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23.xml" ContentType="application/vnd.openxmlformats-officedocument.drawingml.chart+xml"/>
  <Override PartName="/xl/drawings/drawing9.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0.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1.xml" ContentType="application/vnd.openxmlformats-officedocument.drawing+xml"/>
  <Override PartName="/xl/charts/chart30.xml" ContentType="application/vnd.openxmlformats-officedocument.drawingml.chart+xml"/>
  <Override PartName="/xl/drawings/drawing1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3.xml" ContentType="application/vnd.openxmlformats-officedocument.drawing+xml"/>
  <Override PartName="/xl/charts/chart33.xml" ContentType="application/vnd.openxmlformats-officedocument.drawingml.chart+xml"/>
  <Override PartName="/xl/charts/style1.xml" ContentType="application/vnd.ms-office.chartstyle+xml"/>
  <Override PartName="/xl/charts/colors1.xml" ContentType="application/vnd.ms-office.chartcolorstyle+xml"/>
  <Override PartName="/xl/charts/chart3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35.xml" ContentType="application/vnd.openxmlformats-officedocument.drawingml.chart+xml"/>
  <Override PartName="/xl/drawings/drawing15.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16.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7.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8.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0.xml" ContentType="application/vnd.openxmlformats-officedocument.drawing+xml"/>
  <Override PartName="/xl/charts/chart4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filterPrivacy="1" codeName="ThisWorkbook" defaultThemeVersion="124226"/>
  <xr:revisionPtr revIDLastSave="0" documentId="13_ncr:1_{2C83C1DD-29BB-42A0-B5E1-3B71B8A22852}" xr6:coauthVersionLast="36" xr6:coauthVersionMax="47" xr10:uidLastSave="{00000000-0000-0000-0000-000000000000}"/>
  <bookViews>
    <workbookView xWindow="0" yWindow="0" windowWidth="14400" windowHeight="11985" tabRatio="869" xr2:uid="{00000000-000D-0000-FFFF-FFFF00000000}"/>
  </bookViews>
  <sheets>
    <sheet name="年齢別_健診受診率" sheetId="161" r:id="rId1"/>
    <sheet name="年齢別_健診受診率グラフ" sheetId="155" r:id="rId2"/>
    <sheet name="年齢階層別_自己負担割合別健診受診率グラフ" sheetId="130" r:id="rId3"/>
    <sheet name="男女別_健診受診率" sheetId="174" r:id="rId4"/>
    <sheet name="市区町村別_健診受診率" sheetId="164" r:id="rId5"/>
    <sheet name="市町村別_健診受診率グラフ①" sheetId="158" r:id="rId6"/>
    <sheet name="市町村別_健診受診率グラフ②" sheetId="170" r:id="rId7"/>
    <sheet name="市町村別_自己負担割合別健診受診率グラフ①" sheetId="160" r:id="rId8"/>
    <sheet name="市町村別_自己負担割合別健診受診率グラフ②" sheetId="177" r:id="rId9"/>
    <sheet name="市区町村別_医科歯科MAP" sheetId="185" r:id="rId10"/>
    <sheet name="医科健診医療機関受診状況" sheetId="142" r:id="rId11"/>
    <sheet name="市区町村別_医科健診医療機関受診状況" sheetId="145" r:id="rId12"/>
    <sheet name="市町村別_医科健診医療機関受診状況グラフ①" sheetId="146" r:id="rId13"/>
    <sheet name="市町村別_医科健診医療機関受診状況グラフ②" sheetId="172" r:id="rId14"/>
    <sheet name="医科健診受診状況別生活習慣病一人当たりの医療費" sheetId="178" r:id="rId15"/>
    <sheet name="市区町村別_医科健診受診状況別生活習慣病一人当たりの医療費" sheetId="179" r:id="rId16"/>
    <sheet name="市町村別_医科健診医療機関受診状況別生活習慣病一人グラフ①" sheetId="180" r:id="rId17"/>
    <sheet name="市町村別_医科健診医療機関受診状況別生活習慣病一人グラフ②" sheetId="186" r:id="rId18"/>
    <sheet name="歯科健診医療機関受診状況" sheetId="148" r:id="rId19"/>
    <sheet name="市区町村別_歯科健診医療機関受診状況" sheetId="154" r:id="rId20"/>
    <sheet name="市町村別_歯科健診医療機関受診状況グラフ①" sheetId="153" r:id="rId21"/>
    <sheet name="市町村別_歯科健診医療機関受診状況グラフ②" sheetId="173" r:id="rId22"/>
    <sheet name="歯科健診受診状況別一人当たりの医療費" sheetId="181" r:id="rId23"/>
    <sheet name="市区町村別_歯科健診受診状況別一人当たりの医療費" sheetId="182" r:id="rId24"/>
    <sheet name="市町村別_歯科健診受診状況別一人当たりの医療費グラフ①" sheetId="183" r:id="rId25"/>
    <sheet name="市町村別_歯科健診受診状況別一人当たりの医療費グラフ②" sheetId="184" r:id="rId26"/>
    <sheet name="府内府外別健診受診率" sheetId="165" r:id="rId27"/>
  </sheets>
  <definedNames>
    <definedName name="_xlnm._FilterDatabase" localSheetId="11" hidden="1">市区町村別_医科健診医療機関受診状況!$B$1:$AR$230</definedName>
    <definedName name="_xlnm._FilterDatabase" localSheetId="15" hidden="1">市区町村別_医科健診受診状況別生活習慣病一人当たりの医療費!$B$1:$AR$230</definedName>
    <definedName name="_xlnm._FilterDatabase" localSheetId="4" hidden="1">市区町村別_健診受診率!$B$1:$BH$381</definedName>
    <definedName name="_xlnm._FilterDatabase" localSheetId="19" hidden="1">市区町村別_歯科健診医療機関受診状況!$B$1:$AR$230</definedName>
    <definedName name="_xlnm._FilterDatabase" localSheetId="23" hidden="1">市区町村別_歯科健診受診状況別一人当たりの医療費!$B$1:$BX$230</definedName>
    <definedName name="_xlnm._FilterDatabase" localSheetId="3" hidden="1">男女別_健診受診率!$B$1:$J$20</definedName>
    <definedName name="_xlnm._FilterDatabase" localSheetId="0" hidden="1">年齢別_健診受診率!$L$2:$Q$265</definedName>
    <definedName name="_Order1" hidden="1">255</definedName>
    <definedName name="_xlnm.Print_Area" localSheetId="10">医科健診医療機関受診状況!$A$1:$I$50</definedName>
    <definedName name="_xlnm.Print_Area" localSheetId="14">医科健診受診状況別生活習慣病一人当たりの医療費!$A$1:$I$50</definedName>
    <definedName name="_xlnm.Print_Area" localSheetId="11">市区町村別_医科健診医療機関受診状況!$A$1:$AR$230</definedName>
    <definedName name="_xlnm.Print_Area" localSheetId="15">市区町村別_医科健診受診状況別生活習慣病一人当たりの医療費!$A$1:$AR$230</definedName>
    <definedName name="_xlnm.Print_Area" localSheetId="9">市区町村別_医科歯科MAP!$A$1:$W$122</definedName>
    <definedName name="_xlnm.Print_Area" localSheetId="4">市区町村別_健診受診率!$A$1:$BH$381</definedName>
    <definedName name="_xlnm.Print_Area" localSheetId="19">市区町村別_歯科健診医療機関受診状況!$A$1:$AR$230</definedName>
    <definedName name="_xlnm.Print_Area" localSheetId="23">市区町村別_歯科健診受診状況別一人当たりの医療費!$A$1:$BX$230</definedName>
    <definedName name="_xlnm.Print_Area" localSheetId="12">市町村別_医科健診医療機関受診状況グラフ①!$A$1:$W$77</definedName>
    <definedName name="_xlnm.Print_Area" localSheetId="13">市町村別_医科健診医療機関受診状況グラフ②!$A$1:$W$156</definedName>
    <definedName name="_xlnm.Print_Area" localSheetId="16">市町村別_医科健診医療機関受診状況別生活習慣病一人グラフ①!$A$1:$W$77</definedName>
    <definedName name="_xlnm.Print_Area" localSheetId="17">市町村別_医科健診医療機関受診状況別生活習慣病一人グラフ②!$A$1:$AE$80</definedName>
    <definedName name="_xlnm.Print_Area" localSheetId="5">市町村別_健診受診率グラフ①!$A$1:$J$77</definedName>
    <definedName name="_xlnm.Print_Area" localSheetId="6">市町村別_健診受診率グラフ②!$A$1:$R$156</definedName>
    <definedName name="_xlnm.Print_Area" localSheetId="20">市町村別_歯科健診医療機関受診状況グラフ①!$A$1:$W$77</definedName>
    <definedName name="_xlnm.Print_Area" localSheetId="21">市町村別_歯科健診医療機関受診状況グラフ②!$A$1:$W$156</definedName>
    <definedName name="_xlnm.Print_Area" localSheetId="24">市町村別_歯科健診受診状況別一人当たりの医療費グラフ①!$A$1:$W$77</definedName>
    <definedName name="_xlnm.Print_Area" localSheetId="25">市町村別_歯科健診受診状況別一人当たりの医療費グラフ②!$A$1:$W$77</definedName>
    <definedName name="_xlnm.Print_Area" localSheetId="7">市町村別_自己負担割合別健診受診率グラフ①!$A$1:$AD$77</definedName>
    <definedName name="_xlnm.Print_Area" localSheetId="8">市町村別_自己負担割合別健診受診率グラフ②!$A$1:$AD$316</definedName>
    <definedName name="_xlnm.Print_Area" localSheetId="18">歯科健診医療機関受診状況!$A$1:$I$47</definedName>
    <definedName name="_xlnm.Print_Area" localSheetId="22">歯科健診受診状況別一人当たりの医療費!$A$1:$L$91</definedName>
    <definedName name="_xlnm.Print_Area" localSheetId="3">男女別_健診受診率!$A$1:$J$20</definedName>
    <definedName name="_xlnm.Print_Area" localSheetId="2">年齢階層別_自己負担割合別健診受診率グラフ!$A$1:$J$77</definedName>
    <definedName name="_xlnm.Print_Area" localSheetId="0">年齢別_健診受診率!$A$1:$J$125</definedName>
    <definedName name="_xlnm.Print_Area" localSheetId="1">年齢別_健診受診率グラフ!$A$1:$J$77</definedName>
    <definedName name="_xlnm.Print_Area" localSheetId="26">府内府外別健診受診率!$A$1:$H$50</definedName>
    <definedName name="_xlnm.Print_Titles" localSheetId="11">市区町村別_医科健診医療機関受診状況!$A:$D,市区町村別_医科健診医療機関受診状況!$1:$5</definedName>
    <definedName name="_xlnm.Print_Titles" localSheetId="15">市区町村別_医科健診受診状況別生活習慣病一人当たりの医療費!$A:$D,市区町村別_医科健診受診状況別生活習慣病一人当たりの医療費!$1:$5</definedName>
    <definedName name="_xlnm.Print_Titles" localSheetId="4">市区町村別_健診受診率!$A:$D,市区町村別_健診受診率!$1:$6</definedName>
    <definedName name="_xlnm.Print_Titles" localSheetId="19">市区町村別_歯科健診医療機関受診状況!$A:$D,市区町村別_歯科健診医療機関受診状況!$1:$5</definedName>
    <definedName name="_xlnm.Print_Titles" localSheetId="23">市区町村別_歯科健診受診状況別一人当たりの医療費!$A:$D,市区町村別_歯科健診受診状況別一人当たりの医療費!$1:$5</definedName>
    <definedName name="_xlnm.Print_Titles" localSheetId="3">男女別_健診受診率!$A:$B,男女別_健診受診率!$1:$5</definedName>
    <definedName name="_xlnm.Print_Titles" localSheetId="0">年齢別_健診受診率!$A:$B,年齢別_健診受診率!$1:$5</definedName>
  </definedNames>
  <calcPr calcId="191029"/>
</workbook>
</file>

<file path=xl/calcChain.xml><?xml version="1.0" encoding="utf-8"?>
<calcChain xmlns="http://schemas.openxmlformats.org/spreadsheetml/2006/main">
  <c r="AI6" i="186" l="1"/>
  <c r="AI45" i="186"/>
  <c r="AI44" i="186"/>
  <c r="AK45" i="186"/>
  <c r="AK44" i="186"/>
  <c r="AK6" i="186"/>
  <c r="AI5" i="186"/>
  <c r="AK5" i="186" s="1"/>
  <c r="G111" i="161" l="1"/>
  <c r="BM230" i="182" l="1"/>
  <c r="BL230" i="182"/>
  <c r="BO230" i="182" s="1"/>
  <c r="BI230" i="182"/>
  <c r="BH230" i="182"/>
  <c r="BG230" i="182"/>
  <c r="BD230" i="182"/>
  <c r="BC230" i="182"/>
  <c r="AZ230" i="182"/>
  <c r="AY230" i="182"/>
  <c r="BB230" i="182" s="1"/>
  <c r="AX230" i="182"/>
  <c r="AU230" i="182"/>
  <c r="AT230" i="182"/>
  <c r="AQ230" i="182"/>
  <c r="AP230" i="182"/>
  <c r="AO230" i="182"/>
  <c r="AL230" i="182"/>
  <c r="AK230" i="182"/>
  <c r="AH230" i="182"/>
  <c r="AG230" i="182"/>
  <c r="AF230" i="182"/>
  <c r="AC230" i="182"/>
  <c r="AB230" i="182"/>
  <c r="Y230" i="182"/>
  <c r="X230" i="182"/>
  <c r="W230" i="182"/>
  <c r="T230" i="182"/>
  <c r="S230" i="182"/>
  <c r="P230" i="182"/>
  <c r="O230" i="182"/>
  <c r="N230" i="182"/>
  <c r="K230" i="182"/>
  <c r="J230" i="182"/>
  <c r="G230" i="182"/>
  <c r="F230" i="182"/>
  <c r="E230" i="182"/>
  <c r="BM229" i="182"/>
  <c r="BL229" i="182"/>
  <c r="BI229" i="182"/>
  <c r="BH229" i="182"/>
  <c r="BG229" i="182"/>
  <c r="BD229" i="182"/>
  <c r="BC229" i="182"/>
  <c r="AZ229" i="182"/>
  <c r="AY229" i="182"/>
  <c r="AX229" i="182"/>
  <c r="AU229" i="182"/>
  <c r="AT229" i="182"/>
  <c r="AQ229" i="182"/>
  <c r="AP229" i="182"/>
  <c r="AO229" i="182"/>
  <c r="AL229" i="182"/>
  <c r="AK229" i="182"/>
  <c r="AH229" i="182"/>
  <c r="AG229" i="182"/>
  <c r="AF229" i="182"/>
  <c r="AI229" i="182" s="1"/>
  <c r="AC229" i="182"/>
  <c r="AB229" i="182"/>
  <c r="Y229" i="182"/>
  <c r="X229" i="182"/>
  <c r="W229" i="182"/>
  <c r="T229" i="182"/>
  <c r="S229" i="182"/>
  <c r="P229" i="182"/>
  <c r="O229" i="182"/>
  <c r="N229" i="182"/>
  <c r="K229" i="182"/>
  <c r="J229" i="182"/>
  <c r="G229" i="182"/>
  <c r="F229" i="182"/>
  <c r="E229" i="182"/>
  <c r="BM228" i="182"/>
  <c r="BL228" i="182"/>
  <c r="BI228" i="182"/>
  <c r="BH228" i="182"/>
  <c r="BG228" i="182"/>
  <c r="BD228" i="182"/>
  <c r="BC228" i="182"/>
  <c r="BF228" i="182" s="1"/>
  <c r="AZ228" i="182"/>
  <c r="BA228" i="182" s="1"/>
  <c r="AY228" i="182"/>
  <c r="AX228" i="182"/>
  <c r="AU228" i="182"/>
  <c r="AT228" i="182"/>
  <c r="AQ228" i="182"/>
  <c r="AP228" i="182"/>
  <c r="AO228" i="182"/>
  <c r="AL228" i="182"/>
  <c r="AK228" i="182"/>
  <c r="AH228" i="182"/>
  <c r="AG228" i="182"/>
  <c r="AF228" i="182"/>
  <c r="AC228" i="182"/>
  <c r="AE228" i="182" s="1"/>
  <c r="AB228" i="182"/>
  <c r="Y228" i="182"/>
  <c r="X228" i="182"/>
  <c r="W228" i="182"/>
  <c r="T228" i="182"/>
  <c r="S228" i="182"/>
  <c r="P228" i="182"/>
  <c r="Q228" i="182" s="1"/>
  <c r="O228" i="182"/>
  <c r="N228" i="182"/>
  <c r="K228" i="182"/>
  <c r="J228" i="182"/>
  <c r="G228" i="182"/>
  <c r="F228" i="182"/>
  <c r="E228" i="182"/>
  <c r="BV227" i="182"/>
  <c r="BU227" i="182"/>
  <c r="BR227" i="182"/>
  <c r="BQ227" i="182"/>
  <c r="BP227" i="182"/>
  <c r="BO227" i="182"/>
  <c r="BN227" i="182"/>
  <c r="BK227" i="182"/>
  <c r="BJ227" i="182"/>
  <c r="BF227" i="182"/>
  <c r="BE227" i="182"/>
  <c r="BB227" i="182"/>
  <c r="BA227" i="182"/>
  <c r="AW227" i="182"/>
  <c r="AV227" i="182"/>
  <c r="AS227" i="182"/>
  <c r="AR227" i="182"/>
  <c r="AN227" i="182"/>
  <c r="AM227" i="182"/>
  <c r="AJ227" i="182"/>
  <c r="AI227" i="182"/>
  <c r="AE227" i="182"/>
  <c r="AD227" i="182"/>
  <c r="AA227" i="182"/>
  <c r="Z227" i="182"/>
  <c r="V227" i="182"/>
  <c r="U227" i="182"/>
  <c r="R227" i="182"/>
  <c r="Q227" i="182"/>
  <c r="M227" i="182"/>
  <c r="L227" i="182"/>
  <c r="I227" i="182"/>
  <c r="H227" i="182"/>
  <c r="BV226" i="182"/>
  <c r="BU226" i="182"/>
  <c r="BR226" i="182"/>
  <c r="BQ226" i="182"/>
  <c r="BP226" i="182"/>
  <c r="BO226" i="182"/>
  <c r="BN226" i="182"/>
  <c r="BK226" i="182"/>
  <c r="BJ226" i="182"/>
  <c r="BF226" i="182"/>
  <c r="BE226" i="182"/>
  <c r="BB226" i="182"/>
  <c r="BA226" i="182"/>
  <c r="AW226" i="182"/>
  <c r="AV226" i="182"/>
  <c r="AS226" i="182"/>
  <c r="AR226" i="182"/>
  <c r="AN226" i="182"/>
  <c r="AM226" i="182"/>
  <c r="AJ226" i="182"/>
  <c r="AI226" i="182"/>
  <c r="AE226" i="182"/>
  <c r="AD226" i="182"/>
  <c r="AA226" i="182"/>
  <c r="Z226" i="182"/>
  <c r="V226" i="182"/>
  <c r="U226" i="182"/>
  <c r="R226" i="182"/>
  <c r="Q226" i="182"/>
  <c r="M226" i="182"/>
  <c r="L226" i="182"/>
  <c r="I226" i="182"/>
  <c r="H226" i="182"/>
  <c r="BV225" i="182"/>
  <c r="BU225" i="182"/>
  <c r="BR225" i="182"/>
  <c r="BQ225" i="182"/>
  <c r="BP225" i="182"/>
  <c r="BO225" i="182"/>
  <c r="BN225" i="182"/>
  <c r="BK225" i="182"/>
  <c r="BJ225" i="182"/>
  <c r="BF225" i="182"/>
  <c r="BE225" i="182"/>
  <c r="BB225" i="182"/>
  <c r="BA225" i="182"/>
  <c r="AW225" i="182"/>
  <c r="AV225" i="182"/>
  <c r="AS225" i="182"/>
  <c r="AR225" i="182"/>
  <c r="AN225" i="182"/>
  <c r="AM225" i="182"/>
  <c r="AJ225" i="182"/>
  <c r="AI225" i="182"/>
  <c r="AE225" i="182"/>
  <c r="AD225" i="182"/>
  <c r="AA225" i="182"/>
  <c r="Z225" i="182"/>
  <c r="V225" i="182"/>
  <c r="U225" i="182"/>
  <c r="R225" i="182"/>
  <c r="Q225" i="182"/>
  <c r="M225" i="182"/>
  <c r="L225" i="182"/>
  <c r="I225" i="182"/>
  <c r="H225" i="182"/>
  <c r="BV224" i="182"/>
  <c r="BU224" i="182"/>
  <c r="BR224" i="182"/>
  <c r="BQ224" i="182"/>
  <c r="BP224" i="182"/>
  <c r="BO224" i="182"/>
  <c r="BN224" i="182"/>
  <c r="BK224" i="182"/>
  <c r="BJ224" i="182"/>
  <c r="BF224" i="182"/>
  <c r="BE224" i="182"/>
  <c r="BB224" i="182"/>
  <c r="BA224" i="182"/>
  <c r="AW224" i="182"/>
  <c r="AV224" i="182"/>
  <c r="AS224" i="182"/>
  <c r="AR224" i="182"/>
  <c r="AN224" i="182"/>
  <c r="AM224" i="182"/>
  <c r="AJ224" i="182"/>
  <c r="AI224" i="182"/>
  <c r="AE224" i="182"/>
  <c r="AD224" i="182"/>
  <c r="AA224" i="182"/>
  <c r="Z224" i="182"/>
  <c r="V224" i="182"/>
  <c r="U224" i="182"/>
  <c r="R224" i="182"/>
  <c r="Q224" i="182"/>
  <c r="M224" i="182"/>
  <c r="L224" i="182"/>
  <c r="I224" i="182"/>
  <c r="H224" i="182"/>
  <c r="BV223" i="182"/>
  <c r="BU223" i="182"/>
  <c r="BR223" i="182"/>
  <c r="BQ223" i="182"/>
  <c r="BP223" i="182"/>
  <c r="BO223" i="182"/>
  <c r="BN223" i="182"/>
  <c r="BK223" i="182"/>
  <c r="BJ223" i="182"/>
  <c r="BF223" i="182"/>
  <c r="BE223" i="182"/>
  <c r="BB223" i="182"/>
  <c r="BA223" i="182"/>
  <c r="AW223" i="182"/>
  <c r="AV223" i="182"/>
  <c r="AS223" i="182"/>
  <c r="AR223" i="182"/>
  <c r="AN223" i="182"/>
  <c r="AM223" i="182"/>
  <c r="AJ223" i="182"/>
  <c r="AI223" i="182"/>
  <c r="AE223" i="182"/>
  <c r="AD223" i="182"/>
  <c r="AA223" i="182"/>
  <c r="Z223" i="182"/>
  <c r="V223" i="182"/>
  <c r="U223" i="182"/>
  <c r="R223" i="182"/>
  <c r="Q223" i="182"/>
  <c r="M223" i="182"/>
  <c r="L223" i="182"/>
  <c r="I223" i="182"/>
  <c r="H223" i="182"/>
  <c r="BV222" i="182"/>
  <c r="BU222" i="182"/>
  <c r="BR222" i="182"/>
  <c r="BQ222" i="182"/>
  <c r="BP222" i="182"/>
  <c r="BO222" i="182"/>
  <c r="BN222" i="182"/>
  <c r="BK222" i="182"/>
  <c r="BJ222" i="182"/>
  <c r="BF222" i="182"/>
  <c r="BE222" i="182"/>
  <c r="BB222" i="182"/>
  <c r="BA222" i="182"/>
  <c r="AW222" i="182"/>
  <c r="AV222" i="182"/>
  <c r="AS222" i="182"/>
  <c r="AR222" i="182"/>
  <c r="AN222" i="182"/>
  <c r="AM222" i="182"/>
  <c r="AJ222" i="182"/>
  <c r="AI222" i="182"/>
  <c r="AE222" i="182"/>
  <c r="AD222" i="182"/>
  <c r="AA222" i="182"/>
  <c r="Z222" i="182"/>
  <c r="V222" i="182"/>
  <c r="U222" i="182"/>
  <c r="R222" i="182"/>
  <c r="Q222" i="182"/>
  <c r="M222" i="182"/>
  <c r="L222" i="182"/>
  <c r="I222" i="182"/>
  <c r="H222" i="182"/>
  <c r="BV221" i="182"/>
  <c r="BU221" i="182"/>
  <c r="BR221" i="182"/>
  <c r="BQ221" i="182"/>
  <c r="BP221" i="182"/>
  <c r="BO221" i="182"/>
  <c r="BN221" i="182"/>
  <c r="BK221" i="182"/>
  <c r="BJ221" i="182"/>
  <c r="BF221" i="182"/>
  <c r="BE221" i="182"/>
  <c r="BB221" i="182"/>
  <c r="BA221" i="182"/>
  <c r="AW221" i="182"/>
  <c r="AV221" i="182"/>
  <c r="AS221" i="182"/>
  <c r="AR221" i="182"/>
  <c r="AN221" i="182"/>
  <c r="AM221" i="182"/>
  <c r="AJ221" i="182"/>
  <c r="AI221" i="182"/>
  <c r="AE221" i="182"/>
  <c r="AD221" i="182"/>
  <c r="AA221" i="182"/>
  <c r="Z221" i="182"/>
  <c r="V221" i="182"/>
  <c r="U221" i="182"/>
  <c r="R221" i="182"/>
  <c r="Q221" i="182"/>
  <c r="M221" i="182"/>
  <c r="L221" i="182"/>
  <c r="I221" i="182"/>
  <c r="H221" i="182"/>
  <c r="BV220" i="182"/>
  <c r="BU220" i="182"/>
  <c r="BR220" i="182"/>
  <c r="BQ220" i="182"/>
  <c r="BP220" i="182"/>
  <c r="BO220" i="182"/>
  <c r="BN220" i="182"/>
  <c r="BK220" i="182"/>
  <c r="BJ220" i="182"/>
  <c r="BF220" i="182"/>
  <c r="BE220" i="182"/>
  <c r="BB220" i="182"/>
  <c r="BA220" i="182"/>
  <c r="AW220" i="182"/>
  <c r="AV220" i="182"/>
  <c r="AS220" i="182"/>
  <c r="AR220" i="182"/>
  <c r="AN220" i="182"/>
  <c r="AM220" i="182"/>
  <c r="AJ220" i="182"/>
  <c r="AI220" i="182"/>
  <c r="AE220" i="182"/>
  <c r="AD220" i="182"/>
  <c r="AA220" i="182"/>
  <c r="Z220" i="182"/>
  <c r="V220" i="182"/>
  <c r="U220" i="182"/>
  <c r="R220" i="182"/>
  <c r="Q220" i="182"/>
  <c r="M220" i="182"/>
  <c r="L220" i="182"/>
  <c r="I220" i="182"/>
  <c r="H220" i="182"/>
  <c r="BV219" i="182"/>
  <c r="BU219" i="182"/>
  <c r="BR219" i="182"/>
  <c r="BQ219" i="182"/>
  <c r="BP219" i="182"/>
  <c r="BO219" i="182"/>
  <c r="BN219" i="182"/>
  <c r="BK219" i="182"/>
  <c r="BJ219" i="182"/>
  <c r="BF219" i="182"/>
  <c r="BE219" i="182"/>
  <c r="BB219" i="182"/>
  <c r="BA219" i="182"/>
  <c r="AW219" i="182"/>
  <c r="AV219" i="182"/>
  <c r="AS219" i="182"/>
  <c r="AR219" i="182"/>
  <c r="AN219" i="182"/>
  <c r="AM219" i="182"/>
  <c r="AJ219" i="182"/>
  <c r="AI219" i="182"/>
  <c r="AE219" i="182"/>
  <c r="AD219" i="182"/>
  <c r="AA219" i="182"/>
  <c r="Z219" i="182"/>
  <c r="V219" i="182"/>
  <c r="U219" i="182"/>
  <c r="R219" i="182"/>
  <c r="Q219" i="182"/>
  <c r="M219" i="182"/>
  <c r="L219" i="182"/>
  <c r="I219" i="182"/>
  <c r="H219" i="182"/>
  <c r="BV218" i="182"/>
  <c r="BU218" i="182"/>
  <c r="BR218" i="182"/>
  <c r="BQ218" i="182"/>
  <c r="BP218" i="182"/>
  <c r="BO218" i="182"/>
  <c r="BN218" i="182"/>
  <c r="BK218" i="182"/>
  <c r="BJ218" i="182"/>
  <c r="BF218" i="182"/>
  <c r="BE218" i="182"/>
  <c r="BB218" i="182"/>
  <c r="BA218" i="182"/>
  <c r="AW218" i="182"/>
  <c r="AV218" i="182"/>
  <c r="AS218" i="182"/>
  <c r="AR218" i="182"/>
  <c r="AN218" i="182"/>
  <c r="AM218" i="182"/>
  <c r="AJ218" i="182"/>
  <c r="AI218" i="182"/>
  <c r="AE218" i="182"/>
  <c r="AD218" i="182"/>
  <c r="AA218" i="182"/>
  <c r="Z218" i="182"/>
  <c r="V218" i="182"/>
  <c r="U218" i="182"/>
  <c r="R218" i="182"/>
  <c r="Q218" i="182"/>
  <c r="M218" i="182"/>
  <c r="L218" i="182"/>
  <c r="I218" i="182"/>
  <c r="H218" i="182"/>
  <c r="BV217" i="182"/>
  <c r="BU217" i="182"/>
  <c r="BR217" i="182"/>
  <c r="BQ217" i="182"/>
  <c r="BP217" i="182"/>
  <c r="BO217" i="182"/>
  <c r="BN217" i="182"/>
  <c r="BK217" i="182"/>
  <c r="BJ217" i="182"/>
  <c r="BF217" i="182"/>
  <c r="BE217" i="182"/>
  <c r="BB217" i="182"/>
  <c r="BA217" i="182"/>
  <c r="AW217" i="182"/>
  <c r="AV217" i="182"/>
  <c r="AS217" i="182"/>
  <c r="AR217" i="182"/>
  <c r="AN217" i="182"/>
  <c r="AM217" i="182"/>
  <c r="AJ217" i="182"/>
  <c r="AI217" i="182"/>
  <c r="AE217" i="182"/>
  <c r="AD217" i="182"/>
  <c r="AA217" i="182"/>
  <c r="Z217" i="182"/>
  <c r="V217" i="182"/>
  <c r="U217" i="182"/>
  <c r="R217" i="182"/>
  <c r="Q217" i="182"/>
  <c r="M217" i="182"/>
  <c r="L217" i="182"/>
  <c r="I217" i="182"/>
  <c r="H217" i="182"/>
  <c r="BV216" i="182"/>
  <c r="BU216" i="182"/>
  <c r="BR216" i="182"/>
  <c r="BQ216" i="182"/>
  <c r="BP216" i="182"/>
  <c r="BO216" i="182"/>
  <c r="BN216" i="182"/>
  <c r="BK216" i="182"/>
  <c r="BJ216" i="182"/>
  <c r="BF216" i="182"/>
  <c r="BE216" i="182"/>
  <c r="BB216" i="182"/>
  <c r="BA216" i="182"/>
  <c r="AW216" i="182"/>
  <c r="AV216" i="182"/>
  <c r="AS216" i="182"/>
  <c r="AR216" i="182"/>
  <c r="AN216" i="182"/>
  <c r="AM216" i="182"/>
  <c r="AJ216" i="182"/>
  <c r="AI216" i="182"/>
  <c r="AE216" i="182"/>
  <c r="AD216" i="182"/>
  <c r="AA216" i="182"/>
  <c r="Z216" i="182"/>
  <c r="V216" i="182"/>
  <c r="U216" i="182"/>
  <c r="R216" i="182"/>
  <c r="Q216" i="182"/>
  <c r="M216" i="182"/>
  <c r="L216" i="182"/>
  <c r="I216" i="182"/>
  <c r="H216" i="182"/>
  <c r="BV215" i="182"/>
  <c r="BU215" i="182"/>
  <c r="BR215" i="182"/>
  <c r="BQ215" i="182"/>
  <c r="BP215" i="182"/>
  <c r="BO215" i="182"/>
  <c r="BN215" i="182"/>
  <c r="BK215" i="182"/>
  <c r="BJ215" i="182"/>
  <c r="BF215" i="182"/>
  <c r="BE215" i="182"/>
  <c r="BB215" i="182"/>
  <c r="BA215" i="182"/>
  <c r="AW215" i="182"/>
  <c r="AV215" i="182"/>
  <c r="AS215" i="182"/>
  <c r="AR215" i="182"/>
  <c r="AN215" i="182"/>
  <c r="AM215" i="182"/>
  <c r="AJ215" i="182"/>
  <c r="AI215" i="182"/>
  <c r="AE215" i="182"/>
  <c r="AD215" i="182"/>
  <c r="AA215" i="182"/>
  <c r="Z215" i="182"/>
  <c r="V215" i="182"/>
  <c r="U215" i="182"/>
  <c r="R215" i="182"/>
  <c r="Q215" i="182"/>
  <c r="M215" i="182"/>
  <c r="L215" i="182"/>
  <c r="I215" i="182"/>
  <c r="H215" i="182"/>
  <c r="BV214" i="182"/>
  <c r="BU214" i="182"/>
  <c r="BR214" i="182"/>
  <c r="BQ214" i="182"/>
  <c r="BP214" i="182"/>
  <c r="BO214" i="182"/>
  <c r="BN214" i="182"/>
  <c r="BK214" i="182"/>
  <c r="BJ214" i="182"/>
  <c r="BF214" i="182"/>
  <c r="BE214" i="182"/>
  <c r="BB214" i="182"/>
  <c r="BA214" i="182"/>
  <c r="AW214" i="182"/>
  <c r="AV214" i="182"/>
  <c r="AS214" i="182"/>
  <c r="AR214" i="182"/>
  <c r="AN214" i="182"/>
  <c r="AM214" i="182"/>
  <c r="AJ214" i="182"/>
  <c r="AI214" i="182"/>
  <c r="AE214" i="182"/>
  <c r="AD214" i="182"/>
  <c r="AA214" i="182"/>
  <c r="Z214" i="182"/>
  <c r="V214" i="182"/>
  <c r="U214" i="182"/>
  <c r="R214" i="182"/>
  <c r="Q214" i="182"/>
  <c r="M214" i="182"/>
  <c r="L214" i="182"/>
  <c r="I214" i="182"/>
  <c r="H214" i="182"/>
  <c r="BV213" i="182"/>
  <c r="BU213" i="182"/>
  <c r="BR213" i="182"/>
  <c r="BQ213" i="182"/>
  <c r="BP213" i="182"/>
  <c r="BO213" i="182"/>
  <c r="BN213" i="182"/>
  <c r="BK213" i="182"/>
  <c r="BJ213" i="182"/>
  <c r="BF213" i="182"/>
  <c r="BE213" i="182"/>
  <c r="BB213" i="182"/>
  <c r="BA213" i="182"/>
  <c r="AW213" i="182"/>
  <c r="AV213" i="182"/>
  <c r="AS213" i="182"/>
  <c r="AR213" i="182"/>
  <c r="AN213" i="182"/>
  <c r="AM213" i="182"/>
  <c r="AJ213" i="182"/>
  <c r="AI213" i="182"/>
  <c r="AE213" i="182"/>
  <c r="AD213" i="182"/>
  <c r="AA213" i="182"/>
  <c r="Z213" i="182"/>
  <c r="V213" i="182"/>
  <c r="U213" i="182"/>
  <c r="R213" i="182"/>
  <c r="Q213" i="182"/>
  <c r="M213" i="182"/>
  <c r="L213" i="182"/>
  <c r="I213" i="182"/>
  <c r="H213" i="182"/>
  <c r="BV212" i="182"/>
  <c r="BU212" i="182"/>
  <c r="BR212" i="182"/>
  <c r="BQ212" i="182"/>
  <c r="BP212" i="182"/>
  <c r="BO212" i="182"/>
  <c r="BN212" i="182"/>
  <c r="BK212" i="182"/>
  <c r="BJ212" i="182"/>
  <c r="BF212" i="182"/>
  <c r="BE212" i="182"/>
  <c r="BB212" i="182"/>
  <c r="BA212" i="182"/>
  <c r="AW212" i="182"/>
  <c r="AV212" i="182"/>
  <c r="AS212" i="182"/>
  <c r="AR212" i="182"/>
  <c r="AN212" i="182"/>
  <c r="AM212" i="182"/>
  <c r="AJ212" i="182"/>
  <c r="AI212" i="182"/>
  <c r="AE212" i="182"/>
  <c r="AD212" i="182"/>
  <c r="AA212" i="182"/>
  <c r="Z212" i="182"/>
  <c r="V212" i="182"/>
  <c r="U212" i="182"/>
  <c r="R212" i="182"/>
  <c r="Q212" i="182"/>
  <c r="M212" i="182"/>
  <c r="L212" i="182"/>
  <c r="I212" i="182"/>
  <c r="H212" i="182"/>
  <c r="BV211" i="182"/>
  <c r="BU211" i="182"/>
  <c r="BR211" i="182"/>
  <c r="BQ211" i="182"/>
  <c r="BP211" i="182"/>
  <c r="BO211" i="182"/>
  <c r="BN211" i="182"/>
  <c r="BK211" i="182"/>
  <c r="BJ211" i="182"/>
  <c r="BF211" i="182"/>
  <c r="BE211" i="182"/>
  <c r="BB211" i="182"/>
  <c r="BA211" i="182"/>
  <c r="AW211" i="182"/>
  <c r="AV211" i="182"/>
  <c r="AS211" i="182"/>
  <c r="AR211" i="182"/>
  <c r="AN211" i="182"/>
  <c r="AM211" i="182"/>
  <c r="AJ211" i="182"/>
  <c r="AI211" i="182"/>
  <c r="AE211" i="182"/>
  <c r="AD211" i="182"/>
  <c r="AA211" i="182"/>
  <c r="Z211" i="182"/>
  <c r="V211" i="182"/>
  <c r="U211" i="182"/>
  <c r="R211" i="182"/>
  <c r="Q211" i="182"/>
  <c r="M211" i="182"/>
  <c r="L211" i="182"/>
  <c r="I211" i="182"/>
  <c r="H211" i="182"/>
  <c r="BV210" i="182"/>
  <c r="BU210" i="182"/>
  <c r="BR210" i="182"/>
  <c r="BQ210" i="182"/>
  <c r="BP210" i="182"/>
  <c r="BO210" i="182"/>
  <c r="BN210" i="182"/>
  <c r="BK210" i="182"/>
  <c r="BJ210" i="182"/>
  <c r="BF210" i="182"/>
  <c r="BE210" i="182"/>
  <c r="BB210" i="182"/>
  <c r="BA210" i="182"/>
  <c r="AW210" i="182"/>
  <c r="AV210" i="182"/>
  <c r="AS210" i="182"/>
  <c r="AR210" i="182"/>
  <c r="AN210" i="182"/>
  <c r="AM210" i="182"/>
  <c r="AJ210" i="182"/>
  <c r="AI210" i="182"/>
  <c r="AE210" i="182"/>
  <c r="AD210" i="182"/>
  <c r="AA210" i="182"/>
  <c r="Z210" i="182"/>
  <c r="V210" i="182"/>
  <c r="U210" i="182"/>
  <c r="R210" i="182"/>
  <c r="Q210" i="182"/>
  <c r="M210" i="182"/>
  <c r="L210" i="182"/>
  <c r="I210" i="182"/>
  <c r="H210" i="182"/>
  <c r="BV209" i="182"/>
  <c r="BU209" i="182"/>
  <c r="BR209" i="182"/>
  <c r="BQ209" i="182"/>
  <c r="BP209" i="182"/>
  <c r="BO209" i="182"/>
  <c r="BN209" i="182"/>
  <c r="BK209" i="182"/>
  <c r="BJ209" i="182"/>
  <c r="BF209" i="182"/>
  <c r="BE209" i="182"/>
  <c r="BB209" i="182"/>
  <c r="BA209" i="182"/>
  <c r="AW209" i="182"/>
  <c r="AV209" i="182"/>
  <c r="AS209" i="182"/>
  <c r="AR209" i="182"/>
  <c r="AN209" i="182"/>
  <c r="AM209" i="182"/>
  <c r="AJ209" i="182"/>
  <c r="AI209" i="182"/>
  <c r="AE209" i="182"/>
  <c r="AD209" i="182"/>
  <c r="AA209" i="182"/>
  <c r="Z209" i="182"/>
  <c r="V209" i="182"/>
  <c r="U209" i="182"/>
  <c r="R209" i="182"/>
  <c r="Q209" i="182"/>
  <c r="M209" i="182"/>
  <c r="L209" i="182"/>
  <c r="I209" i="182"/>
  <c r="H209" i="182"/>
  <c r="BV208" i="182"/>
  <c r="BU208" i="182"/>
  <c r="BR208" i="182"/>
  <c r="BQ208" i="182"/>
  <c r="BP208" i="182"/>
  <c r="BO208" i="182"/>
  <c r="BN208" i="182"/>
  <c r="BK208" i="182"/>
  <c r="BJ208" i="182"/>
  <c r="BF208" i="182"/>
  <c r="BE208" i="182"/>
  <c r="BB208" i="182"/>
  <c r="BA208" i="182"/>
  <c r="AW208" i="182"/>
  <c r="AV208" i="182"/>
  <c r="AS208" i="182"/>
  <c r="AR208" i="182"/>
  <c r="AN208" i="182"/>
  <c r="AM208" i="182"/>
  <c r="AJ208" i="182"/>
  <c r="AI208" i="182"/>
  <c r="AE208" i="182"/>
  <c r="AD208" i="182"/>
  <c r="AA208" i="182"/>
  <c r="Z208" i="182"/>
  <c r="V208" i="182"/>
  <c r="U208" i="182"/>
  <c r="R208" i="182"/>
  <c r="Q208" i="182"/>
  <c r="M208" i="182"/>
  <c r="L208" i="182"/>
  <c r="I208" i="182"/>
  <c r="H208" i="182"/>
  <c r="BV207" i="182"/>
  <c r="BU207" i="182"/>
  <c r="BR207" i="182"/>
  <c r="BQ207" i="182"/>
  <c r="BP207" i="182"/>
  <c r="BO207" i="182"/>
  <c r="BN207" i="182"/>
  <c r="BK207" i="182"/>
  <c r="BJ207" i="182"/>
  <c r="BF207" i="182"/>
  <c r="BE207" i="182"/>
  <c r="BB207" i="182"/>
  <c r="BA207" i="182"/>
  <c r="AW207" i="182"/>
  <c r="AV207" i="182"/>
  <c r="AS207" i="182"/>
  <c r="AR207" i="182"/>
  <c r="AN207" i="182"/>
  <c r="AM207" i="182"/>
  <c r="AJ207" i="182"/>
  <c r="AI207" i="182"/>
  <c r="AE207" i="182"/>
  <c r="AD207" i="182"/>
  <c r="AA207" i="182"/>
  <c r="Z207" i="182"/>
  <c r="V207" i="182"/>
  <c r="U207" i="182"/>
  <c r="R207" i="182"/>
  <c r="Q207" i="182"/>
  <c r="M207" i="182"/>
  <c r="L207" i="182"/>
  <c r="I207" i="182"/>
  <c r="H207" i="182"/>
  <c r="BV206" i="182"/>
  <c r="BU206" i="182"/>
  <c r="BR206" i="182"/>
  <c r="BQ206" i="182"/>
  <c r="BP206" i="182"/>
  <c r="BO206" i="182"/>
  <c r="BN206" i="182"/>
  <c r="BK206" i="182"/>
  <c r="BJ206" i="182"/>
  <c r="BF206" i="182"/>
  <c r="BE206" i="182"/>
  <c r="BB206" i="182"/>
  <c r="BA206" i="182"/>
  <c r="AW206" i="182"/>
  <c r="AV206" i="182"/>
  <c r="AS206" i="182"/>
  <c r="AR206" i="182"/>
  <c r="AN206" i="182"/>
  <c r="AM206" i="182"/>
  <c r="AJ206" i="182"/>
  <c r="AI206" i="182"/>
  <c r="AE206" i="182"/>
  <c r="AD206" i="182"/>
  <c r="AA206" i="182"/>
  <c r="Z206" i="182"/>
  <c r="V206" i="182"/>
  <c r="U206" i="182"/>
  <c r="R206" i="182"/>
  <c r="Q206" i="182"/>
  <c r="M206" i="182"/>
  <c r="L206" i="182"/>
  <c r="I206" i="182"/>
  <c r="H206" i="182"/>
  <c r="BV205" i="182"/>
  <c r="BU205" i="182"/>
  <c r="BR205" i="182"/>
  <c r="BQ205" i="182"/>
  <c r="BP205" i="182"/>
  <c r="BO205" i="182"/>
  <c r="BN205" i="182"/>
  <c r="BK205" i="182"/>
  <c r="BJ205" i="182"/>
  <c r="BF205" i="182"/>
  <c r="BE205" i="182"/>
  <c r="BB205" i="182"/>
  <c r="BA205" i="182"/>
  <c r="AW205" i="182"/>
  <c r="AV205" i="182"/>
  <c r="AS205" i="182"/>
  <c r="AR205" i="182"/>
  <c r="AN205" i="182"/>
  <c r="AM205" i="182"/>
  <c r="AJ205" i="182"/>
  <c r="AI205" i="182"/>
  <c r="AE205" i="182"/>
  <c r="AD205" i="182"/>
  <c r="AA205" i="182"/>
  <c r="Z205" i="182"/>
  <c r="V205" i="182"/>
  <c r="U205" i="182"/>
  <c r="R205" i="182"/>
  <c r="Q205" i="182"/>
  <c r="M205" i="182"/>
  <c r="L205" i="182"/>
  <c r="I205" i="182"/>
  <c r="H205" i="182"/>
  <c r="BV204" i="182"/>
  <c r="BU204" i="182"/>
  <c r="BR204" i="182"/>
  <c r="BQ204" i="182"/>
  <c r="BP204" i="182"/>
  <c r="BO204" i="182"/>
  <c r="BN204" i="182"/>
  <c r="BK204" i="182"/>
  <c r="BJ204" i="182"/>
  <c r="BF204" i="182"/>
  <c r="BE204" i="182"/>
  <c r="BB204" i="182"/>
  <c r="BA204" i="182"/>
  <c r="AW204" i="182"/>
  <c r="AV204" i="182"/>
  <c r="AS204" i="182"/>
  <c r="AR204" i="182"/>
  <c r="AN204" i="182"/>
  <c r="AM204" i="182"/>
  <c r="AJ204" i="182"/>
  <c r="AI204" i="182"/>
  <c r="AE204" i="182"/>
  <c r="AD204" i="182"/>
  <c r="AA204" i="182"/>
  <c r="Z204" i="182"/>
  <c r="V204" i="182"/>
  <c r="U204" i="182"/>
  <c r="R204" i="182"/>
  <c r="Q204" i="182"/>
  <c r="M204" i="182"/>
  <c r="L204" i="182"/>
  <c r="I204" i="182"/>
  <c r="H204" i="182"/>
  <c r="BV203" i="182"/>
  <c r="BU203" i="182"/>
  <c r="BR203" i="182"/>
  <c r="BQ203" i="182"/>
  <c r="BP203" i="182"/>
  <c r="BO203" i="182"/>
  <c r="BN203" i="182"/>
  <c r="BK203" i="182"/>
  <c r="BJ203" i="182"/>
  <c r="BF203" i="182"/>
  <c r="BE203" i="182"/>
  <c r="BB203" i="182"/>
  <c r="BA203" i="182"/>
  <c r="AW203" i="182"/>
  <c r="AV203" i="182"/>
  <c r="AS203" i="182"/>
  <c r="AR203" i="182"/>
  <c r="AN203" i="182"/>
  <c r="AM203" i="182"/>
  <c r="AJ203" i="182"/>
  <c r="AI203" i="182"/>
  <c r="AE203" i="182"/>
  <c r="AD203" i="182"/>
  <c r="AA203" i="182"/>
  <c r="Z203" i="182"/>
  <c r="V203" i="182"/>
  <c r="U203" i="182"/>
  <c r="R203" i="182"/>
  <c r="Q203" i="182"/>
  <c r="M203" i="182"/>
  <c r="L203" i="182"/>
  <c r="I203" i="182"/>
  <c r="H203" i="182"/>
  <c r="BV202" i="182"/>
  <c r="BU202" i="182"/>
  <c r="BR202" i="182"/>
  <c r="BQ202" i="182"/>
  <c r="BP202" i="182"/>
  <c r="BO202" i="182"/>
  <c r="BN202" i="182"/>
  <c r="BK202" i="182"/>
  <c r="BJ202" i="182"/>
  <c r="BF202" i="182"/>
  <c r="BE202" i="182"/>
  <c r="BB202" i="182"/>
  <c r="BA202" i="182"/>
  <c r="AW202" i="182"/>
  <c r="AV202" i="182"/>
  <c r="AS202" i="182"/>
  <c r="AR202" i="182"/>
  <c r="AN202" i="182"/>
  <c r="AM202" i="182"/>
  <c r="AJ202" i="182"/>
  <c r="AI202" i="182"/>
  <c r="AE202" i="182"/>
  <c r="AD202" i="182"/>
  <c r="AA202" i="182"/>
  <c r="Z202" i="182"/>
  <c r="V202" i="182"/>
  <c r="U202" i="182"/>
  <c r="R202" i="182"/>
  <c r="Q202" i="182"/>
  <c r="M202" i="182"/>
  <c r="L202" i="182"/>
  <c r="I202" i="182"/>
  <c r="H202" i="182"/>
  <c r="BV201" i="182"/>
  <c r="BU201" i="182"/>
  <c r="BR201" i="182"/>
  <c r="BQ201" i="182"/>
  <c r="BP201" i="182"/>
  <c r="BO201" i="182"/>
  <c r="BN201" i="182"/>
  <c r="BK201" i="182"/>
  <c r="BJ201" i="182"/>
  <c r="BF201" i="182"/>
  <c r="BE201" i="182"/>
  <c r="BB201" i="182"/>
  <c r="BA201" i="182"/>
  <c r="AW201" i="182"/>
  <c r="AV201" i="182"/>
  <c r="AS201" i="182"/>
  <c r="AR201" i="182"/>
  <c r="AN201" i="182"/>
  <c r="AM201" i="182"/>
  <c r="AJ201" i="182"/>
  <c r="AI201" i="182"/>
  <c r="AE201" i="182"/>
  <c r="AD201" i="182"/>
  <c r="AA201" i="182"/>
  <c r="Z201" i="182"/>
  <c r="V201" i="182"/>
  <c r="U201" i="182"/>
  <c r="R201" i="182"/>
  <c r="Q201" i="182"/>
  <c r="M201" i="182"/>
  <c r="L201" i="182"/>
  <c r="I201" i="182"/>
  <c r="H201" i="182"/>
  <c r="BV200" i="182"/>
  <c r="BU200" i="182"/>
  <c r="BR200" i="182"/>
  <c r="BQ200" i="182"/>
  <c r="BP200" i="182"/>
  <c r="BO200" i="182"/>
  <c r="BN200" i="182"/>
  <c r="BK200" i="182"/>
  <c r="BJ200" i="182"/>
  <c r="BF200" i="182"/>
  <c r="BE200" i="182"/>
  <c r="BB200" i="182"/>
  <c r="BA200" i="182"/>
  <c r="AW200" i="182"/>
  <c r="AV200" i="182"/>
  <c r="AS200" i="182"/>
  <c r="AR200" i="182"/>
  <c r="AN200" i="182"/>
  <c r="AM200" i="182"/>
  <c r="AJ200" i="182"/>
  <c r="AI200" i="182"/>
  <c r="AE200" i="182"/>
  <c r="AD200" i="182"/>
  <c r="AA200" i="182"/>
  <c r="Z200" i="182"/>
  <c r="V200" i="182"/>
  <c r="U200" i="182"/>
  <c r="R200" i="182"/>
  <c r="Q200" i="182"/>
  <c r="M200" i="182"/>
  <c r="L200" i="182"/>
  <c r="I200" i="182"/>
  <c r="H200" i="182"/>
  <c r="BV199" i="182"/>
  <c r="BU199" i="182"/>
  <c r="BR199" i="182"/>
  <c r="BQ199" i="182"/>
  <c r="BP199" i="182"/>
  <c r="BO199" i="182"/>
  <c r="BN199" i="182"/>
  <c r="BK199" i="182"/>
  <c r="BJ199" i="182"/>
  <c r="BF199" i="182"/>
  <c r="BE199" i="182"/>
  <c r="BB199" i="182"/>
  <c r="BA199" i="182"/>
  <c r="AW199" i="182"/>
  <c r="AV199" i="182"/>
  <c r="AS199" i="182"/>
  <c r="AR199" i="182"/>
  <c r="AN199" i="182"/>
  <c r="AM199" i="182"/>
  <c r="AJ199" i="182"/>
  <c r="AI199" i="182"/>
  <c r="AE199" i="182"/>
  <c r="AD199" i="182"/>
  <c r="AA199" i="182"/>
  <c r="Z199" i="182"/>
  <c r="V199" i="182"/>
  <c r="U199" i="182"/>
  <c r="R199" i="182"/>
  <c r="Q199" i="182"/>
  <c r="M199" i="182"/>
  <c r="L199" i="182"/>
  <c r="I199" i="182"/>
  <c r="H199" i="182"/>
  <c r="BV198" i="182"/>
  <c r="BU198" i="182"/>
  <c r="BR198" i="182"/>
  <c r="BQ198" i="182"/>
  <c r="BP198" i="182"/>
  <c r="BO198" i="182"/>
  <c r="BN198" i="182"/>
  <c r="BK198" i="182"/>
  <c r="BJ198" i="182"/>
  <c r="BF198" i="182"/>
  <c r="BE198" i="182"/>
  <c r="BB198" i="182"/>
  <c r="BA198" i="182"/>
  <c r="AW198" i="182"/>
  <c r="AV198" i="182"/>
  <c r="AS198" i="182"/>
  <c r="AR198" i="182"/>
  <c r="AN198" i="182"/>
  <c r="AM198" i="182"/>
  <c r="AJ198" i="182"/>
  <c r="AI198" i="182"/>
  <c r="AE198" i="182"/>
  <c r="AD198" i="182"/>
  <c r="AA198" i="182"/>
  <c r="Z198" i="182"/>
  <c r="V198" i="182"/>
  <c r="U198" i="182"/>
  <c r="R198" i="182"/>
  <c r="Q198" i="182"/>
  <c r="M198" i="182"/>
  <c r="L198" i="182"/>
  <c r="I198" i="182"/>
  <c r="H198" i="182"/>
  <c r="BV197" i="182"/>
  <c r="BU197" i="182"/>
  <c r="BR197" i="182"/>
  <c r="BQ197" i="182"/>
  <c r="BP197" i="182"/>
  <c r="BO197" i="182"/>
  <c r="BN197" i="182"/>
  <c r="BK197" i="182"/>
  <c r="BJ197" i="182"/>
  <c r="BF197" i="182"/>
  <c r="BE197" i="182"/>
  <c r="BB197" i="182"/>
  <c r="BA197" i="182"/>
  <c r="AW197" i="182"/>
  <c r="AV197" i="182"/>
  <c r="AS197" i="182"/>
  <c r="AR197" i="182"/>
  <c r="AN197" i="182"/>
  <c r="AM197" i="182"/>
  <c r="AJ197" i="182"/>
  <c r="AI197" i="182"/>
  <c r="AE197" i="182"/>
  <c r="AD197" i="182"/>
  <c r="AA197" i="182"/>
  <c r="Z197" i="182"/>
  <c r="V197" i="182"/>
  <c r="U197" i="182"/>
  <c r="R197" i="182"/>
  <c r="Q197" i="182"/>
  <c r="M197" i="182"/>
  <c r="L197" i="182"/>
  <c r="I197" i="182"/>
  <c r="H197" i="182"/>
  <c r="BV196" i="182"/>
  <c r="BU196" i="182"/>
  <c r="BR196" i="182"/>
  <c r="BQ196" i="182"/>
  <c r="BP196" i="182"/>
  <c r="BO196" i="182"/>
  <c r="BN196" i="182"/>
  <c r="BK196" i="182"/>
  <c r="BJ196" i="182"/>
  <c r="BF196" i="182"/>
  <c r="BE196" i="182"/>
  <c r="BB196" i="182"/>
  <c r="BA196" i="182"/>
  <c r="AW196" i="182"/>
  <c r="AV196" i="182"/>
  <c r="AS196" i="182"/>
  <c r="AR196" i="182"/>
  <c r="AN196" i="182"/>
  <c r="AM196" i="182"/>
  <c r="AJ196" i="182"/>
  <c r="AI196" i="182"/>
  <c r="AE196" i="182"/>
  <c r="AD196" i="182"/>
  <c r="AA196" i="182"/>
  <c r="Z196" i="182"/>
  <c r="V196" i="182"/>
  <c r="U196" i="182"/>
  <c r="R196" i="182"/>
  <c r="Q196" i="182"/>
  <c r="M196" i="182"/>
  <c r="L196" i="182"/>
  <c r="I196" i="182"/>
  <c r="H196" i="182"/>
  <c r="BV195" i="182"/>
  <c r="BU195" i="182"/>
  <c r="BR195" i="182"/>
  <c r="BQ195" i="182"/>
  <c r="BP195" i="182"/>
  <c r="BO195" i="182"/>
  <c r="BN195" i="182"/>
  <c r="BK195" i="182"/>
  <c r="BJ195" i="182"/>
  <c r="BF195" i="182"/>
  <c r="BE195" i="182"/>
  <c r="BB195" i="182"/>
  <c r="BA195" i="182"/>
  <c r="AW195" i="182"/>
  <c r="AV195" i="182"/>
  <c r="AS195" i="182"/>
  <c r="AR195" i="182"/>
  <c r="AN195" i="182"/>
  <c r="AM195" i="182"/>
  <c r="AJ195" i="182"/>
  <c r="AI195" i="182"/>
  <c r="AE195" i="182"/>
  <c r="AD195" i="182"/>
  <c r="AA195" i="182"/>
  <c r="Z195" i="182"/>
  <c r="V195" i="182"/>
  <c r="U195" i="182"/>
  <c r="R195" i="182"/>
  <c r="Q195" i="182"/>
  <c r="M195" i="182"/>
  <c r="L195" i="182"/>
  <c r="I195" i="182"/>
  <c r="H195" i="182"/>
  <c r="BV194" i="182"/>
  <c r="BU194" i="182"/>
  <c r="BR194" i="182"/>
  <c r="BQ194" i="182"/>
  <c r="BP194" i="182"/>
  <c r="BO194" i="182"/>
  <c r="BN194" i="182"/>
  <c r="BK194" i="182"/>
  <c r="BJ194" i="182"/>
  <c r="BF194" i="182"/>
  <c r="BE194" i="182"/>
  <c r="BB194" i="182"/>
  <c r="BA194" i="182"/>
  <c r="AW194" i="182"/>
  <c r="AV194" i="182"/>
  <c r="AS194" i="182"/>
  <c r="AR194" i="182"/>
  <c r="AN194" i="182"/>
  <c r="AM194" i="182"/>
  <c r="AJ194" i="182"/>
  <c r="AI194" i="182"/>
  <c r="AE194" i="182"/>
  <c r="AD194" i="182"/>
  <c r="AA194" i="182"/>
  <c r="Z194" i="182"/>
  <c r="V194" i="182"/>
  <c r="U194" i="182"/>
  <c r="R194" i="182"/>
  <c r="Q194" i="182"/>
  <c r="M194" i="182"/>
  <c r="L194" i="182"/>
  <c r="I194" i="182"/>
  <c r="H194" i="182"/>
  <c r="BV193" i="182"/>
  <c r="BU193" i="182"/>
  <c r="BR193" i="182"/>
  <c r="BQ193" i="182"/>
  <c r="BP193" i="182"/>
  <c r="BO193" i="182"/>
  <c r="BN193" i="182"/>
  <c r="BK193" i="182"/>
  <c r="BJ193" i="182"/>
  <c r="BF193" i="182"/>
  <c r="BE193" i="182"/>
  <c r="BB193" i="182"/>
  <c r="BA193" i="182"/>
  <c r="AW193" i="182"/>
  <c r="AV193" i="182"/>
  <c r="AS193" i="182"/>
  <c r="AR193" i="182"/>
  <c r="AN193" i="182"/>
  <c r="AM193" i="182"/>
  <c r="AJ193" i="182"/>
  <c r="AI193" i="182"/>
  <c r="AE193" i="182"/>
  <c r="AD193" i="182"/>
  <c r="AA193" i="182"/>
  <c r="Z193" i="182"/>
  <c r="V193" i="182"/>
  <c r="U193" i="182"/>
  <c r="R193" i="182"/>
  <c r="Q193" i="182"/>
  <c r="M193" i="182"/>
  <c r="L193" i="182"/>
  <c r="I193" i="182"/>
  <c r="H193" i="182"/>
  <c r="BV192" i="182"/>
  <c r="BU192" i="182"/>
  <c r="BR192" i="182"/>
  <c r="BQ192" i="182"/>
  <c r="BP192" i="182"/>
  <c r="BO192" i="182"/>
  <c r="BN192" i="182"/>
  <c r="BK192" i="182"/>
  <c r="BJ192" i="182"/>
  <c r="BF192" i="182"/>
  <c r="BE192" i="182"/>
  <c r="BB192" i="182"/>
  <c r="BA192" i="182"/>
  <c r="AW192" i="182"/>
  <c r="AV192" i="182"/>
  <c r="AS192" i="182"/>
  <c r="AR192" i="182"/>
  <c r="AN192" i="182"/>
  <c r="AM192" i="182"/>
  <c r="AJ192" i="182"/>
  <c r="AI192" i="182"/>
  <c r="AE192" i="182"/>
  <c r="AD192" i="182"/>
  <c r="AA192" i="182"/>
  <c r="Z192" i="182"/>
  <c r="V192" i="182"/>
  <c r="U192" i="182"/>
  <c r="R192" i="182"/>
  <c r="Q192" i="182"/>
  <c r="M192" i="182"/>
  <c r="L192" i="182"/>
  <c r="I192" i="182"/>
  <c r="H192" i="182"/>
  <c r="BV191" i="182"/>
  <c r="BU191" i="182"/>
  <c r="BR191" i="182"/>
  <c r="BQ191" i="182"/>
  <c r="BP191" i="182"/>
  <c r="BO191" i="182"/>
  <c r="BN191" i="182"/>
  <c r="BK191" i="182"/>
  <c r="BJ191" i="182"/>
  <c r="BF191" i="182"/>
  <c r="BE191" i="182"/>
  <c r="BB191" i="182"/>
  <c r="BA191" i="182"/>
  <c r="AW191" i="182"/>
  <c r="AV191" i="182"/>
  <c r="AS191" i="182"/>
  <c r="AR191" i="182"/>
  <c r="AN191" i="182"/>
  <c r="AM191" i="182"/>
  <c r="AJ191" i="182"/>
  <c r="AI191" i="182"/>
  <c r="AE191" i="182"/>
  <c r="AD191" i="182"/>
  <c r="AA191" i="182"/>
  <c r="Z191" i="182"/>
  <c r="V191" i="182"/>
  <c r="U191" i="182"/>
  <c r="R191" i="182"/>
  <c r="Q191" i="182"/>
  <c r="M191" i="182"/>
  <c r="L191" i="182"/>
  <c r="I191" i="182"/>
  <c r="H191" i="182"/>
  <c r="BV190" i="182"/>
  <c r="BU190" i="182"/>
  <c r="BR190" i="182"/>
  <c r="BQ190" i="182"/>
  <c r="BP190" i="182"/>
  <c r="BO190" i="182"/>
  <c r="BN190" i="182"/>
  <c r="BK190" i="182"/>
  <c r="BJ190" i="182"/>
  <c r="BF190" i="182"/>
  <c r="BE190" i="182"/>
  <c r="BB190" i="182"/>
  <c r="BA190" i="182"/>
  <c r="AW190" i="182"/>
  <c r="AV190" i="182"/>
  <c r="AS190" i="182"/>
  <c r="AR190" i="182"/>
  <c r="AN190" i="182"/>
  <c r="AM190" i="182"/>
  <c r="AJ190" i="182"/>
  <c r="AI190" i="182"/>
  <c r="AE190" i="182"/>
  <c r="AD190" i="182"/>
  <c r="AA190" i="182"/>
  <c r="Z190" i="182"/>
  <c r="V190" i="182"/>
  <c r="U190" i="182"/>
  <c r="R190" i="182"/>
  <c r="Q190" i="182"/>
  <c r="M190" i="182"/>
  <c r="L190" i="182"/>
  <c r="I190" i="182"/>
  <c r="H190" i="182"/>
  <c r="BV189" i="182"/>
  <c r="BU189" i="182"/>
  <c r="BR189" i="182"/>
  <c r="BQ189" i="182"/>
  <c r="BP189" i="182"/>
  <c r="BO189" i="182"/>
  <c r="BN189" i="182"/>
  <c r="BK189" i="182"/>
  <c r="BJ189" i="182"/>
  <c r="BF189" i="182"/>
  <c r="BE189" i="182"/>
  <c r="BB189" i="182"/>
  <c r="BA189" i="182"/>
  <c r="AW189" i="182"/>
  <c r="AV189" i="182"/>
  <c r="AS189" i="182"/>
  <c r="AR189" i="182"/>
  <c r="AN189" i="182"/>
  <c r="AM189" i="182"/>
  <c r="AJ189" i="182"/>
  <c r="AI189" i="182"/>
  <c r="AE189" i="182"/>
  <c r="AD189" i="182"/>
  <c r="AA189" i="182"/>
  <c r="Z189" i="182"/>
  <c r="V189" i="182"/>
  <c r="U189" i="182"/>
  <c r="R189" i="182"/>
  <c r="Q189" i="182"/>
  <c r="M189" i="182"/>
  <c r="L189" i="182"/>
  <c r="I189" i="182"/>
  <c r="H189" i="182"/>
  <c r="BV188" i="182"/>
  <c r="BU188" i="182"/>
  <c r="BR188" i="182"/>
  <c r="BQ188" i="182"/>
  <c r="BP188" i="182"/>
  <c r="BO188" i="182"/>
  <c r="BN188" i="182"/>
  <c r="BK188" i="182"/>
  <c r="BJ188" i="182"/>
  <c r="BF188" i="182"/>
  <c r="BE188" i="182"/>
  <c r="BB188" i="182"/>
  <c r="BA188" i="182"/>
  <c r="AW188" i="182"/>
  <c r="AV188" i="182"/>
  <c r="AS188" i="182"/>
  <c r="AR188" i="182"/>
  <c r="AN188" i="182"/>
  <c r="AM188" i="182"/>
  <c r="AJ188" i="182"/>
  <c r="AI188" i="182"/>
  <c r="AE188" i="182"/>
  <c r="AD188" i="182"/>
  <c r="AA188" i="182"/>
  <c r="Z188" i="182"/>
  <c r="V188" i="182"/>
  <c r="U188" i="182"/>
  <c r="R188" i="182"/>
  <c r="Q188" i="182"/>
  <c r="M188" i="182"/>
  <c r="L188" i="182"/>
  <c r="I188" i="182"/>
  <c r="H188" i="182"/>
  <c r="BV187" i="182"/>
  <c r="BU187" i="182"/>
  <c r="BR187" i="182"/>
  <c r="BQ187" i="182"/>
  <c r="BP187" i="182"/>
  <c r="BO187" i="182"/>
  <c r="BN187" i="182"/>
  <c r="BK187" i="182"/>
  <c r="BJ187" i="182"/>
  <c r="BF187" i="182"/>
  <c r="BE187" i="182"/>
  <c r="BB187" i="182"/>
  <c r="BA187" i="182"/>
  <c r="AW187" i="182"/>
  <c r="AV187" i="182"/>
  <c r="AS187" i="182"/>
  <c r="AR187" i="182"/>
  <c r="AN187" i="182"/>
  <c r="AM187" i="182"/>
  <c r="AJ187" i="182"/>
  <c r="AI187" i="182"/>
  <c r="AE187" i="182"/>
  <c r="AD187" i="182"/>
  <c r="AA187" i="182"/>
  <c r="Z187" i="182"/>
  <c r="V187" i="182"/>
  <c r="U187" i="182"/>
  <c r="R187" i="182"/>
  <c r="Q187" i="182"/>
  <c r="M187" i="182"/>
  <c r="L187" i="182"/>
  <c r="I187" i="182"/>
  <c r="H187" i="182"/>
  <c r="BV186" i="182"/>
  <c r="BU186" i="182"/>
  <c r="BR186" i="182"/>
  <c r="BQ186" i="182"/>
  <c r="BP186" i="182"/>
  <c r="BO186" i="182"/>
  <c r="BN186" i="182"/>
  <c r="BK186" i="182"/>
  <c r="BJ186" i="182"/>
  <c r="BF186" i="182"/>
  <c r="BE186" i="182"/>
  <c r="BB186" i="182"/>
  <c r="BA186" i="182"/>
  <c r="AW186" i="182"/>
  <c r="AV186" i="182"/>
  <c r="AS186" i="182"/>
  <c r="AR186" i="182"/>
  <c r="AN186" i="182"/>
  <c r="AM186" i="182"/>
  <c r="AJ186" i="182"/>
  <c r="AI186" i="182"/>
  <c r="AE186" i="182"/>
  <c r="AD186" i="182"/>
  <c r="AA186" i="182"/>
  <c r="Z186" i="182"/>
  <c r="V186" i="182"/>
  <c r="U186" i="182"/>
  <c r="R186" i="182"/>
  <c r="Q186" i="182"/>
  <c r="M186" i="182"/>
  <c r="L186" i="182"/>
  <c r="I186" i="182"/>
  <c r="H186" i="182"/>
  <c r="BV185" i="182"/>
  <c r="BU185" i="182"/>
  <c r="BR185" i="182"/>
  <c r="BQ185" i="182"/>
  <c r="BP185" i="182"/>
  <c r="BO185" i="182"/>
  <c r="BN185" i="182"/>
  <c r="BK185" i="182"/>
  <c r="BJ185" i="182"/>
  <c r="BF185" i="182"/>
  <c r="BE185" i="182"/>
  <c r="BB185" i="182"/>
  <c r="BA185" i="182"/>
  <c r="AW185" i="182"/>
  <c r="AV185" i="182"/>
  <c r="AS185" i="182"/>
  <c r="AR185" i="182"/>
  <c r="AN185" i="182"/>
  <c r="AM185" i="182"/>
  <c r="AJ185" i="182"/>
  <c r="AI185" i="182"/>
  <c r="AE185" i="182"/>
  <c r="AD185" i="182"/>
  <c r="AA185" i="182"/>
  <c r="Z185" i="182"/>
  <c r="V185" i="182"/>
  <c r="U185" i="182"/>
  <c r="R185" i="182"/>
  <c r="Q185" i="182"/>
  <c r="M185" i="182"/>
  <c r="L185" i="182"/>
  <c r="I185" i="182"/>
  <c r="H185" i="182"/>
  <c r="BV184" i="182"/>
  <c r="BU184" i="182"/>
  <c r="BR184" i="182"/>
  <c r="BQ184" i="182"/>
  <c r="BP184" i="182"/>
  <c r="BO184" i="182"/>
  <c r="BN184" i="182"/>
  <c r="BK184" i="182"/>
  <c r="BJ184" i="182"/>
  <c r="BF184" i="182"/>
  <c r="BE184" i="182"/>
  <c r="BB184" i="182"/>
  <c r="BA184" i="182"/>
  <c r="AW184" i="182"/>
  <c r="AV184" i="182"/>
  <c r="AS184" i="182"/>
  <c r="AR184" i="182"/>
  <c r="AN184" i="182"/>
  <c r="AM184" i="182"/>
  <c r="AJ184" i="182"/>
  <c r="AI184" i="182"/>
  <c r="AE184" i="182"/>
  <c r="AD184" i="182"/>
  <c r="AA184" i="182"/>
  <c r="Z184" i="182"/>
  <c r="V184" i="182"/>
  <c r="U184" i="182"/>
  <c r="R184" i="182"/>
  <c r="Q184" i="182"/>
  <c r="M184" i="182"/>
  <c r="L184" i="182"/>
  <c r="I184" i="182"/>
  <c r="H184" i="182"/>
  <c r="BV183" i="182"/>
  <c r="BU183" i="182"/>
  <c r="BR183" i="182"/>
  <c r="BQ183" i="182"/>
  <c r="BP183" i="182"/>
  <c r="BO183" i="182"/>
  <c r="BN183" i="182"/>
  <c r="BK183" i="182"/>
  <c r="BJ183" i="182"/>
  <c r="BF183" i="182"/>
  <c r="BE183" i="182"/>
  <c r="BB183" i="182"/>
  <c r="BA183" i="182"/>
  <c r="AW183" i="182"/>
  <c r="AV183" i="182"/>
  <c r="AS183" i="182"/>
  <c r="AR183" i="182"/>
  <c r="AN183" i="182"/>
  <c r="AM183" i="182"/>
  <c r="AJ183" i="182"/>
  <c r="AI183" i="182"/>
  <c r="AE183" i="182"/>
  <c r="AD183" i="182"/>
  <c r="AA183" i="182"/>
  <c r="Z183" i="182"/>
  <c r="V183" i="182"/>
  <c r="U183" i="182"/>
  <c r="R183" i="182"/>
  <c r="Q183" i="182"/>
  <c r="M183" i="182"/>
  <c r="L183" i="182"/>
  <c r="I183" i="182"/>
  <c r="H183" i="182"/>
  <c r="BV182" i="182"/>
  <c r="BU182" i="182"/>
  <c r="BR182" i="182"/>
  <c r="BQ182" i="182"/>
  <c r="BP182" i="182"/>
  <c r="BO182" i="182"/>
  <c r="BN182" i="182"/>
  <c r="BK182" i="182"/>
  <c r="BJ182" i="182"/>
  <c r="BF182" i="182"/>
  <c r="BE182" i="182"/>
  <c r="BB182" i="182"/>
  <c r="BA182" i="182"/>
  <c r="AW182" i="182"/>
  <c r="AV182" i="182"/>
  <c r="AS182" i="182"/>
  <c r="AR182" i="182"/>
  <c r="AN182" i="182"/>
  <c r="AM182" i="182"/>
  <c r="AJ182" i="182"/>
  <c r="AI182" i="182"/>
  <c r="AE182" i="182"/>
  <c r="AD182" i="182"/>
  <c r="AA182" i="182"/>
  <c r="Z182" i="182"/>
  <c r="V182" i="182"/>
  <c r="U182" i="182"/>
  <c r="R182" i="182"/>
  <c r="Q182" i="182"/>
  <c r="M182" i="182"/>
  <c r="L182" i="182"/>
  <c r="I182" i="182"/>
  <c r="H182" i="182"/>
  <c r="BV181" i="182"/>
  <c r="BU181" i="182"/>
  <c r="BR181" i="182"/>
  <c r="BQ181" i="182"/>
  <c r="BP181" i="182"/>
  <c r="BO181" i="182"/>
  <c r="BN181" i="182"/>
  <c r="BK181" i="182"/>
  <c r="BJ181" i="182"/>
  <c r="BF181" i="182"/>
  <c r="BE181" i="182"/>
  <c r="BB181" i="182"/>
  <c r="BA181" i="182"/>
  <c r="AW181" i="182"/>
  <c r="AV181" i="182"/>
  <c r="AS181" i="182"/>
  <c r="AR181" i="182"/>
  <c r="AN181" i="182"/>
  <c r="AM181" i="182"/>
  <c r="AJ181" i="182"/>
  <c r="AI181" i="182"/>
  <c r="AE181" i="182"/>
  <c r="AD181" i="182"/>
  <c r="AA181" i="182"/>
  <c r="Z181" i="182"/>
  <c r="V181" i="182"/>
  <c r="U181" i="182"/>
  <c r="R181" i="182"/>
  <c r="Q181" i="182"/>
  <c r="M181" i="182"/>
  <c r="L181" i="182"/>
  <c r="I181" i="182"/>
  <c r="H181" i="182"/>
  <c r="BV180" i="182"/>
  <c r="BU180" i="182"/>
  <c r="BR180" i="182"/>
  <c r="BQ180" i="182"/>
  <c r="BP180" i="182"/>
  <c r="BO180" i="182"/>
  <c r="BN180" i="182"/>
  <c r="BK180" i="182"/>
  <c r="BJ180" i="182"/>
  <c r="BF180" i="182"/>
  <c r="BE180" i="182"/>
  <c r="BB180" i="182"/>
  <c r="BA180" i="182"/>
  <c r="AW180" i="182"/>
  <c r="AV180" i="182"/>
  <c r="AS180" i="182"/>
  <c r="AR180" i="182"/>
  <c r="AN180" i="182"/>
  <c r="AM180" i="182"/>
  <c r="AJ180" i="182"/>
  <c r="AI180" i="182"/>
  <c r="AE180" i="182"/>
  <c r="AD180" i="182"/>
  <c r="AA180" i="182"/>
  <c r="Z180" i="182"/>
  <c r="V180" i="182"/>
  <c r="U180" i="182"/>
  <c r="R180" i="182"/>
  <c r="Q180" i="182"/>
  <c r="M180" i="182"/>
  <c r="L180" i="182"/>
  <c r="I180" i="182"/>
  <c r="H180" i="182"/>
  <c r="BV179" i="182"/>
  <c r="BU179" i="182"/>
  <c r="BR179" i="182"/>
  <c r="BQ179" i="182"/>
  <c r="BP179" i="182"/>
  <c r="BO179" i="182"/>
  <c r="BN179" i="182"/>
  <c r="BK179" i="182"/>
  <c r="BJ179" i="182"/>
  <c r="BF179" i="182"/>
  <c r="BE179" i="182"/>
  <c r="BB179" i="182"/>
  <c r="BA179" i="182"/>
  <c r="AW179" i="182"/>
  <c r="AV179" i="182"/>
  <c r="AS179" i="182"/>
  <c r="AR179" i="182"/>
  <c r="AN179" i="182"/>
  <c r="AM179" i="182"/>
  <c r="AJ179" i="182"/>
  <c r="AI179" i="182"/>
  <c r="AE179" i="182"/>
  <c r="AD179" i="182"/>
  <c r="AA179" i="182"/>
  <c r="Z179" i="182"/>
  <c r="V179" i="182"/>
  <c r="U179" i="182"/>
  <c r="R179" i="182"/>
  <c r="Q179" i="182"/>
  <c r="M179" i="182"/>
  <c r="L179" i="182"/>
  <c r="I179" i="182"/>
  <c r="H179" i="182"/>
  <c r="BV178" i="182"/>
  <c r="BU178" i="182"/>
  <c r="BR178" i="182"/>
  <c r="BQ178" i="182"/>
  <c r="BP178" i="182"/>
  <c r="BO178" i="182"/>
  <c r="BN178" i="182"/>
  <c r="BK178" i="182"/>
  <c r="BJ178" i="182"/>
  <c r="BF178" i="182"/>
  <c r="BE178" i="182"/>
  <c r="BB178" i="182"/>
  <c r="BA178" i="182"/>
  <c r="AW178" i="182"/>
  <c r="AV178" i="182"/>
  <c r="AS178" i="182"/>
  <c r="AR178" i="182"/>
  <c r="AN178" i="182"/>
  <c r="AM178" i="182"/>
  <c r="AJ178" i="182"/>
  <c r="AI178" i="182"/>
  <c r="AE178" i="182"/>
  <c r="AD178" i="182"/>
  <c r="AA178" i="182"/>
  <c r="Z178" i="182"/>
  <c r="V178" i="182"/>
  <c r="U178" i="182"/>
  <c r="R178" i="182"/>
  <c r="Q178" i="182"/>
  <c r="M178" i="182"/>
  <c r="L178" i="182"/>
  <c r="I178" i="182"/>
  <c r="H178" i="182"/>
  <c r="BV177" i="182"/>
  <c r="BU177" i="182"/>
  <c r="BR177" i="182"/>
  <c r="BQ177" i="182"/>
  <c r="BP177" i="182"/>
  <c r="BO177" i="182"/>
  <c r="BN177" i="182"/>
  <c r="BK177" i="182"/>
  <c r="BJ177" i="182"/>
  <c r="BF177" i="182"/>
  <c r="BE177" i="182"/>
  <c r="BB177" i="182"/>
  <c r="BA177" i="182"/>
  <c r="AW177" i="182"/>
  <c r="AV177" i="182"/>
  <c r="AS177" i="182"/>
  <c r="AR177" i="182"/>
  <c r="AN177" i="182"/>
  <c r="AM177" i="182"/>
  <c r="AJ177" i="182"/>
  <c r="AI177" i="182"/>
  <c r="AE177" i="182"/>
  <c r="AD177" i="182"/>
  <c r="AA177" i="182"/>
  <c r="Z177" i="182"/>
  <c r="V177" i="182"/>
  <c r="U177" i="182"/>
  <c r="R177" i="182"/>
  <c r="Q177" i="182"/>
  <c r="M177" i="182"/>
  <c r="L177" i="182"/>
  <c r="I177" i="182"/>
  <c r="H177" i="182"/>
  <c r="BV176" i="182"/>
  <c r="BU176" i="182"/>
  <c r="BR176" i="182"/>
  <c r="BQ176" i="182"/>
  <c r="BP176" i="182"/>
  <c r="BO176" i="182"/>
  <c r="BN176" i="182"/>
  <c r="BK176" i="182"/>
  <c r="BJ176" i="182"/>
  <c r="BF176" i="182"/>
  <c r="BE176" i="182"/>
  <c r="BB176" i="182"/>
  <c r="BA176" i="182"/>
  <c r="AW176" i="182"/>
  <c r="AV176" i="182"/>
  <c r="AS176" i="182"/>
  <c r="AR176" i="182"/>
  <c r="AN176" i="182"/>
  <c r="AM176" i="182"/>
  <c r="AJ176" i="182"/>
  <c r="AI176" i="182"/>
  <c r="AE176" i="182"/>
  <c r="AD176" i="182"/>
  <c r="AA176" i="182"/>
  <c r="Z176" i="182"/>
  <c r="V176" i="182"/>
  <c r="U176" i="182"/>
  <c r="R176" i="182"/>
  <c r="Q176" i="182"/>
  <c r="M176" i="182"/>
  <c r="L176" i="182"/>
  <c r="I176" i="182"/>
  <c r="H176" i="182"/>
  <c r="BV175" i="182"/>
  <c r="BU175" i="182"/>
  <c r="BR175" i="182"/>
  <c r="BQ175" i="182"/>
  <c r="BP175" i="182"/>
  <c r="BO175" i="182"/>
  <c r="BN175" i="182"/>
  <c r="BK175" i="182"/>
  <c r="BJ175" i="182"/>
  <c r="BF175" i="182"/>
  <c r="BE175" i="182"/>
  <c r="BB175" i="182"/>
  <c r="BA175" i="182"/>
  <c r="AW175" i="182"/>
  <c r="AV175" i="182"/>
  <c r="AS175" i="182"/>
  <c r="AR175" i="182"/>
  <c r="AN175" i="182"/>
  <c r="AM175" i="182"/>
  <c r="AJ175" i="182"/>
  <c r="AI175" i="182"/>
  <c r="AE175" i="182"/>
  <c r="AD175" i="182"/>
  <c r="AA175" i="182"/>
  <c r="Z175" i="182"/>
  <c r="V175" i="182"/>
  <c r="U175" i="182"/>
  <c r="R175" i="182"/>
  <c r="Q175" i="182"/>
  <c r="M175" i="182"/>
  <c r="L175" i="182"/>
  <c r="I175" i="182"/>
  <c r="H175" i="182"/>
  <c r="BV174" i="182"/>
  <c r="BU174" i="182"/>
  <c r="BR174" i="182"/>
  <c r="BQ174" i="182"/>
  <c r="BP174" i="182"/>
  <c r="BO174" i="182"/>
  <c r="BN174" i="182"/>
  <c r="BK174" i="182"/>
  <c r="BJ174" i="182"/>
  <c r="BF174" i="182"/>
  <c r="BE174" i="182"/>
  <c r="BB174" i="182"/>
  <c r="BA174" i="182"/>
  <c r="AW174" i="182"/>
  <c r="AV174" i="182"/>
  <c r="AS174" i="182"/>
  <c r="AR174" i="182"/>
  <c r="AN174" i="182"/>
  <c r="AM174" i="182"/>
  <c r="AJ174" i="182"/>
  <c r="AI174" i="182"/>
  <c r="AE174" i="182"/>
  <c r="AD174" i="182"/>
  <c r="AA174" i="182"/>
  <c r="Z174" i="182"/>
  <c r="V174" i="182"/>
  <c r="U174" i="182"/>
  <c r="R174" i="182"/>
  <c r="Q174" i="182"/>
  <c r="M174" i="182"/>
  <c r="L174" i="182"/>
  <c r="I174" i="182"/>
  <c r="H174" i="182"/>
  <c r="BV173" i="182"/>
  <c r="BU173" i="182"/>
  <c r="BR173" i="182"/>
  <c r="BQ173" i="182"/>
  <c r="BP173" i="182"/>
  <c r="BO173" i="182"/>
  <c r="BN173" i="182"/>
  <c r="BK173" i="182"/>
  <c r="BJ173" i="182"/>
  <c r="BF173" i="182"/>
  <c r="BE173" i="182"/>
  <c r="BB173" i="182"/>
  <c r="BA173" i="182"/>
  <c r="AW173" i="182"/>
  <c r="AV173" i="182"/>
  <c r="AS173" i="182"/>
  <c r="AR173" i="182"/>
  <c r="AN173" i="182"/>
  <c r="AM173" i="182"/>
  <c r="AJ173" i="182"/>
  <c r="AI173" i="182"/>
  <c r="AE173" i="182"/>
  <c r="AD173" i="182"/>
  <c r="AA173" i="182"/>
  <c r="Z173" i="182"/>
  <c r="V173" i="182"/>
  <c r="U173" i="182"/>
  <c r="R173" i="182"/>
  <c r="Q173" i="182"/>
  <c r="M173" i="182"/>
  <c r="L173" i="182"/>
  <c r="I173" i="182"/>
  <c r="H173" i="182"/>
  <c r="BV172" i="182"/>
  <c r="BU172" i="182"/>
  <c r="BR172" i="182"/>
  <c r="BQ172" i="182"/>
  <c r="BP172" i="182"/>
  <c r="BO172" i="182"/>
  <c r="BN172" i="182"/>
  <c r="BK172" i="182"/>
  <c r="BJ172" i="182"/>
  <c r="BF172" i="182"/>
  <c r="BE172" i="182"/>
  <c r="BB172" i="182"/>
  <c r="BA172" i="182"/>
  <c r="AW172" i="182"/>
  <c r="AV172" i="182"/>
  <c r="AS172" i="182"/>
  <c r="AR172" i="182"/>
  <c r="AN172" i="182"/>
  <c r="AM172" i="182"/>
  <c r="AJ172" i="182"/>
  <c r="AI172" i="182"/>
  <c r="AE172" i="182"/>
  <c r="AD172" i="182"/>
  <c r="AA172" i="182"/>
  <c r="Z172" i="182"/>
  <c r="V172" i="182"/>
  <c r="U172" i="182"/>
  <c r="R172" i="182"/>
  <c r="Q172" i="182"/>
  <c r="M172" i="182"/>
  <c r="L172" i="182"/>
  <c r="I172" i="182"/>
  <c r="H172" i="182"/>
  <c r="BV171" i="182"/>
  <c r="BU171" i="182"/>
  <c r="BR171" i="182"/>
  <c r="BQ171" i="182"/>
  <c r="BP171" i="182"/>
  <c r="BO171" i="182"/>
  <c r="BN171" i="182"/>
  <c r="BK171" i="182"/>
  <c r="BJ171" i="182"/>
  <c r="BF171" i="182"/>
  <c r="BE171" i="182"/>
  <c r="BB171" i="182"/>
  <c r="BA171" i="182"/>
  <c r="AW171" i="182"/>
  <c r="AV171" i="182"/>
  <c r="AS171" i="182"/>
  <c r="AR171" i="182"/>
  <c r="AN171" i="182"/>
  <c r="AM171" i="182"/>
  <c r="AJ171" i="182"/>
  <c r="AI171" i="182"/>
  <c r="AE171" i="182"/>
  <c r="AD171" i="182"/>
  <c r="AA171" i="182"/>
  <c r="Z171" i="182"/>
  <c r="V171" i="182"/>
  <c r="U171" i="182"/>
  <c r="R171" i="182"/>
  <c r="Q171" i="182"/>
  <c r="M171" i="182"/>
  <c r="L171" i="182"/>
  <c r="I171" i="182"/>
  <c r="H171" i="182"/>
  <c r="BV170" i="182"/>
  <c r="BU170" i="182"/>
  <c r="BR170" i="182"/>
  <c r="BQ170" i="182"/>
  <c r="BP170" i="182"/>
  <c r="BO170" i="182"/>
  <c r="BN170" i="182"/>
  <c r="BK170" i="182"/>
  <c r="BJ170" i="182"/>
  <c r="BF170" i="182"/>
  <c r="BE170" i="182"/>
  <c r="BB170" i="182"/>
  <c r="BA170" i="182"/>
  <c r="AW170" i="182"/>
  <c r="AV170" i="182"/>
  <c r="AS170" i="182"/>
  <c r="AR170" i="182"/>
  <c r="AN170" i="182"/>
  <c r="AM170" i="182"/>
  <c r="AJ170" i="182"/>
  <c r="AI170" i="182"/>
  <c r="AE170" i="182"/>
  <c r="AD170" i="182"/>
  <c r="AA170" i="182"/>
  <c r="Z170" i="182"/>
  <c r="V170" i="182"/>
  <c r="U170" i="182"/>
  <c r="R170" i="182"/>
  <c r="Q170" i="182"/>
  <c r="M170" i="182"/>
  <c r="L170" i="182"/>
  <c r="I170" i="182"/>
  <c r="H170" i="182"/>
  <c r="BV169" i="182"/>
  <c r="BU169" i="182"/>
  <c r="BR169" i="182"/>
  <c r="BQ169" i="182"/>
  <c r="BP169" i="182"/>
  <c r="BO169" i="182"/>
  <c r="BN169" i="182"/>
  <c r="BK169" i="182"/>
  <c r="BJ169" i="182"/>
  <c r="BF169" i="182"/>
  <c r="BE169" i="182"/>
  <c r="BB169" i="182"/>
  <c r="BA169" i="182"/>
  <c r="AW169" i="182"/>
  <c r="AV169" i="182"/>
  <c r="AS169" i="182"/>
  <c r="AR169" i="182"/>
  <c r="AN169" i="182"/>
  <c r="AM169" i="182"/>
  <c r="AJ169" i="182"/>
  <c r="AI169" i="182"/>
  <c r="AE169" i="182"/>
  <c r="AD169" i="182"/>
  <c r="AA169" i="182"/>
  <c r="Z169" i="182"/>
  <c r="V169" i="182"/>
  <c r="U169" i="182"/>
  <c r="R169" i="182"/>
  <c r="Q169" i="182"/>
  <c r="M169" i="182"/>
  <c r="L169" i="182"/>
  <c r="I169" i="182"/>
  <c r="H169" i="182"/>
  <c r="BV168" i="182"/>
  <c r="BU168" i="182"/>
  <c r="BR168" i="182"/>
  <c r="BQ168" i="182"/>
  <c r="BP168" i="182"/>
  <c r="BO168" i="182"/>
  <c r="BN168" i="182"/>
  <c r="BK168" i="182"/>
  <c r="BJ168" i="182"/>
  <c r="BF168" i="182"/>
  <c r="BE168" i="182"/>
  <c r="BB168" i="182"/>
  <c r="BA168" i="182"/>
  <c r="AW168" i="182"/>
  <c r="AV168" i="182"/>
  <c r="AS168" i="182"/>
  <c r="AR168" i="182"/>
  <c r="AN168" i="182"/>
  <c r="AM168" i="182"/>
  <c r="AJ168" i="182"/>
  <c r="AI168" i="182"/>
  <c r="AE168" i="182"/>
  <c r="AD168" i="182"/>
  <c r="AA168" i="182"/>
  <c r="Z168" i="182"/>
  <c r="V168" i="182"/>
  <c r="U168" i="182"/>
  <c r="R168" i="182"/>
  <c r="Q168" i="182"/>
  <c r="M168" i="182"/>
  <c r="L168" i="182"/>
  <c r="I168" i="182"/>
  <c r="H168" i="182"/>
  <c r="BV167" i="182"/>
  <c r="BU167" i="182"/>
  <c r="BR167" i="182"/>
  <c r="BQ167" i="182"/>
  <c r="BP167" i="182"/>
  <c r="BO167" i="182"/>
  <c r="BN167" i="182"/>
  <c r="BK167" i="182"/>
  <c r="BJ167" i="182"/>
  <c r="BF167" i="182"/>
  <c r="BE167" i="182"/>
  <c r="BB167" i="182"/>
  <c r="BA167" i="182"/>
  <c r="AW167" i="182"/>
  <c r="AV167" i="182"/>
  <c r="AS167" i="182"/>
  <c r="AR167" i="182"/>
  <c r="AN167" i="182"/>
  <c r="AM167" i="182"/>
  <c r="AJ167" i="182"/>
  <c r="AI167" i="182"/>
  <c r="AE167" i="182"/>
  <c r="AD167" i="182"/>
  <c r="AA167" i="182"/>
  <c r="Z167" i="182"/>
  <c r="V167" i="182"/>
  <c r="U167" i="182"/>
  <c r="R167" i="182"/>
  <c r="Q167" i="182"/>
  <c r="M167" i="182"/>
  <c r="L167" i="182"/>
  <c r="I167" i="182"/>
  <c r="H167" i="182"/>
  <c r="BV166" i="182"/>
  <c r="BU166" i="182"/>
  <c r="BR166" i="182"/>
  <c r="BQ166" i="182"/>
  <c r="BP166" i="182"/>
  <c r="BO166" i="182"/>
  <c r="BN166" i="182"/>
  <c r="BK166" i="182"/>
  <c r="BJ166" i="182"/>
  <c r="BF166" i="182"/>
  <c r="BE166" i="182"/>
  <c r="BB166" i="182"/>
  <c r="BA166" i="182"/>
  <c r="AW166" i="182"/>
  <c r="AV166" i="182"/>
  <c r="AS166" i="182"/>
  <c r="AR166" i="182"/>
  <c r="AN166" i="182"/>
  <c r="AM166" i="182"/>
  <c r="AJ166" i="182"/>
  <c r="AI166" i="182"/>
  <c r="AE166" i="182"/>
  <c r="AD166" i="182"/>
  <c r="AA166" i="182"/>
  <c r="Z166" i="182"/>
  <c r="V166" i="182"/>
  <c r="U166" i="182"/>
  <c r="R166" i="182"/>
  <c r="Q166" i="182"/>
  <c r="M166" i="182"/>
  <c r="L166" i="182"/>
  <c r="I166" i="182"/>
  <c r="H166" i="182"/>
  <c r="BV165" i="182"/>
  <c r="BU165" i="182"/>
  <c r="BR165" i="182"/>
  <c r="BQ165" i="182"/>
  <c r="BP165" i="182"/>
  <c r="BO165" i="182"/>
  <c r="BN165" i="182"/>
  <c r="BK165" i="182"/>
  <c r="BJ165" i="182"/>
  <c r="BF165" i="182"/>
  <c r="BE165" i="182"/>
  <c r="BB165" i="182"/>
  <c r="BA165" i="182"/>
  <c r="AW165" i="182"/>
  <c r="AV165" i="182"/>
  <c r="AS165" i="182"/>
  <c r="AR165" i="182"/>
  <c r="AN165" i="182"/>
  <c r="AM165" i="182"/>
  <c r="AJ165" i="182"/>
  <c r="AI165" i="182"/>
  <c r="AE165" i="182"/>
  <c r="AD165" i="182"/>
  <c r="AA165" i="182"/>
  <c r="Z165" i="182"/>
  <c r="V165" i="182"/>
  <c r="U165" i="182"/>
  <c r="R165" i="182"/>
  <c r="Q165" i="182"/>
  <c r="M165" i="182"/>
  <c r="L165" i="182"/>
  <c r="I165" i="182"/>
  <c r="H165" i="182"/>
  <c r="BV164" i="182"/>
  <c r="BU164" i="182"/>
  <c r="BR164" i="182"/>
  <c r="BQ164" i="182"/>
  <c r="BP164" i="182"/>
  <c r="BO164" i="182"/>
  <c r="BN164" i="182"/>
  <c r="BK164" i="182"/>
  <c r="BJ164" i="182"/>
  <c r="BF164" i="182"/>
  <c r="BE164" i="182"/>
  <c r="BB164" i="182"/>
  <c r="BA164" i="182"/>
  <c r="AW164" i="182"/>
  <c r="AV164" i="182"/>
  <c r="AS164" i="182"/>
  <c r="AR164" i="182"/>
  <c r="AN164" i="182"/>
  <c r="AM164" i="182"/>
  <c r="AJ164" i="182"/>
  <c r="AI164" i="182"/>
  <c r="AE164" i="182"/>
  <c r="AD164" i="182"/>
  <c r="AA164" i="182"/>
  <c r="Z164" i="182"/>
  <c r="V164" i="182"/>
  <c r="U164" i="182"/>
  <c r="R164" i="182"/>
  <c r="Q164" i="182"/>
  <c r="M164" i="182"/>
  <c r="L164" i="182"/>
  <c r="I164" i="182"/>
  <c r="H164" i="182"/>
  <c r="BV163" i="182"/>
  <c r="BU163" i="182"/>
  <c r="BR163" i="182"/>
  <c r="BQ163" i="182"/>
  <c r="BP163" i="182"/>
  <c r="BO163" i="182"/>
  <c r="BN163" i="182"/>
  <c r="BK163" i="182"/>
  <c r="BJ163" i="182"/>
  <c r="BF163" i="182"/>
  <c r="BE163" i="182"/>
  <c r="BB163" i="182"/>
  <c r="BA163" i="182"/>
  <c r="AW163" i="182"/>
  <c r="AV163" i="182"/>
  <c r="AS163" i="182"/>
  <c r="AR163" i="182"/>
  <c r="AN163" i="182"/>
  <c r="AM163" i="182"/>
  <c r="AJ163" i="182"/>
  <c r="AI163" i="182"/>
  <c r="AE163" i="182"/>
  <c r="AD163" i="182"/>
  <c r="AA163" i="182"/>
  <c r="Z163" i="182"/>
  <c r="V163" i="182"/>
  <c r="U163" i="182"/>
  <c r="R163" i="182"/>
  <c r="Q163" i="182"/>
  <c r="M163" i="182"/>
  <c r="L163" i="182"/>
  <c r="I163" i="182"/>
  <c r="H163" i="182"/>
  <c r="BV162" i="182"/>
  <c r="BU162" i="182"/>
  <c r="BR162" i="182"/>
  <c r="BQ162" i="182"/>
  <c r="BP162" i="182"/>
  <c r="BO162" i="182"/>
  <c r="BN162" i="182"/>
  <c r="BK162" i="182"/>
  <c r="BJ162" i="182"/>
  <c r="BF162" i="182"/>
  <c r="BE162" i="182"/>
  <c r="BB162" i="182"/>
  <c r="BA162" i="182"/>
  <c r="AW162" i="182"/>
  <c r="AV162" i="182"/>
  <c r="AS162" i="182"/>
  <c r="AR162" i="182"/>
  <c r="AN162" i="182"/>
  <c r="AM162" i="182"/>
  <c r="AJ162" i="182"/>
  <c r="AI162" i="182"/>
  <c r="AE162" i="182"/>
  <c r="AD162" i="182"/>
  <c r="AA162" i="182"/>
  <c r="Z162" i="182"/>
  <c r="V162" i="182"/>
  <c r="U162" i="182"/>
  <c r="R162" i="182"/>
  <c r="Q162" i="182"/>
  <c r="M162" i="182"/>
  <c r="L162" i="182"/>
  <c r="I162" i="182"/>
  <c r="H162" i="182"/>
  <c r="BV161" i="182"/>
  <c r="BU161" i="182"/>
  <c r="BR161" i="182"/>
  <c r="BQ161" i="182"/>
  <c r="BP161" i="182"/>
  <c r="BO161" i="182"/>
  <c r="BN161" i="182"/>
  <c r="BK161" i="182"/>
  <c r="BJ161" i="182"/>
  <c r="BF161" i="182"/>
  <c r="BE161" i="182"/>
  <c r="BB161" i="182"/>
  <c r="BA161" i="182"/>
  <c r="AW161" i="182"/>
  <c r="AV161" i="182"/>
  <c r="AS161" i="182"/>
  <c r="AR161" i="182"/>
  <c r="AN161" i="182"/>
  <c r="AM161" i="182"/>
  <c r="AJ161" i="182"/>
  <c r="AI161" i="182"/>
  <c r="AE161" i="182"/>
  <c r="AD161" i="182"/>
  <c r="AA161" i="182"/>
  <c r="Z161" i="182"/>
  <c r="V161" i="182"/>
  <c r="U161" i="182"/>
  <c r="R161" i="182"/>
  <c r="Q161" i="182"/>
  <c r="M161" i="182"/>
  <c r="L161" i="182"/>
  <c r="I161" i="182"/>
  <c r="H161" i="182"/>
  <c r="BV160" i="182"/>
  <c r="BU160" i="182"/>
  <c r="BR160" i="182"/>
  <c r="BQ160" i="182"/>
  <c r="BP160" i="182"/>
  <c r="BO160" i="182"/>
  <c r="BN160" i="182"/>
  <c r="BK160" i="182"/>
  <c r="BJ160" i="182"/>
  <c r="BF160" i="182"/>
  <c r="BE160" i="182"/>
  <c r="BB160" i="182"/>
  <c r="BA160" i="182"/>
  <c r="AW160" i="182"/>
  <c r="AV160" i="182"/>
  <c r="AS160" i="182"/>
  <c r="AR160" i="182"/>
  <c r="AN160" i="182"/>
  <c r="AM160" i="182"/>
  <c r="AJ160" i="182"/>
  <c r="AI160" i="182"/>
  <c r="AE160" i="182"/>
  <c r="AD160" i="182"/>
  <c r="AA160" i="182"/>
  <c r="Z160" i="182"/>
  <c r="V160" i="182"/>
  <c r="U160" i="182"/>
  <c r="R160" i="182"/>
  <c r="Q160" i="182"/>
  <c r="M160" i="182"/>
  <c r="L160" i="182"/>
  <c r="I160" i="182"/>
  <c r="H160" i="182"/>
  <c r="BV159" i="182"/>
  <c r="BU159" i="182"/>
  <c r="BR159" i="182"/>
  <c r="BQ159" i="182"/>
  <c r="BP159" i="182"/>
  <c r="BO159" i="182"/>
  <c r="BN159" i="182"/>
  <c r="BK159" i="182"/>
  <c r="BJ159" i="182"/>
  <c r="BF159" i="182"/>
  <c r="BE159" i="182"/>
  <c r="BB159" i="182"/>
  <c r="BA159" i="182"/>
  <c r="AW159" i="182"/>
  <c r="AV159" i="182"/>
  <c r="AS159" i="182"/>
  <c r="AR159" i="182"/>
  <c r="AN159" i="182"/>
  <c r="AM159" i="182"/>
  <c r="AJ159" i="182"/>
  <c r="AI159" i="182"/>
  <c r="AE159" i="182"/>
  <c r="AD159" i="182"/>
  <c r="AA159" i="182"/>
  <c r="Z159" i="182"/>
  <c r="V159" i="182"/>
  <c r="U159" i="182"/>
  <c r="R159" i="182"/>
  <c r="Q159" i="182"/>
  <c r="M159" i="182"/>
  <c r="L159" i="182"/>
  <c r="I159" i="182"/>
  <c r="H159" i="182"/>
  <c r="BV158" i="182"/>
  <c r="BU158" i="182"/>
  <c r="BR158" i="182"/>
  <c r="BQ158" i="182"/>
  <c r="BP158" i="182"/>
  <c r="BO158" i="182"/>
  <c r="BN158" i="182"/>
  <c r="BK158" i="182"/>
  <c r="BJ158" i="182"/>
  <c r="BF158" i="182"/>
  <c r="BE158" i="182"/>
  <c r="BB158" i="182"/>
  <c r="BA158" i="182"/>
  <c r="AW158" i="182"/>
  <c r="AV158" i="182"/>
  <c r="AS158" i="182"/>
  <c r="AR158" i="182"/>
  <c r="AN158" i="182"/>
  <c r="AM158" i="182"/>
  <c r="AJ158" i="182"/>
  <c r="AI158" i="182"/>
  <c r="AE158" i="182"/>
  <c r="AD158" i="182"/>
  <c r="AA158" i="182"/>
  <c r="Z158" i="182"/>
  <c r="V158" i="182"/>
  <c r="U158" i="182"/>
  <c r="R158" i="182"/>
  <c r="Q158" i="182"/>
  <c r="M158" i="182"/>
  <c r="L158" i="182"/>
  <c r="I158" i="182"/>
  <c r="H158" i="182"/>
  <c r="BV157" i="182"/>
  <c r="BU157" i="182"/>
  <c r="BR157" i="182"/>
  <c r="BQ157" i="182"/>
  <c r="BP157" i="182"/>
  <c r="BO157" i="182"/>
  <c r="BN157" i="182"/>
  <c r="BK157" i="182"/>
  <c r="BJ157" i="182"/>
  <c r="BF157" i="182"/>
  <c r="BE157" i="182"/>
  <c r="BB157" i="182"/>
  <c r="BA157" i="182"/>
  <c r="AW157" i="182"/>
  <c r="AV157" i="182"/>
  <c r="AS157" i="182"/>
  <c r="AR157" i="182"/>
  <c r="AN157" i="182"/>
  <c r="AM157" i="182"/>
  <c r="AJ157" i="182"/>
  <c r="AI157" i="182"/>
  <c r="AE157" i="182"/>
  <c r="AD157" i="182"/>
  <c r="AA157" i="182"/>
  <c r="Z157" i="182"/>
  <c r="V157" i="182"/>
  <c r="U157" i="182"/>
  <c r="R157" i="182"/>
  <c r="Q157" i="182"/>
  <c r="M157" i="182"/>
  <c r="L157" i="182"/>
  <c r="I157" i="182"/>
  <c r="H157" i="182"/>
  <c r="BV156" i="182"/>
  <c r="BU156" i="182"/>
  <c r="BR156" i="182"/>
  <c r="BQ156" i="182"/>
  <c r="BP156" i="182"/>
  <c r="BO156" i="182"/>
  <c r="BN156" i="182"/>
  <c r="BK156" i="182"/>
  <c r="BJ156" i="182"/>
  <c r="BF156" i="182"/>
  <c r="BE156" i="182"/>
  <c r="BB156" i="182"/>
  <c r="BA156" i="182"/>
  <c r="AW156" i="182"/>
  <c r="AV156" i="182"/>
  <c r="AS156" i="182"/>
  <c r="AR156" i="182"/>
  <c r="AN156" i="182"/>
  <c r="AM156" i="182"/>
  <c r="AJ156" i="182"/>
  <c r="AI156" i="182"/>
  <c r="AE156" i="182"/>
  <c r="AD156" i="182"/>
  <c r="AA156" i="182"/>
  <c r="Z156" i="182"/>
  <c r="V156" i="182"/>
  <c r="U156" i="182"/>
  <c r="R156" i="182"/>
  <c r="Q156" i="182"/>
  <c r="M156" i="182"/>
  <c r="L156" i="182"/>
  <c r="I156" i="182"/>
  <c r="H156" i="182"/>
  <c r="BV155" i="182"/>
  <c r="BU155" i="182"/>
  <c r="BR155" i="182"/>
  <c r="BQ155" i="182"/>
  <c r="BP155" i="182"/>
  <c r="BO155" i="182"/>
  <c r="BN155" i="182"/>
  <c r="BK155" i="182"/>
  <c r="BJ155" i="182"/>
  <c r="BF155" i="182"/>
  <c r="BE155" i="182"/>
  <c r="BB155" i="182"/>
  <c r="BA155" i="182"/>
  <c r="AW155" i="182"/>
  <c r="AV155" i="182"/>
  <c r="AS155" i="182"/>
  <c r="AR155" i="182"/>
  <c r="AN155" i="182"/>
  <c r="AM155" i="182"/>
  <c r="AJ155" i="182"/>
  <c r="AI155" i="182"/>
  <c r="AE155" i="182"/>
  <c r="AD155" i="182"/>
  <c r="AA155" i="182"/>
  <c r="Z155" i="182"/>
  <c r="V155" i="182"/>
  <c r="U155" i="182"/>
  <c r="R155" i="182"/>
  <c r="Q155" i="182"/>
  <c r="M155" i="182"/>
  <c r="L155" i="182"/>
  <c r="I155" i="182"/>
  <c r="H155" i="182"/>
  <c r="BV154" i="182"/>
  <c r="BU154" i="182"/>
  <c r="BR154" i="182"/>
  <c r="BQ154" i="182"/>
  <c r="BP154" i="182"/>
  <c r="BO154" i="182"/>
  <c r="BN154" i="182"/>
  <c r="BK154" i="182"/>
  <c r="BJ154" i="182"/>
  <c r="BF154" i="182"/>
  <c r="BE154" i="182"/>
  <c r="BB154" i="182"/>
  <c r="BA154" i="182"/>
  <c r="AW154" i="182"/>
  <c r="AV154" i="182"/>
  <c r="AS154" i="182"/>
  <c r="AR154" i="182"/>
  <c r="AN154" i="182"/>
  <c r="AM154" i="182"/>
  <c r="AJ154" i="182"/>
  <c r="AI154" i="182"/>
  <c r="AE154" i="182"/>
  <c r="AD154" i="182"/>
  <c r="AA154" i="182"/>
  <c r="Z154" i="182"/>
  <c r="V154" i="182"/>
  <c r="U154" i="182"/>
  <c r="R154" i="182"/>
  <c r="Q154" i="182"/>
  <c r="M154" i="182"/>
  <c r="L154" i="182"/>
  <c r="I154" i="182"/>
  <c r="H154" i="182"/>
  <c r="BV153" i="182"/>
  <c r="BU153" i="182"/>
  <c r="BR153" i="182"/>
  <c r="BQ153" i="182"/>
  <c r="BP153" i="182"/>
  <c r="BO153" i="182"/>
  <c r="BN153" i="182"/>
  <c r="BK153" i="182"/>
  <c r="BJ153" i="182"/>
  <c r="BF153" i="182"/>
  <c r="BE153" i="182"/>
  <c r="BB153" i="182"/>
  <c r="BA153" i="182"/>
  <c r="AW153" i="182"/>
  <c r="AV153" i="182"/>
  <c r="AS153" i="182"/>
  <c r="AR153" i="182"/>
  <c r="AN153" i="182"/>
  <c r="AM153" i="182"/>
  <c r="AJ153" i="182"/>
  <c r="AI153" i="182"/>
  <c r="AE153" i="182"/>
  <c r="AD153" i="182"/>
  <c r="AA153" i="182"/>
  <c r="Z153" i="182"/>
  <c r="V153" i="182"/>
  <c r="U153" i="182"/>
  <c r="R153" i="182"/>
  <c r="Q153" i="182"/>
  <c r="M153" i="182"/>
  <c r="L153" i="182"/>
  <c r="I153" i="182"/>
  <c r="H153" i="182"/>
  <c r="BV152" i="182"/>
  <c r="BU152" i="182"/>
  <c r="BR152" i="182"/>
  <c r="BQ152" i="182"/>
  <c r="BP152" i="182"/>
  <c r="BO152" i="182"/>
  <c r="BN152" i="182"/>
  <c r="BK152" i="182"/>
  <c r="BJ152" i="182"/>
  <c r="BF152" i="182"/>
  <c r="BE152" i="182"/>
  <c r="BB152" i="182"/>
  <c r="BA152" i="182"/>
  <c r="AW152" i="182"/>
  <c r="AV152" i="182"/>
  <c r="AS152" i="182"/>
  <c r="AR152" i="182"/>
  <c r="AN152" i="182"/>
  <c r="AM152" i="182"/>
  <c r="AJ152" i="182"/>
  <c r="AI152" i="182"/>
  <c r="AE152" i="182"/>
  <c r="AD152" i="182"/>
  <c r="AA152" i="182"/>
  <c r="Z152" i="182"/>
  <c r="V152" i="182"/>
  <c r="U152" i="182"/>
  <c r="R152" i="182"/>
  <c r="Q152" i="182"/>
  <c r="M152" i="182"/>
  <c r="L152" i="182"/>
  <c r="I152" i="182"/>
  <c r="H152" i="182"/>
  <c r="BV151" i="182"/>
  <c r="BU151" i="182"/>
  <c r="BR151" i="182"/>
  <c r="BQ151" i="182"/>
  <c r="BP151" i="182"/>
  <c r="BO151" i="182"/>
  <c r="BN151" i="182"/>
  <c r="BK151" i="182"/>
  <c r="BJ151" i="182"/>
  <c r="BF151" i="182"/>
  <c r="BE151" i="182"/>
  <c r="BB151" i="182"/>
  <c r="BA151" i="182"/>
  <c r="AW151" i="182"/>
  <c r="AV151" i="182"/>
  <c r="AS151" i="182"/>
  <c r="AR151" i="182"/>
  <c r="AN151" i="182"/>
  <c r="AM151" i="182"/>
  <c r="AJ151" i="182"/>
  <c r="AI151" i="182"/>
  <c r="AE151" i="182"/>
  <c r="AD151" i="182"/>
  <c r="AA151" i="182"/>
  <c r="Z151" i="182"/>
  <c r="V151" i="182"/>
  <c r="U151" i="182"/>
  <c r="R151" i="182"/>
  <c r="Q151" i="182"/>
  <c r="M151" i="182"/>
  <c r="L151" i="182"/>
  <c r="I151" i="182"/>
  <c r="H151" i="182"/>
  <c r="BV150" i="182"/>
  <c r="BU150" i="182"/>
  <c r="BR150" i="182"/>
  <c r="BQ150" i="182"/>
  <c r="BP150" i="182"/>
  <c r="BO150" i="182"/>
  <c r="BN150" i="182"/>
  <c r="BK150" i="182"/>
  <c r="BJ150" i="182"/>
  <c r="BF150" i="182"/>
  <c r="BE150" i="182"/>
  <c r="BB150" i="182"/>
  <c r="BA150" i="182"/>
  <c r="AW150" i="182"/>
  <c r="AV150" i="182"/>
  <c r="AS150" i="182"/>
  <c r="AR150" i="182"/>
  <c r="AN150" i="182"/>
  <c r="AM150" i="182"/>
  <c r="AJ150" i="182"/>
  <c r="AI150" i="182"/>
  <c r="AE150" i="182"/>
  <c r="AD150" i="182"/>
  <c r="AA150" i="182"/>
  <c r="Z150" i="182"/>
  <c r="V150" i="182"/>
  <c r="U150" i="182"/>
  <c r="R150" i="182"/>
  <c r="Q150" i="182"/>
  <c r="M150" i="182"/>
  <c r="L150" i="182"/>
  <c r="I150" i="182"/>
  <c r="H150" i="182"/>
  <c r="BV149" i="182"/>
  <c r="BU149" i="182"/>
  <c r="BR149" i="182"/>
  <c r="BQ149" i="182"/>
  <c r="BP149" i="182"/>
  <c r="BO149" i="182"/>
  <c r="BN149" i="182"/>
  <c r="BK149" i="182"/>
  <c r="BJ149" i="182"/>
  <c r="BF149" i="182"/>
  <c r="BE149" i="182"/>
  <c r="BB149" i="182"/>
  <c r="BA149" i="182"/>
  <c r="AW149" i="182"/>
  <c r="AV149" i="182"/>
  <c r="AS149" i="182"/>
  <c r="AR149" i="182"/>
  <c r="AN149" i="182"/>
  <c r="AM149" i="182"/>
  <c r="AJ149" i="182"/>
  <c r="AI149" i="182"/>
  <c r="AE149" i="182"/>
  <c r="AD149" i="182"/>
  <c r="AA149" i="182"/>
  <c r="Z149" i="182"/>
  <c r="V149" i="182"/>
  <c r="U149" i="182"/>
  <c r="R149" i="182"/>
  <c r="Q149" i="182"/>
  <c r="M149" i="182"/>
  <c r="L149" i="182"/>
  <c r="I149" i="182"/>
  <c r="H149" i="182"/>
  <c r="BV148" i="182"/>
  <c r="BU148" i="182"/>
  <c r="BR148" i="182"/>
  <c r="BQ148" i="182"/>
  <c r="BP148" i="182"/>
  <c r="BO148" i="182"/>
  <c r="BN148" i="182"/>
  <c r="BK148" i="182"/>
  <c r="BJ148" i="182"/>
  <c r="BF148" i="182"/>
  <c r="BE148" i="182"/>
  <c r="BB148" i="182"/>
  <c r="BA148" i="182"/>
  <c r="AW148" i="182"/>
  <c r="AV148" i="182"/>
  <c r="AS148" i="182"/>
  <c r="AR148" i="182"/>
  <c r="AN148" i="182"/>
  <c r="AM148" i="182"/>
  <c r="AJ148" i="182"/>
  <c r="AI148" i="182"/>
  <c r="AE148" i="182"/>
  <c r="AD148" i="182"/>
  <c r="AA148" i="182"/>
  <c r="Z148" i="182"/>
  <c r="V148" i="182"/>
  <c r="U148" i="182"/>
  <c r="R148" i="182"/>
  <c r="Q148" i="182"/>
  <c r="M148" i="182"/>
  <c r="L148" i="182"/>
  <c r="I148" i="182"/>
  <c r="H148" i="182"/>
  <c r="BV147" i="182"/>
  <c r="BU147" i="182"/>
  <c r="BR147" i="182"/>
  <c r="BQ147" i="182"/>
  <c r="BP147" i="182"/>
  <c r="BO147" i="182"/>
  <c r="BN147" i="182"/>
  <c r="BK147" i="182"/>
  <c r="BJ147" i="182"/>
  <c r="BF147" i="182"/>
  <c r="BE147" i="182"/>
  <c r="BB147" i="182"/>
  <c r="BA147" i="182"/>
  <c r="AW147" i="182"/>
  <c r="AV147" i="182"/>
  <c r="AS147" i="182"/>
  <c r="AR147" i="182"/>
  <c r="AN147" i="182"/>
  <c r="AM147" i="182"/>
  <c r="AJ147" i="182"/>
  <c r="AI147" i="182"/>
  <c r="AE147" i="182"/>
  <c r="AD147" i="182"/>
  <c r="AA147" i="182"/>
  <c r="Z147" i="182"/>
  <c r="V147" i="182"/>
  <c r="U147" i="182"/>
  <c r="R147" i="182"/>
  <c r="Q147" i="182"/>
  <c r="M147" i="182"/>
  <c r="L147" i="182"/>
  <c r="I147" i="182"/>
  <c r="H147" i="182"/>
  <c r="BV146" i="182"/>
  <c r="BU146" i="182"/>
  <c r="BR146" i="182"/>
  <c r="BQ146" i="182"/>
  <c r="BP146" i="182"/>
  <c r="BO146" i="182"/>
  <c r="BN146" i="182"/>
  <c r="BK146" i="182"/>
  <c r="BJ146" i="182"/>
  <c r="BF146" i="182"/>
  <c r="BE146" i="182"/>
  <c r="BB146" i="182"/>
  <c r="BA146" i="182"/>
  <c r="AW146" i="182"/>
  <c r="AV146" i="182"/>
  <c r="AS146" i="182"/>
  <c r="AR146" i="182"/>
  <c r="AN146" i="182"/>
  <c r="AM146" i="182"/>
  <c r="AJ146" i="182"/>
  <c r="AI146" i="182"/>
  <c r="AE146" i="182"/>
  <c r="AD146" i="182"/>
  <c r="AA146" i="182"/>
  <c r="Z146" i="182"/>
  <c r="V146" i="182"/>
  <c r="U146" i="182"/>
  <c r="R146" i="182"/>
  <c r="Q146" i="182"/>
  <c r="M146" i="182"/>
  <c r="L146" i="182"/>
  <c r="I146" i="182"/>
  <c r="H146" i="182"/>
  <c r="BV145" i="182"/>
  <c r="BU145" i="182"/>
  <c r="BR145" i="182"/>
  <c r="BQ145" i="182"/>
  <c r="BP145" i="182"/>
  <c r="BO145" i="182"/>
  <c r="BN145" i="182"/>
  <c r="BK145" i="182"/>
  <c r="BJ145" i="182"/>
  <c r="BF145" i="182"/>
  <c r="BE145" i="182"/>
  <c r="BB145" i="182"/>
  <c r="BA145" i="182"/>
  <c r="AW145" i="182"/>
  <c r="AV145" i="182"/>
  <c r="AS145" i="182"/>
  <c r="AR145" i="182"/>
  <c r="AN145" i="182"/>
  <c r="AM145" i="182"/>
  <c r="AJ145" i="182"/>
  <c r="AI145" i="182"/>
  <c r="AE145" i="182"/>
  <c r="AD145" i="182"/>
  <c r="AA145" i="182"/>
  <c r="Z145" i="182"/>
  <c r="V145" i="182"/>
  <c r="U145" i="182"/>
  <c r="R145" i="182"/>
  <c r="Q145" i="182"/>
  <c r="M145" i="182"/>
  <c r="L145" i="182"/>
  <c r="I145" i="182"/>
  <c r="H145" i="182"/>
  <c r="BV144" i="182"/>
  <c r="BU144" i="182"/>
  <c r="BR144" i="182"/>
  <c r="BQ144" i="182"/>
  <c r="BP144" i="182"/>
  <c r="BO144" i="182"/>
  <c r="BN144" i="182"/>
  <c r="BK144" i="182"/>
  <c r="BJ144" i="182"/>
  <c r="BF144" i="182"/>
  <c r="BE144" i="182"/>
  <c r="BB144" i="182"/>
  <c r="BA144" i="182"/>
  <c r="AW144" i="182"/>
  <c r="AV144" i="182"/>
  <c r="AS144" i="182"/>
  <c r="AR144" i="182"/>
  <c r="AN144" i="182"/>
  <c r="AM144" i="182"/>
  <c r="AJ144" i="182"/>
  <c r="AI144" i="182"/>
  <c r="AE144" i="182"/>
  <c r="AD144" i="182"/>
  <c r="AA144" i="182"/>
  <c r="Z144" i="182"/>
  <c r="V144" i="182"/>
  <c r="U144" i="182"/>
  <c r="R144" i="182"/>
  <c r="Q144" i="182"/>
  <c r="M144" i="182"/>
  <c r="L144" i="182"/>
  <c r="I144" i="182"/>
  <c r="H144" i="182"/>
  <c r="BV143" i="182"/>
  <c r="BU143" i="182"/>
  <c r="BR143" i="182"/>
  <c r="BQ143" i="182"/>
  <c r="BP143" i="182"/>
  <c r="BO143" i="182"/>
  <c r="BN143" i="182"/>
  <c r="BK143" i="182"/>
  <c r="BJ143" i="182"/>
  <c r="BF143" i="182"/>
  <c r="BE143" i="182"/>
  <c r="BB143" i="182"/>
  <c r="BA143" i="182"/>
  <c r="AW143" i="182"/>
  <c r="AV143" i="182"/>
  <c r="AS143" i="182"/>
  <c r="AR143" i="182"/>
  <c r="AN143" i="182"/>
  <c r="AM143" i="182"/>
  <c r="AJ143" i="182"/>
  <c r="AI143" i="182"/>
  <c r="AE143" i="182"/>
  <c r="AD143" i="182"/>
  <c r="AA143" i="182"/>
  <c r="Z143" i="182"/>
  <c r="V143" i="182"/>
  <c r="U143" i="182"/>
  <c r="R143" i="182"/>
  <c r="Q143" i="182"/>
  <c r="M143" i="182"/>
  <c r="L143" i="182"/>
  <c r="I143" i="182"/>
  <c r="H143" i="182"/>
  <c r="BV142" i="182"/>
  <c r="BU142" i="182"/>
  <c r="BR142" i="182"/>
  <c r="BQ142" i="182"/>
  <c r="BP142" i="182"/>
  <c r="BO142" i="182"/>
  <c r="BN142" i="182"/>
  <c r="BK142" i="182"/>
  <c r="BJ142" i="182"/>
  <c r="BF142" i="182"/>
  <c r="BE142" i="182"/>
  <c r="BB142" i="182"/>
  <c r="BA142" i="182"/>
  <c r="AW142" i="182"/>
  <c r="AV142" i="182"/>
  <c r="AS142" i="182"/>
  <c r="AR142" i="182"/>
  <c r="AN142" i="182"/>
  <c r="AM142" i="182"/>
  <c r="AJ142" i="182"/>
  <c r="AI142" i="182"/>
  <c r="AE142" i="182"/>
  <c r="AD142" i="182"/>
  <c r="AA142" i="182"/>
  <c r="Z142" i="182"/>
  <c r="V142" i="182"/>
  <c r="U142" i="182"/>
  <c r="R142" i="182"/>
  <c r="Q142" i="182"/>
  <c r="M142" i="182"/>
  <c r="L142" i="182"/>
  <c r="I142" i="182"/>
  <c r="H142" i="182"/>
  <c r="BV141" i="182"/>
  <c r="BU141" i="182"/>
  <c r="BR141" i="182"/>
  <c r="BQ141" i="182"/>
  <c r="BP141" i="182"/>
  <c r="BO141" i="182"/>
  <c r="BN141" i="182"/>
  <c r="BK141" i="182"/>
  <c r="BJ141" i="182"/>
  <c r="BF141" i="182"/>
  <c r="BE141" i="182"/>
  <c r="BB141" i="182"/>
  <c r="BA141" i="182"/>
  <c r="AW141" i="182"/>
  <c r="AV141" i="182"/>
  <c r="AS141" i="182"/>
  <c r="AR141" i="182"/>
  <c r="AN141" i="182"/>
  <c r="AM141" i="182"/>
  <c r="AJ141" i="182"/>
  <c r="AI141" i="182"/>
  <c r="AE141" i="182"/>
  <c r="AD141" i="182"/>
  <c r="AA141" i="182"/>
  <c r="Z141" i="182"/>
  <c r="V141" i="182"/>
  <c r="U141" i="182"/>
  <c r="R141" i="182"/>
  <c r="Q141" i="182"/>
  <c r="M141" i="182"/>
  <c r="L141" i="182"/>
  <c r="I141" i="182"/>
  <c r="H141" i="182"/>
  <c r="BV140" i="182"/>
  <c r="BU140" i="182"/>
  <c r="BR140" i="182"/>
  <c r="BQ140" i="182"/>
  <c r="BP140" i="182"/>
  <c r="BO140" i="182"/>
  <c r="BN140" i="182"/>
  <c r="BK140" i="182"/>
  <c r="BJ140" i="182"/>
  <c r="BF140" i="182"/>
  <c r="BE140" i="182"/>
  <c r="BB140" i="182"/>
  <c r="BA140" i="182"/>
  <c r="AW140" i="182"/>
  <c r="AV140" i="182"/>
  <c r="AS140" i="182"/>
  <c r="AR140" i="182"/>
  <c r="AN140" i="182"/>
  <c r="AM140" i="182"/>
  <c r="AJ140" i="182"/>
  <c r="AI140" i="182"/>
  <c r="AE140" i="182"/>
  <c r="AD140" i="182"/>
  <c r="AA140" i="182"/>
  <c r="Z140" i="182"/>
  <c r="V140" i="182"/>
  <c r="U140" i="182"/>
  <c r="R140" i="182"/>
  <c r="Q140" i="182"/>
  <c r="M140" i="182"/>
  <c r="L140" i="182"/>
  <c r="I140" i="182"/>
  <c r="H140" i="182"/>
  <c r="BV139" i="182"/>
  <c r="BU139" i="182"/>
  <c r="BR139" i="182"/>
  <c r="BQ139" i="182"/>
  <c r="BP139" i="182"/>
  <c r="BO139" i="182"/>
  <c r="BN139" i="182"/>
  <c r="BK139" i="182"/>
  <c r="BJ139" i="182"/>
  <c r="BF139" i="182"/>
  <c r="BE139" i="182"/>
  <c r="BB139" i="182"/>
  <c r="BA139" i="182"/>
  <c r="AW139" i="182"/>
  <c r="AV139" i="182"/>
  <c r="AS139" i="182"/>
  <c r="AR139" i="182"/>
  <c r="AN139" i="182"/>
  <c r="AM139" i="182"/>
  <c r="AJ139" i="182"/>
  <c r="AI139" i="182"/>
  <c r="AE139" i="182"/>
  <c r="AD139" i="182"/>
  <c r="AA139" i="182"/>
  <c r="Z139" i="182"/>
  <c r="V139" i="182"/>
  <c r="U139" i="182"/>
  <c r="R139" i="182"/>
  <c r="Q139" i="182"/>
  <c r="M139" i="182"/>
  <c r="L139" i="182"/>
  <c r="I139" i="182"/>
  <c r="H139" i="182"/>
  <c r="BV138" i="182"/>
  <c r="BU138" i="182"/>
  <c r="BR138" i="182"/>
  <c r="BQ138" i="182"/>
  <c r="BP138" i="182"/>
  <c r="BO138" i="182"/>
  <c r="BN138" i="182"/>
  <c r="BK138" i="182"/>
  <c r="BJ138" i="182"/>
  <c r="BF138" i="182"/>
  <c r="BE138" i="182"/>
  <c r="BB138" i="182"/>
  <c r="BA138" i="182"/>
  <c r="AW138" i="182"/>
  <c r="AV138" i="182"/>
  <c r="AS138" i="182"/>
  <c r="AR138" i="182"/>
  <c r="AN138" i="182"/>
  <c r="AM138" i="182"/>
  <c r="AJ138" i="182"/>
  <c r="AI138" i="182"/>
  <c r="AE138" i="182"/>
  <c r="AD138" i="182"/>
  <c r="AA138" i="182"/>
  <c r="Z138" i="182"/>
  <c r="V138" i="182"/>
  <c r="U138" i="182"/>
  <c r="R138" i="182"/>
  <c r="Q138" i="182"/>
  <c r="M138" i="182"/>
  <c r="L138" i="182"/>
  <c r="I138" i="182"/>
  <c r="H138" i="182"/>
  <c r="BV137" i="182"/>
  <c r="BU137" i="182"/>
  <c r="BR137" i="182"/>
  <c r="BQ137" i="182"/>
  <c r="BP137" i="182"/>
  <c r="BO137" i="182"/>
  <c r="BN137" i="182"/>
  <c r="BK137" i="182"/>
  <c r="BJ137" i="182"/>
  <c r="BF137" i="182"/>
  <c r="BE137" i="182"/>
  <c r="BB137" i="182"/>
  <c r="BA137" i="182"/>
  <c r="AW137" i="182"/>
  <c r="AV137" i="182"/>
  <c r="AS137" i="182"/>
  <c r="AR137" i="182"/>
  <c r="AN137" i="182"/>
  <c r="AM137" i="182"/>
  <c r="AJ137" i="182"/>
  <c r="AI137" i="182"/>
  <c r="AE137" i="182"/>
  <c r="AD137" i="182"/>
  <c r="AA137" i="182"/>
  <c r="Z137" i="182"/>
  <c r="V137" i="182"/>
  <c r="U137" i="182"/>
  <c r="R137" i="182"/>
  <c r="Q137" i="182"/>
  <c r="M137" i="182"/>
  <c r="L137" i="182"/>
  <c r="I137" i="182"/>
  <c r="H137" i="182"/>
  <c r="BV136" i="182"/>
  <c r="BU136" i="182"/>
  <c r="BR136" i="182"/>
  <c r="BQ136" i="182"/>
  <c r="BP136" i="182"/>
  <c r="BO136" i="182"/>
  <c r="BN136" i="182"/>
  <c r="BK136" i="182"/>
  <c r="BJ136" i="182"/>
  <c r="BF136" i="182"/>
  <c r="BE136" i="182"/>
  <c r="BB136" i="182"/>
  <c r="BA136" i="182"/>
  <c r="AW136" i="182"/>
  <c r="AV136" i="182"/>
  <c r="AS136" i="182"/>
  <c r="AR136" i="182"/>
  <c r="AN136" i="182"/>
  <c r="AM136" i="182"/>
  <c r="AJ136" i="182"/>
  <c r="AI136" i="182"/>
  <c r="AE136" i="182"/>
  <c r="AD136" i="182"/>
  <c r="AA136" i="182"/>
  <c r="Z136" i="182"/>
  <c r="V136" i="182"/>
  <c r="U136" i="182"/>
  <c r="R136" i="182"/>
  <c r="Q136" i="182"/>
  <c r="M136" i="182"/>
  <c r="L136" i="182"/>
  <c r="I136" i="182"/>
  <c r="H136" i="182"/>
  <c r="BV135" i="182"/>
  <c r="BU135" i="182"/>
  <c r="BR135" i="182"/>
  <c r="BQ135" i="182"/>
  <c r="BP135" i="182"/>
  <c r="BO135" i="182"/>
  <c r="BN135" i="182"/>
  <c r="BK135" i="182"/>
  <c r="BJ135" i="182"/>
  <c r="BF135" i="182"/>
  <c r="BE135" i="182"/>
  <c r="BB135" i="182"/>
  <c r="BA135" i="182"/>
  <c r="AW135" i="182"/>
  <c r="AV135" i="182"/>
  <c r="AS135" i="182"/>
  <c r="AR135" i="182"/>
  <c r="AN135" i="182"/>
  <c r="AM135" i="182"/>
  <c r="AJ135" i="182"/>
  <c r="AI135" i="182"/>
  <c r="AE135" i="182"/>
  <c r="AD135" i="182"/>
  <c r="AA135" i="182"/>
  <c r="Z135" i="182"/>
  <c r="V135" i="182"/>
  <c r="U135" i="182"/>
  <c r="R135" i="182"/>
  <c r="Q135" i="182"/>
  <c r="M135" i="182"/>
  <c r="L135" i="182"/>
  <c r="I135" i="182"/>
  <c r="H135" i="182"/>
  <c r="BV134" i="182"/>
  <c r="BU134" i="182"/>
  <c r="BR134" i="182"/>
  <c r="BQ134" i="182"/>
  <c r="BP134" i="182"/>
  <c r="BO134" i="182"/>
  <c r="BN134" i="182"/>
  <c r="BK134" i="182"/>
  <c r="BJ134" i="182"/>
  <c r="BF134" i="182"/>
  <c r="BE134" i="182"/>
  <c r="BB134" i="182"/>
  <c r="BA134" i="182"/>
  <c r="AW134" i="182"/>
  <c r="AV134" i="182"/>
  <c r="AS134" i="182"/>
  <c r="AR134" i="182"/>
  <c r="AN134" i="182"/>
  <c r="AM134" i="182"/>
  <c r="AJ134" i="182"/>
  <c r="AI134" i="182"/>
  <c r="AE134" i="182"/>
  <c r="AD134" i="182"/>
  <c r="AA134" i="182"/>
  <c r="Z134" i="182"/>
  <c r="V134" i="182"/>
  <c r="U134" i="182"/>
  <c r="R134" i="182"/>
  <c r="Q134" i="182"/>
  <c r="M134" i="182"/>
  <c r="L134" i="182"/>
  <c r="I134" i="182"/>
  <c r="H134" i="182"/>
  <c r="BV133" i="182"/>
  <c r="BU133" i="182"/>
  <c r="BR133" i="182"/>
  <c r="BQ133" i="182"/>
  <c r="BP133" i="182"/>
  <c r="BO133" i="182"/>
  <c r="BN133" i="182"/>
  <c r="BK133" i="182"/>
  <c r="BJ133" i="182"/>
  <c r="BF133" i="182"/>
  <c r="BE133" i="182"/>
  <c r="BB133" i="182"/>
  <c r="BA133" i="182"/>
  <c r="AW133" i="182"/>
  <c r="AV133" i="182"/>
  <c r="AS133" i="182"/>
  <c r="AR133" i="182"/>
  <c r="AN133" i="182"/>
  <c r="AM133" i="182"/>
  <c r="AJ133" i="182"/>
  <c r="AI133" i="182"/>
  <c r="AE133" i="182"/>
  <c r="AD133" i="182"/>
  <c r="AA133" i="182"/>
  <c r="Z133" i="182"/>
  <c r="V133" i="182"/>
  <c r="U133" i="182"/>
  <c r="R133" i="182"/>
  <c r="Q133" i="182"/>
  <c r="M133" i="182"/>
  <c r="L133" i="182"/>
  <c r="I133" i="182"/>
  <c r="H133" i="182"/>
  <c r="BV132" i="182"/>
  <c r="BU132" i="182"/>
  <c r="BR132" i="182"/>
  <c r="BQ132" i="182"/>
  <c r="BP132" i="182"/>
  <c r="BO132" i="182"/>
  <c r="BN132" i="182"/>
  <c r="BK132" i="182"/>
  <c r="BJ132" i="182"/>
  <c r="BF132" i="182"/>
  <c r="BE132" i="182"/>
  <c r="BB132" i="182"/>
  <c r="BA132" i="182"/>
  <c r="AW132" i="182"/>
  <c r="AV132" i="182"/>
  <c r="AS132" i="182"/>
  <c r="AR132" i="182"/>
  <c r="AN132" i="182"/>
  <c r="AM132" i="182"/>
  <c r="AJ132" i="182"/>
  <c r="AI132" i="182"/>
  <c r="AE132" i="182"/>
  <c r="AD132" i="182"/>
  <c r="AA132" i="182"/>
  <c r="Z132" i="182"/>
  <c r="V132" i="182"/>
  <c r="U132" i="182"/>
  <c r="R132" i="182"/>
  <c r="Q132" i="182"/>
  <c r="M132" i="182"/>
  <c r="L132" i="182"/>
  <c r="I132" i="182"/>
  <c r="H132" i="182"/>
  <c r="BV131" i="182"/>
  <c r="BU131" i="182"/>
  <c r="BR131" i="182"/>
  <c r="BQ131" i="182"/>
  <c r="BP131" i="182"/>
  <c r="BO131" i="182"/>
  <c r="BN131" i="182"/>
  <c r="BK131" i="182"/>
  <c r="BJ131" i="182"/>
  <c r="BF131" i="182"/>
  <c r="BE131" i="182"/>
  <c r="BB131" i="182"/>
  <c r="BA131" i="182"/>
  <c r="AW131" i="182"/>
  <c r="AV131" i="182"/>
  <c r="AS131" i="182"/>
  <c r="AR131" i="182"/>
  <c r="AN131" i="182"/>
  <c r="AM131" i="182"/>
  <c r="AJ131" i="182"/>
  <c r="AI131" i="182"/>
  <c r="AE131" i="182"/>
  <c r="AD131" i="182"/>
  <c r="AA131" i="182"/>
  <c r="Z131" i="182"/>
  <c r="V131" i="182"/>
  <c r="U131" i="182"/>
  <c r="R131" i="182"/>
  <c r="Q131" i="182"/>
  <c r="M131" i="182"/>
  <c r="L131" i="182"/>
  <c r="I131" i="182"/>
  <c r="H131" i="182"/>
  <c r="BV130" i="182"/>
  <c r="BU130" i="182"/>
  <c r="BR130" i="182"/>
  <c r="BQ130" i="182"/>
  <c r="BP130" i="182"/>
  <c r="BO130" i="182"/>
  <c r="BN130" i="182"/>
  <c r="BK130" i="182"/>
  <c r="BJ130" i="182"/>
  <c r="BF130" i="182"/>
  <c r="BE130" i="182"/>
  <c r="BB130" i="182"/>
  <c r="BA130" i="182"/>
  <c r="AW130" i="182"/>
  <c r="AV130" i="182"/>
  <c r="AS130" i="182"/>
  <c r="AR130" i="182"/>
  <c r="AN130" i="182"/>
  <c r="AM130" i="182"/>
  <c r="AJ130" i="182"/>
  <c r="AI130" i="182"/>
  <c r="AE130" i="182"/>
  <c r="AD130" i="182"/>
  <c r="AA130" i="182"/>
  <c r="Z130" i="182"/>
  <c r="V130" i="182"/>
  <c r="U130" i="182"/>
  <c r="R130" i="182"/>
  <c r="Q130" i="182"/>
  <c r="M130" i="182"/>
  <c r="L130" i="182"/>
  <c r="I130" i="182"/>
  <c r="H130" i="182"/>
  <c r="BV129" i="182"/>
  <c r="BU129" i="182"/>
  <c r="BR129" i="182"/>
  <c r="BQ129" i="182"/>
  <c r="BP129" i="182"/>
  <c r="BO129" i="182"/>
  <c r="BN129" i="182"/>
  <c r="BK129" i="182"/>
  <c r="BJ129" i="182"/>
  <c r="BF129" i="182"/>
  <c r="BE129" i="182"/>
  <c r="BB129" i="182"/>
  <c r="BA129" i="182"/>
  <c r="AW129" i="182"/>
  <c r="AV129" i="182"/>
  <c r="AS129" i="182"/>
  <c r="AR129" i="182"/>
  <c r="AN129" i="182"/>
  <c r="AM129" i="182"/>
  <c r="AJ129" i="182"/>
  <c r="AI129" i="182"/>
  <c r="AE129" i="182"/>
  <c r="AD129" i="182"/>
  <c r="AA129" i="182"/>
  <c r="Z129" i="182"/>
  <c r="V129" i="182"/>
  <c r="U129" i="182"/>
  <c r="R129" i="182"/>
  <c r="Q129" i="182"/>
  <c r="M129" i="182"/>
  <c r="L129" i="182"/>
  <c r="I129" i="182"/>
  <c r="H129" i="182"/>
  <c r="BV128" i="182"/>
  <c r="BU128" i="182"/>
  <c r="BR128" i="182"/>
  <c r="BQ128" i="182"/>
  <c r="BP128" i="182"/>
  <c r="BO128" i="182"/>
  <c r="BN128" i="182"/>
  <c r="BK128" i="182"/>
  <c r="BJ128" i="182"/>
  <c r="BF128" i="182"/>
  <c r="BE128" i="182"/>
  <c r="BB128" i="182"/>
  <c r="BA128" i="182"/>
  <c r="AW128" i="182"/>
  <c r="AV128" i="182"/>
  <c r="AS128" i="182"/>
  <c r="AR128" i="182"/>
  <c r="AN128" i="182"/>
  <c r="AM128" i="182"/>
  <c r="AJ128" i="182"/>
  <c r="AI128" i="182"/>
  <c r="AE128" i="182"/>
  <c r="AD128" i="182"/>
  <c r="AA128" i="182"/>
  <c r="Z128" i="182"/>
  <c r="V128" i="182"/>
  <c r="U128" i="182"/>
  <c r="R128" i="182"/>
  <c r="Q128" i="182"/>
  <c r="M128" i="182"/>
  <c r="L128" i="182"/>
  <c r="I128" i="182"/>
  <c r="H128" i="182"/>
  <c r="BV127" i="182"/>
  <c r="BU127" i="182"/>
  <c r="BR127" i="182"/>
  <c r="BQ127" i="182"/>
  <c r="BP127" i="182"/>
  <c r="BO127" i="182"/>
  <c r="BN127" i="182"/>
  <c r="BK127" i="182"/>
  <c r="BJ127" i="182"/>
  <c r="BF127" i="182"/>
  <c r="BE127" i="182"/>
  <c r="BB127" i="182"/>
  <c r="BA127" i="182"/>
  <c r="AW127" i="182"/>
  <c r="AV127" i="182"/>
  <c r="AS127" i="182"/>
  <c r="AR127" i="182"/>
  <c r="AN127" i="182"/>
  <c r="AM127" i="182"/>
  <c r="AJ127" i="182"/>
  <c r="AI127" i="182"/>
  <c r="AE127" i="182"/>
  <c r="AD127" i="182"/>
  <c r="AA127" i="182"/>
  <c r="Z127" i="182"/>
  <c r="V127" i="182"/>
  <c r="U127" i="182"/>
  <c r="R127" i="182"/>
  <c r="Q127" i="182"/>
  <c r="M127" i="182"/>
  <c r="L127" i="182"/>
  <c r="I127" i="182"/>
  <c r="H127" i="182"/>
  <c r="BV126" i="182"/>
  <c r="BU126" i="182"/>
  <c r="BR126" i="182"/>
  <c r="BQ126" i="182"/>
  <c r="BP126" i="182"/>
  <c r="BO126" i="182"/>
  <c r="BN126" i="182"/>
  <c r="BK126" i="182"/>
  <c r="BJ126" i="182"/>
  <c r="BF126" i="182"/>
  <c r="BE126" i="182"/>
  <c r="BB126" i="182"/>
  <c r="BA126" i="182"/>
  <c r="AW126" i="182"/>
  <c r="AV126" i="182"/>
  <c r="AS126" i="182"/>
  <c r="AR126" i="182"/>
  <c r="AN126" i="182"/>
  <c r="AM126" i="182"/>
  <c r="AJ126" i="182"/>
  <c r="AI126" i="182"/>
  <c r="AE126" i="182"/>
  <c r="AD126" i="182"/>
  <c r="AA126" i="182"/>
  <c r="Z126" i="182"/>
  <c r="V126" i="182"/>
  <c r="U126" i="182"/>
  <c r="R126" i="182"/>
  <c r="Q126" i="182"/>
  <c r="M126" i="182"/>
  <c r="L126" i="182"/>
  <c r="I126" i="182"/>
  <c r="H126" i="182"/>
  <c r="BV125" i="182"/>
  <c r="BU125" i="182"/>
  <c r="BR125" i="182"/>
  <c r="BQ125" i="182"/>
  <c r="BP125" i="182"/>
  <c r="BO125" i="182"/>
  <c r="BN125" i="182"/>
  <c r="BK125" i="182"/>
  <c r="BJ125" i="182"/>
  <c r="BF125" i="182"/>
  <c r="BE125" i="182"/>
  <c r="BB125" i="182"/>
  <c r="BA125" i="182"/>
  <c r="AW125" i="182"/>
  <c r="AV125" i="182"/>
  <c r="AS125" i="182"/>
  <c r="AR125" i="182"/>
  <c r="AN125" i="182"/>
  <c r="AM125" i="182"/>
  <c r="AJ125" i="182"/>
  <c r="AI125" i="182"/>
  <c r="AE125" i="182"/>
  <c r="AD125" i="182"/>
  <c r="AA125" i="182"/>
  <c r="Z125" i="182"/>
  <c r="V125" i="182"/>
  <c r="U125" i="182"/>
  <c r="R125" i="182"/>
  <c r="Q125" i="182"/>
  <c r="M125" i="182"/>
  <c r="L125" i="182"/>
  <c r="I125" i="182"/>
  <c r="H125" i="182"/>
  <c r="BV124" i="182"/>
  <c r="BU124" i="182"/>
  <c r="BR124" i="182"/>
  <c r="BQ124" i="182"/>
  <c r="BP124" i="182"/>
  <c r="BO124" i="182"/>
  <c r="BN124" i="182"/>
  <c r="BK124" i="182"/>
  <c r="BJ124" i="182"/>
  <c r="BF124" i="182"/>
  <c r="BE124" i="182"/>
  <c r="BB124" i="182"/>
  <c r="BA124" i="182"/>
  <c r="AW124" i="182"/>
  <c r="AV124" i="182"/>
  <c r="AS124" i="182"/>
  <c r="AR124" i="182"/>
  <c r="AN124" i="182"/>
  <c r="AM124" i="182"/>
  <c r="AJ124" i="182"/>
  <c r="AI124" i="182"/>
  <c r="AE124" i="182"/>
  <c r="AD124" i="182"/>
  <c r="AA124" i="182"/>
  <c r="Z124" i="182"/>
  <c r="V124" i="182"/>
  <c r="U124" i="182"/>
  <c r="R124" i="182"/>
  <c r="Q124" i="182"/>
  <c r="M124" i="182"/>
  <c r="L124" i="182"/>
  <c r="I124" i="182"/>
  <c r="H124" i="182"/>
  <c r="BV123" i="182"/>
  <c r="BU123" i="182"/>
  <c r="BR123" i="182"/>
  <c r="BQ123" i="182"/>
  <c r="BP123" i="182"/>
  <c r="BO123" i="182"/>
  <c r="BN123" i="182"/>
  <c r="BK123" i="182"/>
  <c r="BJ123" i="182"/>
  <c r="BF123" i="182"/>
  <c r="BE123" i="182"/>
  <c r="BB123" i="182"/>
  <c r="BA123" i="182"/>
  <c r="AW123" i="182"/>
  <c r="AV123" i="182"/>
  <c r="AS123" i="182"/>
  <c r="AR123" i="182"/>
  <c r="AN123" i="182"/>
  <c r="AM123" i="182"/>
  <c r="AJ123" i="182"/>
  <c r="AI123" i="182"/>
  <c r="AE123" i="182"/>
  <c r="AD123" i="182"/>
  <c r="AA123" i="182"/>
  <c r="Z123" i="182"/>
  <c r="V123" i="182"/>
  <c r="U123" i="182"/>
  <c r="R123" i="182"/>
  <c r="Q123" i="182"/>
  <c r="M123" i="182"/>
  <c r="L123" i="182"/>
  <c r="I123" i="182"/>
  <c r="H123" i="182"/>
  <c r="BV122" i="182"/>
  <c r="BU122" i="182"/>
  <c r="BR122" i="182"/>
  <c r="BQ122" i="182"/>
  <c r="BP122" i="182"/>
  <c r="BO122" i="182"/>
  <c r="BN122" i="182"/>
  <c r="BK122" i="182"/>
  <c r="BJ122" i="182"/>
  <c r="BF122" i="182"/>
  <c r="BE122" i="182"/>
  <c r="BB122" i="182"/>
  <c r="BA122" i="182"/>
  <c r="AW122" i="182"/>
  <c r="AV122" i="182"/>
  <c r="AS122" i="182"/>
  <c r="AR122" i="182"/>
  <c r="AN122" i="182"/>
  <c r="AM122" i="182"/>
  <c r="AJ122" i="182"/>
  <c r="AI122" i="182"/>
  <c r="AE122" i="182"/>
  <c r="AD122" i="182"/>
  <c r="AA122" i="182"/>
  <c r="Z122" i="182"/>
  <c r="V122" i="182"/>
  <c r="U122" i="182"/>
  <c r="R122" i="182"/>
  <c r="Q122" i="182"/>
  <c r="M122" i="182"/>
  <c r="L122" i="182"/>
  <c r="I122" i="182"/>
  <c r="H122" i="182"/>
  <c r="BV121" i="182"/>
  <c r="BU121" i="182"/>
  <c r="BR121" i="182"/>
  <c r="BQ121" i="182"/>
  <c r="BP121" i="182"/>
  <c r="BO121" i="182"/>
  <c r="BN121" i="182"/>
  <c r="BK121" i="182"/>
  <c r="BJ121" i="182"/>
  <c r="BF121" i="182"/>
  <c r="BE121" i="182"/>
  <c r="BB121" i="182"/>
  <c r="BA121" i="182"/>
  <c r="AW121" i="182"/>
  <c r="AV121" i="182"/>
  <c r="AS121" i="182"/>
  <c r="AR121" i="182"/>
  <c r="AN121" i="182"/>
  <c r="AM121" i="182"/>
  <c r="AJ121" i="182"/>
  <c r="AI121" i="182"/>
  <c r="AE121" i="182"/>
  <c r="AD121" i="182"/>
  <c r="AA121" i="182"/>
  <c r="Z121" i="182"/>
  <c r="V121" i="182"/>
  <c r="U121" i="182"/>
  <c r="R121" i="182"/>
  <c r="Q121" i="182"/>
  <c r="M121" i="182"/>
  <c r="L121" i="182"/>
  <c r="I121" i="182"/>
  <c r="H121" i="182"/>
  <c r="BV120" i="182"/>
  <c r="BU120" i="182"/>
  <c r="BR120" i="182"/>
  <c r="BQ120" i="182"/>
  <c r="BP120" i="182"/>
  <c r="BO120" i="182"/>
  <c r="BN120" i="182"/>
  <c r="BK120" i="182"/>
  <c r="BJ120" i="182"/>
  <c r="BF120" i="182"/>
  <c r="BE120" i="182"/>
  <c r="BB120" i="182"/>
  <c r="BA120" i="182"/>
  <c r="AW120" i="182"/>
  <c r="AV120" i="182"/>
  <c r="AS120" i="182"/>
  <c r="AR120" i="182"/>
  <c r="AN120" i="182"/>
  <c r="AM120" i="182"/>
  <c r="AJ120" i="182"/>
  <c r="AI120" i="182"/>
  <c r="AE120" i="182"/>
  <c r="AD120" i="182"/>
  <c r="AA120" i="182"/>
  <c r="Z120" i="182"/>
  <c r="V120" i="182"/>
  <c r="U120" i="182"/>
  <c r="R120" i="182"/>
  <c r="Q120" i="182"/>
  <c r="M120" i="182"/>
  <c r="L120" i="182"/>
  <c r="I120" i="182"/>
  <c r="H120" i="182"/>
  <c r="BV119" i="182"/>
  <c r="BU119" i="182"/>
  <c r="BR119" i="182"/>
  <c r="BQ119" i="182"/>
  <c r="BP119" i="182"/>
  <c r="BO119" i="182"/>
  <c r="BN119" i="182"/>
  <c r="BK119" i="182"/>
  <c r="BJ119" i="182"/>
  <c r="BF119" i="182"/>
  <c r="BE119" i="182"/>
  <c r="BB119" i="182"/>
  <c r="BA119" i="182"/>
  <c r="AW119" i="182"/>
  <c r="AV119" i="182"/>
  <c r="AS119" i="182"/>
  <c r="AR119" i="182"/>
  <c r="AN119" i="182"/>
  <c r="AM119" i="182"/>
  <c r="AJ119" i="182"/>
  <c r="AI119" i="182"/>
  <c r="AE119" i="182"/>
  <c r="AD119" i="182"/>
  <c r="AA119" i="182"/>
  <c r="Z119" i="182"/>
  <c r="V119" i="182"/>
  <c r="U119" i="182"/>
  <c r="R119" i="182"/>
  <c r="Q119" i="182"/>
  <c r="M119" i="182"/>
  <c r="L119" i="182"/>
  <c r="I119" i="182"/>
  <c r="H119" i="182"/>
  <c r="BV118" i="182"/>
  <c r="BU118" i="182"/>
  <c r="BR118" i="182"/>
  <c r="BQ118" i="182"/>
  <c r="BP118" i="182"/>
  <c r="BO118" i="182"/>
  <c r="BN118" i="182"/>
  <c r="BK118" i="182"/>
  <c r="BJ118" i="182"/>
  <c r="BF118" i="182"/>
  <c r="BE118" i="182"/>
  <c r="BB118" i="182"/>
  <c r="BA118" i="182"/>
  <c r="AW118" i="182"/>
  <c r="AV118" i="182"/>
  <c r="AS118" i="182"/>
  <c r="AR118" i="182"/>
  <c r="AN118" i="182"/>
  <c r="AM118" i="182"/>
  <c r="AJ118" i="182"/>
  <c r="AI118" i="182"/>
  <c r="AE118" i="182"/>
  <c r="AD118" i="182"/>
  <c r="AA118" i="182"/>
  <c r="Z118" i="182"/>
  <c r="V118" i="182"/>
  <c r="U118" i="182"/>
  <c r="R118" i="182"/>
  <c r="Q118" i="182"/>
  <c r="M118" i="182"/>
  <c r="L118" i="182"/>
  <c r="I118" i="182"/>
  <c r="H118" i="182"/>
  <c r="BV117" i="182"/>
  <c r="BU117" i="182"/>
  <c r="BR117" i="182"/>
  <c r="BQ117" i="182"/>
  <c r="BP117" i="182"/>
  <c r="BO117" i="182"/>
  <c r="BN117" i="182"/>
  <c r="BK117" i="182"/>
  <c r="BJ117" i="182"/>
  <c r="BF117" i="182"/>
  <c r="BE117" i="182"/>
  <c r="BB117" i="182"/>
  <c r="BA117" i="182"/>
  <c r="AW117" i="182"/>
  <c r="AV117" i="182"/>
  <c r="AS117" i="182"/>
  <c r="AR117" i="182"/>
  <c r="AN117" i="182"/>
  <c r="AM117" i="182"/>
  <c r="AJ117" i="182"/>
  <c r="AI117" i="182"/>
  <c r="AE117" i="182"/>
  <c r="AD117" i="182"/>
  <c r="AA117" i="182"/>
  <c r="Z117" i="182"/>
  <c r="V117" i="182"/>
  <c r="U117" i="182"/>
  <c r="R117" i="182"/>
  <c r="Q117" i="182"/>
  <c r="M117" i="182"/>
  <c r="L117" i="182"/>
  <c r="I117" i="182"/>
  <c r="H117" i="182"/>
  <c r="BV116" i="182"/>
  <c r="BU116" i="182"/>
  <c r="BR116" i="182"/>
  <c r="BQ116" i="182"/>
  <c r="BP116" i="182"/>
  <c r="BO116" i="182"/>
  <c r="BN116" i="182"/>
  <c r="BK116" i="182"/>
  <c r="BJ116" i="182"/>
  <c r="BF116" i="182"/>
  <c r="BE116" i="182"/>
  <c r="BB116" i="182"/>
  <c r="BA116" i="182"/>
  <c r="AW116" i="182"/>
  <c r="AV116" i="182"/>
  <c r="AS116" i="182"/>
  <c r="AR116" i="182"/>
  <c r="AN116" i="182"/>
  <c r="AM116" i="182"/>
  <c r="AJ116" i="182"/>
  <c r="AI116" i="182"/>
  <c r="AE116" i="182"/>
  <c r="AD116" i="182"/>
  <c r="AA116" i="182"/>
  <c r="Z116" i="182"/>
  <c r="V116" i="182"/>
  <c r="U116" i="182"/>
  <c r="R116" i="182"/>
  <c r="Q116" i="182"/>
  <c r="M116" i="182"/>
  <c r="L116" i="182"/>
  <c r="I116" i="182"/>
  <c r="H116" i="182"/>
  <c r="BV115" i="182"/>
  <c r="BU115" i="182"/>
  <c r="BR115" i="182"/>
  <c r="BQ115" i="182"/>
  <c r="BP115" i="182"/>
  <c r="BO115" i="182"/>
  <c r="BN115" i="182"/>
  <c r="BK115" i="182"/>
  <c r="BJ115" i="182"/>
  <c r="BF115" i="182"/>
  <c r="BE115" i="182"/>
  <c r="BB115" i="182"/>
  <c r="BA115" i="182"/>
  <c r="AW115" i="182"/>
  <c r="AV115" i="182"/>
  <c r="AS115" i="182"/>
  <c r="AR115" i="182"/>
  <c r="AN115" i="182"/>
  <c r="AM115" i="182"/>
  <c r="AJ115" i="182"/>
  <c r="AI115" i="182"/>
  <c r="AE115" i="182"/>
  <c r="AD115" i="182"/>
  <c r="AA115" i="182"/>
  <c r="Z115" i="182"/>
  <c r="V115" i="182"/>
  <c r="U115" i="182"/>
  <c r="R115" i="182"/>
  <c r="Q115" i="182"/>
  <c r="M115" i="182"/>
  <c r="L115" i="182"/>
  <c r="I115" i="182"/>
  <c r="H115" i="182"/>
  <c r="BV114" i="182"/>
  <c r="BU114" i="182"/>
  <c r="BR114" i="182"/>
  <c r="BQ114" i="182"/>
  <c r="BP114" i="182"/>
  <c r="BO114" i="182"/>
  <c r="BN114" i="182"/>
  <c r="BK114" i="182"/>
  <c r="BJ114" i="182"/>
  <c r="BF114" i="182"/>
  <c r="BE114" i="182"/>
  <c r="BB114" i="182"/>
  <c r="BA114" i="182"/>
  <c r="AW114" i="182"/>
  <c r="AV114" i="182"/>
  <c r="AS114" i="182"/>
  <c r="AR114" i="182"/>
  <c r="AN114" i="182"/>
  <c r="AM114" i="182"/>
  <c r="AJ114" i="182"/>
  <c r="AI114" i="182"/>
  <c r="AE114" i="182"/>
  <c r="AD114" i="182"/>
  <c r="AA114" i="182"/>
  <c r="Z114" i="182"/>
  <c r="V114" i="182"/>
  <c r="U114" i="182"/>
  <c r="R114" i="182"/>
  <c r="Q114" i="182"/>
  <c r="M114" i="182"/>
  <c r="L114" i="182"/>
  <c r="I114" i="182"/>
  <c r="H114" i="182"/>
  <c r="BV113" i="182"/>
  <c r="BU113" i="182"/>
  <c r="BR113" i="182"/>
  <c r="BQ113" i="182"/>
  <c r="BP113" i="182"/>
  <c r="BO113" i="182"/>
  <c r="BN113" i="182"/>
  <c r="BK113" i="182"/>
  <c r="BJ113" i="182"/>
  <c r="BF113" i="182"/>
  <c r="BE113" i="182"/>
  <c r="BB113" i="182"/>
  <c r="BA113" i="182"/>
  <c r="AW113" i="182"/>
  <c r="AV113" i="182"/>
  <c r="AS113" i="182"/>
  <c r="AR113" i="182"/>
  <c r="AN113" i="182"/>
  <c r="AM113" i="182"/>
  <c r="AJ113" i="182"/>
  <c r="AI113" i="182"/>
  <c r="AE113" i="182"/>
  <c r="AD113" i="182"/>
  <c r="AA113" i="182"/>
  <c r="Z113" i="182"/>
  <c r="V113" i="182"/>
  <c r="U113" i="182"/>
  <c r="R113" i="182"/>
  <c r="Q113" i="182"/>
  <c r="M113" i="182"/>
  <c r="L113" i="182"/>
  <c r="I113" i="182"/>
  <c r="H113" i="182"/>
  <c r="BV112" i="182"/>
  <c r="BU112" i="182"/>
  <c r="BR112" i="182"/>
  <c r="BQ112" i="182"/>
  <c r="BP112" i="182"/>
  <c r="BO112" i="182"/>
  <c r="BN112" i="182"/>
  <c r="BK112" i="182"/>
  <c r="BJ112" i="182"/>
  <c r="BF112" i="182"/>
  <c r="BE112" i="182"/>
  <c r="BB112" i="182"/>
  <c r="BA112" i="182"/>
  <c r="AW112" i="182"/>
  <c r="AV112" i="182"/>
  <c r="AS112" i="182"/>
  <c r="AR112" i="182"/>
  <c r="AN112" i="182"/>
  <c r="AM112" i="182"/>
  <c r="AJ112" i="182"/>
  <c r="AI112" i="182"/>
  <c r="AE112" i="182"/>
  <c r="AD112" i="182"/>
  <c r="AA112" i="182"/>
  <c r="Z112" i="182"/>
  <c r="V112" i="182"/>
  <c r="U112" i="182"/>
  <c r="R112" i="182"/>
  <c r="Q112" i="182"/>
  <c r="M112" i="182"/>
  <c r="L112" i="182"/>
  <c r="I112" i="182"/>
  <c r="H112" i="182"/>
  <c r="BV111" i="182"/>
  <c r="BU111" i="182"/>
  <c r="BR111" i="182"/>
  <c r="BQ111" i="182"/>
  <c r="BP111" i="182"/>
  <c r="BO111" i="182"/>
  <c r="BN111" i="182"/>
  <c r="BK111" i="182"/>
  <c r="BJ111" i="182"/>
  <c r="BF111" i="182"/>
  <c r="BE111" i="182"/>
  <c r="BB111" i="182"/>
  <c r="BA111" i="182"/>
  <c r="AW111" i="182"/>
  <c r="AV111" i="182"/>
  <c r="AS111" i="182"/>
  <c r="AR111" i="182"/>
  <c r="AN111" i="182"/>
  <c r="AM111" i="182"/>
  <c r="AJ111" i="182"/>
  <c r="AI111" i="182"/>
  <c r="AE111" i="182"/>
  <c r="AD111" i="182"/>
  <c r="AA111" i="182"/>
  <c r="Z111" i="182"/>
  <c r="V111" i="182"/>
  <c r="U111" i="182"/>
  <c r="R111" i="182"/>
  <c r="Q111" i="182"/>
  <c r="M111" i="182"/>
  <c r="L111" i="182"/>
  <c r="I111" i="182"/>
  <c r="H111" i="182"/>
  <c r="BV110" i="182"/>
  <c r="BU110" i="182"/>
  <c r="BR110" i="182"/>
  <c r="BQ110" i="182"/>
  <c r="BP110" i="182"/>
  <c r="BO110" i="182"/>
  <c r="BN110" i="182"/>
  <c r="BK110" i="182"/>
  <c r="BJ110" i="182"/>
  <c r="BF110" i="182"/>
  <c r="BE110" i="182"/>
  <c r="BB110" i="182"/>
  <c r="BA110" i="182"/>
  <c r="AW110" i="182"/>
  <c r="AV110" i="182"/>
  <c r="AS110" i="182"/>
  <c r="AR110" i="182"/>
  <c r="AN110" i="182"/>
  <c r="AM110" i="182"/>
  <c r="AJ110" i="182"/>
  <c r="AI110" i="182"/>
  <c r="AE110" i="182"/>
  <c r="AD110" i="182"/>
  <c r="AA110" i="182"/>
  <c r="Z110" i="182"/>
  <c r="V110" i="182"/>
  <c r="U110" i="182"/>
  <c r="R110" i="182"/>
  <c r="Q110" i="182"/>
  <c r="M110" i="182"/>
  <c r="L110" i="182"/>
  <c r="I110" i="182"/>
  <c r="H110" i="182"/>
  <c r="BV109" i="182"/>
  <c r="BU109" i="182"/>
  <c r="BR109" i="182"/>
  <c r="BQ109" i="182"/>
  <c r="BT109" i="182" s="1"/>
  <c r="CD40" i="182" s="1"/>
  <c r="CJ9" i="182" s="1"/>
  <c r="BP109" i="182"/>
  <c r="BO109" i="182"/>
  <c r="BN109" i="182"/>
  <c r="BK109" i="182"/>
  <c r="BJ109" i="182"/>
  <c r="BF109" i="182"/>
  <c r="BE109" i="182"/>
  <c r="BB109" i="182"/>
  <c r="BA109" i="182"/>
  <c r="AW109" i="182"/>
  <c r="AV109" i="182"/>
  <c r="AS109" i="182"/>
  <c r="AR109" i="182"/>
  <c r="AN109" i="182"/>
  <c r="AM109" i="182"/>
  <c r="AJ109" i="182"/>
  <c r="AI109" i="182"/>
  <c r="AE109" i="182"/>
  <c r="AD109" i="182"/>
  <c r="AA109" i="182"/>
  <c r="Z109" i="182"/>
  <c r="V109" i="182"/>
  <c r="U109" i="182"/>
  <c r="R109" i="182"/>
  <c r="Q109" i="182"/>
  <c r="M109" i="182"/>
  <c r="L109" i="182"/>
  <c r="I109" i="182"/>
  <c r="H109" i="182"/>
  <c r="BV108" i="182"/>
  <c r="BU108" i="182"/>
  <c r="BR108" i="182"/>
  <c r="BQ108" i="182"/>
  <c r="BP108" i="182"/>
  <c r="BO108" i="182"/>
  <c r="BN108" i="182"/>
  <c r="BK108" i="182"/>
  <c r="BJ108" i="182"/>
  <c r="BF108" i="182"/>
  <c r="BE108" i="182"/>
  <c r="BB108" i="182"/>
  <c r="BA108" i="182"/>
  <c r="AW108" i="182"/>
  <c r="AV108" i="182"/>
  <c r="AS108" i="182"/>
  <c r="AR108" i="182"/>
  <c r="AN108" i="182"/>
  <c r="AM108" i="182"/>
  <c r="AJ108" i="182"/>
  <c r="AI108" i="182"/>
  <c r="AE108" i="182"/>
  <c r="AD108" i="182"/>
  <c r="AA108" i="182"/>
  <c r="Z108" i="182"/>
  <c r="V108" i="182"/>
  <c r="U108" i="182"/>
  <c r="R108" i="182"/>
  <c r="Q108" i="182"/>
  <c r="M108" i="182"/>
  <c r="L108" i="182"/>
  <c r="I108" i="182"/>
  <c r="H108" i="182"/>
  <c r="BV107" i="182"/>
  <c r="BU107" i="182"/>
  <c r="BR107" i="182"/>
  <c r="BQ107" i="182"/>
  <c r="BP107" i="182"/>
  <c r="BO107" i="182"/>
  <c r="BN107" i="182"/>
  <c r="BK107" i="182"/>
  <c r="BJ107" i="182"/>
  <c r="BF107" i="182"/>
  <c r="BE107" i="182"/>
  <c r="BB107" i="182"/>
  <c r="BA107" i="182"/>
  <c r="AW107" i="182"/>
  <c r="AV107" i="182"/>
  <c r="AS107" i="182"/>
  <c r="AR107" i="182"/>
  <c r="AN107" i="182"/>
  <c r="AM107" i="182"/>
  <c r="AJ107" i="182"/>
  <c r="AI107" i="182"/>
  <c r="AE107" i="182"/>
  <c r="AD107" i="182"/>
  <c r="AA107" i="182"/>
  <c r="Z107" i="182"/>
  <c r="V107" i="182"/>
  <c r="U107" i="182"/>
  <c r="R107" i="182"/>
  <c r="Q107" i="182"/>
  <c r="M107" i="182"/>
  <c r="L107" i="182"/>
  <c r="I107" i="182"/>
  <c r="H107" i="182"/>
  <c r="BV106" i="182"/>
  <c r="BX106" i="182" s="1"/>
  <c r="CE39" i="182" s="1"/>
  <c r="CK8" i="182" s="1"/>
  <c r="BU106" i="182"/>
  <c r="BR106" i="182"/>
  <c r="BQ106" i="182"/>
  <c r="BP106" i="182"/>
  <c r="BO106" i="182"/>
  <c r="BN106" i="182"/>
  <c r="BK106" i="182"/>
  <c r="BJ106" i="182"/>
  <c r="BF106" i="182"/>
  <c r="BE106" i="182"/>
  <c r="BB106" i="182"/>
  <c r="BA106" i="182"/>
  <c r="AW106" i="182"/>
  <c r="AV106" i="182"/>
  <c r="AS106" i="182"/>
  <c r="AR106" i="182"/>
  <c r="AN106" i="182"/>
  <c r="AM106" i="182"/>
  <c r="AJ106" i="182"/>
  <c r="AI106" i="182"/>
  <c r="AE106" i="182"/>
  <c r="AD106" i="182"/>
  <c r="AA106" i="182"/>
  <c r="Z106" i="182"/>
  <c r="V106" i="182"/>
  <c r="U106" i="182"/>
  <c r="R106" i="182"/>
  <c r="Q106" i="182"/>
  <c r="M106" i="182"/>
  <c r="L106" i="182"/>
  <c r="I106" i="182"/>
  <c r="H106" i="182"/>
  <c r="BV105" i="182"/>
  <c r="BU105" i="182"/>
  <c r="BR105" i="182"/>
  <c r="BQ105" i="182"/>
  <c r="BP105" i="182"/>
  <c r="BO105" i="182"/>
  <c r="BN105" i="182"/>
  <c r="BK105" i="182"/>
  <c r="BJ105" i="182"/>
  <c r="BF105" i="182"/>
  <c r="BE105" i="182"/>
  <c r="BB105" i="182"/>
  <c r="BA105" i="182"/>
  <c r="AW105" i="182"/>
  <c r="AV105" i="182"/>
  <c r="AS105" i="182"/>
  <c r="AR105" i="182"/>
  <c r="AN105" i="182"/>
  <c r="AM105" i="182"/>
  <c r="AJ105" i="182"/>
  <c r="AI105" i="182"/>
  <c r="AE105" i="182"/>
  <c r="AD105" i="182"/>
  <c r="AA105" i="182"/>
  <c r="Z105" i="182"/>
  <c r="V105" i="182"/>
  <c r="U105" i="182"/>
  <c r="R105" i="182"/>
  <c r="Q105" i="182"/>
  <c r="M105" i="182"/>
  <c r="L105" i="182"/>
  <c r="I105" i="182"/>
  <c r="H105" i="182"/>
  <c r="BV104" i="182"/>
  <c r="BU104" i="182"/>
  <c r="BR104" i="182"/>
  <c r="BQ104" i="182"/>
  <c r="BP104" i="182"/>
  <c r="BO104" i="182"/>
  <c r="BN104" i="182"/>
  <c r="BK104" i="182"/>
  <c r="BJ104" i="182"/>
  <c r="BF104" i="182"/>
  <c r="BE104" i="182"/>
  <c r="BB104" i="182"/>
  <c r="BA104" i="182"/>
  <c r="AW104" i="182"/>
  <c r="AV104" i="182"/>
  <c r="AS104" i="182"/>
  <c r="AR104" i="182"/>
  <c r="AN104" i="182"/>
  <c r="AM104" i="182"/>
  <c r="AJ104" i="182"/>
  <c r="AI104" i="182"/>
  <c r="AE104" i="182"/>
  <c r="AD104" i="182"/>
  <c r="AA104" i="182"/>
  <c r="Z104" i="182"/>
  <c r="V104" i="182"/>
  <c r="U104" i="182"/>
  <c r="R104" i="182"/>
  <c r="Q104" i="182"/>
  <c r="M104" i="182"/>
  <c r="L104" i="182"/>
  <c r="I104" i="182"/>
  <c r="H104" i="182"/>
  <c r="BV103" i="182"/>
  <c r="BU103" i="182"/>
  <c r="BR103" i="182"/>
  <c r="BQ103" i="182"/>
  <c r="BP103" i="182"/>
  <c r="BO103" i="182"/>
  <c r="BN103" i="182"/>
  <c r="BK103" i="182"/>
  <c r="BJ103" i="182"/>
  <c r="BF103" i="182"/>
  <c r="BE103" i="182"/>
  <c r="BB103" i="182"/>
  <c r="BA103" i="182"/>
  <c r="AW103" i="182"/>
  <c r="AV103" i="182"/>
  <c r="AS103" i="182"/>
  <c r="AR103" i="182"/>
  <c r="AN103" i="182"/>
  <c r="AM103" i="182"/>
  <c r="AJ103" i="182"/>
  <c r="AI103" i="182"/>
  <c r="AE103" i="182"/>
  <c r="AD103" i="182"/>
  <c r="AA103" i="182"/>
  <c r="Z103" i="182"/>
  <c r="V103" i="182"/>
  <c r="U103" i="182"/>
  <c r="R103" i="182"/>
  <c r="Q103" i="182"/>
  <c r="M103" i="182"/>
  <c r="L103" i="182"/>
  <c r="I103" i="182"/>
  <c r="H103" i="182"/>
  <c r="BV102" i="182"/>
  <c r="BU102" i="182"/>
  <c r="BR102" i="182"/>
  <c r="BQ102" i="182"/>
  <c r="BP102" i="182"/>
  <c r="BO102" i="182"/>
  <c r="BN102" i="182"/>
  <c r="BK102" i="182"/>
  <c r="BJ102" i="182"/>
  <c r="BF102" i="182"/>
  <c r="BE102" i="182"/>
  <c r="BB102" i="182"/>
  <c r="BA102" i="182"/>
  <c r="AW102" i="182"/>
  <c r="AV102" i="182"/>
  <c r="AS102" i="182"/>
  <c r="AR102" i="182"/>
  <c r="AN102" i="182"/>
  <c r="AM102" i="182"/>
  <c r="AJ102" i="182"/>
  <c r="AI102" i="182"/>
  <c r="AE102" i="182"/>
  <c r="AD102" i="182"/>
  <c r="AA102" i="182"/>
  <c r="Z102" i="182"/>
  <c r="V102" i="182"/>
  <c r="U102" i="182"/>
  <c r="R102" i="182"/>
  <c r="Q102" i="182"/>
  <c r="M102" i="182"/>
  <c r="L102" i="182"/>
  <c r="I102" i="182"/>
  <c r="H102" i="182"/>
  <c r="BV101" i="182"/>
  <c r="BU101" i="182"/>
  <c r="BR101" i="182"/>
  <c r="BQ101" i="182"/>
  <c r="BP101" i="182"/>
  <c r="BO101" i="182"/>
  <c r="BN101" i="182"/>
  <c r="BK101" i="182"/>
  <c r="BJ101" i="182"/>
  <c r="BF101" i="182"/>
  <c r="BE101" i="182"/>
  <c r="BB101" i="182"/>
  <c r="BA101" i="182"/>
  <c r="AW101" i="182"/>
  <c r="AV101" i="182"/>
  <c r="AS101" i="182"/>
  <c r="AR101" i="182"/>
  <c r="AN101" i="182"/>
  <c r="AM101" i="182"/>
  <c r="AJ101" i="182"/>
  <c r="AI101" i="182"/>
  <c r="AE101" i="182"/>
  <c r="AD101" i="182"/>
  <c r="AA101" i="182"/>
  <c r="Z101" i="182"/>
  <c r="V101" i="182"/>
  <c r="U101" i="182"/>
  <c r="R101" i="182"/>
  <c r="Q101" i="182"/>
  <c r="M101" i="182"/>
  <c r="L101" i="182"/>
  <c r="I101" i="182"/>
  <c r="H101" i="182"/>
  <c r="BV100" i="182"/>
  <c r="BU100" i="182"/>
  <c r="BR100" i="182"/>
  <c r="BQ100" i="182"/>
  <c r="BP100" i="182"/>
  <c r="BO100" i="182"/>
  <c r="BN100" i="182"/>
  <c r="BK100" i="182"/>
  <c r="BJ100" i="182"/>
  <c r="BF100" i="182"/>
  <c r="BE100" i="182"/>
  <c r="BB100" i="182"/>
  <c r="BA100" i="182"/>
  <c r="AW100" i="182"/>
  <c r="AV100" i="182"/>
  <c r="AS100" i="182"/>
  <c r="AR100" i="182"/>
  <c r="AN100" i="182"/>
  <c r="AM100" i="182"/>
  <c r="AJ100" i="182"/>
  <c r="AI100" i="182"/>
  <c r="AE100" i="182"/>
  <c r="AD100" i="182"/>
  <c r="AA100" i="182"/>
  <c r="Z100" i="182"/>
  <c r="V100" i="182"/>
  <c r="U100" i="182"/>
  <c r="R100" i="182"/>
  <c r="Q100" i="182"/>
  <c r="M100" i="182"/>
  <c r="L100" i="182"/>
  <c r="I100" i="182"/>
  <c r="H100" i="182"/>
  <c r="BV99" i="182"/>
  <c r="BU99" i="182"/>
  <c r="BR99" i="182"/>
  <c r="BQ99" i="182"/>
  <c r="BP99" i="182"/>
  <c r="BO99" i="182"/>
  <c r="BN99" i="182"/>
  <c r="BK99" i="182"/>
  <c r="BJ99" i="182"/>
  <c r="BF99" i="182"/>
  <c r="BE99" i="182"/>
  <c r="BB99" i="182"/>
  <c r="BA99" i="182"/>
  <c r="AW99" i="182"/>
  <c r="AV99" i="182"/>
  <c r="AS99" i="182"/>
  <c r="AR99" i="182"/>
  <c r="AN99" i="182"/>
  <c r="AM99" i="182"/>
  <c r="AJ99" i="182"/>
  <c r="AI99" i="182"/>
  <c r="AE99" i="182"/>
  <c r="AD99" i="182"/>
  <c r="AA99" i="182"/>
  <c r="Z99" i="182"/>
  <c r="V99" i="182"/>
  <c r="U99" i="182"/>
  <c r="R99" i="182"/>
  <c r="Q99" i="182"/>
  <c r="M99" i="182"/>
  <c r="L99" i="182"/>
  <c r="I99" i="182"/>
  <c r="H99" i="182"/>
  <c r="BV98" i="182"/>
  <c r="BU98" i="182"/>
  <c r="BR98" i="182"/>
  <c r="BQ98" i="182"/>
  <c r="BP98" i="182"/>
  <c r="BO98" i="182"/>
  <c r="BN98" i="182"/>
  <c r="BK98" i="182"/>
  <c r="BJ98" i="182"/>
  <c r="BF98" i="182"/>
  <c r="BE98" i="182"/>
  <c r="BB98" i="182"/>
  <c r="BA98" i="182"/>
  <c r="AW98" i="182"/>
  <c r="AV98" i="182"/>
  <c r="AS98" i="182"/>
  <c r="AR98" i="182"/>
  <c r="AN98" i="182"/>
  <c r="AM98" i="182"/>
  <c r="AJ98" i="182"/>
  <c r="AI98" i="182"/>
  <c r="AE98" i="182"/>
  <c r="AD98" i="182"/>
  <c r="AA98" i="182"/>
  <c r="Z98" i="182"/>
  <c r="V98" i="182"/>
  <c r="U98" i="182"/>
  <c r="R98" i="182"/>
  <c r="Q98" i="182"/>
  <c r="M98" i="182"/>
  <c r="L98" i="182"/>
  <c r="I98" i="182"/>
  <c r="H98" i="182"/>
  <c r="BV97" i="182"/>
  <c r="BU97" i="182"/>
  <c r="BR97" i="182"/>
  <c r="BQ97" i="182"/>
  <c r="BP97" i="182"/>
  <c r="BO97" i="182"/>
  <c r="BN97" i="182"/>
  <c r="BK97" i="182"/>
  <c r="BJ97" i="182"/>
  <c r="BF97" i="182"/>
  <c r="BE97" i="182"/>
  <c r="BB97" i="182"/>
  <c r="BA97" i="182"/>
  <c r="AW97" i="182"/>
  <c r="AV97" i="182"/>
  <c r="AS97" i="182"/>
  <c r="AR97" i="182"/>
  <c r="AN97" i="182"/>
  <c r="AM97" i="182"/>
  <c r="AJ97" i="182"/>
  <c r="AI97" i="182"/>
  <c r="AE97" i="182"/>
  <c r="AD97" i="182"/>
  <c r="AA97" i="182"/>
  <c r="Z97" i="182"/>
  <c r="V97" i="182"/>
  <c r="U97" i="182"/>
  <c r="R97" i="182"/>
  <c r="Q97" i="182"/>
  <c r="M97" i="182"/>
  <c r="L97" i="182"/>
  <c r="I97" i="182"/>
  <c r="H97" i="182"/>
  <c r="BV96" i="182"/>
  <c r="BU96" i="182"/>
  <c r="BR96" i="182"/>
  <c r="BQ96" i="182"/>
  <c r="BP96" i="182"/>
  <c r="BO96" i="182"/>
  <c r="BN96" i="182"/>
  <c r="BK96" i="182"/>
  <c r="BJ96" i="182"/>
  <c r="BF96" i="182"/>
  <c r="BE96" i="182"/>
  <c r="BB96" i="182"/>
  <c r="BA96" i="182"/>
  <c r="AW96" i="182"/>
  <c r="AV96" i="182"/>
  <c r="AS96" i="182"/>
  <c r="AR96" i="182"/>
  <c r="AN96" i="182"/>
  <c r="AM96" i="182"/>
  <c r="AJ96" i="182"/>
  <c r="AI96" i="182"/>
  <c r="AE96" i="182"/>
  <c r="AD96" i="182"/>
  <c r="AA96" i="182"/>
  <c r="Z96" i="182"/>
  <c r="V96" i="182"/>
  <c r="U96" i="182"/>
  <c r="R96" i="182"/>
  <c r="Q96" i="182"/>
  <c r="M96" i="182"/>
  <c r="L96" i="182"/>
  <c r="I96" i="182"/>
  <c r="H96" i="182"/>
  <c r="BV95" i="182"/>
  <c r="BU95" i="182"/>
  <c r="BR95" i="182"/>
  <c r="BQ95" i="182"/>
  <c r="BP95" i="182"/>
  <c r="BO95" i="182"/>
  <c r="BN95" i="182"/>
  <c r="BK95" i="182"/>
  <c r="BJ95" i="182"/>
  <c r="BF95" i="182"/>
  <c r="BE95" i="182"/>
  <c r="BB95" i="182"/>
  <c r="BA95" i="182"/>
  <c r="AW95" i="182"/>
  <c r="AV95" i="182"/>
  <c r="AS95" i="182"/>
  <c r="AR95" i="182"/>
  <c r="AN95" i="182"/>
  <c r="AM95" i="182"/>
  <c r="AJ95" i="182"/>
  <c r="AI95" i="182"/>
  <c r="AE95" i="182"/>
  <c r="AD95" i="182"/>
  <c r="AA95" i="182"/>
  <c r="Z95" i="182"/>
  <c r="V95" i="182"/>
  <c r="U95" i="182"/>
  <c r="R95" i="182"/>
  <c r="Q95" i="182"/>
  <c r="M95" i="182"/>
  <c r="L95" i="182"/>
  <c r="I95" i="182"/>
  <c r="H95" i="182"/>
  <c r="BV94" i="182"/>
  <c r="BU94" i="182"/>
  <c r="BR94" i="182"/>
  <c r="BQ94" i="182"/>
  <c r="BP94" i="182"/>
  <c r="BO94" i="182"/>
  <c r="BN94" i="182"/>
  <c r="BK94" i="182"/>
  <c r="BJ94" i="182"/>
  <c r="BF94" i="182"/>
  <c r="BE94" i="182"/>
  <c r="BB94" i="182"/>
  <c r="BA94" i="182"/>
  <c r="AW94" i="182"/>
  <c r="AV94" i="182"/>
  <c r="AS94" i="182"/>
  <c r="AR94" i="182"/>
  <c r="AN94" i="182"/>
  <c r="AM94" i="182"/>
  <c r="AJ94" i="182"/>
  <c r="AI94" i="182"/>
  <c r="AE94" i="182"/>
  <c r="AD94" i="182"/>
  <c r="AA94" i="182"/>
  <c r="Z94" i="182"/>
  <c r="V94" i="182"/>
  <c r="U94" i="182"/>
  <c r="R94" i="182"/>
  <c r="Q94" i="182"/>
  <c r="M94" i="182"/>
  <c r="L94" i="182"/>
  <c r="I94" i="182"/>
  <c r="H94" i="182"/>
  <c r="BV93" i="182"/>
  <c r="BU93" i="182"/>
  <c r="BR93" i="182"/>
  <c r="BQ93" i="182"/>
  <c r="BP93" i="182"/>
  <c r="BO93" i="182"/>
  <c r="BN93" i="182"/>
  <c r="BK93" i="182"/>
  <c r="BJ93" i="182"/>
  <c r="BF93" i="182"/>
  <c r="BE93" i="182"/>
  <c r="BB93" i="182"/>
  <c r="BA93" i="182"/>
  <c r="AW93" i="182"/>
  <c r="AV93" i="182"/>
  <c r="AS93" i="182"/>
  <c r="AR93" i="182"/>
  <c r="AN93" i="182"/>
  <c r="AM93" i="182"/>
  <c r="AJ93" i="182"/>
  <c r="AI93" i="182"/>
  <c r="AE93" i="182"/>
  <c r="AD93" i="182"/>
  <c r="AA93" i="182"/>
  <c r="Z93" i="182"/>
  <c r="V93" i="182"/>
  <c r="U93" i="182"/>
  <c r="R93" i="182"/>
  <c r="Q93" i="182"/>
  <c r="M93" i="182"/>
  <c r="L93" i="182"/>
  <c r="I93" i="182"/>
  <c r="H93" i="182"/>
  <c r="BV92" i="182"/>
  <c r="BU92" i="182"/>
  <c r="BR92" i="182"/>
  <c r="BQ92" i="182"/>
  <c r="BP92" i="182"/>
  <c r="BO92" i="182"/>
  <c r="BN92" i="182"/>
  <c r="BK92" i="182"/>
  <c r="BJ92" i="182"/>
  <c r="BF92" i="182"/>
  <c r="BE92" i="182"/>
  <c r="BB92" i="182"/>
  <c r="BA92" i="182"/>
  <c r="AW92" i="182"/>
  <c r="AV92" i="182"/>
  <c r="AS92" i="182"/>
  <c r="AR92" i="182"/>
  <c r="AN92" i="182"/>
  <c r="AM92" i="182"/>
  <c r="AJ92" i="182"/>
  <c r="AI92" i="182"/>
  <c r="AE92" i="182"/>
  <c r="AD92" i="182"/>
  <c r="AA92" i="182"/>
  <c r="Z92" i="182"/>
  <c r="V92" i="182"/>
  <c r="U92" i="182"/>
  <c r="R92" i="182"/>
  <c r="Q92" i="182"/>
  <c r="M92" i="182"/>
  <c r="L92" i="182"/>
  <c r="I92" i="182"/>
  <c r="H92" i="182"/>
  <c r="BV91" i="182"/>
  <c r="BU91" i="182"/>
  <c r="BR91" i="182"/>
  <c r="BQ91" i="182"/>
  <c r="BP91" i="182"/>
  <c r="BO91" i="182"/>
  <c r="BN91" i="182"/>
  <c r="BK91" i="182"/>
  <c r="BJ91" i="182"/>
  <c r="BF91" i="182"/>
  <c r="BE91" i="182"/>
  <c r="BB91" i="182"/>
  <c r="BA91" i="182"/>
  <c r="AW91" i="182"/>
  <c r="AV91" i="182"/>
  <c r="AS91" i="182"/>
  <c r="AR91" i="182"/>
  <c r="AN91" i="182"/>
  <c r="AM91" i="182"/>
  <c r="AJ91" i="182"/>
  <c r="AI91" i="182"/>
  <c r="AE91" i="182"/>
  <c r="AD91" i="182"/>
  <c r="AA91" i="182"/>
  <c r="Z91" i="182"/>
  <c r="V91" i="182"/>
  <c r="U91" i="182"/>
  <c r="R91" i="182"/>
  <c r="Q91" i="182"/>
  <c r="M91" i="182"/>
  <c r="L91" i="182"/>
  <c r="I91" i="182"/>
  <c r="H91" i="182"/>
  <c r="BV90" i="182"/>
  <c r="BU90" i="182"/>
  <c r="BR90" i="182"/>
  <c r="BQ90" i="182"/>
  <c r="BP90" i="182"/>
  <c r="BO90" i="182"/>
  <c r="BN90" i="182"/>
  <c r="BK90" i="182"/>
  <c r="BJ90" i="182"/>
  <c r="BF90" i="182"/>
  <c r="BE90" i="182"/>
  <c r="BB90" i="182"/>
  <c r="BA90" i="182"/>
  <c r="AW90" i="182"/>
  <c r="AV90" i="182"/>
  <c r="AS90" i="182"/>
  <c r="AR90" i="182"/>
  <c r="AN90" i="182"/>
  <c r="AM90" i="182"/>
  <c r="AJ90" i="182"/>
  <c r="AI90" i="182"/>
  <c r="AE90" i="182"/>
  <c r="AD90" i="182"/>
  <c r="AA90" i="182"/>
  <c r="Z90" i="182"/>
  <c r="V90" i="182"/>
  <c r="U90" i="182"/>
  <c r="R90" i="182"/>
  <c r="Q90" i="182"/>
  <c r="M90" i="182"/>
  <c r="L90" i="182"/>
  <c r="I90" i="182"/>
  <c r="H90" i="182"/>
  <c r="BV89" i="182"/>
  <c r="BU89" i="182"/>
  <c r="BR89" i="182"/>
  <c r="BQ89" i="182"/>
  <c r="BP89" i="182"/>
  <c r="BO89" i="182"/>
  <c r="BN89" i="182"/>
  <c r="BK89" i="182"/>
  <c r="BJ89" i="182"/>
  <c r="BF89" i="182"/>
  <c r="BE89" i="182"/>
  <c r="BB89" i="182"/>
  <c r="BA89" i="182"/>
  <c r="AW89" i="182"/>
  <c r="AV89" i="182"/>
  <c r="AS89" i="182"/>
  <c r="AR89" i="182"/>
  <c r="AN89" i="182"/>
  <c r="AM89" i="182"/>
  <c r="AJ89" i="182"/>
  <c r="AI89" i="182"/>
  <c r="AE89" i="182"/>
  <c r="AD89" i="182"/>
  <c r="AA89" i="182"/>
  <c r="Z89" i="182"/>
  <c r="V89" i="182"/>
  <c r="U89" i="182"/>
  <c r="R89" i="182"/>
  <c r="Q89" i="182"/>
  <c r="M89" i="182"/>
  <c r="L89" i="182"/>
  <c r="I89" i="182"/>
  <c r="H89" i="182"/>
  <c r="BV88" i="182"/>
  <c r="BU88" i="182"/>
  <c r="BR88" i="182"/>
  <c r="BQ88" i="182"/>
  <c r="BP88" i="182"/>
  <c r="BO88" i="182"/>
  <c r="BN88" i="182"/>
  <c r="BK88" i="182"/>
  <c r="BJ88" i="182"/>
  <c r="BF88" i="182"/>
  <c r="BE88" i="182"/>
  <c r="BB88" i="182"/>
  <c r="BA88" i="182"/>
  <c r="AW88" i="182"/>
  <c r="AV88" i="182"/>
  <c r="AS88" i="182"/>
  <c r="AR88" i="182"/>
  <c r="AN88" i="182"/>
  <c r="AM88" i="182"/>
  <c r="AJ88" i="182"/>
  <c r="AI88" i="182"/>
  <c r="AE88" i="182"/>
  <c r="AD88" i="182"/>
  <c r="AA88" i="182"/>
  <c r="Z88" i="182"/>
  <c r="V88" i="182"/>
  <c r="U88" i="182"/>
  <c r="R88" i="182"/>
  <c r="Q88" i="182"/>
  <c r="M88" i="182"/>
  <c r="L88" i="182"/>
  <c r="I88" i="182"/>
  <c r="H88" i="182"/>
  <c r="BV87" i="182"/>
  <c r="BU87" i="182"/>
  <c r="BR87" i="182"/>
  <c r="BQ87" i="182"/>
  <c r="BP87" i="182"/>
  <c r="BO87" i="182"/>
  <c r="BN87" i="182"/>
  <c r="BK87" i="182"/>
  <c r="BJ87" i="182"/>
  <c r="BF87" i="182"/>
  <c r="BE87" i="182"/>
  <c r="BB87" i="182"/>
  <c r="BA87" i="182"/>
  <c r="AW87" i="182"/>
  <c r="AV87" i="182"/>
  <c r="AS87" i="182"/>
  <c r="AR87" i="182"/>
  <c r="AN87" i="182"/>
  <c r="AM87" i="182"/>
  <c r="AJ87" i="182"/>
  <c r="AI87" i="182"/>
  <c r="AE87" i="182"/>
  <c r="AD87" i="182"/>
  <c r="AA87" i="182"/>
  <c r="Z87" i="182"/>
  <c r="V87" i="182"/>
  <c r="U87" i="182"/>
  <c r="R87" i="182"/>
  <c r="Q87" i="182"/>
  <c r="M87" i="182"/>
  <c r="L87" i="182"/>
  <c r="I87" i="182"/>
  <c r="H87" i="182"/>
  <c r="BV86" i="182"/>
  <c r="BU86" i="182"/>
  <c r="BR86" i="182"/>
  <c r="BQ86" i="182"/>
  <c r="BP86" i="182"/>
  <c r="BO86" i="182"/>
  <c r="BN86" i="182"/>
  <c r="BK86" i="182"/>
  <c r="BJ86" i="182"/>
  <c r="BF86" i="182"/>
  <c r="BE86" i="182"/>
  <c r="BB86" i="182"/>
  <c r="BA86" i="182"/>
  <c r="AW86" i="182"/>
  <c r="AV86" i="182"/>
  <c r="AS86" i="182"/>
  <c r="AR86" i="182"/>
  <c r="AN86" i="182"/>
  <c r="AM86" i="182"/>
  <c r="AJ86" i="182"/>
  <c r="AI86" i="182"/>
  <c r="AE86" i="182"/>
  <c r="AD86" i="182"/>
  <c r="AA86" i="182"/>
  <c r="Z86" i="182"/>
  <c r="V86" i="182"/>
  <c r="U86" i="182"/>
  <c r="R86" i="182"/>
  <c r="Q86" i="182"/>
  <c r="M86" i="182"/>
  <c r="L86" i="182"/>
  <c r="I86" i="182"/>
  <c r="H86" i="182"/>
  <c r="BV85" i="182"/>
  <c r="BU85" i="182"/>
  <c r="BR85" i="182"/>
  <c r="BQ85" i="182"/>
  <c r="BP85" i="182"/>
  <c r="BO85" i="182"/>
  <c r="BN85" i="182"/>
  <c r="BK85" i="182"/>
  <c r="BJ85" i="182"/>
  <c r="BF85" i="182"/>
  <c r="BE85" i="182"/>
  <c r="BB85" i="182"/>
  <c r="BA85" i="182"/>
  <c r="AW85" i="182"/>
  <c r="AV85" i="182"/>
  <c r="AS85" i="182"/>
  <c r="AR85" i="182"/>
  <c r="AN85" i="182"/>
  <c r="AM85" i="182"/>
  <c r="AJ85" i="182"/>
  <c r="AI85" i="182"/>
  <c r="AE85" i="182"/>
  <c r="AD85" i="182"/>
  <c r="AA85" i="182"/>
  <c r="Z85" i="182"/>
  <c r="V85" i="182"/>
  <c r="U85" i="182"/>
  <c r="R85" i="182"/>
  <c r="Q85" i="182"/>
  <c r="M85" i="182"/>
  <c r="L85" i="182"/>
  <c r="I85" i="182"/>
  <c r="H85" i="182"/>
  <c r="BV84" i="182"/>
  <c r="BU84" i="182"/>
  <c r="BR84" i="182"/>
  <c r="BQ84" i="182"/>
  <c r="BP84" i="182"/>
  <c r="BO84" i="182"/>
  <c r="BN84" i="182"/>
  <c r="BK84" i="182"/>
  <c r="BJ84" i="182"/>
  <c r="BF84" i="182"/>
  <c r="BE84" i="182"/>
  <c r="BB84" i="182"/>
  <c r="BA84" i="182"/>
  <c r="AW84" i="182"/>
  <c r="AV84" i="182"/>
  <c r="AS84" i="182"/>
  <c r="AR84" i="182"/>
  <c r="AN84" i="182"/>
  <c r="AM84" i="182"/>
  <c r="AJ84" i="182"/>
  <c r="AI84" i="182"/>
  <c r="AE84" i="182"/>
  <c r="AD84" i="182"/>
  <c r="AA84" i="182"/>
  <c r="Z84" i="182"/>
  <c r="V84" i="182"/>
  <c r="U84" i="182"/>
  <c r="R84" i="182"/>
  <c r="Q84" i="182"/>
  <c r="M84" i="182"/>
  <c r="L84" i="182"/>
  <c r="I84" i="182"/>
  <c r="H84" i="182"/>
  <c r="BV83" i="182"/>
  <c r="BU83" i="182"/>
  <c r="BR83" i="182"/>
  <c r="BQ83" i="182"/>
  <c r="BP83" i="182"/>
  <c r="BO83" i="182"/>
  <c r="BN83" i="182"/>
  <c r="BK83" i="182"/>
  <c r="BJ83" i="182"/>
  <c r="BF83" i="182"/>
  <c r="BE83" i="182"/>
  <c r="BB83" i="182"/>
  <c r="BA83" i="182"/>
  <c r="AW83" i="182"/>
  <c r="AV83" i="182"/>
  <c r="AS83" i="182"/>
  <c r="AR83" i="182"/>
  <c r="AN83" i="182"/>
  <c r="AM83" i="182"/>
  <c r="AJ83" i="182"/>
  <c r="AI83" i="182"/>
  <c r="AE83" i="182"/>
  <c r="AD83" i="182"/>
  <c r="AA83" i="182"/>
  <c r="Z83" i="182"/>
  <c r="V83" i="182"/>
  <c r="U83" i="182"/>
  <c r="R83" i="182"/>
  <c r="Q83" i="182"/>
  <c r="M83" i="182"/>
  <c r="L83" i="182"/>
  <c r="I83" i="182"/>
  <c r="H83" i="182"/>
  <c r="BV82" i="182"/>
  <c r="BU82" i="182"/>
  <c r="BR82" i="182"/>
  <c r="BQ82" i="182"/>
  <c r="BP82" i="182"/>
  <c r="BO82" i="182"/>
  <c r="BN82" i="182"/>
  <c r="BK82" i="182"/>
  <c r="BJ82" i="182"/>
  <c r="BF82" i="182"/>
  <c r="BE82" i="182"/>
  <c r="BB82" i="182"/>
  <c r="BA82" i="182"/>
  <c r="AW82" i="182"/>
  <c r="AV82" i="182"/>
  <c r="AS82" i="182"/>
  <c r="AR82" i="182"/>
  <c r="AN82" i="182"/>
  <c r="AM82" i="182"/>
  <c r="AJ82" i="182"/>
  <c r="AI82" i="182"/>
  <c r="AE82" i="182"/>
  <c r="AD82" i="182"/>
  <c r="AA82" i="182"/>
  <c r="Z82" i="182"/>
  <c r="V82" i="182"/>
  <c r="U82" i="182"/>
  <c r="R82" i="182"/>
  <c r="Q82" i="182"/>
  <c r="M82" i="182"/>
  <c r="L82" i="182"/>
  <c r="I82" i="182"/>
  <c r="H82" i="182"/>
  <c r="BV81" i="182"/>
  <c r="BU81" i="182"/>
  <c r="BR81" i="182"/>
  <c r="BQ81" i="182"/>
  <c r="BP81" i="182"/>
  <c r="BO81" i="182"/>
  <c r="BN81" i="182"/>
  <c r="BK81" i="182"/>
  <c r="BJ81" i="182"/>
  <c r="BF81" i="182"/>
  <c r="BE81" i="182"/>
  <c r="BB81" i="182"/>
  <c r="BA81" i="182"/>
  <c r="AW81" i="182"/>
  <c r="AV81" i="182"/>
  <c r="AS81" i="182"/>
  <c r="AR81" i="182"/>
  <c r="AN81" i="182"/>
  <c r="AM81" i="182"/>
  <c r="AJ81" i="182"/>
  <c r="AI81" i="182"/>
  <c r="AE81" i="182"/>
  <c r="AD81" i="182"/>
  <c r="AA81" i="182"/>
  <c r="Z81" i="182"/>
  <c r="V81" i="182"/>
  <c r="U81" i="182"/>
  <c r="R81" i="182"/>
  <c r="Q81" i="182"/>
  <c r="M81" i="182"/>
  <c r="L81" i="182"/>
  <c r="I81" i="182"/>
  <c r="H81" i="182"/>
  <c r="BV80" i="182"/>
  <c r="BU80" i="182"/>
  <c r="BR80" i="182"/>
  <c r="BQ80" i="182"/>
  <c r="BP80" i="182"/>
  <c r="BO80" i="182"/>
  <c r="BN80" i="182"/>
  <c r="BK80" i="182"/>
  <c r="BJ80" i="182"/>
  <c r="BF80" i="182"/>
  <c r="BE80" i="182"/>
  <c r="BB80" i="182"/>
  <c r="BA80" i="182"/>
  <c r="AW80" i="182"/>
  <c r="AV80" i="182"/>
  <c r="AS80" i="182"/>
  <c r="AR80" i="182"/>
  <c r="AN80" i="182"/>
  <c r="AM80" i="182"/>
  <c r="AJ80" i="182"/>
  <c r="AI80" i="182"/>
  <c r="AE80" i="182"/>
  <c r="AD80" i="182"/>
  <c r="AA80" i="182"/>
  <c r="Z80" i="182"/>
  <c r="V80" i="182"/>
  <c r="U80" i="182"/>
  <c r="R80" i="182"/>
  <c r="Q80" i="182"/>
  <c r="M80" i="182"/>
  <c r="L80" i="182"/>
  <c r="I80" i="182"/>
  <c r="H80" i="182"/>
  <c r="BV79" i="182"/>
  <c r="BU79" i="182"/>
  <c r="BR79" i="182"/>
  <c r="BQ79" i="182"/>
  <c r="BP79" i="182"/>
  <c r="BO79" i="182"/>
  <c r="BN79" i="182"/>
  <c r="BK79" i="182"/>
  <c r="BJ79" i="182"/>
  <c r="BF79" i="182"/>
  <c r="BE79" i="182"/>
  <c r="BB79" i="182"/>
  <c r="BA79" i="182"/>
  <c r="AW79" i="182"/>
  <c r="AV79" i="182"/>
  <c r="AS79" i="182"/>
  <c r="AR79" i="182"/>
  <c r="AN79" i="182"/>
  <c r="AM79" i="182"/>
  <c r="AJ79" i="182"/>
  <c r="AI79" i="182"/>
  <c r="AE79" i="182"/>
  <c r="AD79" i="182"/>
  <c r="AA79" i="182"/>
  <c r="Z79" i="182"/>
  <c r="V79" i="182"/>
  <c r="U79" i="182"/>
  <c r="R79" i="182"/>
  <c r="Q79" i="182"/>
  <c r="M79" i="182"/>
  <c r="L79" i="182"/>
  <c r="I79" i="182"/>
  <c r="H79" i="182"/>
  <c r="BV78" i="182"/>
  <c r="BU78" i="182"/>
  <c r="BR78" i="182"/>
  <c r="BQ78" i="182"/>
  <c r="BP78" i="182"/>
  <c r="BO78" i="182"/>
  <c r="BN78" i="182"/>
  <c r="BK78" i="182"/>
  <c r="BJ78" i="182"/>
  <c r="BF78" i="182"/>
  <c r="BE78" i="182"/>
  <c r="BB78" i="182"/>
  <c r="BA78" i="182"/>
  <c r="AW78" i="182"/>
  <c r="AV78" i="182"/>
  <c r="AS78" i="182"/>
  <c r="AR78" i="182"/>
  <c r="AN78" i="182"/>
  <c r="AM78" i="182"/>
  <c r="AJ78" i="182"/>
  <c r="AI78" i="182"/>
  <c r="AE78" i="182"/>
  <c r="AD78" i="182"/>
  <c r="AA78" i="182"/>
  <c r="Z78" i="182"/>
  <c r="V78" i="182"/>
  <c r="U78" i="182"/>
  <c r="R78" i="182"/>
  <c r="Q78" i="182"/>
  <c r="M78" i="182"/>
  <c r="L78" i="182"/>
  <c r="I78" i="182"/>
  <c r="H78" i="182"/>
  <c r="BV77" i="182"/>
  <c r="BU77" i="182"/>
  <c r="BR77" i="182"/>
  <c r="BQ77" i="182"/>
  <c r="BP77" i="182"/>
  <c r="BO77" i="182"/>
  <c r="BN77" i="182"/>
  <c r="BK77" i="182"/>
  <c r="BJ77" i="182"/>
  <c r="BF77" i="182"/>
  <c r="BE77" i="182"/>
  <c r="BB77" i="182"/>
  <c r="BA77" i="182"/>
  <c r="AW77" i="182"/>
  <c r="AV77" i="182"/>
  <c r="AS77" i="182"/>
  <c r="AR77" i="182"/>
  <c r="AN77" i="182"/>
  <c r="AM77" i="182"/>
  <c r="AJ77" i="182"/>
  <c r="AI77" i="182"/>
  <c r="AE77" i="182"/>
  <c r="AD77" i="182"/>
  <c r="AA77" i="182"/>
  <c r="Z77" i="182"/>
  <c r="V77" i="182"/>
  <c r="U77" i="182"/>
  <c r="R77" i="182"/>
  <c r="Q77" i="182"/>
  <c r="M77" i="182"/>
  <c r="L77" i="182"/>
  <c r="I77" i="182"/>
  <c r="H77" i="182"/>
  <c r="BV76" i="182"/>
  <c r="BU76" i="182"/>
  <c r="BR76" i="182"/>
  <c r="BQ76" i="182"/>
  <c r="BP76" i="182"/>
  <c r="BO76" i="182"/>
  <c r="BN76" i="182"/>
  <c r="BK76" i="182"/>
  <c r="BJ76" i="182"/>
  <c r="BF76" i="182"/>
  <c r="BE76" i="182"/>
  <c r="BB76" i="182"/>
  <c r="BA76" i="182"/>
  <c r="AW76" i="182"/>
  <c r="AV76" i="182"/>
  <c r="AS76" i="182"/>
  <c r="AR76" i="182"/>
  <c r="AN76" i="182"/>
  <c r="AM76" i="182"/>
  <c r="AJ76" i="182"/>
  <c r="AI76" i="182"/>
  <c r="AE76" i="182"/>
  <c r="AD76" i="182"/>
  <c r="AA76" i="182"/>
  <c r="Z76" i="182"/>
  <c r="V76" i="182"/>
  <c r="U76" i="182"/>
  <c r="R76" i="182"/>
  <c r="Q76" i="182"/>
  <c r="M76" i="182"/>
  <c r="L76" i="182"/>
  <c r="I76" i="182"/>
  <c r="H76" i="182"/>
  <c r="BV75" i="182"/>
  <c r="BU75" i="182"/>
  <c r="BR75" i="182"/>
  <c r="BQ75" i="182"/>
  <c r="BP75" i="182"/>
  <c r="BO75" i="182"/>
  <c r="BN75" i="182"/>
  <c r="BK75" i="182"/>
  <c r="BJ75" i="182"/>
  <c r="BF75" i="182"/>
  <c r="BE75" i="182"/>
  <c r="BB75" i="182"/>
  <c r="BA75" i="182"/>
  <c r="AW75" i="182"/>
  <c r="AV75" i="182"/>
  <c r="AS75" i="182"/>
  <c r="AR75" i="182"/>
  <c r="AN75" i="182"/>
  <c r="AM75" i="182"/>
  <c r="AJ75" i="182"/>
  <c r="AI75" i="182"/>
  <c r="AE75" i="182"/>
  <c r="AD75" i="182"/>
  <c r="AA75" i="182"/>
  <c r="Z75" i="182"/>
  <c r="V75" i="182"/>
  <c r="U75" i="182"/>
  <c r="R75" i="182"/>
  <c r="Q75" i="182"/>
  <c r="M75" i="182"/>
  <c r="L75" i="182"/>
  <c r="I75" i="182"/>
  <c r="H75" i="182"/>
  <c r="BV74" i="182"/>
  <c r="BU74" i="182"/>
  <c r="BR74" i="182"/>
  <c r="BQ74" i="182"/>
  <c r="BP74" i="182"/>
  <c r="BO74" i="182"/>
  <c r="BN74" i="182"/>
  <c r="BK74" i="182"/>
  <c r="BJ74" i="182"/>
  <c r="BF74" i="182"/>
  <c r="BE74" i="182"/>
  <c r="BB74" i="182"/>
  <c r="BA74" i="182"/>
  <c r="AW74" i="182"/>
  <c r="AV74" i="182"/>
  <c r="AS74" i="182"/>
  <c r="AR74" i="182"/>
  <c r="AN74" i="182"/>
  <c r="AM74" i="182"/>
  <c r="AJ74" i="182"/>
  <c r="AI74" i="182"/>
  <c r="AE74" i="182"/>
  <c r="AD74" i="182"/>
  <c r="AA74" i="182"/>
  <c r="Z74" i="182"/>
  <c r="V74" i="182"/>
  <c r="U74" i="182"/>
  <c r="R74" i="182"/>
  <c r="Q74" i="182"/>
  <c r="M74" i="182"/>
  <c r="L74" i="182"/>
  <c r="I74" i="182"/>
  <c r="H74" i="182"/>
  <c r="BV73" i="182"/>
  <c r="BU73" i="182"/>
  <c r="BR73" i="182"/>
  <c r="BQ73" i="182"/>
  <c r="BP73" i="182"/>
  <c r="BO73" i="182"/>
  <c r="BN73" i="182"/>
  <c r="BK73" i="182"/>
  <c r="BJ73" i="182"/>
  <c r="BF73" i="182"/>
  <c r="BE73" i="182"/>
  <c r="BB73" i="182"/>
  <c r="BA73" i="182"/>
  <c r="AW73" i="182"/>
  <c r="AV73" i="182"/>
  <c r="AS73" i="182"/>
  <c r="AR73" i="182"/>
  <c r="AN73" i="182"/>
  <c r="AM73" i="182"/>
  <c r="AJ73" i="182"/>
  <c r="AI73" i="182"/>
  <c r="AE73" i="182"/>
  <c r="AD73" i="182"/>
  <c r="AA73" i="182"/>
  <c r="Z73" i="182"/>
  <c r="V73" i="182"/>
  <c r="U73" i="182"/>
  <c r="R73" i="182"/>
  <c r="Q73" i="182"/>
  <c r="M73" i="182"/>
  <c r="L73" i="182"/>
  <c r="I73" i="182"/>
  <c r="H73" i="182"/>
  <c r="BV72" i="182"/>
  <c r="BU72" i="182"/>
  <c r="BR72" i="182"/>
  <c r="BQ72" i="182"/>
  <c r="BP72" i="182"/>
  <c r="BO72" i="182"/>
  <c r="BN72" i="182"/>
  <c r="BK72" i="182"/>
  <c r="BJ72" i="182"/>
  <c r="BF72" i="182"/>
  <c r="BE72" i="182"/>
  <c r="BB72" i="182"/>
  <c r="BA72" i="182"/>
  <c r="AW72" i="182"/>
  <c r="AV72" i="182"/>
  <c r="AS72" i="182"/>
  <c r="AR72" i="182"/>
  <c r="AN72" i="182"/>
  <c r="AM72" i="182"/>
  <c r="AJ72" i="182"/>
  <c r="AI72" i="182"/>
  <c r="AE72" i="182"/>
  <c r="AD72" i="182"/>
  <c r="AA72" i="182"/>
  <c r="Z72" i="182"/>
  <c r="V72" i="182"/>
  <c r="U72" i="182"/>
  <c r="R72" i="182"/>
  <c r="Q72" i="182"/>
  <c r="M72" i="182"/>
  <c r="L72" i="182"/>
  <c r="I72" i="182"/>
  <c r="H72" i="182"/>
  <c r="BV71" i="182"/>
  <c r="BU71" i="182"/>
  <c r="BR71" i="182"/>
  <c r="BQ71" i="182"/>
  <c r="BP71" i="182"/>
  <c r="BO71" i="182"/>
  <c r="BN71" i="182"/>
  <c r="BK71" i="182"/>
  <c r="BJ71" i="182"/>
  <c r="BF71" i="182"/>
  <c r="BE71" i="182"/>
  <c r="BB71" i="182"/>
  <c r="BA71" i="182"/>
  <c r="AW71" i="182"/>
  <c r="AV71" i="182"/>
  <c r="AS71" i="182"/>
  <c r="AR71" i="182"/>
  <c r="AN71" i="182"/>
  <c r="AM71" i="182"/>
  <c r="AJ71" i="182"/>
  <c r="AI71" i="182"/>
  <c r="AE71" i="182"/>
  <c r="AD71" i="182"/>
  <c r="AA71" i="182"/>
  <c r="Z71" i="182"/>
  <c r="V71" i="182"/>
  <c r="U71" i="182"/>
  <c r="R71" i="182"/>
  <c r="Q71" i="182"/>
  <c r="M71" i="182"/>
  <c r="L71" i="182"/>
  <c r="I71" i="182"/>
  <c r="H71" i="182"/>
  <c r="BV70" i="182"/>
  <c r="BU70" i="182"/>
  <c r="BR70" i="182"/>
  <c r="BQ70" i="182"/>
  <c r="BP70" i="182"/>
  <c r="BO70" i="182"/>
  <c r="BN70" i="182"/>
  <c r="BK70" i="182"/>
  <c r="BJ70" i="182"/>
  <c r="BF70" i="182"/>
  <c r="BE70" i="182"/>
  <c r="BB70" i="182"/>
  <c r="BA70" i="182"/>
  <c r="AW70" i="182"/>
  <c r="AV70" i="182"/>
  <c r="AS70" i="182"/>
  <c r="AR70" i="182"/>
  <c r="AN70" i="182"/>
  <c r="AM70" i="182"/>
  <c r="AJ70" i="182"/>
  <c r="AI70" i="182"/>
  <c r="AE70" i="182"/>
  <c r="AD70" i="182"/>
  <c r="AA70" i="182"/>
  <c r="Z70" i="182"/>
  <c r="V70" i="182"/>
  <c r="U70" i="182"/>
  <c r="R70" i="182"/>
  <c r="Q70" i="182"/>
  <c r="M70" i="182"/>
  <c r="L70" i="182"/>
  <c r="I70" i="182"/>
  <c r="H70" i="182"/>
  <c r="BV69" i="182"/>
  <c r="BU69" i="182"/>
  <c r="BR69" i="182"/>
  <c r="BQ69" i="182"/>
  <c r="BP69" i="182"/>
  <c r="BO69" i="182"/>
  <c r="BN69" i="182"/>
  <c r="BK69" i="182"/>
  <c r="BJ69" i="182"/>
  <c r="BF69" i="182"/>
  <c r="BE69" i="182"/>
  <c r="BB69" i="182"/>
  <c r="BA69" i="182"/>
  <c r="AW69" i="182"/>
  <c r="AV69" i="182"/>
  <c r="AS69" i="182"/>
  <c r="AR69" i="182"/>
  <c r="AN69" i="182"/>
  <c r="AM69" i="182"/>
  <c r="AJ69" i="182"/>
  <c r="AI69" i="182"/>
  <c r="AE69" i="182"/>
  <c r="AD69" i="182"/>
  <c r="AA69" i="182"/>
  <c r="Z69" i="182"/>
  <c r="V69" i="182"/>
  <c r="U69" i="182"/>
  <c r="R69" i="182"/>
  <c r="Q69" i="182"/>
  <c r="M69" i="182"/>
  <c r="L69" i="182"/>
  <c r="I69" i="182"/>
  <c r="H69" i="182"/>
  <c r="BV68" i="182"/>
  <c r="BU68" i="182"/>
  <c r="BR68" i="182"/>
  <c r="BQ68" i="182"/>
  <c r="BP68" i="182"/>
  <c r="BO68" i="182"/>
  <c r="BN68" i="182"/>
  <c r="BK68" i="182"/>
  <c r="BJ68" i="182"/>
  <c r="BF68" i="182"/>
  <c r="BE68" i="182"/>
  <c r="BB68" i="182"/>
  <c r="BA68" i="182"/>
  <c r="AW68" i="182"/>
  <c r="AV68" i="182"/>
  <c r="AS68" i="182"/>
  <c r="AR68" i="182"/>
  <c r="AN68" i="182"/>
  <c r="AM68" i="182"/>
  <c r="AJ68" i="182"/>
  <c r="AI68" i="182"/>
  <c r="AE68" i="182"/>
  <c r="AD68" i="182"/>
  <c r="AA68" i="182"/>
  <c r="Z68" i="182"/>
  <c r="V68" i="182"/>
  <c r="U68" i="182"/>
  <c r="R68" i="182"/>
  <c r="Q68" i="182"/>
  <c r="M68" i="182"/>
  <c r="L68" i="182"/>
  <c r="I68" i="182"/>
  <c r="H68" i="182"/>
  <c r="BV67" i="182"/>
  <c r="BU67" i="182"/>
  <c r="BR67" i="182"/>
  <c r="BQ67" i="182"/>
  <c r="BP67" i="182"/>
  <c r="BO67" i="182"/>
  <c r="BN67" i="182"/>
  <c r="BK67" i="182"/>
  <c r="BJ67" i="182"/>
  <c r="BF67" i="182"/>
  <c r="BE67" i="182"/>
  <c r="BB67" i="182"/>
  <c r="BA67" i="182"/>
  <c r="AW67" i="182"/>
  <c r="AV67" i="182"/>
  <c r="AS67" i="182"/>
  <c r="AR67" i="182"/>
  <c r="AN67" i="182"/>
  <c r="AM67" i="182"/>
  <c r="AJ67" i="182"/>
  <c r="AI67" i="182"/>
  <c r="AE67" i="182"/>
  <c r="AD67" i="182"/>
  <c r="AA67" i="182"/>
  <c r="Z67" i="182"/>
  <c r="V67" i="182"/>
  <c r="U67" i="182"/>
  <c r="R67" i="182"/>
  <c r="Q67" i="182"/>
  <c r="M67" i="182"/>
  <c r="L67" i="182"/>
  <c r="I67" i="182"/>
  <c r="H67" i="182"/>
  <c r="BV66" i="182"/>
  <c r="BU66" i="182"/>
  <c r="BR66" i="182"/>
  <c r="BQ66" i="182"/>
  <c r="BP66" i="182"/>
  <c r="BO66" i="182"/>
  <c r="BN66" i="182"/>
  <c r="BK66" i="182"/>
  <c r="BJ66" i="182"/>
  <c r="BF66" i="182"/>
  <c r="BE66" i="182"/>
  <c r="BB66" i="182"/>
  <c r="BA66" i="182"/>
  <c r="AW66" i="182"/>
  <c r="AV66" i="182"/>
  <c r="AS66" i="182"/>
  <c r="AR66" i="182"/>
  <c r="AN66" i="182"/>
  <c r="AM66" i="182"/>
  <c r="AJ66" i="182"/>
  <c r="AI66" i="182"/>
  <c r="AE66" i="182"/>
  <c r="AD66" i="182"/>
  <c r="AA66" i="182"/>
  <c r="Z66" i="182"/>
  <c r="V66" i="182"/>
  <c r="U66" i="182"/>
  <c r="R66" i="182"/>
  <c r="Q66" i="182"/>
  <c r="M66" i="182"/>
  <c r="L66" i="182"/>
  <c r="I66" i="182"/>
  <c r="H66" i="182"/>
  <c r="BV65" i="182"/>
  <c r="BU65" i="182"/>
  <c r="BR65" i="182"/>
  <c r="BQ65" i="182"/>
  <c r="BP65" i="182"/>
  <c r="BO65" i="182"/>
  <c r="BN65" i="182"/>
  <c r="BK65" i="182"/>
  <c r="BJ65" i="182"/>
  <c r="BF65" i="182"/>
  <c r="BE65" i="182"/>
  <c r="BB65" i="182"/>
  <c r="BA65" i="182"/>
  <c r="AW65" i="182"/>
  <c r="AV65" i="182"/>
  <c r="AS65" i="182"/>
  <c r="AR65" i="182"/>
  <c r="AN65" i="182"/>
  <c r="AM65" i="182"/>
  <c r="AJ65" i="182"/>
  <c r="AI65" i="182"/>
  <c r="AE65" i="182"/>
  <c r="AD65" i="182"/>
  <c r="AA65" i="182"/>
  <c r="Z65" i="182"/>
  <c r="V65" i="182"/>
  <c r="U65" i="182"/>
  <c r="R65" i="182"/>
  <c r="Q65" i="182"/>
  <c r="M65" i="182"/>
  <c r="L65" i="182"/>
  <c r="I65" i="182"/>
  <c r="H65" i="182"/>
  <c r="BV64" i="182"/>
  <c r="BU64" i="182"/>
  <c r="BR64" i="182"/>
  <c r="BQ64" i="182"/>
  <c r="BP64" i="182"/>
  <c r="BO64" i="182"/>
  <c r="BN64" i="182"/>
  <c r="BK64" i="182"/>
  <c r="BJ64" i="182"/>
  <c r="BF64" i="182"/>
  <c r="BE64" i="182"/>
  <c r="BB64" i="182"/>
  <c r="BA64" i="182"/>
  <c r="AW64" i="182"/>
  <c r="AV64" i="182"/>
  <c r="AS64" i="182"/>
  <c r="AR64" i="182"/>
  <c r="AN64" i="182"/>
  <c r="AM64" i="182"/>
  <c r="AJ64" i="182"/>
  <c r="AI64" i="182"/>
  <c r="AE64" i="182"/>
  <c r="AD64" i="182"/>
  <c r="AA64" i="182"/>
  <c r="Z64" i="182"/>
  <c r="V64" i="182"/>
  <c r="U64" i="182"/>
  <c r="R64" i="182"/>
  <c r="Q64" i="182"/>
  <c r="M64" i="182"/>
  <c r="L64" i="182"/>
  <c r="I64" i="182"/>
  <c r="H64" i="182"/>
  <c r="BV63" i="182"/>
  <c r="BU63" i="182"/>
  <c r="BR63" i="182"/>
  <c r="BQ63" i="182"/>
  <c r="BP63" i="182"/>
  <c r="BO63" i="182"/>
  <c r="BN63" i="182"/>
  <c r="BK63" i="182"/>
  <c r="BJ63" i="182"/>
  <c r="BF63" i="182"/>
  <c r="BE63" i="182"/>
  <c r="BB63" i="182"/>
  <c r="BA63" i="182"/>
  <c r="AW63" i="182"/>
  <c r="AV63" i="182"/>
  <c r="AS63" i="182"/>
  <c r="AR63" i="182"/>
  <c r="AN63" i="182"/>
  <c r="AM63" i="182"/>
  <c r="AJ63" i="182"/>
  <c r="AI63" i="182"/>
  <c r="AE63" i="182"/>
  <c r="AD63" i="182"/>
  <c r="AA63" i="182"/>
  <c r="Z63" i="182"/>
  <c r="V63" i="182"/>
  <c r="U63" i="182"/>
  <c r="R63" i="182"/>
  <c r="Q63" i="182"/>
  <c r="M63" i="182"/>
  <c r="L63" i="182"/>
  <c r="I63" i="182"/>
  <c r="H63" i="182"/>
  <c r="BV62" i="182"/>
  <c r="BU62" i="182"/>
  <c r="BR62" i="182"/>
  <c r="BQ62" i="182"/>
  <c r="BP62" i="182"/>
  <c r="BO62" i="182"/>
  <c r="BN62" i="182"/>
  <c r="BK62" i="182"/>
  <c r="BJ62" i="182"/>
  <c r="BF62" i="182"/>
  <c r="BE62" i="182"/>
  <c r="BB62" i="182"/>
  <c r="BA62" i="182"/>
  <c r="AW62" i="182"/>
  <c r="AV62" i="182"/>
  <c r="AS62" i="182"/>
  <c r="AR62" i="182"/>
  <c r="AN62" i="182"/>
  <c r="AM62" i="182"/>
  <c r="AJ62" i="182"/>
  <c r="AI62" i="182"/>
  <c r="AE62" i="182"/>
  <c r="AD62" i="182"/>
  <c r="AA62" i="182"/>
  <c r="Z62" i="182"/>
  <c r="V62" i="182"/>
  <c r="U62" i="182"/>
  <c r="R62" i="182"/>
  <c r="Q62" i="182"/>
  <c r="M62" i="182"/>
  <c r="L62" i="182"/>
  <c r="I62" i="182"/>
  <c r="H62" i="182"/>
  <c r="BV61" i="182"/>
  <c r="BU61" i="182"/>
  <c r="BR61" i="182"/>
  <c r="BQ61" i="182"/>
  <c r="BP61" i="182"/>
  <c r="BO61" i="182"/>
  <c r="BN61" i="182"/>
  <c r="BK61" i="182"/>
  <c r="BJ61" i="182"/>
  <c r="BF61" i="182"/>
  <c r="BE61" i="182"/>
  <c r="BB61" i="182"/>
  <c r="BA61" i="182"/>
  <c r="AW61" i="182"/>
  <c r="AV61" i="182"/>
  <c r="AS61" i="182"/>
  <c r="AR61" i="182"/>
  <c r="AN61" i="182"/>
  <c r="AM61" i="182"/>
  <c r="AJ61" i="182"/>
  <c r="AI61" i="182"/>
  <c r="AE61" i="182"/>
  <c r="AD61" i="182"/>
  <c r="AA61" i="182"/>
  <c r="Z61" i="182"/>
  <c r="V61" i="182"/>
  <c r="U61" i="182"/>
  <c r="R61" i="182"/>
  <c r="Q61" i="182"/>
  <c r="M61" i="182"/>
  <c r="L61" i="182"/>
  <c r="I61" i="182"/>
  <c r="H61" i="182"/>
  <c r="BV60" i="182"/>
  <c r="BU60" i="182"/>
  <c r="BR60" i="182"/>
  <c r="BQ60" i="182"/>
  <c r="BP60" i="182"/>
  <c r="BO60" i="182"/>
  <c r="BN60" i="182"/>
  <c r="BK60" i="182"/>
  <c r="BJ60" i="182"/>
  <c r="BF60" i="182"/>
  <c r="BE60" i="182"/>
  <c r="BB60" i="182"/>
  <c r="BA60" i="182"/>
  <c r="AW60" i="182"/>
  <c r="AV60" i="182"/>
  <c r="AS60" i="182"/>
  <c r="AR60" i="182"/>
  <c r="AN60" i="182"/>
  <c r="AM60" i="182"/>
  <c r="AJ60" i="182"/>
  <c r="AI60" i="182"/>
  <c r="AE60" i="182"/>
  <c r="AD60" i="182"/>
  <c r="AA60" i="182"/>
  <c r="Z60" i="182"/>
  <c r="V60" i="182"/>
  <c r="U60" i="182"/>
  <c r="R60" i="182"/>
  <c r="Q60" i="182"/>
  <c r="M60" i="182"/>
  <c r="L60" i="182"/>
  <c r="I60" i="182"/>
  <c r="H60" i="182"/>
  <c r="BV59" i="182"/>
  <c r="BU59" i="182"/>
  <c r="BR59" i="182"/>
  <c r="BQ59" i="182"/>
  <c r="BP59" i="182"/>
  <c r="BO59" i="182"/>
  <c r="BN59" i="182"/>
  <c r="BK59" i="182"/>
  <c r="BJ59" i="182"/>
  <c r="BF59" i="182"/>
  <c r="BE59" i="182"/>
  <c r="BB59" i="182"/>
  <c r="BA59" i="182"/>
  <c r="AW59" i="182"/>
  <c r="AV59" i="182"/>
  <c r="AS59" i="182"/>
  <c r="AR59" i="182"/>
  <c r="AN59" i="182"/>
  <c r="AM59" i="182"/>
  <c r="AJ59" i="182"/>
  <c r="AI59" i="182"/>
  <c r="AE59" i="182"/>
  <c r="AD59" i="182"/>
  <c r="AA59" i="182"/>
  <c r="Z59" i="182"/>
  <c r="V59" i="182"/>
  <c r="U59" i="182"/>
  <c r="R59" i="182"/>
  <c r="Q59" i="182"/>
  <c r="M59" i="182"/>
  <c r="L59" i="182"/>
  <c r="I59" i="182"/>
  <c r="H59" i="182"/>
  <c r="BV58" i="182"/>
  <c r="BU58" i="182"/>
  <c r="BR58" i="182"/>
  <c r="BQ58" i="182"/>
  <c r="BP58" i="182"/>
  <c r="BO58" i="182"/>
  <c r="BN58" i="182"/>
  <c r="BK58" i="182"/>
  <c r="BJ58" i="182"/>
  <c r="BF58" i="182"/>
  <c r="BE58" i="182"/>
  <c r="BB58" i="182"/>
  <c r="BA58" i="182"/>
  <c r="AW58" i="182"/>
  <c r="AV58" i="182"/>
  <c r="AS58" i="182"/>
  <c r="AR58" i="182"/>
  <c r="AN58" i="182"/>
  <c r="AM58" i="182"/>
  <c r="AJ58" i="182"/>
  <c r="AI58" i="182"/>
  <c r="AE58" i="182"/>
  <c r="AD58" i="182"/>
  <c r="AA58" i="182"/>
  <c r="Z58" i="182"/>
  <c r="V58" i="182"/>
  <c r="U58" i="182"/>
  <c r="R58" i="182"/>
  <c r="Q58" i="182"/>
  <c r="M58" i="182"/>
  <c r="L58" i="182"/>
  <c r="I58" i="182"/>
  <c r="H58" i="182"/>
  <c r="BV57" i="182"/>
  <c r="BU57" i="182"/>
  <c r="BR57" i="182"/>
  <c r="BQ57" i="182"/>
  <c r="BP57" i="182"/>
  <c r="BO57" i="182"/>
  <c r="BN57" i="182"/>
  <c r="BK57" i="182"/>
  <c r="BJ57" i="182"/>
  <c r="BF57" i="182"/>
  <c r="BE57" i="182"/>
  <c r="BB57" i="182"/>
  <c r="BA57" i="182"/>
  <c r="AW57" i="182"/>
  <c r="AV57" i="182"/>
  <c r="AS57" i="182"/>
  <c r="AR57" i="182"/>
  <c r="AN57" i="182"/>
  <c r="AM57" i="182"/>
  <c r="AJ57" i="182"/>
  <c r="AI57" i="182"/>
  <c r="AE57" i="182"/>
  <c r="AD57" i="182"/>
  <c r="AA57" i="182"/>
  <c r="Z57" i="182"/>
  <c r="V57" i="182"/>
  <c r="U57" i="182"/>
  <c r="R57" i="182"/>
  <c r="Q57" i="182"/>
  <c r="M57" i="182"/>
  <c r="L57" i="182"/>
  <c r="I57" i="182"/>
  <c r="H57" i="182"/>
  <c r="BV56" i="182"/>
  <c r="BU56" i="182"/>
  <c r="BR56" i="182"/>
  <c r="BQ56" i="182"/>
  <c r="BP56" i="182"/>
  <c r="BO56" i="182"/>
  <c r="BN56" i="182"/>
  <c r="BK56" i="182"/>
  <c r="BJ56" i="182"/>
  <c r="BF56" i="182"/>
  <c r="BE56" i="182"/>
  <c r="BB56" i="182"/>
  <c r="BA56" i="182"/>
  <c r="AW56" i="182"/>
  <c r="AV56" i="182"/>
  <c r="AS56" i="182"/>
  <c r="AR56" i="182"/>
  <c r="AN56" i="182"/>
  <c r="AM56" i="182"/>
  <c r="AJ56" i="182"/>
  <c r="AI56" i="182"/>
  <c r="AE56" i="182"/>
  <c r="AD56" i="182"/>
  <c r="AA56" i="182"/>
  <c r="Z56" i="182"/>
  <c r="V56" i="182"/>
  <c r="U56" i="182"/>
  <c r="R56" i="182"/>
  <c r="Q56" i="182"/>
  <c r="M56" i="182"/>
  <c r="L56" i="182"/>
  <c r="I56" i="182"/>
  <c r="H56" i="182"/>
  <c r="BV55" i="182"/>
  <c r="BU55" i="182"/>
  <c r="BR55" i="182"/>
  <c r="BQ55" i="182"/>
  <c r="BP55" i="182"/>
  <c r="BO55" i="182"/>
  <c r="BN55" i="182"/>
  <c r="BK55" i="182"/>
  <c r="BJ55" i="182"/>
  <c r="BF55" i="182"/>
  <c r="BE55" i="182"/>
  <c r="BB55" i="182"/>
  <c r="BA55" i="182"/>
  <c r="AW55" i="182"/>
  <c r="AV55" i="182"/>
  <c r="AS55" i="182"/>
  <c r="AR55" i="182"/>
  <c r="AN55" i="182"/>
  <c r="AM55" i="182"/>
  <c r="AJ55" i="182"/>
  <c r="AI55" i="182"/>
  <c r="AE55" i="182"/>
  <c r="AD55" i="182"/>
  <c r="AA55" i="182"/>
  <c r="Z55" i="182"/>
  <c r="V55" i="182"/>
  <c r="U55" i="182"/>
  <c r="R55" i="182"/>
  <c r="Q55" i="182"/>
  <c r="M55" i="182"/>
  <c r="L55" i="182"/>
  <c r="I55" i="182"/>
  <c r="H55" i="182"/>
  <c r="BV54" i="182"/>
  <c r="BU54" i="182"/>
  <c r="BR54" i="182"/>
  <c r="BQ54" i="182"/>
  <c r="BP54" i="182"/>
  <c r="BO54" i="182"/>
  <c r="BN54" i="182"/>
  <c r="BK54" i="182"/>
  <c r="BJ54" i="182"/>
  <c r="BF54" i="182"/>
  <c r="BE54" i="182"/>
  <c r="BB54" i="182"/>
  <c r="BA54" i="182"/>
  <c r="AW54" i="182"/>
  <c r="AV54" i="182"/>
  <c r="AS54" i="182"/>
  <c r="AR54" i="182"/>
  <c r="AN54" i="182"/>
  <c r="AM54" i="182"/>
  <c r="AJ54" i="182"/>
  <c r="AI54" i="182"/>
  <c r="AE54" i="182"/>
  <c r="AD54" i="182"/>
  <c r="AA54" i="182"/>
  <c r="Z54" i="182"/>
  <c r="V54" i="182"/>
  <c r="U54" i="182"/>
  <c r="R54" i="182"/>
  <c r="Q54" i="182"/>
  <c r="M54" i="182"/>
  <c r="L54" i="182"/>
  <c r="I54" i="182"/>
  <c r="H54" i="182"/>
  <c r="BV53" i="182"/>
  <c r="BU53" i="182"/>
  <c r="BR53" i="182"/>
  <c r="BQ53" i="182"/>
  <c r="BP53" i="182"/>
  <c r="BO53" i="182"/>
  <c r="BN53" i="182"/>
  <c r="BK53" i="182"/>
  <c r="BJ53" i="182"/>
  <c r="BF53" i="182"/>
  <c r="BE53" i="182"/>
  <c r="BB53" i="182"/>
  <c r="BA53" i="182"/>
  <c r="AW53" i="182"/>
  <c r="AV53" i="182"/>
  <c r="AS53" i="182"/>
  <c r="AR53" i="182"/>
  <c r="AN53" i="182"/>
  <c r="AM53" i="182"/>
  <c r="AJ53" i="182"/>
  <c r="AI53" i="182"/>
  <c r="AE53" i="182"/>
  <c r="AD53" i="182"/>
  <c r="AA53" i="182"/>
  <c r="Z53" i="182"/>
  <c r="V53" i="182"/>
  <c r="U53" i="182"/>
  <c r="R53" i="182"/>
  <c r="Q53" i="182"/>
  <c r="M53" i="182"/>
  <c r="L53" i="182"/>
  <c r="I53" i="182"/>
  <c r="H53" i="182"/>
  <c r="BV52" i="182"/>
  <c r="BU52" i="182"/>
  <c r="BR52" i="182"/>
  <c r="BQ52" i="182"/>
  <c r="BP52" i="182"/>
  <c r="BO52" i="182"/>
  <c r="BN52" i="182"/>
  <c r="BK52" i="182"/>
  <c r="BJ52" i="182"/>
  <c r="BF52" i="182"/>
  <c r="BE52" i="182"/>
  <c r="BB52" i="182"/>
  <c r="BA52" i="182"/>
  <c r="AW52" i="182"/>
  <c r="AV52" i="182"/>
  <c r="AS52" i="182"/>
  <c r="AR52" i="182"/>
  <c r="AN52" i="182"/>
  <c r="AM52" i="182"/>
  <c r="AJ52" i="182"/>
  <c r="AI52" i="182"/>
  <c r="AE52" i="182"/>
  <c r="AD52" i="182"/>
  <c r="AA52" i="182"/>
  <c r="Z52" i="182"/>
  <c r="V52" i="182"/>
  <c r="U52" i="182"/>
  <c r="R52" i="182"/>
  <c r="Q52" i="182"/>
  <c r="M52" i="182"/>
  <c r="L52" i="182"/>
  <c r="I52" i="182"/>
  <c r="H52" i="182"/>
  <c r="BV51" i="182"/>
  <c r="BU51" i="182"/>
  <c r="BR51" i="182"/>
  <c r="BQ51" i="182"/>
  <c r="BP51" i="182"/>
  <c r="BO51" i="182"/>
  <c r="BN51" i="182"/>
  <c r="BK51" i="182"/>
  <c r="BJ51" i="182"/>
  <c r="BF51" i="182"/>
  <c r="BE51" i="182"/>
  <c r="BB51" i="182"/>
  <c r="BA51" i="182"/>
  <c r="AW51" i="182"/>
  <c r="AV51" i="182"/>
  <c r="AS51" i="182"/>
  <c r="AR51" i="182"/>
  <c r="AN51" i="182"/>
  <c r="AM51" i="182"/>
  <c r="AJ51" i="182"/>
  <c r="AI51" i="182"/>
  <c r="AE51" i="182"/>
  <c r="AD51" i="182"/>
  <c r="AA51" i="182"/>
  <c r="Z51" i="182"/>
  <c r="V51" i="182"/>
  <c r="U51" i="182"/>
  <c r="R51" i="182"/>
  <c r="Q51" i="182"/>
  <c r="M51" i="182"/>
  <c r="L51" i="182"/>
  <c r="I51" i="182"/>
  <c r="H51" i="182"/>
  <c r="BV50" i="182"/>
  <c r="BU50" i="182"/>
  <c r="BR50" i="182"/>
  <c r="BQ50" i="182"/>
  <c r="BP50" i="182"/>
  <c r="BO50" i="182"/>
  <c r="BN50" i="182"/>
  <c r="BK50" i="182"/>
  <c r="BJ50" i="182"/>
  <c r="BF50" i="182"/>
  <c r="BE50" i="182"/>
  <c r="BB50" i="182"/>
  <c r="BA50" i="182"/>
  <c r="AW50" i="182"/>
  <c r="AV50" i="182"/>
  <c r="AS50" i="182"/>
  <c r="AR50" i="182"/>
  <c r="AN50" i="182"/>
  <c r="AM50" i="182"/>
  <c r="AJ50" i="182"/>
  <c r="AI50" i="182"/>
  <c r="AE50" i="182"/>
  <c r="AD50" i="182"/>
  <c r="AA50" i="182"/>
  <c r="Z50" i="182"/>
  <c r="V50" i="182"/>
  <c r="U50" i="182"/>
  <c r="R50" i="182"/>
  <c r="Q50" i="182"/>
  <c r="M50" i="182"/>
  <c r="L50" i="182"/>
  <c r="I50" i="182"/>
  <c r="H50" i="182"/>
  <c r="BV49" i="182"/>
  <c r="BU49" i="182"/>
  <c r="BR49" i="182"/>
  <c r="BQ49" i="182"/>
  <c r="BP49" i="182"/>
  <c r="BO49" i="182"/>
  <c r="BN49" i="182"/>
  <c r="BK49" i="182"/>
  <c r="BJ49" i="182"/>
  <c r="BF49" i="182"/>
  <c r="BE49" i="182"/>
  <c r="BB49" i="182"/>
  <c r="BA49" i="182"/>
  <c r="AW49" i="182"/>
  <c r="AV49" i="182"/>
  <c r="AS49" i="182"/>
  <c r="AR49" i="182"/>
  <c r="AN49" i="182"/>
  <c r="AM49" i="182"/>
  <c r="AJ49" i="182"/>
  <c r="AI49" i="182"/>
  <c r="AE49" i="182"/>
  <c r="AD49" i="182"/>
  <c r="AA49" i="182"/>
  <c r="Z49" i="182"/>
  <c r="V49" i="182"/>
  <c r="U49" i="182"/>
  <c r="R49" i="182"/>
  <c r="Q49" i="182"/>
  <c r="M49" i="182"/>
  <c r="L49" i="182"/>
  <c r="I49" i="182"/>
  <c r="H49" i="182"/>
  <c r="BV48" i="182"/>
  <c r="BU48" i="182"/>
  <c r="BR48" i="182"/>
  <c r="BQ48" i="182"/>
  <c r="BP48" i="182"/>
  <c r="BO48" i="182"/>
  <c r="BN48" i="182"/>
  <c r="BK48" i="182"/>
  <c r="BJ48" i="182"/>
  <c r="BF48" i="182"/>
  <c r="BE48" i="182"/>
  <c r="BB48" i="182"/>
  <c r="BA48" i="182"/>
  <c r="AW48" i="182"/>
  <c r="AV48" i="182"/>
  <c r="AS48" i="182"/>
  <c r="AR48" i="182"/>
  <c r="AN48" i="182"/>
  <c r="AM48" i="182"/>
  <c r="AJ48" i="182"/>
  <c r="AI48" i="182"/>
  <c r="AE48" i="182"/>
  <c r="AD48" i="182"/>
  <c r="AA48" i="182"/>
  <c r="Z48" i="182"/>
  <c r="V48" i="182"/>
  <c r="U48" i="182"/>
  <c r="R48" i="182"/>
  <c r="Q48" i="182"/>
  <c r="M48" i="182"/>
  <c r="L48" i="182"/>
  <c r="I48" i="182"/>
  <c r="H48" i="182"/>
  <c r="BV47" i="182"/>
  <c r="BU47" i="182"/>
  <c r="BR47" i="182"/>
  <c r="BQ47" i="182"/>
  <c r="BP47" i="182"/>
  <c r="BO47" i="182"/>
  <c r="BN47" i="182"/>
  <c r="BK47" i="182"/>
  <c r="BJ47" i="182"/>
  <c r="BF47" i="182"/>
  <c r="BE47" i="182"/>
  <c r="BB47" i="182"/>
  <c r="BA47" i="182"/>
  <c r="AW47" i="182"/>
  <c r="AV47" i="182"/>
  <c r="AS47" i="182"/>
  <c r="AR47" i="182"/>
  <c r="AN47" i="182"/>
  <c r="AM47" i="182"/>
  <c r="AJ47" i="182"/>
  <c r="AI47" i="182"/>
  <c r="AE47" i="182"/>
  <c r="AD47" i="182"/>
  <c r="AA47" i="182"/>
  <c r="Z47" i="182"/>
  <c r="V47" i="182"/>
  <c r="U47" i="182"/>
  <c r="R47" i="182"/>
  <c r="Q47" i="182"/>
  <c r="M47" i="182"/>
  <c r="L47" i="182"/>
  <c r="I47" i="182"/>
  <c r="H47" i="182"/>
  <c r="BV46" i="182"/>
  <c r="BU46" i="182"/>
  <c r="BR46" i="182"/>
  <c r="BQ46" i="182"/>
  <c r="BP46" i="182"/>
  <c r="BO46" i="182"/>
  <c r="BN46" i="182"/>
  <c r="BK46" i="182"/>
  <c r="BJ46" i="182"/>
  <c r="BF46" i="182"/>
  <c r="BE46" i="182"/>
  <c r="BB46" i="182"/>
  <c r="BA46" i="182"/>
  <c r="AW46" i="182"/>
  <c r="AV46" i="182"/>
  <c r="AS46" i="182"/>
  <c r="AR46" i="182"/>
  <c r="AN46" i="182"/>
  <c r="AM46" i="182"/>
  <c r="AJ46" i="182"/>
  <c r="AI46" i="182"/>
  <c r="AE46" i="182"/>
  <c r="AD46" i="182"/>
  <c r="AA46" i="182"/>
  <c r="Z46" i="182"/>
  <c r="V46" i="182"/>
  <c r="U46" i="182"/>
  <c r="R46" i="182"/>
  <c r="Q46" i="182"/>
  <c r="M46" i="182"/>
  <c r="L46" i="182"/>
  <c r="I46" i="182"/>
  <c r="H46" i="182"/>
  <c r="BV45" i="182"/>
  <c r="BU45" i="182"/>
  <c r="BR45" i="182"/>
  <c r="BQ45" i="182"/>
  <c r="BP45" i="182"/>
  <c r="BO45" i="182"/>
  <c r="BN45" i="182"/>
  <c r="BK45" i="182"/>
  <c r="BJ45" i="182"/>
  <c r="BF45" i="182"/>
  <c r="BE45" i="182"/>
  <c r="BB45" i="182"/>
  <c r="BA45" i="182"/>
  <c r="AW45" i="182"/>
  <c r="AV45" i="182"/>
  <c r="AS45" i="182"/>
  <c r="AR45" i="182"/>
  <c r="AN45" i="182"/>
  <c r="AM45" i="182"/>
  <c r="AJ45" i="182"/>
  <c r="AI45" i="182"/>
  <c r="AE45" i="182"/>
  <c r="AD45" i="182"/>
  <c r="AA45" i="182"/>
  <c r="Z45" i="182"/>
  <c r="V45" i="182"/>
  <c r="U45" i="182"/>
  <c r="R45" i="182"/>
  <c r="Q45" i="182"/>
  <c r="M45" i="182"/>
  <c r="L45" i="182"/>
  <c r="I45" i="182"/>
  <c r="H45" i="182"/>
  <c r="BV44" i="182"/>
  <c r="BU44" i="182"/>
  <c r="BR44" i="182"/>
  <c r="BQ44" i="182"/>
  <c r="BP44" i="182"/>
  <c r="BO44" i="182"/>
  <c r="BN44" i="182"/>
  <c r="BK44" i="182"/>
  <c r="BJ44" i="182"/>
  <c r="BF44" i="182"/>
  <c r="BE44" i="182"/>
  <c r="BB44" i="182"/>
  <c r="BA44" i="182"/>
  <c r="AW44" i="182"/>
  <c r="AV44" i="182"/>
  <c r="AS44" i="182"/>
  <c r="AR44" i="182"/>
  <c r="AN44" i="182"/>
  <c r="AM44" i="182"/>
  <c r="AJ44" i="182"/>
  <c r="AI44" i="182"/>
  <c r="AE44" i="182"/>
  <c r="AD44" i="182"/>
  <c r="AA44" i="182"/>
  <c r="Z44" i="182"/>
  <c r="V44" i="182"/>
  <c r="U44" i="182"/>
  <c r="R44" i="182"/>
  <c r="Q44" i="182"/>
  <c r="M44" i="182"/>
  <c r="L44" i="182"/>
  <c r="I44" i="182"/>
  <c r="H44" i="182"/>
  <c r="BV43" i="182"/>
  <c r="BU43" i="182"/>
  <c r="BR43" i="182"/>
  <c r="BQ43" i="182"/>
  <c r="BP43" i="182"/>
  <c r="BO43" i="182"/>
  <c r="BN43" i="182"/>
  <c r="BK43" i="182"/>
  <c r="BJ43" i="182"/>
  <c r="BF43" i="182"/>
  <c r="BE43" i="182"/>
  <c r="BB43" i="182"/>
  <c r="BA43" i="182"/>
  <c r="AW43" i="182"/>
  <c r="AV43" i="182"/>
  <c r="AS43" i="182"/>
  <c r="AR43" i="182"/>
  <c r="AN43" i="182"/>
  <c r="AM43" i="182"/>
  <c r="AJ43" i="182"/>
  <c r="AI43" i="182"/>
  <c r="AE43" i="182"/>
  <c r="AD43" i="182"/>
  <c r="AA43" i="182"/>
  <c r="Z43" i="182"/>
  <c r="V43" i="182"/>
  <c r="U43" i="182"/>
  <c r="R43" i="182"/>
  <c r="Q43" i="182"/>
  <c r="M43" i="182"/>
  <c r="L43" i="182"/>
  <c r="I43" i="182"/>
  <c r="H43" i="182"/>
  <c r="BV42" i="182"/>
  <c r="BU42" i="182"/>
  <c r="BR42" i="182"/>
  <c r="BQ42" i="182"/>
  <c r="BP42" i="182"/>
  <c r="BO42" i="182"/>
  <c r="BN42" i="182"/>
  <c r="BK42" i="182"/>
  <c r="BJ42" i="182"/>
  <c r="BF42" i="182"/>
  <c r="BE42" i="182"/>
  <c r="BB42" i="182"/>
  <c r="BA42" i="182"/>
  <c r="AW42" i="182"/>
  <c r="AV42" i="182"/>
  <c r="AS42" i="182"/>
  <c r="AR42" i="182"/>
  <c r="AN42" i="182"/>
  <c r="AM42" i="182"/>
  <c r="AJ42" i="182"/>
  <c r="AI42" i="182"/>
  <c r="AE42" i="182"/>
  <c r="AD42" i="182"/>
  <c r="AA42" i="182"/>
  <c r="Z42" i="182"/>
  <c r="V42" i="182"/>
  <c r="U42" i="182"/>
  <c r="R42" i="182"/>
  <c r="Q42" i="182"/>
  <c r="M42" i="182"/>
  <c r="L42" i="182"/>
  <c r="I42" i="182"/>
  <c r="H42" i="182"/>
  <c r="BV41" i="182"/>
  <c r="BU41" i="182"/>
  <c r="BR41" i="182"/>
  <c r="BQ41" i="182"/>
  <c r="BP41" i="182"/>
  <c r="BO41" i="182"/>
  <c r="BN41" i="182"/>
  <c r="BK41" i="182"/>
  <c r="BJ41" i="182"/>
  <c r="BF41" i="182"/>
  <c r="BE41" i="182"/>
  <c r="BB41" i="182"/>
  <c r="BA41" i="182"/>
  <c r="AW41" i="182"/>
  <c r="AV41" i="182"/>
  <c r="AS41" i="182"/>
  <c r="AR41" i="182"/>
  <c r="AN41" i="182"/>
  <c r="AM41" i="182"/>
  <c r="AJ41" i="182"/>
  <c r="AI41" i="182"/>
  <c r="AE41" i="182"/>
  <c r="AD41" i="182"/>
  <c r="AA41" i="182"/>
  <c r="Z41" i="182"/>
  <c r="V41" i="182"/>
  <c r="U41" i="182"/>
  <c r="R41" i="182"/>
  <c r="Q41" i="182"/>
  <c r="M41" i="182"/>
  <c r="L41" i="182"/>
  <c r="I41" i="182"/>
  <c r="H41" i="182"/>
  <c r="BV40" i="182"/>
  <c r="BU40" i="182"/>
  <c r="BR40" i="182"/>
  <c r="BQ40" i="182"/>
  <c r="BP40" i="182"/>
  <c r="BO40" i="182"/>
  <c r="BN40" i="182"/>
  <c r="BK40" i="182"/>
  <c r="BJ40" i="182"/>
  <c r="BF40" i="182"/>
  <c r="BE40" i="182"/>
  <c r="BB40" i="182"/>
  <c r="BA40" i="182"/>
  <c r="AW40" i="182"/>
  <c r="AV40" i="182"/>
  <c r="AS40" i="182"/>
  <c r="AR40" i="182"/>
  <c r="AN40" i="182"/>
  <c r="AM40" i="182"/>
  <c r="AJ40" i="182"/>
  <c r="AI40" i="182"/>
  <c r="AE40" i="182"/>
  <c r="AD40" i="182"/>
  <c r="AA40" i="182"/>
  <c r="Z40" i="182"/>
  <c r="V40" i="182"/>
  <c r="U40" i="182"/>
  <c r="R40" i="182"/>
  <c r="Q40" i="182"/>
  <c r="M40" i="182"/>
  <c r="L40" i="182"/>
  <c r="I40" i="182"/>
  <c r="H40" i="182"/>
  <c r="BV39" i="182"/>
  <c r="BU39" i="182"/>
  <c r="BR39" i="182"/>
  <c r="BQ39" i="182"/>
  <c r="BP39" i="182"/>
  <c r="BO39" i="182"/>
  <c r="BN39" i="182"/>
  <c r="BK39" i="182"/>
  <c r="BJ39" i="182"/>
  <c r="BF39" i="182"/>
  <c r="BE39" i="182"/>
  <c r="BB39" i="182"/>
  <c r="BA39" i="182"/>
  <c r="AW39" i="182"/>
  <c r="AV39" i="182"/>
  <c r="AS39" i="182"/>
  <c r="AR39" i="182"/>
  <c r="AN39" i="182"/>
  <c r="AM39" i="182"/>
  <c r="AJ39" i="182"/>
  <c r="AI39" i="182"/>
  <c r="AE39" i="182"/>
  <c r="AD39" i="182"/>
  <c r="AA39" i="182"/>
  <c r="Z39" i="182"/>
  <c r="V39" i="182"/>
  <c r="U39" i="182"/>
  <c r="R39" i="182"/>
  <c r="Q39" i="182"/>
  <c r="M39" i="182"/>
  <c r="L39" i="182"/>
  <c r="I39" i="182"/>
  <c r="H39" i="182"/>
  <c r="BV38" i="182"/>
  <c r="BU38" i="182"/>
  <c r="BR38" i="182"/>
  <c r="BQ38" i="182"/>
  <c r="BP38" i="182"/>
  <c r="BO38" i="182"/>
  <c r="BN38" i="182"/>
  <c r="BK38" i="182"/>
  <c r="BJ38" i="182"/>
  <c r="BF38" i="182"/>
  <c r="BE38" i="182"/>
  <c r="BB38" i="182"/>
  <c r="BA38" i="182"/>
  <c r="AW38" i="182"/>
  <c r="AV38" i="182"/>
  <c r="AS38" i="182"/>
  <c r="AR38" i="182"/>
  <c r="AN38" i="182"/>
  <c r="AM38" i="182"/>
  <c r="AJ38" i="182"/>
  <c r="AI38" i="182"/>
  <c r="AE38" i="182"/>
  <c r="AD38" i="182"/>
  <c r="AA38" i="182"/>
  <c r="Z38" i="182"/>
  <c r="V38" i="182"/>
  <c r="U38" i="182"/>
  <c r="R38" i="182"/>
  <c r="Q38" i="182"/>
  <c r="M38" i="182"/>
  <c r="L38" i="182"/>
  <c r="I38" i="182"/>
  <c r="H38" i="182"/>
  <c r="BV37" i="182"/>
  <c r="BU37" i="182"/>
  <c r="BR37" i="182"/>
  <c r="BQ37" i="182"/>
  <c r="BP37" i="182"/>
  <c r="BO37" i="182"/>
  <c r="BN37" i="182"/>
  <c r="BK37" i="182"/>
  <c r="BJ37" i="182"/>
  <c r="BF37" i="182"/>
  <c r="BE37" i="182"/>
  <c r="BB37" i="182"/>
  <c r="BA37" i="182"/>
  <c r="AW37" i="182"/>
  <c r="AV37" i="182"/>
  <c r="AS37" i="182"/>
  <c r="AR37" i="182"/>
  <c r="AN37" i="182"/>
  <c r="AM37" i="182"/>
  <c r="AJ37" i="182"/>
  <c r="AI37" i="182"/>
  <c r="AE37" i="182"/>
  <c r="AD37" i="182"/>
  <c r="AA37" i="182"/>
  <c r="Z37" i="182"/>
  <c r="V37" i="182"/>
  <c r="U37" i="182"/>
  <c r="R37" i="182"/>
  <c r="Q37" i="182"/>
  <c r="M37" i="182"/>
  <c r="L37" i="182"/>
  <c r="I37" i="182"/>
  <c r="H37" i="182"/>
  <c r="BV36" i="182"/>
  <c r="BU36" i="182"/>
  <c r="BR36" i="182"/>
  <c r="BQ36" i="182"/>
  <c r="BP36" i="182"/>
  <c r="BO36" i="182"/>
  <c r="BN36" i="182"/>
  <c r="BK36" i="182"/>
  <c r="BJ36" i="182"/>
  <c r="BF36" i="182"/>
  <c r="BE36" i="182"/>
  <c r="BB36" i="182"/>
  <c r="BA36" i="182"/>
  <c r="AW36" i="182"/>
  <c r="AV36" i="182"/>
  <c r="AS36" i="182"/>
  <c r="AR36" i="182"/>
  <c r="AN36" i="182"/>
  <c r="AM36" i="182"/>
  <c r="AJ36" i="182"/>
  <c r="AI36" i="182"/>
  <c r="AE36" i="182"/>
  <c r="AD36" i="182"/>
  <c r="AA36" i="182"/>
  <c r="Z36" i="182"/>
  <c r="V36" i="182"/>
  <c r="U36" i="182"/>
  <c r="R36" i="182"/>
  <c r="Q36" i="182"/>
  <c r="M36" i="182"/>
  <c r="L36" i="182"/>
  <c r="I36" i="182"/>
  <c r="H36" i="182"/>
  <c r="BV35" i="182"/>
  <c r="BU35" i="182"/>
  <c r="BR35" i="182"/>
  <c r="BQ35" i="182"/>
  <c r="BP35" i="182"/>
  <c r="BO35" i="182"/>
  <c r="BN35" i="182"/>
  <c r="BK35" i="182"/>
  <c r="BJ35" i="182"/>
  <c r="BF35" i="182"/>
  <c r="BE35" i="182"/>
  <c r="BB35" i="182"/>
  <c r="BA35" i="182"/>
  <c r="AW35" i="182"/>
  <c r="AV35" i="182"/>
  <c r="AS35" i="182"/>
  <c r="AR35" i="182"/>
  <c r="AN35" i="182"/>
  <c r="AM35" i="182"/>
  <c r="AJ35" i="182"/>
  <c r="AI35" i="182"/>
  <c r="AE35" i="182"/>
  <c r="AD35" i="182"/>
  <c r="AA35" i="182"/>
  <c r="Z35" i="182"/>
  <c r="V35" i="182"/>
  <c r="U35" i="182"/>
  <c r="R35" i="182"/>
  <c r="Q35" i="182"/>
  <c r="M35" i="182"/>
  <c r="L35" i="182"/>
  <c r="I35" i="182"/>
  <c r="H35" i="182"/>
  <c r="BV34" i="182"/>
  <c r="BU34" i="182"/>
  <c r="BR34" i="182"/>
  <c r="BQ34" i="182"/>
  <c r="BP34" i="182"/>
  <c r="BO34" i="182"/>
  <c r="BN34" i="182"/>
  <c r="BK34" i="182"/>
  <c r="BJ34" i="182"/>
  <c r="BF34" i="182"/>
  <c r="BE34" i="182"/>
  <c r="BB34" i="182"/>
  <c r="BA34" i="182"/>
  <c r="AW34" i="182"/>
  <c r="AV34" i="182"/>
  <c r="AS34" i="182"/>
  <c r="AR34" i="182"/>
  <c r="AN34" i="182"/>
  <c r="AM34" i="182"/>
  <c r="AJ34" i="182"/>
  <c r="AI34" i="182"/>
  <c r="AE34" i="182"/>
  <c r="AD34" i="182"/>
  <c r="AA34" i="182"/>
  <c r="Z34" i="182"/>
  <c r="V34" i="182"/>
  <c r="U34" i="182"/>
  <c r="R34" i="182"/>
  <c r="Q34" i="182"/>
  <c r="M34" i="182"/>
  <c r="L34" i="182"/>
  <c r="I34" i="182"/>
  <c r="H34" i="182"/>
  <c r="BV33" i="182"/>
  <c r="BU33" i="182"/>
  <c r="BR33" i="182"/>
  <c r="BQ33" i="182"/>
  <c r="BP33" i="182"/>
  <c r="BO33" i="182"/>
  <c r="BN33" i="182"/>
  <c r="BK33" i="182"/>
  <c r="BJ33" i="182"/>
  <c r="BF33" i="182"/>
  <c r="BE33" i="182"/>
  <c r="BB33" i="182"/>
  <c r="BA33" i="182"/>
  <c r="AW33" i="182"/>
  <c r="AV33" i="182"/>
  <c r="AS33" i="182"/>
  <c r="AR33" i="182"/>
  <c r="AN33" i="182"/>
  <c r="AM33" i="182"/>
  <c r="AJ33" i="182"/>
  <c r="AI33" i="182"/>
  <c r="AE33" i="182"/>
  <c r="AD33" i="182"/>
  <c r="AA33" i="182"/>
  <c r="Z33" i="182"/>
  <c r="V33" i="182"/>
  <c r="U33" i="182"/>
  <c r="R33" i="182"/>
  <c r="Q33" i="182"/>
  <c r="M33" i="182"/>
  <c r="L33" i="182"/>
  <c r="I33" i="182"/>
  <c r="H33" i="182"/>
  <c r="BV32" i="182"/>
  <c r="BU32" i="182"/>
  <c r="BR32" i="182"/>
  <c r="BQ32" i="182"/>
  <c r="BP32" i="182"/>
  <c r="BO32" i="182"/>
  <c r="BN32" i="182"/>
  <c r="BK32" i="182"/>
  <c r="BJ32" i="182"/>
  <c r="BF32" i="182"/>
  <c r="BE32" i="182"/>
  <c r="BB32" i="182"/>
  <c r="BA32" i="182"/>
  <c r="AW32" i="182"/>
  <c r="AV32" i="182"/>
  <c r="AS32" i="182"/>
  <c r="AR32" i="182"/>
  <c r="AN32" i="182"/>
  <c r="AM32" i="182"/>
  <c r="AJ32" i="182"/>
  <c r="AI32" i="182"/>
  <c r="AE32" i="182"/>
  <c r="AD32" i="182"/>
  <c r="AA32" i="182"/>
  <c r="Z32" i="182"/>
  <c r="V32" i="182"/>
  <c r="U32" i="182"/>
  <c r="R32" i="182"/>
  <c r="Q32" i="182"/>
  <c r="M32" i="182"/>
  <c r="L32" i="182"/>
  <c r="I32" i="182"/>
  <c r="H32" i="182"/>
  <c r="BV31" i="182"/>
  <c r="BU31" i="182"/>
  <c r="BR31" i="182"/>
  <c r="BQ31" i="182"/>
  <c r="BP31" i="182"/>
  <c r="BO31" i="182"/>
  <c r="BN31" i="182"/>
  <c r="BK31" i="182"/>
  <c r="BJ31" i="182"/>
  <c r="BF31" i="182"/>
  <c r="BE31" i="182"/>
  <c r="BB31" i="182"/>
  <c r="BA31" i="182"/>
  <c r="AW31" i="182"/>
  <c r="AV31" i="182"/>
  <c r="AS31" i="182"/>
  <c r="AR31" i="182"/>
  <c r="AN31" i="182"/>
  <c r="AM31" i="182"/>
  <c r="AJ31" i="182"/>
  <c r="AI31" i="182"/>
  <c r="AE31" i="182"/>
  <c r="AD31" i="182"/>
  <c r="AA31" i="182"/>
  <c r="Z31" i="182"/>
  <c r="V31" i="182"/>
  <c r="U31" i="182"/>
  <c r="R31" i="182"/>
  <c r="Q31" i="182"/>
  <c r="M31" i="182"/>
  <c r="L31" i="182"/>
  <c r="I31" i="182"/>
  <c r="H31" i="182"/>
  <c r="BV30" i="182"/>
  <c r="BU30" i="182"/>
  <c r="BR30" i="182"/>
  <c r="BQ30" i="182"/>
  <c r="BP30" i="182"/>
  <c r="BO30" i="182"/>
  <c r="BN30" i="182"/>
  <c r="BK30" i="182"/>
  <c r="BJ30" i="182"/>
  <c r="BF30" i="182"/>
  <c r="BE30" i="182"/>
  <c r="BB30" i="182"/>
  <c r="BA30" i="182"/>
  <c r="AW30" i="182"/>
  <c r="AV30" i="182"/>
  <c r="AS30" i="182"/>
  <c r="AR30" i="182"/>
  <c r="AN30" i="182"/>
  <c r="AM30" i="182"/>
  <c r="AJ30" i="182"/>
  <c r="AI30" i="182"/>
  <c r="AE30" i="182"/>
  <c r="AD30" i="182"/>
  <c r="AA30" i="182"/>
  <c r="Z30" i="182"/>
  <c r="V30" i="182"/>
  <c r="U30" i="182"/>
  <c r="R30" i="182"/>
  <c r="Q30" i="182"/>
  <c r="M30" i="182"/>
  <c r="L30" i="182"/>
  <c r="I30" i="182"/>
  <c r="H30" i="182"/>
  <c r="BV29" i="182"/>
  <c r="BU29" i="182"/>
  <c r="BR29" i="182"/>
  <c r="BQ29" i="182"/>
  <c r="BP29" i="182"/>
  <c r="BO29" i="182"/>
  <c r="BN29" i="182"/>
  <c r="BK29" i="182"/>
  <c r="BJ29" i="182"/>
  <c r="BF29" i="182"/>
  <c r="BE29" i="182"/>
  <c r="BB29" i="182"/>
  <c r="BA29" i="182"/>
  <c r="AW29" i="182"/>
  <c r="AV29" i="182"/>
  <c r="AS29" i="182"/>
  <c r="AR29" i="182"/>
  <c r="AN29" i="182"/>
  <c r="AM29" i="182"/>
  <c r="AJ29" i="182"/>
  <c r="AI29" i="182"/>
  <c r="AE29" i="182"/>
  <c r="AD29" i="182"/>
  <c r="AA29" i="182"/>
  <c r="Z29" i="182"/>
  <c r="V29" i="182"/>
  <c r="U29" i="182"/>
  <c r="R29" i="182"/>
  <c r="Q29" i="182"/>
  <c r="M29" i="182"/>
  <c r="L29" i="182"/>
  <c r="I29" i="182"/>
  <c r="H29" i="182"/>
  <c r="BV28" i="182"/>
  <c r="BU28" i="182"/>
  <c r="BR28" i="182"/>
  <c r="BQ28" i="182"/>
  <c r="BP28" i="182"/>
  <c r="BO28" i="182"/>
  <c r="BN28" i="182"/>
  <c r="BK28" i="182"/>
  <c r="BJ28" i="182"/>
  <c r="BF28" i="182"/>
  <c r="BE28" i="182"/>
  <c r="BB28" i="182"/>
  <c r="BA28" i="182"/>
  <c r="AW28" i="182"/>
  <c r="AV28" i="182"/>
  <c r="AS28" i="182"/>
  <c r="AR28" i="182"/>
  <c r="AN28" i="182"/>
  <c r="AM28" i="182"/>
  <c r="AJ28" i="182"/>
  <c r="AI28" i="182"/>
  <c r="AE28" i="182"/>
  <c r="AD28" i="182"/>
  <c r="AA28" i="182"/>
  <c r="Z28" i="182"/>
  <c r="V28" i="182"/>
  <c r="U28" i="182"/>
  <c r="R28" i="182"/>
  <c r="Q28" i="182"/>
  <c r="M28" i="182"/>
  <c r="L28" i="182"/>
  <c r="I28" i="182"/>
  <c r="H28" i="182"/>
  <c r="BV27" i="182"/>
  <c r="BU27" i="182"/>
  <c r="BR27" i="182"/>
  <c r="BQ27" i="182"/>
  <c r="BP27" i="182"/>
  <c r="BO27" i="182"/>
  <c r="BN27" i="182"/>
  <c r="BK27" i="182"/>
  <c r="BJ27" i="182"/>
  <c r="BF27" i="182"/>
  <c r="BE27" i="182"/>
  <c r="BB27" i="182"/>
  <c r="BA27" i="182"/>
  <c r="AW27" i="182"/>
  <c r="AV27" i="182"/>
  <c r="AS27" i="182"/>
  <c r="AR27" i="182"/>
  <c r="AN27" i="182"/>
  <c r="AM27" i="182"/>
  <c r="AJ27" i="182"/>
  <c r="AI27" i="182"/>
  <c r="AE27" i="182"/>
  <c r="AD27" i="182"/>
  <c r="AA27" i="182"/>
  <c r="Z27" i="182"/>
  <c r="V27" i="182"/>
  <c r="U27" i="182"/>
  <c r="R27" i="182"/>
  <c r="Q27" i="182"/>
  <c r="M27" i="182"/>
  <c r="L27" i="182"/>
  <c r="I27" i="182"/>
  <c r="H27" i="182"/>
  <c r="BV26" i="182"/>
  <c r="BU26" i="182"/>
  <c r="BR26" i="182"/>
  <c r="BQ26" i="182"/>
  <c r="BP26" i="182"/>
  <c r="BO26" i="182"/>
  <c r="BN26" i="182"/>
  <c r="BK26" i="182"/>
  <c r="BJ26" i="182"/>
  <c r="BF26" i="182"/>
  <c r="BE26" i="182"/>
  <c r="BB26" i="182"/>
  <c r="BA26" i="182"/>
  <c r="AW26" i="182"/>
  <c r="AV26" i="182"/>
  <c r="AS26" i="182"/>
  <c r="AR26" i="182"/>
  <c r="AN26" i="182"/>
  <c r="AM26" i="182"/>
  <c r="AJ26" i="182"/>
  <c r="AI26" i="182"/>
  <c r="AE26" i="182"/>
  <c r="AD26" i="182"/>
  <c r="AA26" i="182"/>
  <c r="Z26" i="182"/>
  <c r="V26" i="182"/>
  <c r="U26" i="182"/>
  <c r="R26" i="182"/>
  <c r="Q26" i="182"/>
  <c r="M26" i="182"/>
  <c r="L26" i="182"/>
  <c r="I26" i="182"/>
  <c r="H26" i="182"/>
  <c r="BV25" i="182"/>
  <c r="BU25" i="182"/>
  <c r="BR25" i="182"/>
  <c r="BQ25" i="182"/>
  <c r="BP25" i="182"/>
  <c r="BO25" i="182"/>
  <c r="BN25" i="182"/>
  <c r="BK25" i="182"/>
  <c r="BJ25" i="182"/>
  <c r="BF25" i="182"/>
  <c r="BE25" i="182"/>
  <c r="BB25" i="182"/>
  <c r="BA25" i="182"/>
  <c r="AW25" i="182"/>
  <c r="AV25" i="182"/>
  <c r="AS25" i="182"/>
  <c r="AR25" i="182"/>
  <c r="AN25" i="182"/>
  <c r="AM25" i="182"/>
  <c r="AJ25" i="182"/>
  <c r="AI25" i="182"/>
  <c r="AE25" i="182"/>
  <c r="AD25" i="182"/>
  <c r="AA25" i="182"/>
  <c r="Z25" i="182"/>
  <c r="V25" i="182"/>
  <c r="U25" i="182"/>
  <c r="R25" i="182"/>
  <c r="Q25" i="182"/>
  <c r="M25" i="182"/>
  <c r="L25" i="182"/>
  <c r="I25" i="182"/>
  <c r="H25" i="182"/>
  <c r="BV24" i="182"/>
  <c r="BU24" i="182"/>
  <c r="BR24" i="182"/>
  <c r="BQ24" i="182"/>
  <c r="BP24" i="182"/>
  <c r="BO24" i="182"/>
  <c r="BN24" i="182"/>
  <c r="BK24" i="182"/>
  <c r="BJ24" i="182"/>
  <c r="BF24" i="182"/>
  <c r="BE24" i="182"/>
  <c r="BB24" i="182"/>
  <c r="BA24" i="182"/>
  <c r="AW24" i="182"/>
  <c r="AV24" i="182"/>
  <c r="AS24" i="182"/>
  <c r="AR24" i="182"/>
  <c r="AN24" i="182"/>
  <c r="AM24" i="182"/>
  <c r="AJ24" i="182"/>
  <c r="AI24" i="182"/>
  <c r="AE24" i="182"/>
  <c r="AD24" i="182"/>
  <c r="AA24" i="182"/>
  <c r="Z24" i="182"/>
  <c r="V24" i="182"/>
  <c r="U24" i="182"/>
  <c r="R24" i="182"/>
  <c r="Q24" i="182"/>
  <c r="M24" i="182"/>
  <c r="L24" i="182"/>
  <c r="I24" i="182"/>
  <c r="H24" i="182"/>
  <c r="BV23" i="182"/>
  <c r="BU23" i="182"/>
  <c r="BR23" i="182"/>
  <c r="BQ23" i="182"/>
  <c r="BP23" i="182"/>
  <c r="BO23" i="182"/>
  <c r="BN23" i="182"/>
  <c r="BK23" i="182"/>
  <c r="BJ23" i="182"/>
  <c r="BF23" i="182"/>
  <c r="BE23" i="182"/>
  <c r="BB23" i="182"/>
  <c r="BA23" i="182"/>
  <c r="AW23" i="182"/>
  <c r="AV23" i="182"/>
  <c r="AS23" i="182"/>
  <c r="AR23" i="182"/>
  <c r="AN23" i="182"/>
  <c r="AM23" i="182"/>
  <c r="AJ23" i="182"/>
  <c r="AI23" i="182"/>
  <c r="AE23" i="182"/>
  <c r="AD23" i="182"/>
  <c r="AA23" i="182"/>
  <c r="Z23" i="182"/>
  <c r="V23" i="182"/>
  <c r="U23" i="182"/>
  <c r="R23" i="182"/>
  <c r="Q23" i="182"/>
  <c r="M23" i="182"/>
  <c r="L23" i="182"/>
  <c r="I23" i="182"/>
  <c r="H23" i="182"/>
  <c r="BV22" i="182"/>
  <c r="BU22" i="182"/>
  <c r="BR22" i="182"/>
  <c r="BQ22" i="182"/>
  <c r="BP22" i="182"/>
  <c r="BO22" i="182"/>
  <c r="BN22" i="182"/>
  <c r="BK22" i="182"/>
  <c r="BJ22" i="182"/>
  <c r="BF22" i="182"/>
  <c r="BE22" i="182"/>
  <c r="BB22" i="182"/>
  <c r="BA22" i="182"/>
  <c r="AW22" i="182"/>
  <c r="AV22" i="182"/>
  <c r="AS22" i="182"/>
  <c r="AR22" i="182"/>
  <c r="AN22" i="182"/>
  <c r="AM22" i="182"/>
  <c r="AJ22" i="182"/>
  <c r="AI22" i="182"/>
  <c r="AE22" i="182"/>
  <c r="AD22" i="182"/>
  <c r="AA22" i="182"/>
  <c r="Z22" i="182"/>
  <c r="V22" i="182"/>
  <c r="U22" i="182"/>
  <c r="R22" i="182"/>
  <c r="Q22" i="182"/>
  <c r="M22" i="182"/>
  <c r="L22" i="182"/>
  <c r="I22" i="182"/>
  <c r="H22" i="182"/>
  <c r="BV21" i="182"/>
  <c r="BU21" i="182"/>
  <c r="BR21" i="182"/>
  <c r="BQ21" i="182"/>
  <c r="BP21" i="182"/>
  <c r="BO21" i="182"/>
  <c r="BN21" i="182"/>
  <c r="BK21" i="182"/>
  <c r="BJ21" i="182"/>
  <c r="BF21" i="182"/>
  <c r="BE21" i="182"/>
  <c r="BB21" i="182"/>
  <c r="BA21" i="182"/>
  <c r="AW21" i="182"/>
  <c r="AV21" i="182"/>
  <c r="AS21" i="182"/>
  <c r="AR21" i="182"/>
  <c r="AN21" i="182"/>
  <c r="AM21" i="182"/>
  <c r="AJ21" i="182"/>
  <c r="AI21" i="182"/>
  <c r="AE21" i="182"/>
  <c r="AD21" i="182"/>
  <c r="AA21" i="182"/>
  <c r="Z21" i="182"/>
  <c r="V21" i="182"/>
  <c r="U21" i="182"/>
  <c r="R21" i="182"/>
  <c r="Q21" i="182"/>
  <c r="M21" i="182"/>
  <c r="L21" i="182"/>
  <c r="I21" i="182"/>
  <c r="H21" i="182"/>
  <c r="BV20" i="182"/>
  <c r="BU20" i="182"/>
  <c r="BR20" i="182"/>
  <c r="BQ20" i="182"/>
  <c r="BP20" i="182"/>
  <c r="BO20" i="182"/>
  <c r="BN20" i="182"/>
  <c r="BK20" i="182"/>
  <c r="BJ20" i="182"/>
  <c r="BF20" i="182"/>
  <c r="BE20" i="182"/>
  <c r="BB20" i="182"/>
  <c r="BA20" i="182"/>
  <c r="AW20" i="182"/>
  <c r="AV20" i="182"/>
  <c r="AS20" i="182"/>
  <c r="AR20" i="182"/>
  <c r="AN20" i="182"/>
  <c r="AM20" i="182"/>
  <c r="AJ20" i="182"/>
  <c r="AI20" i="182"/>
  <c r="AE20" i="182"/>
  <c r="AD20" i="182"/>
  <c r="AA20" i="182"/>
  <c r="Z20" i="182"/>
  <c r="V20" i="182"/>
  <c r="U20" i="182"/>
  <c r="R20" i="182"/>
  <c r="Q20" i="182"/>
  <c r="M20" i="182"/>
  <c r="L20" i="182"/>
  <c r="I20" i="182"/>
  <c r="H20" i="182"/>
  <c r="BV19" i="182"/>
  <c r="BU19" i="182"/>
  <c r="BR19" i="182"/>
  <c r="BQ19" i="182"/>
  <c r="BP19" i="182"/>
  <c r="BO19" i="182"/>
  <c r="BN19" i="182"/>
  <c r="BK19" i="182"/>
  <c r="BJ19" i="182"/>
  <c r="BF19" i="182"/>
  <c r="BE19" i="182"/>
  <c r="BB19" i="182"/>
  <c r="BA19" i="182"/>
  <c r="AW19" i="182"/>
  <c r="AV19" i="182"/>
  <c r="AS19" i="182"/>
  <c r="AR19" i="182"/>
  <c r="AN19" i="182"/>
  <c r="AM19" i="182"/>
  <c r="AJ19" i="182"/>
  <c r="AI19" i="182"/>
  <c r="AE19" i="182"/>
  <c r="AD19" i="182"/>
  <c r="AA19" i="182"/>
  <c r="Z19" i="182"/>
  <c r="V19" i="182"/>
  <c r="U19" i="182"/>
  <c r="R19" i="182"/>
  <c r="Q19" i="182"/>
  <c r="M19" i="182"/>
  <c r="L19" i="182"/>
  <c r="I19" i="182"/>
  <c r="H19" i="182"/>
  <c r="BV18" i="182"/>
  <c r="BU18" i="182"/>
  <c r="BR18" i="182"/>
  <c r="BQ18" i="182"/>
  <c r="BP18" i="182"/>
  <c r="BO18" i="182"/>
  <c r="BN18" i="182"/>
  <c r="BK18" i="182"/>
  <c r="BJ18" i="182"/>
  <c r="BF18" i="182"/>
  <c r="BE18" i="182"/>
  <c r="BB18" i="182"/>
  <c r="BA18" i="182"/>
  <c r="AW18" i="182"/>
  <c r="AV18" i="182"/>
  <c r="AS18" i="182"/>
  <c r="AR18" i="182"/>
  <c r="AN18" i="182"/>
  <c r="AM18" i="182"/>
  <c r="AJ18" i="182"/>
  <c r="AI18" i="182"/>
  <c r="AE18" i="182"/>
  <c r="AD18" i="182"/>
  <c r="AA18" i="182"/>
  <c r="Z18" i="182"/>
  <c r="V18" i="182"/>
  <c r="U18" i="182"/>
  <c r="R18" i="182"/>
  <c r="Q18" i="182"/>
  <c r="M18" i="182"/>
  <c r="L18" i="182"/>
  <c r="I18" i="182"/>
  <c r="H18" i="182"/>
  <c r="BV17" i="182"/>
  <c r="BU17" i="182"/>
  <c r="BR17" i="182"/>
  <c r="BQ17" i="182"/>
  <c r="BP17" i="182"/>
  <c r="BO17" i="182"/>
  <c r="BN17" i="182"/>
  <c r="BK17" i="182"/>
  <c r="BJ17" i="182"/>
  <c r="BF17" i="182"/>
  <c r="BE17" i="182"/>
  <c r="BB17" i="182"/>
  <c r="BA17" i="182"/>
  <c r="AW17" i="182"/>
  <c r="AV17" i="182"/>
  <c r="AS17" i="182"/>
  <c r="AR17" i="182"/>
  <c r="AN17" i="182"/>
  <c r="AM17" i="182"/>
  <c r="AJ17" i="182"/>
  <c r="AI17" i="182"/>
  <c r="AE17" i="182"/>
  <c r="AD17" i="182"/>
  <c r="AA17" i="182"/>
  <c r="Z17" i="182"/>
  <c r="V17" i="182"/>
  <c r="U17" i="182"/>
  <c r="R17" i="182"/>
  <c r="Q17" i="182"/>
  <c r="M17" i="182"/>
  <c r="L17" i="182"/>
  <c r="I17" i="182"/>
  <c r="H17" i="182"/>
  <c r="BV16" i="182"/>
  <c r="BU16" i="182"/>
  <c r="BR16" i="182"/>
  <c r="BQ16" i="182"/>
  <c r="BP16" i="182"/>
  <c r="BO16" i="182"/>
  <c r="BN16" i="182"/>
  <c r="BK16" i="182"/>
  <c r="BJ16" i="182"/>
  <c r="BF16" i="182"/>
  <c r="BE16" i="182"/>
  <c r="BB16" i="182"/>
  <c r="BA16" i="182"/>
  <c r="AW16" i="182"/>
  <c r="AV16" i="182"/>
  <c r="AS16" i="182"/>
  <c r="AR16" i="182"/>
  <c r="AN16" i="182"/>
  <c r="AM16" i="182"/>
  <c r="AJ16" i="182"/>
  <c r="AI16" i="182"/>
  <c r="AE16" i="182"/>
  <c r="AD16" i="182"/>
  <c r="AA16" i="182"/>
  <c r="Z16" i="182"/>
  <c r="V16" i="182"/>
  <c r="U16" i="182"/>
  <c r="R16" i="182"/>
  <c r="Q16" i="182"/>
  <c r="M16" i="182"/>
  <c r="L16" i="182"/>
  <c r="I16" i="182"/>
  <c r="H16" i="182"/>
  <c r="BV15" i="182"/>
  <c r="BU15" i="182"/>
  <c r="BR15" i="182"/>
  <c r="BQ15" i="182"/>
  <c r="BP15" i="182"/>
  <c r="BO15" i="182"/>
  <c r="BN15" i="182"/>
  <c r="BK15" i="182"/>
  <c r="BJ15" i="182"/>
  <c r="BF15" i="182"/>
  <c r="BE15" i="182"/>
  <c r="BB15" i="182"/>
  <c r="BA15" i="182"/>
  <c r="AW15" i="182"/>
  <c r="AV15" i="182"/>
  <c r="AS15" i="182"/>
  <c r="AR15" i="182"/>
  <c r="AN15" i="182"/>
  <c r="AM15" i="182"/>
  <c r="AJ15" i="182"/>
  <c r="AI15" i="182"/>
  <c r="AE15" i="182"/>
  <c r="AD15" i="182"/>
  <c r="AA15" i="182"/>
  <c r="Z15" i="182"/>
  <c r="V15" i="182"/>
  <c r="U15" i="182"/>
  <c r="R15" i="182"/>
  <c r="Q15" i="182"/>
  <c r="M15" i="182"/>
  <c r="L15" i="182"/>
  <c r="I15" i="182"/>
  <c r="H15" i="182"/>
  <c r="BV14" i="182"/>
  <c r="BU14" i="182"/>
  <c r="BR14" i="182"/>
  <c r="BQ14" i="182"/>
  <c r="BP14" i="182"/>
  <c r="BO14" i="182"/>
  <c r="BN14" i="182"/>
  <c r="BK14" i="182"/>
  <c r="BJ14" i="182"/>
  <c r="BF14" i="182"/>
  <c r="BE14" i="182"/>
  <c r="BB14" i="182"/>
  <c r="BA14" i="182"/>
  <c r="AW14" i="182"/>
  <c r="AV14" i="182"/>
  <c r="AS14" i="182"/>
  <c r="AR14" i="182"/>
  <c r="AN14" i="182"/>
  <c r="AM14" i="182"/>
  <c r="AJ14" i="182"/>
  <c r="AI14" i="182"/>
  <c r="AE14" i="182"/>
  <c r="AD14" i="182"/>
  <c r="AA14" i="182"/>
  <c r="Z14" i="182"/>
  <c r="V14" i="182"/>
  <c r="U14" i="182"/>
  <c r="R14" i="182"/>
  <c r="Q14" i="182"/>
  <c r="M14" i="182"/>
  <c r="L14" i="182"/>
  <c r="I14" i="182"/>
  <c r="H14" i="182"/>
  <c r="BV13" i="182"/>
  <c r="BU13" i="182"/>
  <c r="BR13" i="182"/>
  <c r="BQ13" i="182"/>
  <c r="BP13" i="182"/>
  <c r="BO13" i="182"/>
  <c r="BN13" i="182"/>
  <c r="BK13" i="182"/>
  <c r="BJ13" i="182"/>
  <c r="BF13" i="182"/>
  <c r="BE13" i="182"/>
  <c r="BB13" i="182"/>
  <c r="BA13" i="182"/>
  <c r="AW13" i="182"/>
  <c r="AV13" i="182"/>
  <c r="AS13" i="182"/>
  <c r="AR13" i="182"/>
  <c r="AN13" i="182"/>
  <c r="AM13" i="182"/>
  <c r="AJ13" i="182"/>
  <c r="AI13" i="182"/>
  <c r="AE13" i="182"/>
  <c r="AD13" i="182"/>
  <c r="AA13" i="182"/>
  <c r="Z13" i="182"/>
  <c r="V13" i="182"/>
  <c r="U13" i="182"/>
  <c r="R13" i="182"/>
  <c r="Q13" i="182"/>
  <c r="M13" i="182"/>
  <c r="L13" i="182"/>
  <c r="I13" i="182"/>
  <c r="H13" i="182"/>
  <c r="BV12" i="182"/>
  <c r="BU12" i="182"/>
  <c r="BR12" i="182"/>
  <c r="BQ12" i="182"/>
  <c r="BP12" i="182"/>
  <c r="BO12" i="182"/>
  <c r="BN12" i="182"/>
  <c r="BK12" i="182"/>
  <c r="BJ12" i="182"/>
  <c r="BF12" i="182"/>
  <c r="BE12" i="182"/>
  <c r="BB12" i="182"/>
  <c r="BA12" i="182"/>
  <c r="AW12" i="182"/>
  <c r="AV12" i="182"/>
  <c r="AS12" i="182"/>
  <c r="AR12" i="182"/>
  <c r="AN12" i="182"/>
  <c r="AM12" i="182"/>
  <c r="AJ12" i="182"/>
  <c r="AI12" i="182"/>
  <c r="AE12" i="182"/>
  <c r="AD12" i="182"/>
  <c r="AA12" i="182"/>
  <c r="Z12" i="182"/>
  <c r="V12" i="182"/>
  <c r="U12" i="182"/>
  <c r="R12" i="182"/>
  <c r="Q12" i="182"/>
  <c r="M12" i="182"/>
  <c r="L12" i="182"/>
  <c r="I12" i="182"/>
  <c r="H12" i="182"/>
  <c r="BV11" i="182"/>
  <c r="BU11" i="182"/>
  <c r="BR11" i="182"/>
  <c r="BQ11" i="182"/>
  <c r="BP11" i="182"/>
  <c r="BO11" i="182"/>
  <c r="BN11" i="182"/>
  <c r="BK11" i="182"/>
  <c r="BJ11" i="182"/>
  <c r="BF11" i="182"/>
  <c r="BE11" i="182"/>
  <c r="BB11" i="182"/>
  <c r="BA11" i="182"/>
  <c r="AW11" i="182"/>
  <c r="AV11" i="182"/>
  <c r="AS11" i="182"/>
  <c r="AR11" i="182"/>
  <c r="AN11" i="182"/>
  <c r="AM11" i="182"/>
  <c r="AJ11" i="182"/>
  <c r="AI11" i="182"/>
  <c r="AE11" i="182"/>
  <c r="AD11" i="182"/>
  <c r="AA11" i="182"/>
  <c r="Z11" i="182"/>
  <c r="V11" i="182"/>
  <c r="U11" i="182"/>
  <c r="R11" i="182"/>
  <c r="Q11" i="182"/>
  <c r="M11" i="182"/>
  <c r="L11" i="182"/>
  <c r="I11" i="182"/>
  <c r="H11" i="182"/>
  <c r="BV10" i="182"/>
  <c r="BU10" i="182"/>
  <c r="BR10" i="182"/>
  <c r="BQ10" i="182"/>
  <c r="BP10" i="182"/>
  <c r="BO10" i="182"/>
  <c r="BN10" i="182"/>
  <c r="BK10" i="182"/>
  <c r="BJ10" i="182"/>
  <c r="BF10" i="182"/>
  <c r="BE10" i="182"/>
  <c r="BB10" i="182"/>
  <c r="BA10" i="182"/>
  <c r="AW10" i="182"/>
  <c r="AV10" i="182"/>
  <c r="AS10" i="182"/>
  <c r="AR10" i="182"/>
  <c r="AN10" i="182"/>
  <c r="AM10" i="182"/>
  <c r="AJ10" i="182"/>
  <c r="AI10" i="182"/>
  <c r="AE10" i="182"/>
  <c r="AD10" i="182"/>
  <c r="AA10" i="182"/>
  <c r="Z10" i="182"/>
  <c r="V10" i="182"/>
  <c r="U10" i="182"/>
  <c r="R10" i="182"/>
  <c r="Q10" i="182"/>
  <c r="M10" i="182"/>
  <c r="L10" i="182"/>
  <c r="I10" i="182"/>
  <c r="H10" i="182"/>
  <c r="BV9" i="182"/>
  <c r="BU9" i="182"/>
  <c r="BR9" i="182"/>
  <c r="BQ9" i="182"/>
  <c r="BP9" i="182"/>
  <c r="BO9" i="182"/>
  <c r="BN9" i="182"/>
  <c r="BK9" i="182"/>
  <c r="BJ9" i="182"/>
  <c r="BF9" i="182"/>
  <c r="BE9" i="182"/>
  <c r="BB9" i="182"/>
  <c r="BA9" i="182"/>
  <c r="AW9" i="182"/>
  <c r="AV9" i="182"/>
  <c r="AS9" i="182"/>
  <c r="AR9" i="182"/>
  <c r="AN9" i="182"/>
  <c r="AM9" i="182"/>
  <c r="AJ9" i="182"/>
  <c r="AI9" i="182"/>
  <c r="AE9" i="182"/>
  <c r="AD9" i="182"/>
  <c r="AA9" i="182"/>
  <c r="Z9" i="182"/>
  <c r="V9" i="182"/>
  <c r="U9" i="182"/>
  <c r="R9" i="182"/>
  <c r="Q9" i="182"/>
  <c r="M9" i="182"/>
  <c r="L9" i="182"/>
  <c r="I9" i="182"/>
  <c r="H9" i="182"/>
  <c r="BV8" i="182"/>
  <c r="BU8" i="182"/>
  <c r="BR8" i="182"/>
  <c r="BQ8" i="182"/>
  <c r="BP8" i="182"/>
  <c r="BO8" i="182"/>
  <c r="BN8" i="182"/>
  <c r="BK8" i="182"/>
  <c r="BJ8" i="182"/>
  <c r="BF8" i="182"/>
  <c r="BE8" i="182"/>
  <c r="BB8" i="182"/>
  <c r="BA8" i="182"/>
  <c r="AW8" i="182"/>
  <c r="AV8" i="182"/>
  <c r="AS8" i="182"/>
  <c r="AR8" i="182"/>
  <c r="AN8" i="182"/>
  <c r="AM8" i="182"/>
  <c r="AJ8" i="182"/>
  <c r="AI8" i="182"/>
  <c r="AE8" i="182"/>
  <c r="AD8" i="182"/>
  <c r="AA8" i="182"/>
  <c r="Z8" i="182"/>
  <c r="V8" i="182"/>
  <c r="U8" i="182"/>
  <c r="R8" i="182"/>
  <c r="Q8" i="182"/>
  <c r="M8" i="182"/>
  <c r="L8" i="182"/>
  <c r="I8" i="182"/>
  <c r="H8" i="182"/>
  <c r="BV7" i="182"/>
  <c r="BU7" i="182"/>
  <c r="BR7" i="182"/>
  <c r="BQ7" i="182"/>
  <c r="BP7" i="182"/>
  <c r="BO7" i="182"/>
  <c r="BN7" i="182"/>
  <c r="BK7" i="182"/>
  <c r="BJ7" i="182"/>
  <c r="BF7" i="182"/>
  <c r="BE7" i="182"/>
  <c r="BB7" i="182"/>
  <c r="BA7" i="182"/>
  <c r="AW7" i="182"/>
  <c r="AV7" i="182"/>
  <c r="AS7" i="182"/>
  <c r="AR7" i="182"/>
  <c r="AN7" i="182"/>
  <c r="AM7" i="182"/>
  <c r="AJ7" i="182"/>
  <c r="AI7" i="182"/>
  <c r="AE7" i="182"/>
  <c r="AD7" i="182"/>
  <c r="AA7" i="182"/>
  <c r="Z7" i="182"/>
  <c r="V7" i="182"/>
  <c r="U7" i="182"/>
  <c r="R7" i="182"/>
  <c r="Q7" i="182"/>
  <c r="M7" i="182"/>
  <c r="L7" i="182"/>
  <c r="I7" i="182"/>
  <c r="H7" i="182"/>
  <c r="BV6" i="182"/>
  <c r="BU6" i="182"/>
  <c r="BR6" i="182"/>
  <c r="BQ6" i="182"/>
  <c r="BP6" i="182"/>
  <c r="BO6" i="182"/>
  <c r="BN6" i="182"/>
  <c r="BK6" i="182"/>
  <c r="BJ6" i="182"/>
  <c r="BF6" i="182"/>
  <c r="BE6" i="182"/>
  <c r="BB6" i="182"/>
  <c r="BA6" i="182"/>
  <c r="AW6" i="182"/>
  <c r="AV6" i="182"/>
  <c r="AS6" i="182"/>
  <c r="AR6" i="182"/>
  <c r="AN6" i="182"/>
  <c r="AM6" i="182"/>
  <c r="AJ6" i="182"/>
  <c r="AI6" i="182"/>
  <c r="AE6" i="182"/>
  <c r="AD6" i="182"/>
  <c r="AA6" i="182"/>
  <c r="Z6" i="182"/>
  <c r="V6" i="182"/>
  <c r="U6" i="182"/>
  <c r="R6" i="182"/>
  <c r="Q6" i="182"/>
  <c r="M6" i="182"/>
  <c r="L6" i="182"/>
  <c r="I6" i="182"/>
  <c r="H6" i="182"/>
  <c r="AK230" i="179"/>
  <c r="AJ230" i="179"/>
  <c r="AI230" i="179"/>
  <c r="AF230" i="179"/>
  <c r="AE230" i="179"/>
  <c r="AD230" i="179"/>
  <c r="AA230" i="179"/>
  <c r="Z230" i="179"/>
  <c r="Y230" i="179"/>
  <c r="V230" i="179"/>
  <c r="U230" i="179"/>
  <c r="T230" i="179"/>
  <c r="Q230" i="179"/>
  <c r="P230" i="179"/>
  <c r="O230" i="179"/>
  <c r="L230" i="179"/>
  <c r="K230" i="179"/>
  <c r="J230" i="179"/>
  <c r="G230" i="179"/>
  <c r="F230" i="179"/>
  <c r="E230" i="179"/>
  <c r="AK229" i="179"/>
  <c r="AJ229" i="179"/>
  <c r="AI229" i="179"/>
  <c r="AF229" i="179"/>
  <c r="AE229" i="179"/>
  <c r="AD229" i="179"/>
  <c r="AA229" i="179"/>
  <c r="Z229" i="179"/>
  <c r="Y229" i="179"/>
  <c r="V229" i="179"/>
  <c r="U229" i="179"/>
  <c r="T229" i="179"/>
  <c r="Q229" i="179"/>
  <c r="P229" i="179"/>
  <c r="O229" i="179"/>
  <c r="L229" i="179"/>
  <c r="K229" i="179"/>
  <c r="J229" i="179"/>
  <c r="G229" i="179"/>
  <c r="F229" i="179"/>
  <c r="E229" i="179"/>
  <c r="AK228" i="179"/>
  <c r="AJ228" i="179"/>
  <c r="AI228" i="179"/>
  <c r="AF228" i="179"/>
  <c r="AE228" i="179"/>
  <c r="AD228" i="179"/>
  <c r="AA228" i="179"/>
  <c r="Z228" i="179"/>
  <c r="Y228" i="179"/>
  <c r="V228" i="179"/>
  <c r="U228" i="179"/>
  <c r="T228" i="179"/>
  <c r="Q228" i="179"/>
  <c r="P228" i="179"/>
  <c r="O228" i="179"/>
  <c r="L228" i="179"/>
  <c r="K228" i="179"/>
  <c r="J228" i="179"/>
  <c r="G228" i="179"/>
  <c r="F228" i="179"/>
  <c r="E228" i="179"/>
  <c r="AP227" i="179"/>
  <c r="AO227" i="179"/>
  <c r="AN227" i="179"/>
  <c r="AM227" i="179"/>
  <c r="AL227" i="179"/>
  <c r="AH227" i="179"/>
  <c r="AG227" i="179"/>
  <c r="AC227" i="179"/>
  <c r="AB227" i="179"/>
  <c r="X227" i="179"/>
  <c r="W227" i="179"/>
  <c r="S227" i="179"/>
  <c r="R227" i="179"/>
  <c r="N227" i="179"/>
  <c r="M227" i="179"/>
  <c r="I227" i="179"/>
  <c r="H227" i="179"/>
  <c r="AP226" i="179"/>
  <c r="AO226" i="179"/>
  <c r="AN226" i="179"/>
  <c r="AM226" i="179"/>
  <c r="AL226" i="179"/>
  <c r="AH226" i="179"/>
  <c r="AG226" i="179"/>
  <c r="AC226" i="179"/>
  <c r="AB226" i="179"/>
  <c r="X226" i="179"/>
  <c r="W226" i="179"/>
  <c r="S226" i="179"/>
  <c r="R226" i="179"/>
  <c r="N226" i="179"/>
  <c r="M226" i="179"/>
  <c r="I226" i="179"/>
  <c r="H226" i="179"/>
  <c r="AP225" i="179"/>
  <c r="AO225" i="179"/>
  <c r="AN225" i="179"/>
  <c r="AM225" i="179"/>
  <c r="AL225" i="179"/>
  <c r="AH225" i="179"/>
  <c r="AG225" i="179"/>
  <c r="AC225" i="179"/>
  <c r="AB225" i="179"/>
  <c r="X225" i="179"/>
  <c r="W225" i="179"/>
  <c r="S225" i="179"/>
  <c r="R225" i="179"/>
  <c r="N225" i="179"/>
  <c r="M225" i="179"/>
  <c r="I225" i="179"/>
  <c r="H225" i="179"/>
  <c r="AP224" i="179"/>
  <c r="AO224" i="179"/>
  <c r="AN224" i="179"/>
  <c r="AM224" i="179"/>
  <c r="AL224" i="179"/>
  <c r="AH224" i="179"/>
  <c r="AG224" i="179"/>
  <c r="AC224" i="179"/>
  <c r="AB224" i="179"/>
  <c r="X224" i="179"/>
  <c r="W224" i="179"/>
  <c r="S224" i="179"/>
  <c r="R224" i="179"/>
  <c r="N224" i="179"/>
  <c r="M224" i="179"/>
  <c r="I224" i="179"/>
  <c r="H224" i="179"/>
  <c r="AP223" i="179"/>
  <c r="AO223" i="179"/>
  <c r="AN223" i="179"/>
  <c r="AM223" i="179"/>
  <c r="AL223" i="179"/>
  <c r="AH223" i="179"/>
  <c r="AG223" i="179"/>
  <c r="AC223" i="179"/>
  <c r="AB223" i="179"/>
  <c r="X223" i="179"/>
  <c r="W223" i="179"/>
  <c r="S223" i="179"/>
  <c r="R223" i="179"/>
  <c r="N223" i="179"/>
  <c r="M223" i="179"/>
  <c r="I223" i="179"/>
  <c r="H223" i="179"/>
  <c r="AP222" i="179"/>
  <c r="AO222" i="179"/>
  <c r="AN222" i="179"/>
  <c r="AM222" i="179"/>
  <c r="AL222" i="179"/>
  <c r="AH222" i="179"/>
  <c r="AG222" i="179"/>
  <c r="AC222" i="179"/>
  <c r="AB222" i="179"/>
  <c r="X222" i="179"/>
  <c r="W222" i="179"/>
  <c r="S222" i="179"/>
  <c r="R222" i="179"/>
  <c r="N222" i="179"/>
  <c r="M222" i="179"/>
  <c r="I222" i="179"/>
  <c r="H222" i="179"/>
  <c r="AP221" i="179"/>
  <c r="AO221" i="179"/>
  <c r="AN221" i="179"/>
  <c r="AM221" i="179"/>
  <c r="AL221" i="179"/>
  <c r="AH221" i="179"/>
  <c r="AG221" i="179"/>
  <c r="AC221" i="179"/>
  <c r="AB221" i="179"/>
  <c r="X221" i="179"/>
  <c r="W221" i="179"/>
  <c r="S221" i="179"/>
  <c r="R221" i="179"/>
  <c r="N221" i="179"/>
  <c r="M221" i="179"/>
  <c r="I221" i="179"/>
  <c r="H221" i="179"/>
  <c r="AP220" i="179"/>
  <c r="AO220" i="179"/>
  <c r="AN220" i="179"/>
  <c r="AM220" i="179"/>
  <c r="AL220" i="179"/>
  <c r="AH220" i="179"/>
  <c r="AG220" i="179"/>
  <c r="AC220" i="179"/>
  <c r="AB220" i="179"/>
  <c r="X220" i="179"/>
  <c r="W220" i="179"/>
  <c r="S220" i="179"/>
  <c r="R220" i="179"/>
  <c r="N220" i="179"/>
  <c r="M220" i="179"/>
  <c r="I220" i="179"/>
  <c r="H220" i="179"/>
  <c r="AP219" i="179"/>
  <c r="AO219" i="179"/>
  <c r="AN219" i="179"/>
  <c r="AM219" i="179"/>
  <c r="AL219" i="179"/>
  <c r="AH219" i="179"/>
  <c r="AG219" i="179"/>
  <c r="AC219" i="179"/>
  <c r="AB219" i="179"/>
  <c r="X219" i="179"/>
  <c r="W219" i="179"/>
  <c r="S219" i="179"/>
  <c r="R219" i="179"/>
  <c r="N219" i="179"/>
  <c r="M219" i="179"/>
  <c r="I219" i="179"/>
  <c r="H219" i="179"/>
  <c r="AP218" i="179"/>
  <c r="AO218" i="179"/>
  <c r="AN218" i="179"/>
  <c r="AM218" i="179"/>
  <c r="AL218" i="179"/>
  <c r="AH218" i="179"/>
  <c r="AG218" i="179"/>
  <c r="AC218" i="179"/>
  <c r="AB218" i="179"/>
  <c r="X218" i="179"/>
  <c r="W218" i="179"/>
  <c r="S218" i="179"/>
  <c r="R218" i="179"/>
  <c r="N218" i="179"/>
  <c r="M218" i="179"/>
  <c r="I218" i="179"/>
  <c r="H218" i="179"/>
  <c r="AP217" i="179"/>
  <c r="AO217" i="179"/>
  <c r="AN217" i="179"/>
  <c r="AM217" i="179"/>
  <c r="AL217" i="179"/>
  <c r="AH217" i="179"/>
  <c r="AG217" i="179"/>
  <c r="AC217" i="179"/>
  <c r="AB217" i="179"/>
  <c r="X217" i="179"/>
  <c r="W217" i="179"/>
  <c r="S217" i="179"/>
  <c r="R217" i="179"/>
  <c r="N217" i="179"/>
  <c r="M217" i="179"/>
  <c r="I217" i="179"/>
  <c r="H217" i="179"/>
  <c r="AP216" i="179"/>
  <c r="AO216" i="179"/>
  <c r="AN216" i="179"/>
  <c r="AM216" i="179"/>
  <c r="AL216" i="179"/>
  <c r="AH216" i="179"/>
  <c r="AG216" i="179"/>
  <c r="AC216" i="179"/>
  <c r="AB216" i="179"/>
  <c r="X216" i="179"/>
  <c r="W216" i="179"/>
  <c r="S216" i="179"/>
  <c r="R216" i="179"/>
  <c r="N216" i="179"/>
  <c r="M216" i="179"/>
  <c r="I216" i="179"/>
  <c r="H216" i="179"/>
  <c r="AP215" i="179"/>
  <c r="AO215" i="179"/>
  <c r="AN215" i="179"/>
  <c r="AM215" i="179"/>
  <c r="AL215" i="179"/>
  <c r="AH215" i="179"/>
  <c r="AG215" i="179"/>
  <c r="AC215" i="179"/>
  <c r="AB215" i="179"/>
  <c r="X215" i="179"/>
  <c r="W215" i="179"/>
  <c r="S215" i="179"/>
  <c r="R215" i="179"/>
  <c r="N215" i="179"/>
  <c r="M215" i="179"/>
  <c r="I215" i="179"/>
  <c r="H215" i="179"/>
  <c r="AP214" i="179"/>
  <c r="AO214" i="179"/>
  <c r="AN214" i="179"/>
  <c r="AM214" i="179"/>
  <c r="AL214" i="179"/>
  <c r="AH214" i="179"/>
  <c r="AG214" i="179"/>
  <c r="AC214" i="179"/>
  <c r="AB214" i="179"/>
  <c r="X214" i="179"/>
  <c r="W214" i="179"/>
  <c r="S214" i="179"/>
  <c r="R214" i="179"/>
  <c r="N214" i="179"/>
  <c r="M214" i="179"/>
  <c r="I214" i="179"/>
  <c r="H214" i="179"/>
  <c r="AP213" i="179"/>
  <c r="AO213" i="179"/>
  <c r="AN213" i="179"/>
  <c r="AM213" i="179"/>
  <c r="AL213" i="179"/>
  <c r="AH213" i="179"/>
  <c r="AG213" i="179"/>
  <c r="AC213" i="179"/>
  <c r="AB213" i="179"/>
  <c r="X213" i="179"/>
  <c r="W213" i="179"/>
  <c r="S213" i="179"/>
  <c r="R213" i="179"/>
  <c r="N213" i="179"/>
  <c r="M213" i="179"/>
  <c r="I213" i="179"/>
  <c r="H213" i="179"/>
  <c r="AP212" i="179"/>
  <c r="AO212" i="179"/>
  <c r="AN212" i="179"/>
  <c r="AM212" i="179"/>
  <c r="AL212" i="179"/>
  <c r="AH212" i="179"/>
  <c r="AG212" i="179"/>
  <c r="AC212" i="179"/>
  <c r="AB212" i="179"/>
  <c r="X212" i="179"/>
  <c r="W212" i="179"/>
  <c r="S212" i="179"/>
  <c r="R212" i="179"/>
  <c r="N212" i="179"/>
  <c r="M212" i="179"/>
  <c r="I212" i="179"/>
  <c r="H212" i="179"/>
  <c r="AP211" i="179"/>
  <c r="AO211" i="179"/>
  <c r="AN211" i="179"/>
  <c r="AM211" i="179"/>
  <c r="AL211" i="179"/>
  <c r="AH211" i="179"/>
  <c r="AG211" i="179"/>
  <c r="AC211" i="179"/>
  <c r="AB211" i="179"/>
  <c r="X211" i="179"/>
  <c r="W211" i="179"/>
  <c r="S211" i="179"/>
  <c r="R211" i="179"/>
  <c r="N211" i="179"/>
  <c r="M211" i="179"/>
  <c r="I211" i="179"/>
  <c r="H211" i="179"/>
  <c r="AP210" i="179"/>
  <c r="AO210" i="179"/>
  <c r="AN210" i="179"/>
  <c r="AM210" i="179"/>
  <c r="AL210" i="179"/>
  <c r="AH210" i="179"/>
  <c r="AG210" i="179"/>
  <c r="AC210" i="179"/>
  <c r="AB210" i="179"/>
  <c r="X210" i="179"/>
  <c r="W210" i="179"/>
  <c r="S210" i="179"/>
  <c r="R210" i="179"/>
  <c r="N210" i="179"/>
  <c r="M210" i="179"/>
  <c r="I210" i="179"/>
  <c r="H210" i="179"/>
  <c r="AP209" i="179"/>
  <c r="AO209" i="179"/>
  <c r="AN209" i="179"/>
  <c r="AM209" i="179"/>
  <c r="AL209" i="179"/>
  <c r="AH209" i="179"/>
  <c r="AG209" i="179"/>
  <c r="AC209" i="179"/>
  <c r="AB209" i="179"/>
  <c r="X209" i="179"/>
  <c r="W209" i="179"/>
  <c r="S209" i="179"/>
  <c r="R209" i="179"/>
  <c r="N209" i="179"/>
  <c r="M209" i="179"/>
  <c r="I209" i="179"/>
  <c r="H209" i="179"/>
  <c r="AP208" i="179"/>
  <c r="AO208" i="179"/>
  <c r="AN208" i="179"/>
  <c r="AM208" i="179"/>
  <c r="AL208" i="179"/>
  <c r="AH208" i="179"/>
  <c r="AG208" i="179"/>
  <c r="AC208" i="179"/>
  <c r="AB208" i="179"/>
  <c r="X208" i="179"/>
  <c r="W208" i="179"/>
  <c r="S208" i="179"/>
  <c r="R208" i="179"/>
  <c r="N208" i="179"/>
  <c r="M208" i="179"/>
  <c r="I208" i="179"/>
  <c r="H208" i="179"/>
  <c r="AP207" i="179"/>
  <c r="AO207" i="179"/>
  <c r="AN207" i="179"/>
  <c r="AM207" i="179"/>
  <c r="AL207" i="179"/>
  <c r="AH207" i="179"/>
  <c r="AG207" i="179"/>
  <c r="AC207" i="179"/>
  <c r="AB207" i="179"/>
  <c r="X207" i="179"/>
  <c r="W207" i="179"/>
  <c r="S207" i="179"/>
  <c r="R207" i="179"/>
  <c r="N207" i="179"/>
  <c r="M207" i="179"/>
  <c r="I207" i="179"/>
  <c r="H207" i="179"/>
  <c r="AP206" i="179"/>
  <c r="AO206" i="179"/>
  <c r="AN206" i="179"/>
  <c r="AM206" i="179"/>
  <c r="AL206" i="179"/>
  <c r="AH206" i="179"/>
  <c r="AG206" i="179"/>
  <c r="AC206" i="179"/>
  <c r="AB206" i="179"/>
  <c r="X206" i="179"/>
  <c r="W206" i="179"/>
  <c r="S206" i="179"/>
  <c r="R206" i="179"/>
  <c r="N206" i="179"/>
  <c r="M206" i="179"/>
  <c r="I206" i="179"/>
  <c r="H206" i="179"/>
  <c r="AP205" i="179"/>
  <c r="AO205" i="179"/>
  <c r="AN205" i="179"/>
  <c r="AM205" i="179"/>
  <c r="AL205" i="179"/>
  <c r="AH205" i="179"/>
  <c r="AG205" i="179"/>
  <c r="AC205" i="179"/>
  <c r="AB205" i="179"/>
  <c r="X205" i="179"/>
  <c r="W205" i="179"/>
  <c r="S205" i="179"/>
  <c r="R205" i="179"/>
  <c r="N205" i="179"/>
  <c r="M205" i="179"/>
  <c r="I205" i="179"/>
  <c r="H205" i="179"/>
  <c r="AP204" i="179"/>
  <c r="AO204" i="179"/>
  <c r="AN204" i="179"/>
  <c r="AM204" i="179"/>
  <c r="AL204" i="179"/>
  <c r="AH204" i="179"/>
  <c r="AG204" i="179"/>
  <c r="AC204" i="179"/>
  <c r="AB204" i="179"/>
  <c r="X204" i="179"/>
  <c r="W204" i="179"/>
  <c r="S204" i="179"/>
  <c r="R204" i="179"/>
  <c r="N204" i="179"/>
  <c r="M204" i="179"/>
  <c r="I204" i="179"/>
  <c r="H204" i="179"/>
  <c r="AP203" i="179"/>
  <c r="AO203" i="179"/>
  <c r="AN203" i="179"/>
  <c r="AM203" i="179"/>
  <c r="AL203" i="179"/>
  <c r="AH203" i="179"/>
  <c r="AG203" i="179"/>
  <c r="AC203" i="179"/>
  <c r="AB203" i="179"/>
  <c r="X203" i="179"/>
  <c r="W203" i="179"/>
  <c r="S203" i="179"/>
  <c r="R203" i="179"/>
  <c r="N203" i="179"/>
  <c r="M203" i="179"/>
  <c r="I203" i="179"/>
  <c r="H203" i="179"/>
  <c r="AP202" i="179"/>
  <c r="AO202" i="179"/>
  <c r="AN202" i="179"/>
  <c r="AM202" i="179"/>
  <c r="AL202" i="179"/>
  <c r="AH202" i="179"/>
  <c r="AG202" i="179"/>
  <c r="AC202" i="179"/>
  <c r="AB202" i="179"/>
  <c r="X202" i="179"/>
  <c r="W202" i="179"/>
  <c r="S202" i="179"/>
  <c r="R202" i="179"/>
  <c r="N202" i="179"/>
  <c r="M202" i="179"/>
  <c r="I202" i="179"/>
  <c r="H202" i="179"/>
  <c r="AP201" i="179"/>
  <c r="AO201" i="179"/>
  <c r="AN201" i="179"/>
  <c r="AM201" i="179"/>
  <c r="AL201" i="179"/>
  <c r="AH201" i="179"/>
  <c r="AG201" i="179"/>
  <c r="AC201" i="179"/>
  <c r="AB201" i="179"/>
  <c r="X201" i="179"/>
  <c r="W201" i="179"/>
  <c r="S201" i="179"/>
  <c r="R201" i="179"/>
  <c r="N201" i="179"/>
  <c r="M201" i="179"/>
  <c r="I201" i="179"/>
  <c r="H201" i="179"/>
  <c r="AP200" i="179"/>
  <c r="AO200" i="179"/>
  <c r="AN200" i="179"/>
  <c r="AM200" i="179"/>
  <c r="AL200" i="179"/>
  <c r="AH200" i="179"/>
  <c r="AG200" i="179"/>
  <c r="AC200" i="179"/>
  <c r="AB200" i="179"/>
  <c r="X200" i="179"/>
  <c r="W200" i="179"/>
  <c r="S200" i="179"/>
  <c r="R200" i="179"/>
  <c r="N200" i="179"/>
  <c r="M200" i="179"/>
  <c r="I200" i="179"/>
  <c r="H200" i="179"/>
  <c r="AP199" i="179"/>
  <c r="AO199" i="179"/>
  <c r="AN199" i="179"/>
  <c r="AM199" i="179"/>
  <c r="AL199" i="179"/>
  <c r="AH199" i="179"/>
  <c r="AG199" i="179"/>
  <c r="AC199" i="179"/>
  <c r="AB199" i="179"/>
  <c r="X199" i="179"/>
  <c r="W199" i="179"/>
  <c r="S199" i="179"/>
  <c r="R199" i="179"/>
  <c r="N199" i="179"/>
  <c r="M199" i="179"/>
  <c r="I199" i="179"/>
  <c r="H199" i="179"/>
  <c r="AP198" i="179"/>
  <c r="AO198" i="179"/>
  <c r="AN198" i="179"/>
  <c r="AM198" i="179"/>
  <c r="AL198" i="179"/>
  <c r="AH198" i="179"/>
  <c r="AG198" i="179"/>
  <c r="AC198" i="179"/>
  <c r="AB198" i="179"/>
  <c r="X198" i="179"/>
  <c r="W198" i="179"/>
  <c r="S198" i="179"/>
  <c r="R198" i="179"/>
  <c r="N198" i="179"/>
  <c r="M198" i="179"/>
  <c r="I198" i="179"/>
  <c r="H198" i="179"/>
  <c r="AP197" i="179"/>
  <c r="AO197" i="179"/>
  <c r="AN197" i="179"/>
  <c r="AM197" i="179"/>
  <c r="AL197" i="179"/>
  <c r="AH197" i="179"/>
  <c r="AG197" i="179"/>
  <c r="AC197" i="179"/>
  <c r="AB197" i="179"/>
  <c r="X197" i="179"/>
  <c r="W197" i="179"/>
  <c r="S197" i="179"/>
  <c r="R197" i="179"/>
  <c r="N197" i="179"/>
  <c r="M197" i="179"/>
  <c r="I197" i="179"/>
  <c r="H197" i="179"/>
  <c r="AP196" i="179"/>
  <c r="AO196" i="179"/>
  <c r="AN196" i="179"/>
  <c r="AM196" i="179"/>
  <c r="AL196" i="179"/>
  <c r="AH196" i="179"/>
  <c r="AG196" i="179"/>
  <c r="AC196" i="179"/>
  <c r="AB196" i="179"/>
  <c r="X196" i="179"/>
  <c r="W196" i="179"/>
  <c r="S196" i="179"/>
  <c r="R196" i="179"/>
  <c r="N196" i="179"/>
  <c r="M196" i="179"/>
  <c r="I196" i="179"/>
  <c r="H196" i="179"/>
  <c r="AP195" i="179"/>
  <c r="AO195" i="179"/>
  <c r="AN195" i="179"/>
  <c r="AM195" i="179"/>
  <c r="AL195" i="179"/>
  <c r="AH195" i="179"/>
  <c r="AG195" i="179"/>
  <c r="AC195" i="179"/>
  <c r="AB195" i="179"/>
  <c r="X195" i="179"/>
  <c r="W195" i="179"/>
  <c r="S195" i="179"/>
  <c r="R195" i="179"/>
  <c r="N195" i="179"/>
  <c r="M195" i="179"/>
  <c r="I195" i="179"/>
  <c r="H195" i="179"/>
  <c r="AP194" i="179"/>
  <c r="AO194" i="179"/>
  <c r="AN194" i="179"/>
  <c r="AM194" i="179"/>
  <c r="AL194" i="179"/>
  <c r="AH194" i="179"/>
  <c r="AG194" i="179"/>
  <c r="AC194" i="179"/>
  <c r="AB194" i="179"/>
  <c r="X194" i="179"/>
  <c r="W194" i="179"/>
  <c r="S194" i="179"/>
  <c r="R194" i="179"/>
  <c r="N194" i="179"/>
  <c r="M194" i="179"/>
  <c r="I194" i="179"/>
  <c r="H194" i="179"/>
  <c r="AP193" i="179"/>
  <c r="AO193" i="179"/>
  <c r="AN193" i="179"/>
  <c r="AM193" i="179"/>
  <c r="AL193" i="179"/>
  <c r="AH193" i="179"/>
  <c r="AG193" i="179"/>
  <c r="AC193" i="179"/>
  <c r="AB193" i="179"/>
  <c r="X193" i="179"/>
  <c r="W193" i="179"/>
  <c r="S193" i="179"/>
  <c r="R193" i="179"/>
  <c r="N193" i="179"/>
  <c r="M193" i="179"/>
  <c r="I193" i="179"/>
  <c r="H193" i="179"/>
  <c r="AP192" i="179"/>
  <c r="AO192" i="179"/>
  <c r="AN192" i="179"/>
  <c r="AM192" i="179"/>
  <c r="AL192" i="179"/>
  <c r="AH192" i="179"/>
  <c r="AG192" i="179"/>
  <c r="AC192" i="179"/>
  <c r="AB192" i="179"/>
  <c r="X192" i="179"/>
  <c r="W192" i="179"/>
  <c r="S192" i="179"/>
  <c r="R192" i="179"/>
  <c r="N192" i="179"/>
  <c r="M192" i="179"/>
  <c r="I192" i="179"/>
  <c r="H192" i="179"/>
  <c r="AP191" i="179"/>
  <c r="AO191" i="179"/>
  <c r="AN191" i="179"/>
  <c r="AM191" i="179"/>
  <c r="AL191" i="179"/>
  <c r="AH191" i="179"/>
  <c r="AG191" i="179"/>
  <c r="AC191" i="179"/>
  <c r="AB191" i="179"/>
  <c r="X191" i="179"/>
  <c r="W191" i="179"/>
  <c r="S191" i="179"/>
  <c r="R191" i="179"/>
  <c r="N191" i="179"/>
  <c r="M191" i="179"/>
  <c r="I191" i="179"/>
  <c r="H191" i="179"/>
  <c r="AP190" i="179"/>
  <c r="AO190" i="179"/>
  <c r="AN190" i="179"/>
  <c r="AM190" i="179"/>
  <c r="AL190" i="179"/>
  <c r="AH190" i="179"/>
  <c r="AG190" i="179"/>
  <c r="AC190" i="179"/>
  <c r="AB190" i="179"/>
  <c r="X190" i="179"/>
  <c r="W190" i="179"/>
  <c r="S190" i="179"/>
  <c r="R190" i="179"/>
  <c r="N190" i="179"/>
  <c r="M190" i="179"/>
  <c r="I190" i="179"/>
  <c r="H190" i="179"/>
  <c r="AP189" i="179"/>
  <c r="AO189" i="179"/>
  <c r="AN189" i="179"/>
  <c r="AM189" i="179"/>
  <c r="AL189" i="179"/>
  <c r="AH189" i="179"/>
  <c r="AG189" i="179"/>
  <c r="AC189" i="179"/>
  <c r="AB189" i="179"/>
  <c r="X189" i="179"/>
  <c r="W189" i="179"/>
  <c r="S189" i="179"/>
  <c r="R189" i="179"/>
  <c r="N189" i="179"/>
  <c r="M189" i="179"/>
  <c r="I189" i="179"/>
  <c r="H189" i="179"/>
  <c r="AP188" i="179"/>
  <c r="AO188" i="179"/>
  <c r="AN188" i="179"/>
  <c r="AM188" i="179"/>
  <c r="AL188" i="179"/>
  <c r="AH188" i="179"/>
  <c r="AG188" i="179"/>
  <c r="AC188" i="179"/>
  <c r="AB188" i="179"/>
  <c r="X188" i="179"/>
  <c r="W188" i="179"/>
  <c r="S188" i="179"/>
  <c r="R188" i="179"/>
  <c r="N188" i="179"/>
  <c r="M188" i="179"/>
  <c r="I188" i="179"/>
  <c r="H188" i="179"/>
  <c r="AP187" i="179"/>
  <c r="AO187" i="179"/>
  <c r="AN187" i="179"/>
  <c r="AM187" i="179"/>
  <c r="AL187" i="179"/>
  <c r="AH187" i="179"/>
  <c r="AG187" i="179"/>
  <c r="AC187" i="179"/>
  <c r="AB187" i="179"/>
  <c r="X187" i="179"/>
  <c r="W187" i="179"/>
  <c r="S187" i="179"/>
  <c r="R187" i="179"/>
  <c r="N187" i="179"/>
  <c r="M187" i="179"/>
  <c r="I187" i="179"/>
  <c r="H187" i="179"/>
  <c r="AP186" i="179"/>
  <c r="AO186" i="179"/>
  <c r="AN186" i="179"/>
  <c r="AM186" i="179"/>
  <c r="AL186" i="179"/>
  <c r="AH186" i="179"/>
  <c r="AG186" i="179"/>
  <c r="AC186" i="179"/>
  <c r="AB186" i="179"/>
  <c r="X186" i="179"/>
  <c r="W186" i="179"/>
  <c r="S186" i="179"/>
  <c r="R186" i="179"/>
  <c r="N186" i="179"/>
  <c r="M186" i="179"/>
  <c r="I186" i="179"/>
  <c r="H186" i="179"/>
  <c r="AP185" i="179"/>
  <c r="AO185" i="179"/>
  <c r="AN185" i="179"/>
  <c r="AM185" i="179"/>
  <c r="AL185" i="179"/>
  <c r="AH185" i="179"/>
  <c r="AG185" i="179"/>
  <c r="AC185" i="179"/>
  <c r="AB185" i="179"/>
  <c r="X185" i="179"/>
  <c r="W185" i="179"/>
  <c r="S185" i="179"/>
  <c r="R185" i="179"/>
  <c r="N185" i="179"/>
  <c r="M185" i="179"/>
  <c r="I185" i="179"/>
  <c r="H185" i="179"/>
  <c r="AP184" i="179"/>
  <c r="AO184" i="179"/>
  <c r="AN184" i="179"/>
  <c r="AM184" i="179"/>
  <c r="AL184" i="179"/>
  <c r="AH184" i="179"/>
  <c r="AG184" i="179"/>
  <c r="AC184" i="179"/>
  <c r="AB184" i="179"/>
  <c r="X184" i="179"/>
  <c r="W184" i="179"/>
  <c r="S184" i="179"/>
  <c r="R184" i="179"/>
  <c r="N184" i="179"/>
  <c r="M184" i="179"/>
  <c r="I184" i="179"/>
  <c r="H184" i="179"/>
  <c r="AP183" i="179"/>
  <c r="AO183" i="179"/>
  <c r="AN183" i="179"/>
  <c r="AM183" i="179"/>
  <c r="AL183" i="179"/>
  <c r="AH183" i="179"/>
  <c r="AG183" i="179"/>
  <c r="AC183" i="179"/>
  <c r="AB183" i="179"/>
  <c r="X183" i="179"/>
  <c r="W183" i="179"/>
  <c r="S183" i="179"/>
  <c r="R183" i="179"/>
  <c r="N183" i="179"/>
  <c r="M183" i="179"/>
  <c r="I183" i="179"/>
  <c r="H183" i="179"/>
  <c r="AP182" i="179"/>
  <c r="AO182" i="179"/>
  <c r="AN182" i="179"/>
  <c r="AM182" i="179"/>
  <c r="AL182" i="179"/>
  <c r="AH182" i="179"/>
  <c r="AG182" i="179"/>
  <c r="AC182" i="179"/>
  <c r="AB182" i="179"/>
  <c r="X182" i="179"/>
  <c r="W182" i="179"/>
  <c r="S182" i="179"/>
  <c r="R182" i="179"/>
  <c r="N182" i="179"/>
  <c r="M182" i="179"/>
  <c r="I182" i="179"/>
  <c r="H182" i="179"/>
  <c r="AP181" i="179"/>
  <c r="AO181" i="179"/>
  <c r="AN181" i="179"/>
  <c r="AM181" i="179"/>
  <c r="AL181" i="179"/>
  <c r="AH181" i="179"/>
  <c r="AG181" i="179"/>
  <c r="AC181" i="179"/>
  <c r="AB181" i="179"/>
  <c r="X181" i="179"/>
  <c r="W181" i="179"/>
  <c r="S181" i="179"/>
  <c r="R181" i="179"/>
  <c r="N181" i="179"/>
  <c r="M181" i="179"/>
  <c r="I181" i="179"/>
  <c r="H181" i="179"/>
  <c r="AP180" i="179"/>
  <c r="AO180" i="179"/>
  <c r="AN180" i="179"/>
  <c r="AM180" i="179"/>
  <c r="AL180" i="179"/>
  <c r="AH180" i="179"/>
  <c r="AG180" i="179"/>
  <c r="AC180" i="179"/>
  <c r="AB180" i="179"/>
  <c r="X180" i="179"/>
  <c r="W180" i="179"/>
  <c r="S180" i="179"/>
  <c r="R180" i="179"/>
  <c r="N180" i="179"/>
  <c r="M180" i="179"/>
  <c r="I180" i="179"/>
  <c r="H180" i="179"/>
  <c r="AP179" i="179"/>
  <c r="AO179" i="179"/>
  <c r="AN179" i="179"/>
  <c r="AM179" i="179"/>
  <c r="AL179" i="179"/>
  <c r="AH179" i="179"/>
  <c r="AG179" i="179"/>
  <c r="AC179" i="179"/>
  <c r="AB179" i="179"/>
  <c r="X179" i="179"/>
  <c r="W179" i="179"/>
  <c r="S179" i="179"/>
  <c r="R179" i="179"/>
  <c r="N179" i="179"/>
  <c r="M179" i="179"/>
  <c r="I179" i="179"/>
  <c r="H179" i="179"/>
  <c r="AP178" i="179"/>
  <c r="AO178" i="179"/>
  <c r="AN178" i="179"/>
  <c r="AM178" i="179"/>
  <c r="AL178" i="179"/>
  <c r="AH178" i="179"/>
  <c r="AG178" i="179"/>
  <c r="AC178" i="179"/>
  <c r="AB178" i="179"/>
  <c r="X178" i="179"/>
  <c r="W178" i="179"/>
  <c r="S178" i="179"/>
  <c r="R178" i="179"/>
  <c r="N178" i="179"/>
  <c r="M178" i="179"/>
  <c r="I178" i="179"/>
  <c r="H178" i="179"/>
  <c r="AP177" i="179"/>
  <c r="AO177" i="179"/>
  <c r="AN177" i="179"/>
  <c r="AM177" i="179"/>
  <c r="AL177" i="179"/>
  <c r="AH177" i="179"/>
  <c r="AG177" i="179"/>
  <c r="AC177" i="179"/>
  <c r="AB177" i="179"/>
  <c r="X177" i="179"/>
  <c r="W177" i="179"/>
  <c r="S177" i="179"/>
  <c r="R177" i="179"/>
  <c r="N177" i="179"/>
  <c r="M177" i="179"/>
  <c r="I177" i="179"/>
  <c r="H177" i="179"/>
  <c r="AP176" i="179"/>
  <c r="AO176" i="179"/>
  <c r="AN176" i="179"/>
  <c r="AM176" i="179"/>
  <c r="AL176" i="179"/>
  <c r="AH176" i="179"/>
  <c r="AG176" i="179"/>
  <c r="AC176" i="179"/>
  <c r="AB176" i="179"/>
  <c r="X176" i="179"/>
  <c r="W176" i="179"/>
  <c r="S176" i="179"/>
  <c r="R176" i="179"/>
  <c r="N176" i="179"/>
  <c r="M176" i="179"/>
  <c r="I176" i="179"/>
  <c r="H176" i="179"/>
  <c r="AP175" i="179"/>
  <c r="AO175" i="179"/>
  <c r="AN175" i="179"/>
  <c r="AM175" i="179"/>
  <c r="AL175" i="179"/>
  <c r="AH175" i="179"/>
  <c r="AG175" i="179"/>
  <c r="AC175" i="179"/>
  <c r="AB175" i="179"/>
  <c r="X175" i="179"/>
  <c r="W175" i="179"/>
  <c r="S175" i="179"/>
  <c r="R175" i="179"/>
  <c r="N175" i="179"/>
  <c r="M175" i="179"/>
  <c r="I175" i="179"/>
  <c r="H175" i="179"/>
  <c r="AP174" i="179"/>
  <c r="AO174" i="179"/>
  <c r="AN174" i="179"/>
  <c r="AM174" i="179"/>
  <c r="AL174" i="179"/>
  <c r="AH174" i="179"/>
  <c r="AG174" i="179"/>
  <c r="AC174" i="179"/>
  <c r="AB174" i="179"/>
  <c r="X174" i="179"/>
  <c r="W174" i="179"/>
  <c r="S174" i="179"/>
  <c r="R174" i="179"/>
  <c r="N174" i="179"/>
  <c r="M174" i="179"/>
  <c r="I174" i="179"/>
  <c r="H174" i="179"/>
  <c r="AP173" i="179"/>
  <c r="AO173" i="179"/>
  <c r="AN173" i="179"/>
  <c r="AM173" i="179"/>
  <c r="AL173" i="179"/>
  <c r="AH173" i="179"/>
  <c r="AG173" i="179"/>
  <c r="AC173" i="179"/>
  <c r="AB173" i="179"/>
  <c r="X173" i="179"/>
  <c r="W173" i="179"/>
  <c r="S173" i="179"/>
  <c r="R173" i="179"/>
  <c r="N173" i="179"/>
  <c r="M173" i="179"/>
  <c r="I173" i="179"/>
  <c r="H173" i="179"/>
  <c r="AP172" i="179"/>
  <c r="AO172" i="179"/>
  <c r="AN172" i="179"/>
  <c r="AM172" i="179"/>
  <c r="AL172" i="179"/>
  <c r="AH172" i="179"/>
  <c r="AG172" i="179"/>
  <c r="AC172" i="179"/>
  <c r="AB172" i="179"/>
  <c r="X172" i="179"/>
  <c r="W172" i="179"/>
  <c r="S172" i="179"/>
  <c r="R172" i="179"/>
  <c r="N172" i="179"/>
  <c r="M172" i="179"/>
  <c r="I172" i="179"/>
  <c r="H172" i="179"/>
  <c r="AP171" i="179"/>
  <c r="AO171" i="179"/>
  <c r="AN171" i="179"/>
  <c r="AM171" i="179"/>
  <c r="AL171" i="179"/>
  <c r="AH171" i="179"/>
  <c r="AG171" i="179"/>
  <c r="AC171" i="179"/>
  <c r="AB171" i="179"/>
  <c r="X171" i="179"/>
  <c r="W171" i="179"/>
  <c r="S171" i="179"/>
  <c r="R171" i="179"/>
  <c r="N171" i="179"/>
  <c r="M171" i="179"/>
  <c r="I171" i="179"/>
  <c r="H171" i="179"/>
  <c r="AP170" i="179"/>
  <c r="AO170" i="179"/>
  <c r="AN170" i="179"/>
  <c r="AM170" i="179"/>
  <c r="AL170" i="179"/>
  <c r="AH170" i="179"/>
  <c r="AG170" i="179"/>
  <c r="AC170" i="179"/>
  <c r="AB170" i="179"/>
  <c r="X170" i="179"/>
  <c r="W170" i="179"/>
  <c r="S170" i="179"/>
  <c r="R170" i="179"/>
  <c r="N170" i="179"/>
  <c r="M170" i="179"/>
  <c r="I170" i="179"/>
  <c r="H170" i="179"/>
  <c r="AP169" i="179"/>
  <c r="AO169" i="179"/>
  <c r="AN169" i="179"/>
  <c r="AM169" i="179"/>
  <c r="AL169" i="179"/>
  <c r="AH169" i="179"/>
  <c r="AG169" i="179"/>
  <c r="AC169" i="179"/>
  <c r="AB169" i="179"/>
  <c r="X169" i="179"/>
  <c r="W169" i="179"/>
  <c r="S169" i="179"/>
  <c r="R169" i="179"/>
  <c r="N169" i="179"/>
  <c r="M169" i="179"/>
  <c r="I169" i="179"/>
  <c r="H169" i="179"/>
  <c r="AP168" i="179"/>
  <c r="AO168" i="179"/>
  <c r="AN168" i="179"/>
  <c r="AM168" i="179"/>
  <c r="AL168" i="179"/>
  <c r="AH168" i="179"/>
  <c r="AG168" i="179"/>
  <c r="AC168" i="179"/>
  <c r="AB168" i="179"/>
  <c r="X168" i="179"/>
  <c r="W168" i="179"/>
  <c r="S168" i="179"/>
  <c r="R168" i="179"/>
  <c r="N168" i="179"/>
  <c r="M168" i="179"/>
  <c r="I168" i="179"/>
  <c r="H168" i="179"/>
  <c r="AP167" i="179"/>
  <c r="AO167" i="179"/>
  <c r="AN167" i="179"/>
  <c r="AM167" i="179"/>
  <c r="AL167" i="179"/>
  <c r="AH167" i="179"/>
  <c r="AG167" i="179"/>
  <c r="AC167" i="179"/>
  <c r="AB167" i="179"/>
  <c r="X167" i="179"/>
  <c r="W167" i="179"/>
  <c r="S167" i="179"/>
  <c r="R167" i="179"/>
  <c r="N167" i="179"/>
  <c r="M167" i="179"/>
  <c r="I167" i="179"/>
  <c r="H167" i="179"/>
  <c r="AP166" i="179"/>
  <c r="AO166" i="179"/>
  <c r="AN166" i="179"/>
  <c r="AM166" i="179"/>
  <c r="AL166" i="179"/>
  <c r="AH166" i="179"/>
  <c r="AG166" i="179"/>
  <c r="AC166" i="179"/>
  <c r="AB166" i="179"/>
  <c r="X166" i="179"/>
  <c r="W166" i="179"/>
  <c r="S166" i="179"/>
  <c r="R166" i="179"/>
  <c r="N166" i="179"/>
  <c r="M166" i="179"/>
  <c r="I166" i="179"/>
  <c r="H166" i="179"/>
  <c r="AP165" i="179"/>
  <c r="AO165" i="179"/>
  <c r="AN165" i="179"/>
  <c r="AM165" i="179"/>
  <c r="AL165" i="179"/>
  <c r="AH165" i="179"/>
  <c r="AG165" i="179"/>
  <c r="AC165" i="179"/>
  <c r="AB165" i="179"/>
  <c r="X165" i="179"/>
  <c r="W165" i="179"/>
  <c r="S165" i="179"/>
  <c r="R165" i="179"/>
  <c r="N165" i="179"/>
  <c r="M165" i="179"/>
  <c r="I165" i="179"/>
  <c r="H165" i="179"/>
  <c r="AP164" i="179"/>
  <c r="AO164" i="179"/>
  <c r="AN164" i="179"/>
  <c r="AM164" i="179"/>
  <c r="AL164" i="179"/>
  <c r="AH164" i="179"/>
  <c r="AG164" i="179"/>
  <c r="AC164" i="179"/>
  <c r="AB164" i="179"/>
  <c r="X164" i="179"/>
  <c r="W164" i="179"/>
  <c r="S164" i="179"/>
  <c r="R164" i="179"/>
  <c r="N164" i="179"/>
  <c r="M164" i="179"/>
  <c r="I164" i="179"/>
  <c r="H164" i="179"/>
  <c r="AP163" i="179"/>
  <c r="AO163" i="179"/>
  <c r="AN163" i="179"/>
  <c r="AM163" i="179"/>
  <c r="AL163" i="179"/>
  <c r="AH163" i="179"/>
  <c r="AG163" i="179"/>
  <c r="AC163" i="179"/>
  <c r="AB163" i="179"/>
  <c r="X163" i="179"/>
  <c r="W163" i="179"/>
  <c r="S163" i="179"/>
  <c r="R163" i="179"/>
  <c r="N163" i="179"/>
  <c r="M163" i="179"/>
  <c r="I163" i="179"/>
  <c r="H163" i="179"/>
  <c r="AP162" i="179"/>
  <c r="AO162" i="179"/>
  <c r="AN162" i="179"/>
  <c r="AM162" i="179"/>
  <c r="AL162" i="179"/>
  <c r="AH162" i="179"/>
  <c r="AG162" i="179"/>
  <c r="AC162" i="179"/>
  <c r="AB162" i="179"/>
  <c r="X162" i="179"/>
  <c r="W162" i="179"/>
  <c r="S162" i="179"/>
  <c r="R162" i="179"/>
  <c r="N162" i="179"/>
  <c r="M162" i="179"/>
  <c r="I162" i="179"/>
  <c r="H162" i="179"/>
  <c r="AP161" i="179"/>
  <c r="AO161" i="179"/>
  <c r="AN161" i="179"/>
  <c r="AM161" i="179"/>
  <c r="AL161" i="179"/>
  <c r="AH161" i="179"/>
  <c r="AG161" i="179"/>
  <c r="AC161" i="179"/>
  <c r="AB161" i="179"/>
  <c r="X161" i="179"/>
  <c r="W161" i="179"/>
  <c r="S161" i="179"/>
  <c r="R161" i="179"/>
  <c r="N161" i="179"/>
  <c r="M161" i="179"/>
  <c r="I161" i="179"/>
  <c r="H161" i="179"/>
  <c r="AP160" i="179"/>
  <c r="AO160" i="179"/>
  <c r="AN160" i="179"/>
  <c r="AM160" i="179"/>
  <c r="AL160" i="179"/>
  <c r="AH160" i="179"/>
  <c r="AG160" i="179"/>
  <c r="AC160" i="179"/>
  <c r="AB160" i="179"/>
  <c r="X160" i="179"/>
  <c r="W160" i="179"/>
  <c r="S160" i="179"/>
  <c r="R160" i="179"/>
  <c r="N160" i="179"/>
  <c r="M160" i="179"/>
  <c r="I160" i="179"/>
  <c r="H160" i="179"/>
  <c r="AP159" i="179"/>
  <c r="AO159" i="179"/>
  <c r="AN159" i="179"/>
  <c r="AM159" i="179"/>
  <c r="AL159" i="179"/>
  <c r="AH159" i="179"/>
  <c r="AG159" i="179"/>
  <c r="AC159" i="179"/>
  <c r="AB159" i="179"/>
  <c r="X159" i="179"/>
  <c r="W159" i="179"/>
  <c r="S159" i="179"/>
  <c r="R159" i="179"/>
  <c r="N159" i="179"/>
  <c r="M159" i="179"/>
  <c r="I159" i="179"/>
  <c r="H159" i="179"/>
  <c r="AP158" i="179"/>
  <c r="AO158" i="179"/>
  <c r="AN158" i="179"/>
  <c r="AM158" i="179"/>
  <c r="AL158" i="179"/>
  <c r="AH158" i="179"/>
  <c r="AG158" i="179"/>
  <c r="AC158" i="179"/>
  <c r="AB158" i="179"/>
  <c r="X158" i="179"/>
  <c r="W158" i="179"/>
  <c r="S158" i="179"/>
  <c r="R158" i="179"/>
  <c r="N158" i="179"/>
  <c r="M158" i="179"/>
  <c r="I158" i="179"/>
  <c r="H158" i="179"/>
  <c r="AP157" i="179"/>
  <c r="AO157" i="179"/>
  <c r="AN157" i="179"/>
  <c r="AM157" i="179"/>
  <c r="AL157" i="179"/>
  <c r="AH157" i="179"/>
  <c r="AG157" i="179"/>
  <c r="AC157" i="179"/>
  <c r="AB157" i="179"/>
  <c r="X157" i="179"/>
  <c r="W157" i="179"/>
  <c r="S157" i="179"/>
  <c r="R157" i="179"/>
  <c r="N157" i="179"/>
  <c r="M157" i="179"/>
  <c r="I157" i="179"/>
  <c r="H157" i="179"/>
  <c r="AP156" i="179"/>
  <c r="AO156" i="179"/>
  <c r="AN156" i="179"/>
  <c r="AM156" i="179"/>
  <c r="AL156" i="179"/>
  <c r="AH156" i="179"/>
  <c r="AG156" i="179"/>
  <c r="AC156" i="179"/>
  <c r="AB156" i="179"/>
  <c r="X156" i="179"/>
  <c r="W156" i="179"/>
  <c r="S156" i="179"/>
  <c r="R156" i="179"/>
  <c r="N156" i="179"/>
  <c r="M156" i="179"/>
  <c r="I156" i="179"/>
  <c r="H156" i="179"/>
  <c r="AP155" i="179"/>
  <c r="AO155" i="179"/>
  <c r="AN155" i="179"/>
  <c r="AM155" i="179"/>
  <c r="AL155" i="179"/>
  <c r="AH155" i="179"/>
  <c r="AG155" i="179"/>
  <c r="AC155" i="179"/>
  <c r="AB155" i="179"/>
  <c r="X155" i="179"/>
  <c r="W155" i="179"/>
  <c r="S155" i="179"/>
  <c r="R155" i="179"/>
  <c r="N155" i="179"/>
  <c r="M155" i="179"/>
  <c r="I155" i="179"/>
  <c r="H155" i="179"/>
  <c r="AP154" i="179"/>
  <c r="AO154" i="179"/>
  <c r="AN154" i="179"/>
  <c r="AM154" i="179"/>
  <c r="AL154" i="179"/>
  <c r="AH154" i="179"/>
  <c r="AG154" i="179"/>
  <c r="AC154" i="179"/>
  <c r="AB154" i="179"/>
  <c r="X154" i="179"/>
  <c r="W154" i="179"/>
  <c r="S154" i="179"/>
  <c r="R154" i="179"/>
  <c r="N154" i="179"/>
  <c r="M154" i="179"/>
  <c r="I154" i="179"/>
  <c r="H154" i="179"/>
  <c r="AP153" i="179"/>
  <c r="AO153" i="179"/>
  <c r="AN153" i="179"/>
  <c r="AM153" i="179"/>
  <c r="AL153" i="179"/>
  <c r="AH153" i="179"/>
  <c r="AG153" i="179"/>
  <c r="AC153" i="179"/>
  <c r="AB153" i="179"/>
  <c r="X153" i="179"/>
  <c r="W153" i="179"/>
  <c r="S153" i="179"/>
  <c r="R153" i="179"/>
  <c r="N153" i="179"/>
  <c r="M153" i="179"/>
  <c r="I153" i="179"/>
  <c r="H153" i="179"/>
  <c r="AP152" i="179"/>
  <c r="AO152" i="179"/>
  <c r="AN152" i="179"/>
  <c r="AM152" i="179"/>
  <c r="AL152" i="179"/>
  <c r="AH152" i="179"/>
  <c r="AG152" i="179"/>
  <c r="AC152" i="179"/>
  <c r="AB152" i="179"/>
  <c r="X152" i="179"/>
  <c r="W152" i="179"/>
  <c r="S152" i="179"/>
  <c r="R152" i="179"/>
  <c r="N152" i="179"/>
  <c r="M152" i="179"/>
  <c r="I152" i="179"/>
  <c r="H152" i="179"/>
  <c r="AP151" i="179"/>
  <c r="AO151" i="179"/>
  <c r="AN151" i="179"/>
  <c r="AM151" i="179"/>
  <c r="AL151" i="179"/>
  <c r="AH151" i="179"/>
  <c r="AG151" i="179"/>
  <c r="AC151" i="179"/>
  <c r="AB151" i="179"/>
  <c r="X151" i="179"/>
  <c r="W151" i="179"/>
  <c r="S151" i="179"/>
  <c r="R151" i="179"/>
  <c r="N151" i="179"/>
  <c r="M151" i="179"/>
  <c r="I151" i="179"/>
  <c r="H151" i="179"/>
  <c r="AP150" i="179"/>
  <c r="AO150" i="179"/>
  <c r="AN150" i="179"/>
  <c r="AM150" i="179"/>
  <c r="AL150" i="179"/>
  <c r="AH150" i="179"/>
  <c r="AG150" i="179"/>
  <c r="AC150" i="179"/>
  <c r="AB150" i="179"/>
  <c r="X150" i="179"/>
  <c r="W150" i="179"/>
  <c r="S150" i="179"/>
  <c r="R150" i="179"/>
  <c r="N150" i="179"/>
  <c r="M150" i="179"/>
  <c r="I150" i="179"/>
  <c r="H150" i="179"/>
  <c r="AP149" i="179"/>
  <c r="AO149" i="179"/>
  <c r="AN149" i="179"/>
  <c r="AM149" i="179"/>
  <c r="AL149" i="179"/>
  <c r="AH149" i="179"/>
  <c r="AG149" i="179"/>
  <c r="AC149" i="179"/>
  <c r="AB149" i="179"/>
  <c r="X149" i="179"/>
  <c r="W149" i="179"/>
  <c r="S149" i="179"/>
  <c r="R149" i="179"/>
  <c r="N149" i="179"/>
  <c r="M149" i="179"/>
  <c r="I149" i="179"/>
  <c r="H149" i="179"/>
  <c r="AP148" i="179"/>
  <c r="AO148" i="179"/>
  <c r="AN148" i="179"/>
  <c r="AM148" i="179"/>
  <c r="AL148" i="179"/>
  <c r="AH148" i="179"/>
  <c r="AG148" i="179"/>
  <c r="AC148" i="179"/>
  <c r="AB148" i="179"/>
  <c r="X148" i="179"/>
  <c r="W148" i="179"/>
  <c r="S148" i="179"/>
  <c r="R148" i="179"/>
  <c r="N148" i="179"/>
  <c r="M148" i="179"/>
  <c r="I148" i="179"/>
  <c r="H148" i="179"/>
  <c r="AP147" i="179"/>
  <c r="AO147" i="179"/>
  <c r="AN147" i="179"/>
  <c r="AM147" i="179"/>
  <c r="AL147" i="179"/>
  <c r="AH147" i="179"/>
  <c r="AG147" i="179"/>
  <c r="AC147" i="179"/>
  <c r="AB147" i="179"/>
  <c r="X147" i="179"/>
  <c r="W147" i="179"/>
  <c r="S147" i="179"/>
  <c r="R147" i="179"/>
  <c r="N147" i="179"/>
  <c r="M147" i="179"/>
  <c r="I147" i="179"/>
  <c r="H147" i="179"/>
  <c r="AP146" i="179"/>
  <c r="AO146" i="179"/>
  <c r="AN146" i="179"/>
  <c r="AM146" i="179"/>
  <c r="AL146" i="179"/>
  <c r="AH146" i="179"/>
  <c r="AG146" i="179"/>
  <c r="AC146" i="179"/>
  <c r="AB146" i="179"/>
  <c r="X146" i="179"/>
  <c r="W146" i="179"/>
  <c r="S146" i="179"/>
  <c r="R146" i="179"/>
  <c r="N146" i="179"/>
  <c r="M146" i="179"/>
  <c r="I146" i="179"/>
  <c r="H146" i="179"/>
  <c r="AP145" i="179"/>
  <c r="AO145" i="179"/>
  <c r="AN145" i="179"/>
  <c r="AM145" i="179"/>
  <c r="AL145" i="179"/>
  <c r="AH145" i="179"/>
  <c r="AG145" i="179"/>
  <c r="AC145" i="179"/>
  <c r="AB145" i="179"/>
  <c r="X145" i="179"/>
  <c r="W145" i="179"/>
  <c r="S145" i="179"/>
  <c r="R145" i="179"/>
  <c r="N145" i="179"/>
  <c r="M145" i="179"/>
  <c r="I145" i="179"/>
  <c r="H145" i="179"/>
  <c r="AP144" i="179"/>
  <c r="AO144" i="179"/>
  <c r="AN144" i="179"/>
  <c r="AM144" i="179"/>
  <c r="AL144" i="179"/>
  <c r="AH144" i="179"/>
  <c r="AG144" i="179"/>
  <c r="AC144" i="179"/>
  <c r="AB144" i="179"/>
  <c r="X144" i="179"/>
  <c r="W144" i="179"/>
  <c r="S144" i="179"/>
  <c r="R144" i="179"/>
  <c r="N144" i="179"/>
  <c r="M144" i="179"/>
  <c r="I144" i="179"/>
  <c r="H144" i="179"/>
  <c r="AP143" i="179"/>
  <c r="AO143" i="179"/>
  <c r="AN143" i="179"/>
  <c r="AM143" i="179"/>
  <c r="AL143" i="179"/>
  <c r="AH143" i="179"/>
  <c r="AG143" i="179"/>
  <c r="AC143" i="179"/>
  <c r="AB143" i="179"/>
  <c r="X143" i="179"/>
  <c r="W143" i="179"/>
  <c r="S143" i="179"/>
  <c r="R143" i="179"/>
  <c r="N143" i="179"/>
  <c r="M143" i="179"/>
  <c r="I143" i="179"/>
  <c r="H143" i="179"/>
  <c r="AP142" i="179"/>
  <c r="AO142" i="179"/>
  <c r="AN142" i="179"/>
  <c r="AM142" i="179"/>
  <c r="AL142" i="179"/>
  <c r="AH142" i="179"/>
  <c r="AG142" i="179"/>
  <c r="AC142" i="179"/>
  <c r="AB142" i="179"/>
  <c r="X142" i="179"/>
  <c r="W142" i="179"/>
  <c r="S142" i="179"/>
  <c r="R142" i="179"/>
  <c r="N142" i="179"/>
  <c r="M142" i="179"/>
  <c r="I142" i="179"/>
  <c r="H142" i="179"/>
  <c r="AP141" i="179"/>
  <c r="AO141" i="179"/>
  <c r="AN141" i="179"/>
  <c r="AM141" i="179"/>
  <c r="AL141" i="179"/>
  <c r="AH141" i="179"/>
  <c r="AG141" i="179"/>
  <c r="AC141" i="179"/>
  <c r="AB141" i="179"/>
  <c r="X141" i="179"/>
  <c r="W141" i="179"/>
  <c r="S141" i="179"/>
  <c r="R141" i="179"/>
  <c r="N141" i="179"/>
  <c r="M141" i="179"/>
  <c r="I141" i="179"/>
  <c r="H141" i="179"/>
  <c r="AP140" i="179"/>
  <c r="AO140" i="179"/>
  <c r="AN140" i="179"/>
  <c r="AM140" i="179"/>
  <c r="AL140" i="179"/>
  <c r="AH140" i="179"/>
  <c r="AG140" i="179"/>
  <c r="AC140" i="179"/>
  <c r="AB140" i="179"/>
  <c r="X140" i="179"/>
  <c r="W140" i="179"/>
  <c r="S140" i="179"/>
  <c r="R140" i="179"/>
  <c r="N140" i="179"/>
  <c r="M140" i="179"/>
  <c r="I140" i="179"/>
  <c r="H140" i="179"/>
  <c r="AP139" i="179"/>
  <c r="AO139" i="179"/>
  <c r="AN139" i="179"/>
  <c r="AM139" i="179"/>
  <c r="AL139" i="179"/>
  <c r="AH139" i="179"/>
  <c r="AG139" i="179"/>
  <c r="AC139" i="179"/>
  <c r="AB139" i="179"/>
  <c r="X139" i="179"/>
  <c r="W139" i="179"/>
  <c r="S139" i="179"/>
  <c r="R139" i="179"/>
  <c r="N139" i="179"/>
  <c r="M139" i="179"/>
  <c r="I139" i="179"/>
  <c r="H139" i="179"/>
  <c r="AP138" i="179"/>
  <c r="AO138" i="179"/>
  <c r="AN138" i="179"/>
  <c r="AM138" i="179"/>
  <c r="AL138" i="179"/>
  <c r="AH138" i="179"/>
  <c r="AG138" i="179"/>
  <c r="AC138" i="179"/>
  <c r="AB138" i="179"/>
  <c r="X138" i="179"/>
  <c r="W138" i="179"/>
  <c r="S138" i="179"/>
  <c r="R138" i="179"/>
  <c r="N138" i="179"/>
  <c r="M138" i="179"/>
  <c r="I138" i="179"/>
  <c r="H138" i="179"/>
  <c r="AP137" i="179"/>
  <c r="AO137" i="179"/>
  <c r="AN137" i="179"/>
  <c r="AM137" i="179"/>
  <c r="AL137" i="179"/>
  <c r="AH137" i="179"/>
  <c r="AG137" i="179"/>
  <c r="AC137" i="179"/>
  <c r="AB137" i="179"/>
  <c r="X137" i="179"/>
  <c r="W137" i="179"/>
  <c r="S137" i="179"/>
  <c r="R137" i="179"/>
  <c r="N137" i="179"/>
  <c r="M137" i="179"/>
  <c r="I137" i="179"/>
  <c r="H137" i="179"/>
  <c r="AP136" i="179"/>
  <c r="AO136" i="179"/>
  <c r="AN136" i="179"/>
  <c r="AM136" i="179"/>
  <c r="AL136" i="179"/>
  <c r="AH136" i="179"/>
  <c r="AG136" i="179"/>
  <c r="AC136" i="179"/>
  <c r="AB136" i="179"/>
  <c r="X136" i="179"/>
  <c r="W136" i="179"/>
  <c r="S136" i="179"/>
  <c r="R136" i="179"/>
  <c r="N136" i="179"/>
  <c r="M136" i="179"/>
  <c r="I136" i="179"/>
  <c r="H136" i="179"/>
  <c r="AP135" i="179"/>
  <c r="AO135" i="179"/>
  <c r="AN135" i="179"/>
  <c r="AM135" i="179"/>
  <c r="AL135" i="179"/>
  <c r="AH135" i="179"/>
  <c r="AG135" i="179"/>
  <c r="AC135" i="179"/>
  <c r="AB135" i="179"/>
  <c r="X135" i="179"/>
  <c r="W135" i="179"/>
  <c r="S135" i="179"/>
  <c r="R135" i="179"/>
  <c r="N135" i="179"/>
  <c r="M135" i="179"/>
  <c r="I135" i="179"/>
  <c r="H135" i="179"/>
  <c r="AP134" i="179"/>
  <c r="AO134" i="179"/>
  <c r="AN134" i="179"/>
  <c r="AM134" i="179"/>
  <c r="AL134" i="179"/>
  <c r="AH134" i="179"/>
  <c r="AG134" i="179"/>
  <c r="AC134" i="179"/>
  <c r="AB134" i="179"/>
  <c r="X134" i="179"/>
  <c r="W134" i="179"/>
  <c r="S134" i="179"/>
  <c r="R134" i="179"/>
  <c r="N134" i="179"/>
  <c r="M134" i="179"/>
  <c r="I134" i="179"/>
  <c r="H134" i="179"/>
  <c r="AP133" i="179"/>
  <c r="AO133" i="179"/>
  <c r="AN133" i="179"/>
  <c r="AM133" i="179"/>
  <c r="AL133" i="179"/>
  <c r="AH133" i="179"/>
  <c r="AG133" i="179"/>
  <c r="AC133" i="179"/>
  <c r="AB133" i="179"/>
  <c r="X133" i="179"/>
  <c r="W133" i="179"/>
  <c r="S133" i="179"/>
  <c r="R133" i="179"/>
  <c r="N133" i="179"/>
  <c r="M133" i="179"/>
  <c r="I133" i="179"/>
  <c r="H133" i="179"/>
  <c r="AP132" i="179"/>
  <c r="AO132" i="179"/>
  <c r="AN132" i="179"/>
  <c r="AM132" i="179"/>
  <c r="AL132" i="179"/>
  <c r="AH132" i="179"/>
  <c r="AG132" i="179"/>
  <c r="AC132" i="179"/>
  <c r="AB132" i="179"/>
  <c r="X132" i="179"/>
  <c r="W132" i="179"/>
  <c r="S132" i="179"/>
  <c r="R132" i="179"/>
  <c r="N132" i="179"/>
  <c r="M132" i="179"/>
  <c r="I132" i="179"/>
  <c r="H132" i="179"/>
  <c r="AP131" i="179"/>
  <c r="AO131" i="179"/>
  <c r="AN131" i="179"/>
  <c r="AM131" i="179"/>
  <c r="AL131" i="179"/>
  <c r="AH131" i="179"/>
  <c r="AG131" i="179"/>
  <c r="AC131" i="179"/>
  <c r="AB131" i="179"/>
  <c r="X131" i="179"/>
  <c r="W131" i="179"/>
  <c r="S131" i="179"/>
  <c r="R131" i="179"/>
  <c r="N131" i="179"/>
  <c r="M131" i="179"/>
  <c r="I131" i="179"/>
  <c r="H131" i="179"/>
  <c r="AP130" i="179"/>
  <c r="AO130" i="179"/>
  <c r="AN130" i="179"/>
  <c r="AM130" i="179"/>
  <c r="AL130" i="179"/>
  <c r="AH130" i="179"/>
  <c r="AG130" i="179"/>
  <c r="AC130" i="179"/>
  <c r="AB130" i="179"/>
  <c r="X130" i="179"/>
  <c r="W130" i="179"/>
  <c r="S130" i="179"/>
  <c r="R130" i="179"/>
  <c r="N130" i="179"/>
  <c r="M130" i="179"/>
  <c r="I130" i="179"/>
  <c r="H130" i="179"/>
  <c r="AP129" i="179"/>
  <c r="AO129" i="179"/>
  <c r="AN129" i="179"/>
  <c r="AM129" i="179"/>
  <c r="AL129" i="179"/>
  <c r="AH129" i="179"/>
  <c r="AG129" i="179"/>
  <c r="AC129" i="179"/>
  <c r="AB129" i="179"/>
  <c r="X129" i="179"/>
  <c r="W129" i="179"/>
  <c r="S129" i="179"/>
  <c r="R129" i="179"/>
  <c r="N129" i="179"/>
  <c r="M129" i="179"/>
  <c r="I129" i="179"/>
  <c r="H129" i="179"/>
  <c r="AP128" i="179"/>
  <c r="AO128" i="179"/>
  <c r="AN128" i="179"/>
  <c r="AM128" i="179"/>
  <c r="AL128" i="179"/>
  <c r="AH128" i="179"/>
  <c r="AG128" i="179"/>
  <c r="AC128" i="179"/>
  <c r="AB128" i="179"/>
  <c r="X128" i="179"/>
  <c r="W128" i="179"/>
  <c r="S128" i="179"/>
  <c r="R128" i="179"/>
  <c r="N128" i="179"/>
  <c r="M128" i="179"/>
  <c r="I128" i="179"/>
  <c r="H128" i="179"/>
  <c r="AP127" i="179"/>
  <c r="AO127" i="179"/>
  <c r="AN127" i="179"/>
  <c r="AM127" i="179"/>
  <c r="AL127" i="179"/>
  <c r="AH127" i="179"/>
  <c r="AG127" i="179"/>
  <c r="AC127" i="179"/>
  <c r="AB127" i="179"/>
  <c r="X127" i="179"/>
  <c r="W127" i="179"/>
  <c r="S127" i="179"/>
  <c r="R127" i="179"/>
  <c r="N127" i="179"/>
  <c r="M127" i="179"/>
  <c r="I127" i="179"/>
  <c r="H127" i="179"/>
  <c r="AP126" i="179"/>
  <c r="AO126" i="179"/>
  <c r="AN126" i="179"/>
  <c r="AM126" i="179"/>
  <c r="AL126" i="179"/>
  <c r="AH126" i="179"/>
  <c r="AG126" i="179"/>
  <c r="AC126" i="179"/>
  <c r="AB126" i="179"/>
  <c r="X126" i="179"/>
  <c r="W126" i="179"/>
  <c r="S126" i="179"/>
  <c r="R126" i="179"/>
  <c r="N126" i="179"/>
  <c r="M126" i="179"/>
  <c r="I126" i="179"/>
  <c r="H126" i="179"/>
  <c r="AP125" i="179"/>
  <c r="AO125" i="179"/>
  <c r="AN125" i="179"/>
  <c r="AM125" i="179"/>
  <c r="AL125" i="179"/>
  <c r="AH125" i="179"/>
  <c r="AG125" i="179"/>
  <c r="AC125" i="179"/>
  <c r="AB125" i="179"/>
  <c r="X125" i="179"/>
  <c r="W125" i="179"/>
  <c r="S125" i="179"/>
  <c r="R125" i="179"/>
  <c r="N125" i="179"/>
  <c r="M125" i="179"/>
  <c r="I125" i="179"/>
  <c r="H125" i="179"/>
  <c r="AP124" i="179"/>
  <c r="AO124" i="179"/>
  <c r="AN124" i="179"/>
  <c r="AM124" i="179"/>
  <c r="AL124" i="179"/>
  <c r="AH124" i="179"/>
  <c r="AG124" i="179"/>
  <c r="AC124" i="179"/>
  <c r="AB124" i="179"/>
  <c r="X124" i="179"/>
  <c r="W124" i="179"/>
  <c r="S124" i="179"/>
  <c r="R124" i="179"/>
  <c r="N124" i="179"/>
  <c r="M124" i="179"/>
  <c r="I124" i="179"/>
  <c r="H124" i="179"/>
  <c r="AP123" i="179"/>
  <c r="AO123" i="179"/>
  <c r="AN123" i="179"/>
  <c r="AM123" i="179"/>
  <c r="AL123" i="179"/>
  <c r="AH123" i="179"/>
  <c r="AG123" i="179"/>
  <c r="AC123" i="179"/>
  <c r="AB123" i="179"/>
  <c r="X123" i="179"/>
  <c r="W123" i="179"/>
  <c r="S123" i="179"/>
  <c r="R123" i="179"/>
  <c r="N123" i="179"/>
  <c r="M123" i="179"/>
  <c r="I123" i="179"/>
  <c r="H123" i="179"/>
  <c r="AP122" i="179"/>
  <c r="AO122" i="179"/>
  <c r="AN122" i="179"/>
  <c r="AM122" i="179"/>
  <c r="AL122" i="179"/>
  <c r="AH122" i="179"/>
  <c r="AG122" i="179"/>
  <c r="AC122" i="179"/>
  <c r="AB122" i="179"/>
  <c r="X122" i="179"/>
  <c r="W122" i="179"/>
  <c r="S122" i="179"/>
  <c r="R122" i="179"/>
  <c r="N122" i="179"/>
  <c r="M122" i="179"/>
  <c r="I122" i="179"/>
  <c r="H122" i="179"/>
  <c r="AP121" i="179"/>
  <c r="AO121" i="179"/>
  <c r="AN121" i="179"/>
  <c r="AM121" i="179"/>
  <c r="AL121" i="179"/>
  <c r="AH121" i="179"/>
  <c r="AG121" i="179"/>
  <c r="AC121" i="179"/>
  <c r="AB121" i="179"/>
  <c r="X121" i="179"/>
  <c r="W121" i="179"/>
  <c r="S121" i="179"/>
  <c r="R121" i="179"/>
  <c r="N121" i="179"/>
  <c r="M121" i="179"/>
  <c r="I121" i="179"/>
  <c r="H121" i="179"/>
  <c r="AP120" i="179"/>
  <c r="AO120" i="179"/>
  <c r="AN120" i="179"/>
  <c r="AM120" i="179"/>
  <c r="AL120" i="179"/>
  <c r="AH120" i="179"/>
  <c r="AG120" i="179"/>
  <c r="AC120" i="179"/>
  <c r="AB120" i="179"/>
  <c r="X120" i="179"/>
  <c r="W120" i="179"/>
  <c r="S120" i="179"/>
  <c r="R120" i="179"/>
  <c r="N120" i="179"/>
  <c r="M120" i="179"/>
  <c r="I120" i="179"/>
  <c r="H120" i="179"/>
  <c r="AP119" i="179"/>
  <c r="AO119" i="179"/>
  <c r="AN119" i="179"/>
  <c r="AM119" i="179"/>
  <c r="AL119" i="179"/>
  <c r="AH119" i="179"/>
  <c r="AG119" i="179"/>
  <c r="AC119" i="179"/>
  <c r="AB119" i="179"/>
  <c r="X119" i="179"/>
  <c r="W119" i="179"/>
  <c r="S119" i="179"/>
  <c r="R119" i="179"/>
  <c r="N119" i="179"/>
  <c r="M119" i="179"/>
  <c r="I119" i="179"/>
  <c r="H119" i="179"/>
  <c r="AP118" i="179"/>
  <c r="AO118" i="179"/>
  <c r="AN118" i="179"/>
  <c r="AM118" i="179"/>
  <c r="AL118" i="179"/>
  <c r="AH118" i="179"/>
  <c r="AG118" i="179"/>
  <c r="AC118" i="179"/>
  <c r="AB118" i="179"/>
  <c r="X118" i="179"/>
  <c r="W118" i="179"/>
  <c r="S118" i="179"/>
  <c r="R118" i="179"/>
  <c r="N118" i="179"/>
  <c r="M118" i="179"/>
  <c r="I118" i="179"/>
  <c r="H118" i="179"/>
  <c r="AP117" i="179"/>
  <c r="AO117" i="179"/>
  <c r="AN117" i="179"/>
  <c r="AM117" i="179"/>
  <c r="AL117" i="179"/>
  <c r="AH117" i="179"/>
  <c r="AG117" i="179"/>
  <c r="AC117" i="179"/>
  <c r="AB117" i="179"/>
  <c r="X117" i="179"/>
  <c r="W117" i="179"/>
  <c r="S117" i="179"/>
  <c r="R117" i="179"/>
  <c r="N117" i="179"/>
  <c r="M117" i="179"/>
  <c r="I117" i="179"/>
  <c r="H117" i="179"/>
  <c r="AP116" i="179"/>
  <c r="AO116" i="179"/>
  <c r="AN116" i="179"/>
  <c r="AM116" i="179"/>
  <c r="AL116" i="179"/>
  <c r="AH116" i="179"/>
  <c r="AG116" i="179"/>
  <c r="AC116" i="179"/>
  <c r="AB116" i="179"/>
  <c r="X116" i="179"/>
  <c r="W116" i="179"/>
  <c r="S116" i="179"/>
  <c r="R116" i="179"/>
  <c r="N116" i="179"/>
  <c r="M116" i="179"/>
  <c r="I116" i="179"/>
  <c r="H116" i="179"/>
  <c r="AP115" i="179"/>
  <c r="AO115" i="179"/>
  <c r="AN115" i="179"/>
  <c r="AM115" i="179"/>
  <c r="AL115" i="179"/>
  <c r="AH115" i="179"/>
  <c r="AG115" i="179"/>
  <c r="AC115" i="179"/>
  <c r="AB115" i="179"/>
  <c r="X115" i="179"/>
  <c r="W115" i="179"/>
  <c r="S115" i="179"/>
  <c r="R115" i="179"/>
  <c r="N115" i="179"/>
  <c r="M115" i="179"/>
  <c r="I115" i="179"/>
  <c r="H115" i="179"/>
  <c r="AP114" i="179"/>
  <c r="AO114" i="179"/>
  <c r="AN114" i="179"/>
  <c r="AM114" i="179"/>
  <c r="AL114" i="179"/>
  <c r="AH114" i="179"/>
  <c r="AG114" i="179"/>
  <c r="AC114" i="179"/>
  <c r="AB114" i="179"/>
  <c r="X114" i="179"/>
  <c r="W114" i="179"/>
  <c r="S114" i="179"/>
  <c r="R114" i="179"/>
  <c r="N114" i="179"/>
  <c r="M114" i="179"/>
  <c r="I114" i="179"/>
  <c r="H114" i="179"/>
  <c r="AP113" i="179"/>
  <c r="AO113" i="179"/>
  <c r="AN113" i="179"/>
  <c r="AM113" i="179"/>
  <c r="AL113" i="179"/>
  <c r="AH113" i="179"/>
  <c r="AG113" i="179"/>
  <c r="AC113" i="179"/>
  <c r="AB113" i="179"/>
  <c r="X113" i="179"/>
  <c r="W113" i="179"/>
  <c r="S113" i="179"/>
  <c r="R113" i="179"/>
  <c r="N113" i="179"/>
  <c r="M113" i="179"/>
  <c r="I113" i="179"/>
  <c r="H113" i="179"/>
  <c r="AP112" i="179"/>
  <c r="AO112" i="179"/>
  <c r="AN112" i="179"/>
  <c r="AM112" i="179"/>
  <c r="AL112" i="179"/>
  <c r="AH112" i="179"/>
  <c r="AG112" i="179"/>
  <c r="AC112" i="179"/>
  <c r="AB112" i="179"/>
  <c r="X112" i="179"/>
  <c r="W112" i="179"/>
  <c r="S112" i="179"/>
  <c r="R112" i="179"/>
  <c r="N112" i="179"/>
  <c r="M112" i="179"/>
  <c r="I112" i="179"/>
  <c r="H112" i="179"/>
  <c r="AP111" i="179"/>
  <c r="AO111" i="179"/>
  <c r="AN111" i="179"/>
  <c r="AM111" i="179"/>
  <c r="AL111" i="179"/>
  <c r="AH111" i="179"/>
  <c r="AG111" i="179"/>
  <c r="AC111" i="179"/>
  <c r="AB111" i="179"/>
  <c r="X111" i="179"/>
  <c r="W111" i="179"/>
  <c r="S111" i="179"/>
  <c r="R111" i="179"/>
  <c r="N111" i="179"/>
  <c r="M111" i="179"/>
  <c r="I111" i="179"/>
  <c r="H111" i="179"/>
  <c r="AP110" i="179"/>
  <c r="AO110" i="179"/>
  <c r="AN110" i="179"/>
  <c r="AM110" i="179"/>
  <c r="AL110" i="179"/>
  <c r="AH110" i="179"/>
  <c r="AG110" i="179"/>
  <c r="AC110" i="179"/>
  <c r="AB110" i="179"/>
  <c r="X110" i="179"/>
  <c r="W110" i="179"/>
  <c r="S110" i="179"/>
  <c r="R110" i="179"/>
  <c r="N110" i="179"/>
  <c r="M110" i="179"/>
  <c r="I110" i="179"/>
  <c r="H110" i="179"/>
  <c r="AP109" i="179"/>
  <c r="AO109" i="179"/>
  <c r="AN109" i="179"/>
  <c r="AM109" i="179"/>
  <c r="AL109" i="179"/>
  <c r="AH109" i="179"/>
  <c r="AG109" i="179"/>
  <c r="AC109" i="179"/>
  <c r="AB109" i="179"/>
  <c r="X109" i="179"/>
  <c r="W109" i="179"/>
  <c r="S109" i="179"/>
  <c r="R109" i="179"/>
  <c r="N109" i="179"/>
  <c r="M109" i="179"/>
  <c r="I109" i="179"/>
  <c r="H109" i="179"/>
  <c r="AP108" i="179"/>
  <c r="AO108" i="179"/>
  <c r="AN108" i="179"/>
  <c r="AM108" i="179"/>
  <c r="AL108" i="179"/>
  <c r="AH108" i="179"/>
  <c r="AG108" i="179"/>
  <c r="AC108" i="179"/>
  <c r="AB108" i="179"/>
  <c r="X108" i="179"/>
  <c r="W108" i="179"/>
  <c r="S108" i="179"/>
  <c r="R108" i="179"/>
  <c r="N108" i="179"/>
  <c r="M108" i="179"/>
  <c r="I108" i="179"/>
  <c r="H108" i="179"/>
  <c r="AP107" i="179"/>
  <c r="AO107" i="179"/>
  <c r="AN107" i="179"/>
  <c r="AM107" i="179"/>
  <c r="AL107" i="179"/>
  <c r="AH107" i="179"/>
  <c r="AG107" i="179"/>
  <c r="AC107" i="179"/>
  <c r="AB107" i="179"/>
  <c r="X107" i="179"/>
  <c r="W107" i="179"/>
  <c r="S107" i="179"/>
  <c r="R107" i="179"/>
  <c r="N107" i="179"/>
  <c r="M107" i="179"/>
  <c r="I107" i="179"/>
  <c r="H107" i="179"/>
  <c r="AP106" i="179"/>
  <c r="AO106" i="179"/>
  <c r="AN106" i="179"/>
  <c r="AM106" i="179"/>
  <c r="AL106" i="179"/>
  <c r="AH106" i="179"/>
  <c r="AG106" i="179"/>
  <c r="AC106" i="179"/>
  <c r="AB106" i="179"/>
  <c r="X106" i="179"/>
  <c r="W106" i="179"/>
  <c r="S106" i="179"/>
  <c r="R106" i="179"/>
  <c r="N106" i="179"/>
  <c r="M106" i="179"/>
  <c r="I106" i="179"/>
  <c r="H106" i="179"/>
  <c r="AP105" i="179"/>
  <c r="AO105" i="179"/>
  <c r="AN105" i="179"/>
  <c r="AM105" i="179"/>
  <c r="AL105" i="179"/>
  <c r="AH105" i="179"/>
  <c r="AG105" i="179"/>
  <c r="AC105" i="179"/>
  <c r="AB105" i="179"/>
  <c r="X105" i="179"/>
  <c r="W105" i="179"/>
  <c r="S105" i="179"/>
  <c r="R105" i="179"/>
  <c r="N105" i="179"/>
  <c r="M105" i="179"/>
  <c r="I105" i="179"/>
  <c r="H105" i="179"/>
  <c r="AP104" i="179"/>
  <c r="AO104" i="179"/>
  <c r="AN104" i="179"/>
  <c r="AM104" i="179"/>
  <c r="AL104" i="179"/>
  <c r="AH104" i="179"/>
  <c r="AG104" i="179"/>
  <c r="AC104" i="179"/>
  <c r="AB104" i="179"/>
  <c r="X104" i="179"/>
  <c r="W104" i="179"/>
  <c r="S104" i="179"/>
  <c r="R104" i="179"/>
  <c r="N104" i="179"/>
  <c r="M104" i="179"/>
  <c r="I104" i="179"/>
  <c r="H104" i="179"/>
  <c r="AP103" i="179"/>
  <c r="AO103" i="179"/>
  <c r="AN103" i="179"/>
  <c r="AM103" i="179"/>
  <c r="AL103" i="179"/>
  <c r="AH103" i="179"/>
  <c r="AG103" i="179"/>
  <c r="AC103" i="179"/>
  <c r="AB103" i="179"/>
  <c r="X103" i="179"/>
  <c r="W103" i="179"/>
  <c r="S103" i="179"/>
  <c r="R103" i="179"/>
  <c r="N103" i="179"/>
  <c r="M103" i="179"/>
  <c r="I103" i="179"/>
  <c r="H103" i="179"/>
  <c r="AP102" i="179"/>
  <c r="AO102" i="179"/>
  <c r="AN102" i="179"/>
  <c r="AM102" i="179"/>
  <c r="AL102" i="179"/>
  <c r="AH102" i="179"/>
  <c r="AG102" i="179"/>
  <c r="AC102" i="179"/>
  <c r="AB102" i="179"/>
  <c r="X102" i="179"/>
  <c r="W102" i="179"/>
  <c r="S102" i="179"/>
  <c r="R102" i="179"/>
  <c r="N102" i="179"/>
  <c r="M102" i="179"/>
  <c r="I102" i="179"/>
  <c r="H102" i="179"/>
  <c r="AP101" i="179"/>
  <c r="AO101" i="179"/>
  <c r="AN101" i="179"/>
  <c r="AM101" i="179"/>
  <c r="AL101" i="179"/>
  <c r="AH101" i="179"/>
  <c r="AG101" i="179"/>
  <c r="AC101" i="179"/>
  <c r="AB101" i="179"/>
  <c r="X101" i="179"/>
  <c r="W101" i="179"/>
  <c r="S101" i="179"/>
  <c r="R101" i="179"/>
  <c r="N101" i="179"/>
  <c r="M101" i="179"/>
  <c r="I101" i="179"/>
  <c r="H101" i="179"/>
  <c r="AP100" i="179"/>
  <c r="AO100" i="179"/>
  <c r="AN100" i="179"/>
  <c r="AM100" i="179"/>
  <c r="AL100" i="179"/>
  <c r="AH100" i="179"/>
  <c r="AG100" i="179"/>
  <c r="AC100" i="179"/>
  <c r="AB100" i="179"/>
  <c r="X100" i="179"/>
  <c r="W100" i="179"/>
  <c r="S100" i="179"/>
  <c r="R100" i="179"/>
  <c r="N100" i="179"/>
  <c r="M100" i="179"/>
  <c r="I100" i="179"/>
  <c r="H100" i="179"/>
  <c r="AP99" i="179"/>
  <c r="AO99" i="179"/>
  <c r="AN99" i="179"/>
  <c r="AM99" i="179"/>
  <c r="AL99" i="179"/>
  <c r="AH99" i="179"/>
  <c r="AG99" i="179"/>
  <c r="AC99" i="179"/>
  <c r="AB99" i="179"/>
  <c r="X99" i="179"/>
  <c r="W99" i="179"/>
  <c r="S99" i="179"/>
  <c r="R99" i="179"/>
  <c r="N99" i="179"/>
  <c r="M99" i="179"/>
  <c r="I99" i="179"/>
  <c r="H99" i="179"/>
  <c r="AP98" i="179"/>
  <c r="AO98" i="179"/>
  <c r="AN98" i="179"/>
  <c r="AM98" i="179"/>
  <c r="AL98" i="179"/>
  <c r="AH98" i="179"/>
  <c r="AG98" i="179"/>
  <c r="AC98" i="179"/>
  <c r="AB98" i="179"/>
  <c r="X98" i="179"/>
  <c r="W98" i="179"/>
  <c r="S98" i="179"/>
  <c r="R98" i="179"/>
  <c r="N98" i="179"/>
  <c r="M98" i="179"/>
  <c r="I98" i="179"/>
  <c r="H98" i="179"/>
  <c r="AP97" i="179"/>
  <c r="AO97" i="179"/>
  <c r="AN97" i="179"/>
  <c r="AM97" i="179"/>
  <c r="AL97" i="179"/>
  <c r="AH97" i="179"/>
  <c r="AG97" i="179"/>
  <c r="AC97" i="179"/>
  <c r="AB97" i="179"/>
  <c r="X97" i="179"/>
  <c r="W97" i="179"/>
  <c r="S97" i="179"/>
  <c r="R97" i="179"/>
  <c r="N97" i="179"/>
  <c r="M97" i="179"/>
  <c r="I97" i="179"/>
  <c r="H97" i="179"/>
  <c r="AP96" i="179"/>
  <c r="AO96" i="179"/>
  <c r="AN96" i="179"/>
  <c r="AM96" i="179"/>
  <c r="AL96" i="179"/>
  <c r="AH96" i="179"/>
  <c r="AG96" i="179"/>
  <c r="AC96" i="179"/>
  <c r="AB96" i="179"/>
  <c r="X96" i="179"/>
  <c r="W96" i="179"/>
  <c r="S96" i="179"/>
  <c r="R96" i="179"/>
  <c r="N96" i="179"/>
  <c r="M96" i="179"/>
  <c r="I96" i="179"/>
  <c r="H96" i="179"/>
  <c r="AP95" i="179"/>
  <c r="AO95" i="179"/>
  <c r="AN95" i="179"/>
  <c r="AM95" i="179"/>
  <c r="AL95" i="179"/>
  <c r="AH95" i="179"/>
  <c r="AG95" i="179"/>
  <c r="AC95" i="179"/>
  <c r="AB95" i="179"/>
  <c r="X95" i="179"/>
  <c r="W95" i="179"/>
  <c r="S95" i="179"/>
  <c r="R95" i="179"/>
  <c r="N95" i="179"/>
  <c r="M95" i="179"/>
  <c r="I95" i="179"/>
  <c r="H95" i="179"/>
  <c r="AP94" i="179"/>
  <c r="AO94" i="179"/>
  <c r="AN94" i="179"/>
  <c r="AM94" i="179"/>
  <c r="AL94" i="179"/>
  <c r="AH94" i="179"/>
  <c r="AG94" i="179"/>
  <c r="AC94" i="179"/>
  <c r="AB94" i="179"/>
  <c r="X94" i="179"/>
  <c r="W94" i="179"/>
  <c r="S94" i="179"/>
  <c r="R94" i="179"/>
  <c r="N94" i="179"/>
  <c r="M94" i="179"/>
  <c r="I94" i="179"/>
  <c r="H94" i="179"/>
  <c r="AP93" i="179"/>
  <c r="AO93" i="179"/>
  <c r="AN93" i="179"/>
  <c r="AM93" i="179"/>
  <c r="AL93" i="179"/>
  <c r="AH93" i="179"/>
  <c r="AG93" i="179"/>
  <c r="AC93" i="179"/>
  <c r="AB93" i="179"/>
  <c r="X93" i="179"/>
  <c r="W93" i="179"/>
  <c r="S93" i="179"/>
  <c r="R93" i="179"/>
  <c r="N93" i="179"/>
  <c r="M93" i="179"/>
  <c r="I93" i="179"/>
  <c r="H93" i="179"/>
  <c r="AP92" i="179"/>
  <c r="AO92" i="179"/>
  <c r="AN92" i="179"/>
  <c r="AM92" i="179"/>
  <c r="AL92" i="179"/>
  <c r="AH92" i="179"/>
  <c r="AG92" i="179"/>
  <c r="AC92" i="179"/>
  <c r="AB92" i="179"/>
  <c r="X92" i="179"/>
  <c r="W92" i="179"/>
  <c r="S92" i="179"/>
  <c r="R92" i="179"/>
  <c r="N92" i="179"/>
  <c r="M92" i="179"/>
  <c r="I92" i="179"/>
  <c r="H92" i="179"/>
  <c r="AP91" i="179"/>
  <c r="AO91" i="179"/>
  <c r="AN91" i="179"/>
  <c r="AM91" i="179"/>
  <c r="AL91" i="179"/>
  <c r="AH91" i="179"/>
  <c r="AG91" i="179"/>
  <c r="AC91" i="179"/>
  <c r="AB91" i="179"/>
  <c r="X91" i="179"/>
  <c r="W91" i="179"/>
  <c r="S91" i="179"/>
  <c r="R91" i="179"/>
  <c r="N91" i="179"/>
  <c r="M91" i="179"/>
  <c r="I91" i="179"/>
  <c r="H91" i="179"/>
  <c r="AP90" i="179"/>
  <c r="AO90" i="179"/>
  <c r="AN90" i="179"/>
  <c r="AM90" i="179"/>
  <c r="AL90" i="179"/>
  <c r="AH90" i="179"/>
  <c r="AG90" i="179"/>
  <c r="AC90" i="179"/>
  <c r="AB90" i="179"/>
  <c r="X90" i="179"/>
  <c r="W90" i="179"/>
  <c r="S90" i="179"/>
  <c r="R90" i="179"/>
  <c r="N90" i="179"/>
  <c r="M90" i="179"/>
  <c r="I90" i="179"/>
  <c r="H90" i="179"/>
  <c r="AP89" i="179"/>
  <c r="AO89" i="179"/>
  <c r="AN89" i="179"/>
  <c r="AM89" i="179"/>
  <c r="AL89" i="179"/>
  <c r="AH89" i="179"/>
  <c r="AG89" i="179"/>
  <c r="AC89" i="179"/>
  <c r="AB89" i="179"/>
  <c r="X89" i="179"/>
  <c r="W89" i="179"/>
  <c r="S89" i="179"/>
  <c r="R89" i="179"/>
  <c r="N89" i="179"/>
  <c r="M89" i="179"/>
  <c r="I89" i="179"/>
  <c r="H89" i="179"/>
  <c r="AP88" i="179"/>
  <c r="AO88" i="179"/>
  <c r="AN88" i="179"/>
  <c r="AM88" i="179"/>
  <c r="AL88" i="179"/>
  <c r="AH88" i="179"/>
  <c r="AG88" i="179"/>
  <c r="AC88" i="179"/>
  <c r="AB88" i="179"/>
  <c r="X88" i="179"/>
  <c r="W88" i="179"/>
  <c r="S88" i="179"/>
  <c r="R88" i="179"/>
  <c r="N88" i="179"/>
  <c r="M88" i="179"/>
  <c r="I88" i="179"/>
  <c r="H88" i="179"/>
  <c r="AP87" i="179"/>
  <c r="AO87" i="179"/>
  <c r="AN87" i="179"/>
  <c r="AM87" i="179"/>
  <c r="AL87" i="179"/>
  <c r="AH87" i="179"/>
  <c r="AG87" i="179"/>
  <c r="AC87" i="179"/>
  <c r="AB87" i="179"/>
  <c r="X87" i="179"/>
  <c r="W87" i="179"/>
  <c r="S87" i="179"/>
  <c r="R87" i="179"/>
  <c r="N87" i="179"/>
  <c r="M87" i="179"/>
  <c r="I87" i="179"/>
  <c r="H87" i="179"/>
  <c r="AP86" i="179"/>
  <c r="AO86" i="179"/>
  <c r="AN86" i="179"/>
  <c r="AM86" i="179"/>
  <c r="AL86" i="179"/>
  <c r="AH86" i="179"/>
  <c r="AG86" i="179"/>
  <c r="AC86" i="179"/>
  <c r="AB86" i="179"/>
  <c r="X86" i="179"/>
  <c r="W86" i="179"/>
  <c r="S86" i="179"/>
  <c r="R86" i="179"/>
  <c r="N86" i="179"/>
  <c r="M86" i="179"/>
  <c r="I86" i="179"/>
  <c r="H86" i="179"/>
  <c r="AP85" i="179"/>
  <c r="AO85" i="179"/>
  <c r="AN85" i="179"/>
  <c r="AM85" i="179"/>
  <c r="AL85" i="179"/>
  <c r="AH85" i="179"/>
  <c r="AG85" i="179"/>
  <c r="AC85" i="179"/>
  <c r="AB85" i="179"/>
  <c r="X85" i="179"/>
  <c r="W85" i="179"/>
  <c r="S85" i="179"/>
  <c r="R85" i="179"/>
  <c r="N85" i="179"/>
  <c r="M85" i="179"/>
  <c r="I85" i="179"/>
  <c r="H85" i="179"/>
  <c r="AP84" i="179"/>
  <c r="AO84" i="179"/>
  <c r="AN84" i="179"/>
  <c r="AM84" i="179"/>
  <c r="AL84" i="179"/>
  <c r="AH84" i="179"/>
  <c r="AG84" i="179"/>
  <c r="AC84" i="179"/>
  <c r="AB84" i="179"/>
  <c r="X84" i="179"/>
  <c r="W84" i="179"/>
  <c r="S84" i="179"/>
  <c r="R84" i="179"/>
  <c r="N84" i="179"/>
  <c r="M84" i="179"/>
  <c r="I84" i="179"/>
  <c r="H84" i="179"/>
  <c r="AP83" i="179"/>
  <c r="AO83" i="179"/>
  <c r="AN83" i="179"/>
  <c r="AM83" i="179"/>
  <c r="AL83" i="179"/>
  <c r="AH83" i="179"/>
  <c r="AG83" i="179"/>
  <c r="AC83" i="179"/>
  <c r="AB83" i="179"/>
  <c r="X83" i="179"/>
  <c r="W83" i="179"/>
  <c r="S83" i="179"/>
  <c r="R83" i="179"/>
  <c r="N83" i="179"/>
  <c r="M83" i="179"/>
  <c r="I83" i="179"/>
  <c r="H83" i="179"/>
  <c r="AP82" i="179"/>
  <c r="AO82" i="179"/>
  <c r="AN82" i="179"/>
  <c r="AM82" i="179"/>
  <c r="AL82" i="179"/>
  <c r="AH82" i="179"/>
  <c r="AG82" i="179"/>
  <c r="AC82" i="179"/>
  <c r="AB82" i="179"/>
  <c r="X82" i="179"/>
  <c r="W82" i="179"/>
  <c r="S82" i="179"/>
  <c r="R82" i="179"/>
  <c r="N82" i="179"/>
  <c r="M82" i="179"/>
  <c r="I82" i="179"/>
  <c r="H82" i="179"/>
  <c r="AP81" i="179"/>
  <c r="AO81" i="179"/>
  <c r="AN81" i="179"/>
  <c r="AM81" i="179"/>
  <c r="AL81" i="179"/>
  <c r="AH81" i="179"/>
  <c r="AG81" i="179"/>
  <c r="AC81" i="179"/>
  <c r="AB81" i="179"/>
  <c r="X81" i="179"/>
  <c r="W81" i="179"/>
  <c r="S81" i="179"/>
  <c r="R81" i="179"/>
  <c r="N81" i="179"/>
  <c r="M81" i="179"/>
  <c r="I81" i="179"/>
  <c r="H81" i="179"/>
  <c r="AP80" i="179"/>
  <c r="AO80" i="179"/>
  <c r="AN80" i="179"/>
  <c r="AM80" i="179"/>
  <c r="AL80" i="179"/>
  <c r="AH80" i="179"/>
  <c r="AG80" i="179"/>
  <c r="AC80" i="179"/>
  <c r="AB80" i="179"/>
  <c r="X80" i="179"/>
  <c r="W80" i="179"/>
  <c r="S80" i="179"/>
  <c r="R80" i="179"/>
  <c r="N80" i="179"/>
  <c r="M80" i="179"/>
  <c r="I80" i="179"/>
  <c r="H80" i="179"/>
  <c r="AP79" i="179"/>
  <c r="AO79" i="179"/>
  <c r="AN79" i="179"/>
  <c r="AM79" i="179"/>
  <c r="AL79" i="179"/>
  <c r="AH79" i="179"/>
  <c r="AG79" i="179"/>
  <c r="AC79" i="179"/>
  <c r="AB79" i="179"/>
  <c r="X79" i="179"/>
  <c r="W79" i="179"/>
  <c r="S79" i="179"/>
  <c r="R79" i="179"/>
  <c r="N79" i="179"/>
  <c r="M79" i="179"/>
  <c r="I79" i="179"/>
  <c r="H79" i="179"/>
  <c r="AP78" i="179"/>
  <c r="AO78" i="179"/>
  <c r="AN78" i="179"/>
  <c r="AM78" i="179"/>
  <c r="AL78" i="179"/>
  <c r="AH78" i="179"/>
  <c r="AG78" i="179"/>
  <c r="AC78" i="179"/>
  <c r="AB78" i="179"/>
  <c r="X78" i="179"/>
  <c r="W78" i="179"/>
  <c r="S78" i="179"/>
  <c r="R78" i="179"/>
  <c r="N78" i="179"/>
  <c r="M78" i="179"/>
  <c r="I78" i="179"/>
  <c r="H78" i="179"/>
  <c r="AP77" i="179"/>
  <c r="AO77" i="179"/>
  <c r="AN77" i="179"/>
  <c r="AM77" i="179"/>
  <c r="AL77" i="179"/>
  <c r="AH77" i="179"/>
  <c r="AG77" i="179"/>
  <c r="AC77" i="179"/>
  <c r="AB77" i="179"/>
  <c r="X77" i="179"/>
  <c r="W77" i="179"/>
  <c r="S77" i="179"/>
  <c r="R77" i="179"/>
  <c r="N77" i="179"/>
  <c r="M77" i="179"/>
  <c r="I77" i="179"/>
  <c r="H77" i="179"/>
  <c r="AP76" i="179"/>
  <c r="AO76" i="179"/>
  <c r="AN76" i="179"/>
  <c r="AM76" i="179"/>
  <c r="AL76" i="179"/>
  <c r="AH76" i="179"/>
  <c r="AG76" i="179"/>
  <c r="AC76" i="179"/>
  <c r="AB76" i="179"/>
  <c r="X76" i="179"/>
  <c r="W76" i="179"/>
  <c r="S76" i="179"/>
  <c r="R76" i="179"/>
  <c r="N76" i="179"/>
  <c r="M76" i="179"/>
  <c r="I76" i="179"/>
  <c r="H76" i="179"/>
  <c r="AP75" i="179"/>
  <c r="AO75" i="179"/>
  <c r="AN75" i="179"/>
  <c r="AM75" i="179"/>
  <c r="AL75" i="179"/>
  <c r="AH75" i="179"/>
  <c r="AG75" i="179"/>
  <c r="AC75" i="179"/>
  <c r="AB75" i="179"/>
  <c r="X75" i="179"/>
  <c r="W75" i="179"/>
  <c r="S75" i="179"/>
  <c r="R75" i="179"/>
  <c r="N75" i="179"/>
  <c r="M75" i="179"/>
  <c r="I75" i="179"/>
  <c r="H75" i="179"/>
  <c r="AP74" i="179"/>
  <c r="AO74" i="179"/>
  <c r="AN74" i="179"/>
  <c r="AM74" i="179"/>
  <c r="AL74" i="179"/>
  <c r="AH74" i="179"/>
  <c r="AG74" i="179"/>
  <c r="AC74" i="179"/>
  <c r="AB74" i="179"/>
  <c r="X74" i="179"/>
  <c r="W74" i="179"/>
  <c r="S74" i="179"/>
  <c r="R74" i="179"/>
  <c r="N74" i="179"/>
  <c r="M74" i="179"/>
  <c r="I74" i="179"/>
  <c r="H74" i="179"/>
  <c r="AP73" i="179"/>
  <c r="AO73" i="179"/>
  <c r="AN73" i="179"/>
  <c r="AM73" i="179"/>
  <c r="AL73" i="179"/>
  <c r="AH73" i="179"/>
  <c r="AG73" i="179"/>
  <c r="AC73" i="179"/>
  <c r="AB73" i="179"/>
  <c r="X73" i="179"/>
  <c r="W73" i="179"/>
  <c r="S73" i="179"/>
  <c r="R73" i="179"/>
  <c r="N73" i="179"/>
  <c r="M73" i="179"/>
  <c r="I73" i="179"/>
  <c r="H73" i="179"/>
  <c r="AP72" i="179"/>
  <c r="AO72" i="179"/>
  <c r="AN72" i="179"/>
  <c r="AM72" i="179"/>
  <c r="AL72" i="179"/>
  <c r="AH72" i="179"/>
  <c r="AG72" i="179"/>
  <c r="AC72" i="179"/>
  <c r="AB72" i="179"/>
  <c r="X72" i="179"/>
  <c r="W72" i="179"/>
  <c r="S72" i="179"/>
  <c r="R72" i="179"/>
  <c r="N72" i="179"/>
  <c r="M72" i="179"/>
  <c r="I72" i="179"/>
  <c r="H72" i="179"/>
  <c r="AP71" i="179"/>
  <c r="AO71" i="179"/>
  <c r="AN71" i="179"/>
  <c r="AM71" i="179"/>
  <c r="AL71" i="179"/>
  <c r="AH71" i="179"/>
  <c r="AG71" i="179"/>
  <c r="AC71" i="179"/>
  <c r="AB71" i="179"/>
  <c r="X71" i="179"/>
  <c r="W71" i="179"/>
  <c r="S71" i="179"/>
  <c r="R71" i="179"/>
  <c r="N71" i="179"/>
  <c r="M71" i="179"/>
  <c r="I71" i="179"/>
  <c r="H71" i="179"/>
  <c r="AP70" i="179"/>
  <c r="AO70" i="179"/>
  <c r="AN70" i="179"/>
  <c r="AM70" i="179"/>
  <c r="AL70" i="179"/>
  <c r="AH70" i="179"/>
  <c r="AG70" i="179"/>
  <c r="AC70" i="179"/>
  <c r="AB70" i="179"/>
  <c r="X70" i="179"/>
  <c r="W70" i="179"/>
  <c r="S70" i="179"/>
  <c r="R70" i="179"/>
  <c r="N70" i="179"/>
  <c r="M70" i="179"/>
  <c r="I70" i="179"/>
  <c r="H70" i="179"/>
  <c r="AP69" i="179"/>
  <c r="AO69" i="179"/>
  <c r="AN69" i="179"/>
  <c r="AM69" i="179"/>
  <c r="AL69" i="179"/>
  <c r="AH69" i="179"/>
  <c r="AG69" i="179"/>
  <c r="AC69" i="179"/>
  <c r="AB69" i="179"/>
  <c r="X69" i="179"/>
  <c r="W69" i="179"/>
  <c r="S69" i="179"/>
  <c r="R69" i="179"/>
  <c r="N69" i="179"/>
  <c r="M69" i="179"/>
  <c r="I69" i="179"/>
  <c r="H69" i="179"/>
  <c r="AP68" i="179"/>
  <c r="AO68" i="179"/>
  <c r="AN68" i="179"/>
  <c r="AM68" i="179"/>
  <c r="AL68" i="179"/>
  <c r="AH68" i="179"/>
  <c r="AG68" i="179"/>
  <c r="AC68" i="179"/>
  <c r="AB68" i="179"/>
  <c r="X68" i="179"/>
  <c r="W68" i="179"/>
  <c r="S68" i="179"/>
  <c r="R68" i="179"/>
  <c r="N68" i="179"/>
  <c r="M68" i="179"/>
  <c r="I68" i="179"/>
  <c r="H68" i="179"/>
  <c r="AP67" i="179"/>
  <c r="AO67" i="179"/>
  <c r="AN67" i="179"/>
  <c r="AM67" i="179"/>
  <c r="AL67" i="179"/>
  <c r="AH67" i="179"/>
  <c r="AG67" i="179"/>
  <c r="AC67" i="179"/>
  <c r="AB67" i="179"/>
  <c r="X67" i="179"/>
  <c r="W67" i="179"/>
  <c r="S67" i="179"/>
  <c r="R67" i="179"/>
  <c r="N67" i="179"/>
  <c r="M67" i="179"/>
  <c r="I67" i="179"/>
  <c r="H67" i="179"/>
  <c r="AP66" i="179"/>
  <c r="AO66" i="179"/>
  <c r="AN66" i="179"/>
  <c r="AM66" i="179"/>
  <c r="AL66" i="179"/>
  <c r="AH66" i="179"/>
  <c r="AG66" i="179"/>
  <c r="AC66" i="179"/>
  <c r="AB66" i="179"/>
  <c r="X66" i="179"/>
  <c r="W66" i="179"/>
  <c r="S66" i="179"/>
  <c r="R66" i="179"/>
  <c r="N66" i="179"/>
  <c r="M66" i="179"/>
  <c r="I66" i="179"/>
  <c r="H66" i="179"/>
  <c r="AP65" i="179"/>
  <c r="AO65" i="179"/>
  <c r="AN65" i="179"/>
  <c r="AM65" i="179"/>
  <c r="AL65" i="179"/>
  <c r="AH65" i="179"/>
  <c r="AG65" i="179"/>
  <c r="AC65" i="179"/>
  <c r="AB65" i="179"/>
  <c r="X65" i="179"/>
  <c r="W65" i="179"/>
  <c r="S65" i="179"/>
  <c r="R65" i="179"/>
  <c r="N65" i="179"/>
  <c r="M65" i="179"/>
  <c r="I65" i="179"/>
  <c r="H65" i="179"/>
  <c r="AP64" i="179"/>
  <c r="AO64" i="179"/>
  <c r="AN64" i="179"/>
  <c r="AM64" i="179"/>
  <c r="AL64" i="179"/>
  <c r="AH64" i="179"/>
  <c r="AG64" i="179"/>
  <c r="AC64" i="179"/>
  <c r="AB64" i="179"/>
  <c r="X64" i="179"/>
  <c r="W64" i="179"/>
  <c r="S64" i="179"/>
  <c r="R64" i="179"/>
  <c r="N64" i="179"/>
  <c r="M64" i="179"/>
  <c r="I64" i="179"/>
  <c r="H64" i="179"/>
  <c r="AP63" i="179"/>
  <c r="AO63" i="179"/>
  <c r="AN63" i="179"/>
  <c r="AM63" i="179"/>
  <c r="AL63" i="179"/>
  <c r="AH63" i="179"/>
  <c r="AG63" i="179"/>
  <c r="AC63" i="179"/>
  <c r="AB63" i="179"/>
  <c r="X63" i="179"/>
  <c r="W63" i="179"/>
  <c r="S63" i="179"/>
  <c r="R63" i="179"/>
  <c r="N63" i="179"/>
  <c r="M63" i="179"/>
  <c r="I63" i="179"/>
  <c r="H63" i="179"/>
  <c r="AP62" i="179"/>
  <c r="AO62" i="179"/>
  <c r="AN62" i="179"/>
  <c r="AM62" i="179"/>
  <c r="AL62" i="179"/>
  <c r="AH62" i="179"/>
  <c r="AG62" i="179"/>
  <c r="AC62" i="179"/>
  <c r="AB62" i="179"/>
  <c r="X62" i="179"/>
  <c r="W62" i="179"/>
  <c r="S62" i="179"/>
  <c r="R62" i="179"/>
  <c r="N62" i="179"/>
  <c r="M62" i="179"/>
  <c r="I62" i="179"/>
  <c r="H62" i="179"/>
  <c r="AP61" i="179"/>
  <c r="AO61" i="179"/>
  <c r="AN61" i="179"/>
  <c r="AM61" i="179"/>
  <c r="AL61" i="179"/>
  <c r="AH61" i="179"/>
  <c r="AG61" i="179"/>
  <c r="AC61" i="179"/>
  <c r="AB61" i="179"/>
  <c r="X61" i="179"/>
  <c r="W61" i="179"/>
  <c r="S61" i="179"/>
  <c r="R61" i="179"/>
  <c r="N61" i="179"/>
  <c r="M61" i="179"/>
  <c r="I61" i="179"/>
  <c r="H61" i="179"/>
  <c r="AP60" i="179"/>
  <c r="AO60" i="179"/>
  <c r="AN60" i="179"/>
  <c r="AM60" i="179"/>
  <c r="AL60" i="179"/>
  <c r="AH60" i="179"/>
  <c r="AG60" i="179"/>
  <c r="AC60" i="179"/>
  <c r="AB60" i="179"/>
  <c r="X60" i="179"/>
  <c r="W60" i="179"/>
  <c r="S60" i="179"/>
  <c r="R60" i="179"/>
  <c r="N60" i="179"/>
  <c r="M60" i="179"/>
  <c r="I60" i="179"/>
  <c r="H60" i="179"/>
  <c r="AP59" i="179"/>
  <c r="AO59" i="179"/>
  <c r="AN59" i="179"/>
  <c r="AM59" i="179"/>
  <c r="AL59" i="179"/>
  <c r="AH59" i="179"/>
  <c r="AG59" i="179"/>
  <c r="AC59" i="179"/>
  <c r="AB59" i="179"/>
  <c r="X59" i="179"/>
  <c r="W59" i="179"/>
  <c r="S59" i="179"/>
  <c r="R59" i="179"/>
  <c r="N59" i="179"/>
  <c r="M59" i="179"/>
  <c r="I59" i="179"/>
  <c r="H59" i="179"/>
  <c r="AP58" i="179"/>
  <c r="AO58" i="179"/>
  <c r="AN58" i="179"/>
  <c r="AM58" i="179"/>
  <c r="AL58" i="179"/>
  <c r="AH58" i="179"/>
  <c r="AG58" i="179"/>
  <c r="AC58" i="179"/>
  <c r="AB58" i="179"/>
  <c r="X58" i="179"/>
  <c r="W58" i="179"/>
  <c r="S58" i="179"/>
  <c r="R58" i="179"/>
  <c r="N58" i="179"/>
  <c r="M58" i="179"/>
  <c r="I58" i="179"/>
  <c r="H58" i="179"/>
  <c r="AP57" i="179"/>
  <c r="AO57" i="179"/>
  <c r="AN57" i="179"/>
  <c r="AM57" i="179"/>
  <c r="AL57" i="179"/>
  <c r="AH57" i="179"/>
  <c r="AG57" i="179"/>
  <c r="AC57" i="179"/>
  <c r="AB57" i="179"/>
  <c r="X57" i="179"/>
  <c r="W57" i="179"/>
  <c r="S57" i="179"/>
  <c r="R57" i="179"/>
  <c r="N57" i="179"/>
  <c r="M57" i="179"/>
  <c r="I57" i="179"/>
  <c r="H57" i="179"/>
  <c r="AP56" i="179"/>
  <c r="AO56" i="179"/>
  <c r="AN56" i="179"/>
  <c r="AM56" i="179"/>
  <c r="AL56" i="179"/>
  <c r="AH56" i="179"/>
  <c r="AG56" i="179"/>
  <c r="AC56" i="179"/>
  <c r="AB56" i="179"/>
  <c r="X56" i="179"/>
  <c r="W56" i="179"/>
  <c r="S56" i="179"/>
  <c r="R56" i="179"/>
  <c r="N56" i="179"/>
  <c r="M56" i="179"/>
  <c r="I56" i="179"/>
  <c r="H56" i="179"/>
  <c r="AP55" i="179"/>
  <c r="AO55" i="179"/>
  <c r="AN55" i="179"/>
  <c r="AM55" i="179"/>
  <c r="AL55" i="179"/>
  <c r="AH55" i="179"/>
  <c r="AG55" i="179"/>
  <c r="AC55" i="179"/>
  <c r="AB55" i="179"/>
  <c r="X55" i="179"/>
  <c r="W55" i="179"/>
  <c r="S55" i="179"/>
  <c r="R55" i="179"/>
  <c r="N55" i="179"/>
  <c r="M55" i="179"/>
  <c r="I55" i="179"/>
  <c r="H55" i="179"/>
  <c r="AP54" i="179"/>
  <c r="AO54" i="179"/>
  <c r="AN54" i="179"/>
  <c r="AM54" i="179"/>
  <c r="AL54" i="179"/>
  <c r="AH54" i="179"/>
  <c r="AG54" i="179"/>
  <c r="AC54" i="179"/>
  <c r="AB54" i="179"/>
  <c r="X54" i="179"/>
  <c r="W54" i="179"/>
  <c r="S54" i="179"/>
  <c r="R54" i="179"/>
  <c r="N54" i="179"/>
  <c r="M54" i="179"/>
  <c r="I54" i="179"/>
  <c r="H54" i="179"/>
  <c r="AP53" i="179"/>
  <c r="AO53" i="179"/>
  <c r="AN53" i="179"/>
  <c r="AM53" i="179"/>
  <c r="AL53" i="179"/>
  <c r="AH53" i="179"/>
  <c r="AG53" i="179"/>
  <c r="AC53" i="179"/>
  <c r="AB53" i="179"/>
  <c r="X53" i="179"/>
  <c r="W53" i="179"/>
  <c r="S53" i="179"/>
  <c r="R53" i="179"/>
  <c r="N53" i="179"/>
  <c r="M53" i="179"/>
  <c r="I53" i="179"/>
  <c r="H53" i="179"/>
  <c r="AP52" i="179"/>
  <c r="AO52" i="179"/>
  <c r="AN52" i="179"/>
  <c r="AM52" i="179"/>
  <c r="AL52" i="179"/>
  <c r="AH52" i="179"/>
  <c r="AG52" i="179"/>
  <c r="AC52" i="179"/>
  <c r="AB52" i="179"/>
  <c r="X52" i="179"/>
  <c r="W52" i="179"/>
  <c r="S52" i="179"/>
  <c r="R52" i="179"/>
  <c r="N52" i="179"/>
  <c r="M52" i="179"/>
  <c r="I52" i="179"/>
  <c r="H52" i="179"/>
  <c r="AP51" i="179"/>
  <c r="AO51" i="179"/>
  <c r="AN51" i="179"/>
  <c r="AM51" i="179"/>
  <c r="AL51" i="179"/>
  <c r="AH51" i="179"/>
  <c r="AG51" i="179"/>
  <c r="AC51" i="179"/>
  <c r="AB51" i="179"/>
  <c r="X51" i="179"/>
  <c r="W51" i="179"/>
  <c r="S51" i="179"/>
  <c r="R51" i="179"/>
  <c r="N51" i="179"/>
  <c r="M51" i="179"/>
  <c r="I51" i="179"/>
  <c r="H51" i="179"/>
  <c r="AP50" i="179"/>
  <c r="AO50" i="179"/>
  <c r="AN50" i="179"/>
  <c r="AM50" i="179"/>
  <c r="AL50" i="179"/>
  <c r="AH50" i="179"/>
  <c r="AG50" i="179"/>
  <c r="AC50" i="179"/>
  <c r="AB50" i="179"/>
  <c r="X50" i="179"/>
  <c r="W50" i="179"/>
  <c r="S50" i="179"/>
  <c r="R50" i="179"/>
  <c r="N50" i="179"/>
  <c r="M50" i="179"/>
  <c r="I50" i="179"/>
  <c r="H50" i="179"/>
  <c r="AP49" i="179"/>
  <c r="AO49" i="179"/>
  <c r="AN49" i="179"/>
  <c r="AM49" i="179"/>
  <c r="AL49" i="179"/>
  <c r="AH49" i="179"/>
  <c r="AG49" i="179"/>
  <c r="AC49" i="179"/>
  <c r="AB49" i="179"/>
  <c r="X49" i="179"/>
  <c r="W49" i="179"/>
  <c r="S49" i="179"/>
  <c r="R49" i="179"/>
  <c r="N49" i="179"/>
  <c r="M49" i="179"/>
  <c r="I49" i="179"/>
  <c r="H49" i="179"/>
  <c r="AP48" i="179"/>
  <c r="AO48" i="179"/>
  <c r="AN48" i="179"/>
  <c r="AM48" i="179"/>
  <c r="AL48" i="179"/>
  <c r="AH48" i="179"/>
  <c r="AG48" i="179"/>
  <c r="AC48" i="179"/>
  <c r="AB48" i="179"/>
  <c r="X48" i="179"/>
  <c r="W48" i="179"/>
  <c r="S48" i="179"/>
  <c r="R48" i="179"/>
  <c r="N48" i="179"/>
  <c r="M48" i="179"/>
  <c r="I48" i="179"/>
  <c r="H48" i="179"/>
  <c r="AP47" i="179"/>
  <c r="AO47" i="179"/>
  <c r="AN47" i="179"/>
  <c r="AM47" i="179"/>
  <c r="AL47" i="179"/>
  <c r="AH47" i="179"/>
  <c r="AG47" i="179"/>
  <c r="AC47" i="179"/>
  <c r="AB47" i="179"/>
  <c r="X47" i="179"/>
  <c r="W47" i="179"/>
  <c r="S47" i="179"/>
  <c r="R47" i="179"/>
  <c r="N47" i="179"/>
  <c r="M47" i="179"/>
  <c r="I47" i="179"/>
  <c r="H47" i="179"/>
  <c r="AP46" i="179"/>
  <c r="AO46" i="179"/>
  <c r="AN46" i="179"/>
  <c r="AM46" i="179"/>
  <c r="AL46" i="179"/>
  <c r="AH46" i="179"/>
  <c r="AG46" i="179"/>
  <c r="AC46" i="179"/>
  <c r="AB46" i="179"/>
  <c r="X46" i="179"/>
  <c r="W46" i="179"/>
  <c r="S46" i="179"/>
  <c r="R46" i="179"/>
  <c r="N46" i="179"/>
  <c r="M46" i="179"/>
  <c r="I46" i="179"/>
  <c r="H46" i="179"/>
  <c r="AP45" i="179"/>
  <c r="AO45" i="179"/>
  <c r="AN45" i="179"/>
  <c r="AM45" i="179"/>
  <c r="AL45" i="179"/>
  <c r="AH45" i="179"/>
  <c r="AG45" i="179"/>
  <c r="AC45" i="179"/>
  <c r="AB45" i="179"/>
  <c r="X45" i="179"/>
  <c r="W45" i="179"/>
  <c r="S45" i="179"/>
  <c r="R45" i="179"/>
  <c r="N45" i="179"/>
  <c r="M45" i="179"/>
  <c r="I45" i="179"/>
  <c r="H45" i="179"/>
  <c r="AP44" i="179"/>
  <c r="AO44" i="179"/>
  <c r="AN44" i="179"/>
  <c r="AM44" i="179"/>
  <c r="AL44" i="179"/>
  <c r="AH44" i="179"/>
  <c r="AG44" i="179"/>
  <c r="AC44" i="179"/>
  <c r="AB44" i="179"/>
  <c r="X44" i="179"/>
  <c r="W44" i="179"/>
  <c r="S44" i="179"/>
  <c r="R44" i="179"/>
  <c r="N44" i="179"/>
  <c r="M44" i="179"/>
  <c r="I44" i="179"/>
  <c r="H44" i="179"/>
  <c r="AP43" i="179"/>
  <c r="AO43" i="179"/>
  <c r="AN43" i="179"/>
  <c r="AM43" i="179"/>
  <c r="AL43" i="179"/>
  <c r="AH43" i="179"/>
  <c r="AG43" i="179"/>
  <c r="AC43" i="179"/>
  <c r="AB43" i="179"/>
  <c r="X43" i="179"/>
  <c r="W43" i="179"/>
  <c r="S43" i="179"/>
  <c r="R43" i="179"/>
  <c r="N43" i="179"/>
  <c r="M43" i="179"/>
  <c r="I43" i="179"/>
  <c r="H43" i="179"/>
  <c r="AP42" i="179"/>
  <c r="AO42" i="179"/>
  <c r="AN42" i="179"/>
  <c r="AM42" i="179"/>
  <c r="AL42" i="179"/>
  <c r="AH42" i="179"/>
  <c r="AG42" i="179"/>
  <c r="AC42" i="179"/>
  <c r="AB42" i="179"/>
  <c r="X42" i="179"/>
  <c r="W42" i="179"/>
  <c r="S42" i="179"/>
  <c r="R42" i="179"/>
  <c r="N42" i="179"/>
  <c r="M42" i="179"/>
  <c r="I42" i="179"/>
  <c r="H42" i="179"/>
  <c r="AP41" i="179"/>
  <c r="AO41" i="179"/>
  <c r="AN41" i="179"/>
  <c r="AM41" i="179"/>
  <c r="AL41" i="179"/>
  <c r="AH41" i="179"/>
  <c r="AG41" i="179"/>
  <c r="AC41" i="179"/>
  <c r="AB41" i="179"/>
  <c r="X41" i="179"/>
  <c r="W41" i="179"/>
  <c r="S41" i="179"/>
  <c r="R41" i="179"/>
  <c r="N41" i="179"/>
  <c r="M41" i="179"/>
  <c r="I41" i="179"/>
  <c r="H41" i="179"/>
  <c r="AP40" i="179"/>
  <c r="AO40" i="179"/>
  <c r="AN40" i="179"/>
  <c r="AM40" i="179"/>
  <c r="AL40" i="179"/>
  <c r="AH40" i="179"/>
  <c r="AG40" i="179"/>
  <c r="AC40" i="179"/>
  <c r="AB40" i="179"/>
  <c r="X40" i="179"/>
  <c r="W40" i="179"/>
  <c r="S40" i="179"/>
  <c r="R40" i="179"/>
  <c r="N40" i="179"/>
  <c r="M40" i="179"/>
  <c r="I40" i="179"/>
  <c r="H40" i="179"/>
  <c r="AP39" i="179"/>
  <c r="AO39" i="179"/>
  <c r="AN39" i="179"/>
  <c r="AM39" i="179"/>
  <c r="AL39" i="179"/>
  <c r="AH39" i="179"/>
  <c r="AG39" i="179"/>
  <c r="AC39" i="179"/>
  <c r="AB39" i="179"/>
  <c r="X39" i="179"/>
  <c r="W39" i="179"/>
  <c r="S39" i="179"/>
  <c r="R39" i="179"/>
  <c r="N39" i="179"/>
  <c r="M39" i="179"/>
  <c r="I39" i="179"/>
  <c r="H39" i="179"/>
  <c r="AP38" i="179"/>
  <c r="AO38" i="179"/>
  <c r="AN38" i="179"/>
  <c r="AM38" i="179"/>
  <c r="AL38" i="179"/>
  <c r="AH38" i="179"/>
  <c r="AG38" i="179"/>
  <c r="AC38" i="179"/>
  <c r="AB38" i="179"/>
  <c r="X38" i="179"/>
  <c r="W38" i="179"/>
  <c r="S38" i="179"/>
  <c r="R38" i="179"/>
  <c r="N38" i="179"/>
  <c r="M38" i="179"/>
  <c r="I38" i="179"/>
  <c r="H38" i="179"/>
  <c r="AP37" i="179"/>
  <c r="AO37" i="179"/>
  <c r="AN37" i="179"/>
  <c r="AM37" i="179"/>
  <c r="AL37" i="179"/>
  <c r="AH37" i="179"/>
  <c r="AG37" i="179"/>
  <c r="AC37" i="179"/>
  <c r="AB37" i="179"/>
  <c r="X37" i="179"/>
  <c r="W37" i="179"/>
  <c r="S37" i="179"/>
  <c r="R37" i="179"/>
  <c r="N37" i="179"/>
  <c r="M37" i="179"/>
  <c r="I37" i="179"/>
  <c r="H37" i="179"/>
  <c r="AP36" i="179"/>
  <c r="AO36" i="179"/>
  <c r="AN36" i="179"/>
  <c r="AM36" i="179"/>
  <c r="AL36" i="179"/>
  <c r="AH36" i="179"/>
  <c r="AG36" i="179"/>
  <c r="AC36" i="179"/>
  <c r="AB36" i="179"/>
  <c r="X36" i="179"/>
  <c r="W36" i="179"/>
  <c r="S36" i="179"/>
  <c r="R36" i="179"/>
  <c r="N36" i="179"/>
  <c r="M36" i="179"/>
  <c r="I36" i="179"/>
  <c r="H36" i="179"/>
  <c r="AP35" i="179"/>
  <c r="AO35" i="179"/>
  <c r="AN35" i="179"/>
  <c r="AM35" i="179"/>
  <c r="AL35" i="179"/>
  <c r="AH35" i="179"/>
  <c r="AG35" i="179"/>
  <c r="AC35" i="179"/>
  <c r="AB35" i="179"/>
  <c r="X35" i="179"/>
  <c r="W35" i="179"/>
  <c r="S35" i="179"/>
  <c r="R35" i="179"/>
  <c r="N35" i="179"/>
  <c r="M35" i="179"/>
  <c r="I35" i="179"/>
  <c r="H35" i="179"/>
  <c r="AP34" i="179"/>
  <c r="AO34" i="179"/>
  <c r="AN34" i="179"/>
  <c r="AM34" i="179"/>
  <c r="AL34" i="179"/>
  <c r="AH34" i="179"/>
  <c r="AG34" i="179"/>
  <c r="AC34" i="179"/>
  <c r="AB34" i="179"/>
  <c r="X34" i="179"/>
  <c r="W34" i="179"/>
  <c r="S34" i="179"/>
  <c r="R34" i="179"/>
  <c r="N34" i="179"/>
  <c r="M34" i="179"/>
  <c r="I34" i="179"/>
  <c r="H34" i="179"/>
  <c r="AP33" i="179"/>
  <c r="AO33" i="179"/>
  <c r="AN33" i="179"/>
  <c r="AM33" i="179"/>
  <c r="AL33" i="179"/>
  <c r="AH33" i="179"/>
  <c r="AG33" i="179"/>
  <c r="AC33" i="179"/>
  <c r="AB33" i="179"/>
  <c r="X33" i="179"/>
  <c r="W33" i="179"/>
  <c r="S33" i="179"/>
  <c r="R33" i="179"/>
  <c r="N33" i="179"/>
  <c r="M33" i="179"/>
  <c r="I33" i="179"/>
  <c r="H33" i="179"/>
  <c r="AP32" i="179"/>
  <c r="AO32" i="179"/>
  <c r="AN32" i="179"/>
  <c r="AM32" i="179"/>
  <c r="AL32" i="179"/>
  <c r="AH32" i="179"/>
  <c r="AG32" i="179"/>
  <c r="AC32" i="179"/>
  <c r="AB32" i="179"/>
  <c r="X32" i="179"/>
  <c r="W32" i="179"/>
  <c r="S32" i="179"/>
  <c r="R32" i="179"/>
  <c r="N32" i="179"/>
  <c r="M32" i="179"/>
  <c r="I32" i="179"/>
  <c r="H32" i="179"/>
  <c r="AP31" i="179"/>
  <c r="AO31" i="179"/>
  <c r="AN31" i="179"/>
  <c r="AM31" i="179"/>
  <c r="AL31" i="179"/>
  <c r="AH31" i="179"/>
  <c r="AG31" i="179"/>
  <c r="AC31" i="179"/>
  <c r="AB31" i="179"/>
  <c r="X31" i="179"/>
  <c r="W31" i="179"/>
  <c r="S31" i="179"/>
  <c r="R31" i="179"/>
  <c r="N31" i="179"/>
  <c r="M31" i="179"/>
  <c r="I31" i="179"/>
  <c r="H31" i="179"/>
  <c r="AP30" i="179"/>
  <c r="AO30" i="179"/>
  <c r="AN30" i="179"/>
  <c r="AM30" i="179"/>
  <c r="AL30" i="179"/>
  <c r="AH30" i="179"/>
  <c r="AG30" i="179"/>
  <c r="AC30" i="179"/>
  <c r="AB30" i="179"/>
  <c r="X30" i="179"/>
  <c r="W30" i="179"/>
  <c r="S30" i="179"/>
  <c r="R30" i="179"/>
  <c r="N30" i="179"/>
  <c r="M30" i="179"/>
  <c r="I30" i="179"/>
  <c r="H30" i="179"/>
  <c r="AP29" i="179"/>
  <c r="AO29" i="179"/>
  <c r="AN29" i="179"/>
  <c r="AM29" i="179"/>
  <c r="AL29" i="179"/>
  <c r="AH29" i="179"/>
  <c r="AG29" i="179"/>
  <c r="AC29" i="179"/>
  <c r="AB29" i="179"/>
  <c r="X29" i="179"/>
  <c r="W29" i="179"/>
  <c r="S29" i="179"/>
  <c r="R29" i="179"/>
  <c r="N29" i="179"/>
  <c r="M29" i="179"/>
  <c r="I29" i="179"/>
  <c r="H29" i="179"/>
  <c r="AP28" i="179"/>
  <c r="AO28" i="179"/>
  <c r="AN28" i="179"/>
  <c r="AM28" i="179"/>
  <c r="AL28" i="179"/>
  <c r="AH28" i="179"/>
  <c r="AG28" i="179"/>
  <c r="AC28" i="179"/>
  <c r="AB28" i="179"/>
  <c r="X28" i="179"/>
  <c r="W28" i="179"/>
  <c r="S28" i="179"/>
  <c r="R28" i="179"/>
  <c r="N28" i="179"/>
  <c r="M28" i="179"/>
  <c r="I28" i="179"/>
  <c r="H28" i="179"/>
  <c r="AP27" i="179"/>
  <c r="AO27" i="179"/>
  <c r="AN27" i="179"/>
  <c r="AM27" i="179"/>
  <c r="AL27" i="179"/>
  <c r="AH27" i="179"/>
  <c r="AG27" i="179"/>
  <c r="AC27" i="179"/>
  <c r="AB27" i="179"/>
  <c r="X27" i="179"/>
  <c r="W27" i="179"/>
  <c r="S27" i="179"/>
  <c r="R27" i="179"/>
  <c r="N27" i="179"/>
  <c r="M27" i="179"/>
  <c r="I27" i="179"/>
  <c r="H27" i="179"/>
  <c r="AP26" i="179"/>
  <c r="AO26" i="179"/>
  <c r="AN26" i="179"/>
  <c r="AM26" i="179"/>
  <c r="AL26" i="179"/>
  <c r="AH26" i="179"/>
  <c r="AG26" i="179"/>
  <c r="AC26" i="179"/>
  <c r="AB26" i="179"/>
  <c r="X26" i="179"/>
  <c r="W26" i="179"/>
  <c r="S26" i="179"/>
  <c r="R26" i="179"/>
  <c r="N26" i="179"/>
  <c r="M26" i="179"/>
  <c r="I26" i="179"/>
  <c r="H26" i="179"/>
  <c r="AP25" i="179"/>
  <c r="AO25" i="179"/>
  <c r="AN25" i="179"/>
  <c r="AM25" i="179"/>
  <c r="AL25" i="179"/>
  <c r="AH25" i="179"/>
  <c r="AG25" i="179"/>
  <c r="AC25" i="179"/>
  <c r="AB25" i="179"/>
  <c r="X25" i="179"/>
  <c r="W25" i="179"/>
  <c r="S25" i="179"/>
  <c r="R25" i="179"/>
  <c r="N25" i="179"/>
  <c r="M25" i="179"/>
  <c r="I25" i="179"/>
  <c r="H25" i="179"/>
  <c r="AP24" i="179"/>
  <c r="AO24" i="179"/>
  <c r="AN24" i="179"/>
  <c r="AM24" i="179"/>
  <c r="AL24" i="179"/>
  <c r="AH24" i="179"/>
  <c r="AG24" i="179"/>
  <c r="AC24" i="179"/>
  <c r="AB24" i="179"/>
  <c r="X24" i="179"/>
  <c r="W24" i="179"/>
  <c r="S24" i="179"/>
  <c r="R24" i="179"/>
  <c r="N24" i="179"/>
  <c r="M24" i="179"/>
  <c r="I24" i="179"/>
  <c r="H24" i="179"/>
  <c r="AP23" i="179"/>
  <c r="AO23" i="179"/>
  <c r="AN23" i="179"/>
  <c r="AM23" i="179"/>
  <c r="AL23" i="179"/>
  <c r="AH23" i="179"/>
  <c r="AG23" i="179"/>
  <c r="AC23" i="179"/>
  <c r="AB23" i="179"/>
  <c r="X23" i="179"/>
  <c r="W23" i="179"/>
  <c r="S23" i="179"/>
  <c r="R23" i="179"/>
  <c r="N23" i="179"/>
  <c r="M23" i="179"/>
  <c r="I23" i="179"/>
  <c r="H23" i="179"/>
  <c r="AP22" i="179"/>
  <c r="AO22" i="179"/>
  <c r="AN22" i="179"/>
  <c r="AM22" i="179"/>
  <c r="AL22" i="179"/>
  <c r="AH22" i="179"/>
  <c r="AG22" i="179"/>
  <c r="AC22" i="179"/>
  <c r="AB22" i="179"/>
  <c r="X22" i="179"/>
  <c r="W22" i="179"/>
  <c r="S22" i="179"/>
  <c r="R22" i="179"/>
  <c r="N22" i="179"/>
  <c r="M22" i="179"/>
  <c r="I22" i="179"/>
  <c r="H22" i="179"/>
  <c r="AP21" i="179"/>
  <c r="AO21" i="179"/>
  <c r="AN21" i="179"/>
  <c r="AM21" i="179"/>
  <c r="AL21" i="179"/>
  <c r="AH21" i="179"/>
  <c r="AG21" i="179"/>
  <c r="AC21" i="179"/>
  <c r="AB21" i="179"/>
  <c r="X21" i="179"/>
  <c r="W21" i="179"/>
  <c r="S21" i="179"/>
  <c r="R21" i="179"/>
  <c r="N21" i="179"/>
  <c r="M21" i="179"/>
  <c r="I21" i="179"/>
  <c r="H21" i="179"/>
  <c r="AP20" i="179"/>
  <c r="AO20" i="179"/>
  <c r="AN20" i="179"/>
  <c r="AM20" i="179"/>
  <c r="AL20" i="179"/>
  <c r="AH20" i="179"/>
  <c r="AG20" i="179"/>
  <c r="AC20" i="179"/>
  <c r="AB20" i="179"/>
  <c r="X20" i="179"/>
  <c r="W20" i="179"/>
  <c r="S20" i="179"/>
  <c r="R20" i="179"/>
  <c r="N20" i="179"/>
  <c r="M20" i="179"/>
  <c r="I20" i="179"/>
  <c r="H20" i="179"/>
  <c r="AP19" i="179"/>
  <c r="AO19" i="179"/>
  <c r="AN19" i="179"/>
  <c r="AM19" i="179"/>
  <c r="AL19" i="179"/>
  <c r="AH19" i="179"/>
  <c r="AG19" i="179"/>
  <c r="AC19" i="179"/>
  <c r="AB19" i="179"/>
  <c r="X19" i="179"/>
  <c r="W19" i="179"/>
  <c r="S19" i="179"/>
  <c r="R19" i="179"/>
  <c r="N19" i="179"/>
  <c r="M19" i="179"/>
  <c r="I19" i="179"/>
  <c r="H19" i="179"/>
  <c r="AP18" i="179"/>
  <c r="AO18" i="179"/>
  <c r="AN18" i="179"/>
  <c r="AM18" i="179"/>
  <c r="AL18" i="179"/>
  <c r="AH18" i="179"/>
  <c r="AG18" i="179"/>
  <c r="AC18" i="179"/>
  <c r="AB18" i="179"/>
  <c r="X18" i="179"/>
  <c r="W18" i="179"/>
  <c r="S18" i="179"/>
  <c r="R18" i="179"/>
  <c r="N18" i="179"/>
  <c r="M18" i="179"/>
  <c r="I18" i="179"/>
  <c r="H18" i="179"/>
  <c r="AP17" i="179"/>
  <c r="AO17" i="179"/>
  <c r="AN17" i="179"/>
  <c r="AM17" i="179"/>
  <c r="AL17" i="179"/>
  <c r="AH17" i="179"/>
  <c r="AG17" i="179"/>
  <c r="AC17" i="179"/>
  <c r="AB17" i="179"/>
  <c r="X17" i="179"/>
  <c r="W17" i="179"/>
  <c r="S17" i="179"/>
  <c r="R17" i="179"/>
  <c r="N17" i="179"/>
  <c r="M17" i="179"/>
  <c r="I17" i="179"/>
  <c r="H17" i="179"/>
  <c r="AP16" i="179"/>
  <c r="AO16" i="179"/>
  <c r="AN16" i="179"/>
  <c r="AM16" i="179"/>
  <c r="AL16" i="179"/>
  <c r="AH16" i="179"/>
  <c r="AG16" i="179"/>
  <c r="AC16" i="179"/>
  <c r="AB16" i="179"/>
  <c r="X16" i="179"/>
  <c r="W16" i="179"/>
  <c r="S16" i="179"/>
  <c r="R16" i="179"/>
  <c r="N16" i="179"/>
  <c r="M16" i="179"/>
  <c r="I16" i="179"/>
  <c r="H16" i="179"/>
  <c r="AP15" i="179"/>
  <c r="AO15" i="179"/>
  <c r="AN15" i="179"/>
  <c r="AM15" i="179"/>
  <c r="AL15" i="179"/>
  <c r="AH15" i="179"/>
  <c r="AG15" i="179"/>
  <c r="AC15" i="179"/>
  <c r="AB15" i="179"/>
  <c r="X15" i="179"/>
  <c r="W15" i="179"/>
  <c r="S15" i="179"/>
  <c r="R15" i="179"/>
  <c r="N15" i="179"/>
  <c r="M15" i="179"/>
  <c r="I15" i="179"/>
  <c r="H15" i="179"/>
  <c r="AP14" i="179"/>
  <c r="AO14" i="179"/>
  <c r="AN14" i="179"/>
  <c r="AM14" i="179"/>
  <c r="AL14" i="179"/>
  <c r="AH14" i="179"/>
  <c r="AG14" i="179"/>
  <c r="AC14" i="179"/>
  <c r="AB14" i="179"/>
  <c r="X14" i="179"/>
  <c r="W14" i="179"/>
  <c r="S14" i="179"/>
  <c r="R14" i="179"/>
  <c r="N14" i="179"/>
  <c r="M14" i="179"/>
  <c r="I14" i="179"/>
  <c r="H14" i="179"/>
  <c r="AP13" i="179"/>
  <c r="AO13" i="179"/>
  <c r="AN13" i="179"/>
  <c r="AM13" i="179"/>
  <c r="AL13" i="179"/>
  <c r="AH13" i="179"/>
  <c r="AG13" i="179"/>
  <c r="AC13" i="179"/>
  <c r="AB13" i="179"/>
  <c r="X13" i="179"/>
  <c r="W13" i="179"/>
  <c r="S13" i="179"/>
  <c r="R13" i="179"/>
  <c r="N13" i="179"/>
  <c r="M13" i="179"/>
  <c r="I13" i="179"/>
  <c r="H13" i="179"/>
  <c r="AP12" i="179"/>
  <c r="AO12" i="179"/>
  <c r="AN12" i="179"/>
  <c r="AM12" i="179"/>
  <c r="AL12" i="179"/>
  <c r="AH12" i="179"/>
  <c r="AG12" i="179"/>
  <c r="AC12" i="179"/>
  <c r="AB12" i="179"/>
  <c r="X12" i="179"/>
  <c r="W12" i="179"/>
  <c r="S12" i="179"/>
  <c r="R12" i="179"/>
  <c r="N12" i="179"/>
  <c r="M12" i="179"/>
  <c r="I12" i="179"/>
  <c r="H12" i="179"/>
  <c r="AP11" i="179"/>
  <c r="AO11" i="179"/>
  <c r="AN11" i="179"/>
  <c r="AM11" i="179"/>
  <c r="AL11" i="179"/>
  <c r="AH11" i="179"/>
  <c r="AG11" i="179"/>
  <c r="AC11" i="179"/>
  <c r="AB11" i="179"/>
  <c r="X11" i="179"/>
  <c r="W11" i="179"/>
  <c r="S11" i="179"/>
  <c r="R11" i="179"/>
  <c r="N11" i="179"/>
  <c r="M11" i="179"/>
  <c r="I11" i="179"/>
  <c r="H11" i="179"/>
  <c r="AP10" i="179"/>
  <c r="AO10" i="179"/>
  <c r="AN10" i="179"/>
  <c r="AM10" i="179"/>
  <c r="AL10" i="179"/>
  <c r="AH10" i="179"/>
  <c r="AG10" i="179"/>
  <c r="AC10" i="179"/>
  <c r="AB10" i="179"/>
  <c r="X10" i="179"/>
  <c r="W10" i="179"/>
  <c r="S10" i="179"/>
  <c r="R10" i="179"/>
  <c r="N10" i="179"/>
  <c r="M10" i="179"/>
  <c r="I10" i="179"/>
  <c r="H10" i="179"/>
  <c r="AP9" i="179"/>
  <c r="AO9" i="179"/>
  <c r="AN9" i="179"/>
  <c r="AM9" i="179"/>
  <c r="AL9" i="179"/>
  <c r="AH9" i="179"/>
  <c r="AG9" i="179"/>
  <c r="AC9" i="179"/>
  <c r="AB9" i="179"/>
  <c r="X9" i="179"/>
  <c r="W9" i="179"/>
  <c r="S9" i="179"/>
  <c r="R9" i="179"/>
  <c r="N9" i="179"/>
  <c r="M9" i="179"/>
  <c r="I9" i="179"/>
  <c r="H9" i="179"/>
  <c r="AP8" i="179"/>
  <c r="AO8" i="179"/>
  <c r="AN8" i="179"/>
  <c r="AM8" i="179"/>
  <c r="AL8" i="179"/>
  <c r="AH8" i="179"/>
  <c r="AG8" i="179"/>
  <c r="AC8" i="179"/>
  <c r="AB8" i="179"/>
  <c r="X8" i="179"/>
  <c r="W8" i="179"/>
  <c r="S8" i="179"/>
  <c r="R8" i="179"/>
  <c r="N8" i="179"/>
  <c r="M8" i="179"/>
  <c r="I8" i="179"/>
  <c r="H8" i="179"/>
  <c r="AP7" i="179"/>
  <c r="AO7" i="179"/>
  <c r="AN7" i="179"/>
  <c r="AM7" i="179"/>
  <c r="AL7" i="179"/>
  <c r="AH7" i="179"/>
  <c r="AG7" i="179"/>
  <c r="AC7" i="179"/>
  <c r="AB7" i="179"/>
  <c r="X7" i="179"/>
  <c r="W7" i="179"/>
  <c r="S7" i="179"/>
  <c r="R7" i="179"/>
  <c r="N7" i="179"/>
  <c r="M7" i="179"/>
  <c r="I7" i="179"/>
  <c r="H7" i="179"/>
  <c r="AP6" i="179"/>
  <c r="AO6" i="179"/>
  <c r="AN6" i="179"/>
  <c r="AM6" i="179"/>
  <c r="AL6" i="179"/>
  <c r="AH6" i="179"/>
  <c r="AG6" i="179"/>
  <c r="AC6" i="179"/>
  <c r="AB6" i="179"/>
  <c r="X6" i="179"/>
  <c r="W6" i="179"/>
  <c r="S6" i="179"/>
  <c r="R6" i="179"/>
  <c r="N6" i="179"/>
  <c r="M6" i="179"/>
  <c r="I6" i="179"/>
  <c r="H6" i="179"/>
  <c r="Q229" i="182" l="1"/>
  <c r="BA229" i="182"/>
  <c r="BJ230" i="182"/>
  <c r="BS17" i="182"/>
  <c r="Z228" i="182"/>
  <c r="BJ228" i="182"/>
  <c r="AR230" i="182"/>
  <c r="BN230" i="182"/>
  <c r="AI228" i="182"/>
  <c r="AR229" i="182"/>
  <c r="Q230" i="182"/>
  <c r="BX52" i="182"/>
  <c r="CE21" i="182" s="1"/>
  <c r="BO229" i="182"/>
  <c r="BO228" i="182"/>
  <c r="BW216" i="182"/>
  <c r="BX225" i="182"/>
  <c r="CC79" i="182" s="1"/>
  <c r="CI48" i="182" s="1"/>
  <c r="BS220" i="182"/>
  <c r="BT220" i="182"/>
  <c r="CD77" i="182" s="1"/>
  <c r="CJ46" i="182" s="1"/>
  <c r="BX97" i="182"/>
  <c r="CE36" i="182" s="1"/>
  <c r="BT62" i="182"/>
  <c r="BS133" i="182"/>
  <c r="BS149" i="182"/>
  <c r="BW93" i="182"/>
  <c r="BW153" i="182"/>
  <c r="BW157" i="182"/>
  <c r="BW177" i="182"/>
  <c r="BE229" i="182"/>
  <c r="BW36" i="182"/>
  <c r="BW64" i="182"/>
  <c r="BW76" i="182"/>
  <c r="BT47" i="182"/>
  <c r="BT115" i="182"/>
  <c r="CD42" i="182" s="1"/>
  <c r="CJ11" i="182" s="1"/>
  <c r="BX51" i="182"/>
  <c r="CC21" i="182" s="1"/>
  <c r="BX79" i="182"/>
  <c r="CE30" i="182" s="1"/>
  <c r="AW230" i="182"/>
  <c r="BW75" i="182"/>
  <c r="BX108" i="182"/>
  <c r="CC40" i="182" s="1"/>
  <c r="CI9" i="182" s="1"/>
  <c r="BX112" i="182"/>
  <c r="CE41" i="182" s="1"/>
  <c r="CK10" i="182" s="1"/>
  <c r="BW139" i="182"/>
  <c r="AS228" i="182"/>
  <c r="BS210" i="182"/>
  <c r="BT13" i="182"/>
  <c r="CD8" i="182" s="1"/>
  <c r="BW210" i="182"/>
  <c r="BT16" i="182"/>
  <c r="CD9" i="182" s="1"/>
  <c r="BW65" i="182"/>
  <c r="BS84" i="182"/>
  <c r="BS116" i="182"/>
  <c r="BS120" i="182"/>
  <c r="BS124" i="182"/>
  <c r="BS128" i="182"/>
  <c r="BS107" i="182"/>
  <c r="BW46" i="182"/>
  <c r="BW86" i="182"/>
  <c r="BW90" i="182"/>
  <c r="BX91" i="182"/>
  <c r="CE34" i="182" s="1"/>
  <c r="BX95" i="182"/>
  <c r="BX111" i="182"/>
  <c r="CC41" i="182" s="1"/>
  <c r="CI10" i="182" s="1"/>
  <c r="BW114" i="182"/>
  <c r="BX18" i="182"/>
  <c r="CC10" i="182" s="1"/>
  <c r="BX122" i="182"/>
  <c r="BX134" i="182"/>
  <c r="BW201" i="182"/>
  <c r="BW205" i="182"/>
  <c r="BX33" i="182"/>
  <c r="CC15" i="182" s="1"/>
  <c r="BX37" i="182"/>
  <c r="CE16" i="182" s="1"/>
  <c r="BW192" i="182"/>
  <c r="BX72" i="182"/>
  <c r="CC28" i="182" s="1"/>
  <c r="AN230" i="182"/>
  <c r="BX192" i="182"/>
  <c r="CC68" i="182" s="1"/>
  <c r="CI37" i="182" s="1"/>
  <c r="BX216" i="182"/>
  <c r="CC76" i="182" s="1"/>
  <c r="CI45" i="182" s="1"/>
  <c r="BW18" i="182"/>
  <c r="BT25" i="182"/>
  <c r="CD12" i="182" s="1"/>
  <c r="BT29" i="182"/>
  <c r="BS65" i="182"/>
  <c r="BS126" i="182"/>
  <c r="BT154" i="182"/>
  <c r="CD55" i="182" s="1"/>
  <c r="CJ24" i="182" s="1"/>
  <c r="BT210" i="182"/>
  <c r="CB74" i="182" s="1"/>
  <c r="CH43" i="182" s="1"/>
  <c r="BT214" i="182"/>
  <c r="CD75" i="182" s="1"/>
  <c r="CJ44" i="182" s="1"/>
  <c r="BS60" i="182"/>
  <c r="BW186" i="182"/>
  <c r="BS20" i="182"/>
  <c r="BS193" i="182"/>
  <c r="BT132" i="182"/>
  <c r="CB48" i="182" s="1"/>
  <c r="CH17" i="182" s="1"/>
  <c r="BT39" i="182"/>
  <c r="CB17" i="182" s="1"/>
  <c r="BT184" i="182"/>
  <c r="CD65" i="182" s="1"/>
  <c r="CJ34" i="182" s="1"/>
  <c r="BT196" i="182"/>
  <c r="CD69" i="182" s="1"/>
  <c r="CJ38" i="182" s="1"/>
  <c r="BT67" i="182"/>
  <c r="CD26" i="182" s="1"/>
  <c r="BS75" i="182"/>
  <c r="BS59" i="182"/>
  <c r="BS58" i="182"/>
  <c r="BS62" i="182"/>
  <c r="BT143" i="182"/>
  <c r="BS22" i="182"/>
  <c r="BS30" i="182"/>
  <c r="AM228" i="182"/>
  <c r="BW10" i="182"/>
  <c r="BW117" i="182"/>
  <c r="BW129" i="182"/>
  <c r="BW141" i="182"/>
  <c r="BX57" i="182"/>
  <c r="CC23" i="182" s="1"/>
  <c r="BX162" i="182"/>
  <c r="CC58" i="182" s="1"/>
  <c r="CI27" i="182" s="1"/>
  <c r="BX170" i="182"/>
  <c r="BX182" i="182"/>
  <c r="BX10" i="182"/>
  <c r="CE7" i="182" s="1"/>
  <c r="BX85" i="182"/>
  <c r="CE32" i="182" s="1"/>
  <c r="BX137" i="182"/>
  <c r="BX218" i="182"/>
  <c r="BX222" i="182"/>
  <c r="CC78" i="182" s="1"/>
  <c r="CI47" i="182" s="1"/>
  <c r="AE229" i="182"/>
  <c r="AE230" i="182"/>
  <c r="BX205" i="182"/>
  <c r="CE72" i="182" s="1"/>
  <c r="CK41" i="182" s="1"/>
  <c r="BX43" i="182"/>
  <c r="CE18" i="182" s="1"/>
  <c r="BX17" i="182"/>
  <c r="BX38" i="182"/>
  <c r="BW163" i="182"/>
  <c r="BX168" i="182"/>
  <c r="CC60" i="182" s="1"/>
  <c r="CI29" i="182" s="1"/>
  <c r="BX204" i="182"/>
  <c r="CC72" i="182" s="1"/>
  <c r="CI41" i="182" s="1"/>
  <c r="BX131" i="182"/>
  <c r="BX159" i="182"/>
  <c r="CC57" i="182" s="1"/>
  <c r="CI26" i="182" s="1"/>
  <c r="BW162" i="182"/>
  <c r="BT63" i="182"/>
  <c r="CB25" i="182" s="1"/>
  <c r="BT136" i="182"/>
  <c r="CD49" i="182" s="1"/>
  <c r="CJ18" i="182" s="1"/>
  <c r="BS152" i="182"/>
  <c r="BS217" i="182"/>
  <c r="Z229" i="182"/>
  <c r="BT7" i="182"/>
  <c r="CD6" i="182" s="1"/>
  <c r="CJ6" i="182" s="1"/>
  <c r="BW12" i="182"/>
  <c r="BT78" i="182"/>
  <c r="CB30" i="182" s="1"/>
  <c r="BW120" i="182"/>
  <c r="BW124" i="182"/>
  <c r="BW136" i="182"/>
  <c r="BS172" i="182"/>
  <c r="BS176" i="182"/>
  <c r="BS184" i="182"/>
  <c r="BS123" i="182"/>
  <c r="BS135" i="182"/>
  <c r="BS147" i="182"/>
  <c r="BW152" i="182"/>
  <c r="BW111" i="182"/>
  <c r="BS142" i="182"/>
  <c r="BS156" i="182"/>
  <c r="BS10" i="182"/>
  <c r="BT44" i="182"/>
  <c r="BT73" i="182"/>
  <c r="CD28" i="182" s="1"/>
  <c r="BW123" i="182"/>
  <c r="BW135" i="182"/>
  <c r="BW143" i="182"/>
  <c r="BW147" i="182"/>
  <c r="BS163" i="182"/>
  <c r="BT9" i="182"/>
  <c r="CB7" i="182" s="1"/>
  <c r="BT186" i="182"/>
  <c r="CB66" i="182" s="1"/>
  <c r="CH35" i="182" s="1"/>
  <c r="BT54" i="182"/>
  <c r="CB22" i="182" s="1"/>
  <c r="BS38" i="182"/>
  <c r="BS64" i="182"/>
  <c r="BS97" i="182"/>
  <c r="BS105" i="182"/>
  <c r="BS109" i="182"/>
  <c r="BS218" i="182"/>
  <c r="BS13" i="182"/>
  <c r="BW14" i="182"/>
  <c r="BT38" i="182"/>
  <c r="BS76" i="182"/>
  <c r="BS161" i="182"/>
  <c r="BT218" i="182"/>
  <c r="BX74" i="182"/>
  <c r="BW41" i="182"/>
  <c r="BX82" i="182"/>
  <c r="CE31" i="182" s="1"/>
  <c r="CK7" i="182" s="1"/>
  <c r="BX115" i="182"/>
  <c r="CE42" i="182" s="1"/>
  <c r="CK11" i="182" s="1"/>
  <c r="BX127" i="182"/>
  <c r="CE46" i="182" s="1"/>
  <c r="CK15" i="182" s="1"/>
  <c r="BX180" i="182"/>
  <c r="CC64" i="182" s="1"/>
  <c r="CI33" i="182" s="1"/>
  <c r="BW183" i="182"/>
  <c r="BX26" i="182"/>
  <c r="BX73" i="182"/>
  <c r="CE28" i="182" s="1"/>
  <c r="BX86" i="182"/>
  <c r="BX90" i="182"/>
  <c r="CC34" i="182" s="1"/>
  <c r="BW150" i="182"/>
  <c r="BW71" i="182"/>
  <c r="BX28" i="182"/>
  <c r="CE13" i="182" s="1"/>
  <c r="BX46" i="182"/>
  <c r="CE19" i="182" s="1"/>
  <c r="BX76" i="182"/>
  <c r="CE29" i="182" s="1"/>
  <c r="BX179" i="182"/>
  <c r="BX40" i="182"/>
  <c r="CE17" i="182" s="1"/>
  <c r="BW49" i="182"/>
  <c r="BX50" i="182"/>
  <c r="BX121" i="182"/>
  <c r="CE44" i="182" s="1"/>
  <c r="CK13" i="182" s="1"/>
  <c r="BW144" i="182"/>
  <c r="BW219" i="182"/>
  <c r="BW26" i="182"/>
  <c r="BW78" i="182"/>
  <c r="BW95" i="182"/>
  <c r="BX178" i="182"/>
  <c r="CE63" i="182" s="1"/>
  <c r="CK32" i="182" s="1"/>
  <c r="BX13" i="182"/>
  <c r="CE8" i="182" s="1"/>
  <c r="BX23" i="182"/>
  <c r="BX31" i="182"/>
  <c r="CE14" i="182" s="1"/>
  <c r="BX165" i="182"/>
  <c r="CC59" i="182" s="1"/>
  <c r="CI28" i="182" s="1"/>
  <c r="BX49" i="182"/>
  <c r="CE20" i="182" s="1"/>
  <c r="BX53" i="182"/>
  <c r="BX144" i="182"/>
  <c r="CC52" i="182" s="1"/>
  <c r="CI21" i="182" s="1"/>
  <c r="BX198" i="182"/>
  <c r="CC70" i="182" s="1"/>
  <c r="CI39" i="182" s="1"/>
  <c r="V228" i="182"/>
  <c r="V229" i="182"/>
  <c r="BT20" i="182"/>
  <c r="BT24" i="182"/>
  <c r="CB12" i="182" s="1"/>
  <c r="BT37" i="182"/>
  <c r="CD16" i="182" s="1"/>
  <c r="BW53" i="182"/>
  <c r="BW68" i="182"/>
  <c r="BW96" i="182"/>
  <c r="BT157" i="182"/>
  <c r="CD56" i="182" s="1"/>
  <c r="CJ25" i="182" s="1"/>
  <c r="BT174" i="182"/>
  <c r="CB62" i="182" s="1"/>
  <c r="CH31" i="182" s="1"/>
  <c r="BT187" i="182"/>
  <c r="CD66" i="182" s="1"/>
  <c r="CJ35" i="182" s="1"/>
  <c r="U230" i="182"/>
  <c r="BW108" i="182"/>
  <c r="BP229" i="182"/>
  <c r="D6" i="181" s="1"/>
  <c r="BS18" i="182"/>
  <c r="BT51" i="182"/>
  <c r="CB21" i="182" s="1"/>
  <c r="BT148" i="182"/>
  <c r="CD53" i="182" s="1"/>
  <c r="CJ22" i="182" s="1"/>
  <c r="BT169" i="182"/>
  <c r="CD60" i="182" s="1"/>
  <c r="CJ29" i="182" s="1"/>
  <c r="BS186" i="182"/>
  <c r="BT195" i="182"/>
  <c r="CB69" i="182" s="1"/>
  <c r="CH38" i="182" s="1"/>
  <c r="BW196" i="182"/>
  <c r="BQ229" i="182"/>
  <c r="E6" i="181" s="1"/>
  <c r="BS14" i="182"/>
  <c r="BT18" i="182"/>
  <c r="CB10" i="182" s="1"/>
  <c r="BT36" i="182"/>
  <c r="CB16" i="182" s="1"/>
  <c r="BS51" i="182"/>
  <c r="BT94" i="182"/>
  <c r="CD35" i="182" s="1"/>
  <c r="BS140" i="182"/>
  <c r="BS160" i="182"/>
  <c r="BS169" i="182"/>
  <c r="BS199" i="182"/>
  <c r="BT203" i="182"/>
  <c r="BT207" i="182"/>
  <c r="CB73" i="182" s="1"/>
  <c r="CH42" i="182" s="1"/>
  <c r="BW32" i="182"/>
  <c r="BS50" i="182"/>
  <c r="BT64" i="182"/>
  <c r="CD25" i="182" s="1"/>
  <c r="BT81" i="182"/>
  <c r="CB31" i="182" s="1"/>
  <c r="CH7" i="182" s="1"/>
  <c r="BT173" i="182"/>
  <c r="BT190" i="182"/>
  <c r="CD67" i="182" s="1"/>
  <c r="CJ36" i="182" s="1"/>
  <c r="BR230" i="182"/>
  <c r="F7" i="181" s="1"/>
  <c r="BT12" i="182"/>
  <c r="CB8" i="182" s="1"/>
  <c r="BT50" i="182"/>
  <c r="BS155" i="182"/>
  <c r="BT164" i="182"/>
  <c r="BT202" i="182"/>
  <c r="CD71" i="182" s="1"/>
  <c r="CJ40" i="182" s="1"/>
  <c r="BT224" i="182"/>
  <c r="BT30" i="182"/>
  <c r="CB14" i="182" s="1"/>
  <c r="BT75" i="182"/>
  <c r="CB29" i="182" s="1"/>
  <c r="BS80" i="182"/>
  <c r="BT151" i="182"/>
  <c r="CD54" i="182" s="1"/>
  <c r="CJ23" i="182" s="1"/>
  <c r="R228" i="182"/>
  <c r="BT69" i="182"/>
  <c r="CB27" i="182" s="1"/>
  <c r="BT79" i="182"/>
  <c r="CD30" i="182" s="1"/>
  <c r="BT167" i="182"/>
  <c r="BS197" i="182"/>
  <c r="BS209" i="182"/>
  <c r="BS223" i="182"/>
  <c r="BT227" i="182"/>
  <c r="BS16" i="182"/>
  <c r="BS21" i="182"/>
  <c r="BS53" i="182"/>
  <c r="BW54" i="182"/>
  <c r="BS96" i="182"/>
  <c r="BS112" i="182"/>
  <c r="BS170" i="182"/>
  <c r="BS175" i="182"/>
  <c r="BS179" i="182"/>
  <c r="BT183" i="182"/>
  <c r="CB65" i="182" s="1"/>
  <c r="CH34" i="182" s="1"/>
  <c r="BS188" i="182"/>
  <c r="BS33" i="182"/>
  <c r="BW44" i="182"/>
  <c r="BT57" i="182"/>
  <c r="CB23" i="182" s="1"/>
  <c r="BS78" i="182"/>
  <c r="BS108" i="182"/>
  <c r="BW109" i="182"/>
  <c r="BT112" i="182"/>
  <c r="CD41" i="182" s="1"/>
  <c r="CJ10" i="182" s="1"/>
  <c r="BT145" i="182"/>
  <c r="CD52" i="182" s="1"/>
  <c r="CJ21" i="182" s="1"/>
  <c r="BT166" i="182"/>
  <c r="CD59" i="182" s="1"/>
  <c r="CJ28" i="182" s="1"/>
  <c r="BS196" i="182"/>
  <c r="BT208" i="182"/>
  <c r="CD73" i="182" s="1"/>
  <c r="CJ42" i="182" s="1"/>
  <c r="BT226" i="182"/>
  <c r="CD79" i="182" s="1"/>
  <c r="CJ48" i="182" s="1"/>
  <c r="BX6" i="182"/>
  <c r="CC6" i="182" s="1"/>
  <c r="CI6" i="182" s="1"/>
  <c r="BX27" i="182"/>
  <c r="CC13" i="182" s="1"/>
  <c r="BW37" i="182"/>
  <c r="BX84" i="182"/>
  <c r="CC32" i="182" s="1"/>
  <c r="BX119" i="182"/>
  <c r="BX140" i="182"/>
  <c r="BW151" i="182"/>
  <c r="BW168" i="182"/>
  <c r="BW225" i="182"/>
  <c r="BX16" i="182"/>
  <c r="CE9" i="182" s="1"/>
  <c r="BX22" i="182"/>
  <c r="CE11" i="182" s="1"/>
  <c r="BX78" i="182"/>
  <c r="CC30" i="182" s="1"/>
  <c r="BX88" i="182"/>
  <c r="CE33" i="182" s="1"/>
  <c r="BW91" i="182"/>
  <c r="BW100" i="182"/>
  <c r="BX101" i="182"/>
  <c r="BX105" i="182"/>
  <c r="CC39" i="182" s="1"/>
  <c r="CI8" i="182" s="1"/>
  <c r="BX110" i="182"/>
  <c r="BX156" i="182"/>
  <c r="CC56" i="182" s="1"/>
  <c r="CI25" i="182" s="1"/>
  <c r="BW159" i="182"/>
  <c r="BX169" i="182"/>
  <c r="CE60" i="182" s="1"/>
  <c r="CK29" i="182" s="1"/>
  <c r="BW180" i="182"/>
  <c r="BX186" i="182"/>
  <c r="CC66" i="182" s="1"/>
  <c r="CI35" i="182" s="1"/>
  <c r="BW198" i="182"/>
  <c r="BX9" i="182"/>
  <c r="CC7" i="182" s="1"/>
  <c r="BX45" i="182"/>
  <c r="CC19" i="182" s="1"/>
  <c r="BX92" i="182"/>
  <c r="BX96" i="182"/>
  <c r="CC36" i="182" s="1"/>
  <c r="BX147" i="182"/>
  <c r="CC53" i="182" s="1"/>
  <c r="CI22" i="182" s="1"/>
  <c r="BX221" i="182"/>
  <c r="BX21" i="182"/>
  <c r="CC11" i="182" s="1"/>
  <c r="BX130" i="182"/>
  <c r="CE47" i="182" s="1"/>
  <c r="CK16" i="182" s="1"/>
  <c r="BX194" i="182"/>
  <c r="BX211" i="182"/>
  <c r="CE74" i="182" s="1"/>
  <c r="CK43" i="182" s="1"/>
  <c r="BX215" i="182"/>
  <c r="BX87" i="182"/>
  <c r="CC33" i="182" s="1"/>
  <c r="BX117" i="182"/>
  <c r="CC43" i="182" s="1"/>
  <c r="CI12" i="182" s="1"/>
  <c r="BX129" i="182"/>
  <c r="CC47" i="182" s="1"/>
  <c r="CI16" i="182" s="1"/>
  <c r="BX150" i="182"/>
  <c r="CC54" i="182" s="1"/>
  <c r="CI23" i="182" s="1"/>
  <c r="BX184" i="182"/>
  <c r="CE65" i="182" s="1"/>
  <c r="CK34" i="182" s="1"/>
  <c r="BW48" i="182"/>
  <c r="BX56" i="182"/>
  <c r="BX68" i="182"/>
  <c r="BX69" i="182"/>
  <c r="CC27" i="182" s="1"/>
  <c r="BW174" i="182"/>
  <c r="BW17" i="182"/>
  <c r="BW40" i="182"/>
  <c r="BX183" i="182"/>
  <c r="CC65" i="182" s="1"/>
  <c r="CI34" i="182" s="1"/>
  <c r="BW187" i="182"/>
  <c r="BX201" i="182"/>
  <c r="CC71" i="182" s="1"/>
  <c r="CI40" i="182" s="1"/>
  <c r="BW204" i="182"/>
  <c r="BW217" i="182"/>
  <c r="BW222" i="182"/>
  <c r="BX12" i="182"/>
  <c r="CC8" i="182" s="1"/>
  <c r="BX19" i="182"/>
  <c r="CE10" i="182" s="1"/>
  <c r="BX41" i="182"/>
  <c r="BX75" i="182"/>
  <c r="CC29" i="182" s="1"/>
  <c r="BX94" i="182"/>
  <c r="CE35" i="182" s="1"/>
  <c r="BX120" i="182"/>
  <c r="CC44" i="182" s="1"/>
  <c r="CI13" i="182" s="1"/>
  <c r="BX128" i="182"/>
  <c r="BX145" i="182"/>
  <c r="CE52" i="182" s="1"/>
  <c r="CK21" i="182" s="1"/>
  <c r="BX153" i="182"/>
  <c r="CC55" i="182" s="1"/>
  <c r="CI24" i="182" s="1"/>
  <c r="BW165" i="182"/>
  <c r="BW195" i="182"/>
  <c r="BW16" i="182"/>
  <c r="BW22" i="182"/>
  <c r="BX48" i="182"/>
  <c r="CC20" i="182" s="1"/>
  <c r="BX54" i="182"/>
  <c r="CC22" i="182" s="1"/>
  <c r="BX64" i="182"/>
  <c r="CE25" i="182" s="1"/>
  <c r="BX67" i="182"/>
  <c r="CE26" i="182" s="1"/>
  <c r="BW88" i="182"/>
  <c r="BW181" i="182"/>
  <c r="BW20" i="182"/>
  <c r="BS32" i="182"/>
  <c r="BS52" i="182"/>
  <c r="BT66" i="182"/>
  <c r="CB26" i="182" s="1"/>
  <c r="BT82" i="182"/>
  <c r="CD31" i="182" s="1"/>
  <c r="CJ7" i="182" s="1"/>
  <c r="BT118" i="182"/>
  <c r="CD43" i="182" s="1"/>
  <c r="CJ12" i="182" s="1"/>
  <c r="BT152" i="182"/>
  <c r="BS166" i="182"/>
  <c r="BT225" i="182"/>
  <c r="CB79" i="182" s="1"/>
  <c r="CH48" i="182" s="1"/>
  <c r="BT90" i="182"/>
  <c r="CB34" i="182" s="1"/>
  <c r="BT103" i="182"/>
  <c r="CD38" i="182" s="1"/>
  <c r="BT147" i="182"/>
  <c r="CB53" i="182" s="1"/>
  <c r="CH22" i="182" s="1"/>
  <c r="BS99" i="182"/>
  <c r="BS103" i="182"/>
  <c r="BT185" i="182"/>
  <c r="BT17" i="182"/>
  <c r="BS24" i="182"/>
  <c r="BS41" i="182"/>
  <c r="BT43" i="182"/>
  <c r="CD18" i="182" s="1"/>
  <c r="BS117" i="182"/>
  <c r="BS121" i="182"/>
  <c r="BT125" i="182"/>
  <c r="BS138" i="182"/>
  <c r="BT146" i="182"/>
  <c r="BS151" i="182"/>
  <c r="BS213" i="182"/>
  <c r="BW9" i="182"/>
  <c r="BT72" i="182"/>
  <c r="CB28" i="182" s="1"/>
  <c r="BT85" i="182"/>
  <c r="CD32" i="182" s="1"/>
  <c r="BT133" i="182"/>
  <c r="CD48" i="182" s="1"/>
  <c r="CJ17" i="182" s="1"/>
  <c r="BS137" i="182"/>
  <c r="BS145" i="182"/>
  <c r="BT155" i="182"/>
  <c r="BS165" i="182"/>
  <c r="BT170" i="182"/>
  <c r="BW171" i="182"/>
  <c r="BS189" i="182"/>
  <c r="BS208" i="182"/>
  <c r="BW209" i="182"/>
  <c r="BS8" i="182"/>
  <c r="BT22" i="182"/>
  <c r="CD11" i="182" s="1"/>
  <c r="BW24" i="182"/>
  <c r="BS28" i="182"/>
  <c r="BW42" i="182"/>
  <c r="BT116" i="182"/>
  <c r="BW138" i="182"/>
  <c r="BS150" i="182"/>
  <c r="BT198" i="182"/>
  <c r="CB70" i="182" s="1"/>
  <c r="CH39" i="182" s="1"/>
  <c r="BW213" i="182"/>
  <c r="BW30" i="182"/>
  <c r="BS34" i="182"/>
  <c r="BW51" i="182"/>
  <c r="BT97" i="182"/>
  <c r="CD36" i="182" s="1"/>
  <c r="BS101" i="182"/>
  <c r="BT137" i="182"/>
  <c r="BS158" i="182"/>
  <c r="BW189" i="182"/>
  <c r="BW8" i="182"/>
  <c r="BT21" i="182"/>
  <c r="CB11" i="182" s="1"/>
  <c r="BT34" i="182"/>
  <c r="CD15" i="182" s="1"/>
  <c r="BW38" i="182"/>
  <c r="BT46" i="182"/>
  <c r="CD19" i="182" s="1"/>
  <c r="BW50" i="182"/>
  <c r="BT105" i="182"/>
  <c r="CB39" i="182" s="1"/>
  <c r="CH8" i="182" s="1"/>
  <c r="BW112" i="182"/>
  <c r="BS132" i="182"/>
  <c r="BW160" i="182"/>
  <c r="BT163" i="182"/>
  <c r="CD58" i="182" s="1"/>
  <c r="CJ27" i="182" s="1"/>
  <c r="BS164" i="182"/>
  <c r="BS203" i="182"/>
  <c r="BS215" i="182"/>
  <c r="BT55" i="182"/>
  <c r="CD22" i="182" s="1"/>
  <c r="BS56" i="182"/>
  <c r="BS70" i="182"/>
  <c r="BW80" i="182"/>
  <c r="BT140" i="182"/>
  <c r="BT211" i="182"/>
  <c r="CD74" i="182" s="1"/>
  <c r="CJ43" i="182" s="1"/>
  <c r="BS227" i="182"/>
  <c r="BS46" i="182"/>
  <c r="BW207" i="182"/>
  <c r="BS9" i="182"/>
  <c r="BS6" i="182"/>
  <c r="BT6" i="182"/>
  <c r="CB6" i="182" s="1"/>
  <c r="CH6" i="182" s="1"/>
  <c r="BW7" i="182"/>
  <c r="BT10" i="182"/>
  <c r="CD7" i="182" s="1"/>
  <c r="BW13" i="182"/>
  <c r="BT26" i="182"/>
  <c r="BW34" i="182"/>
  <c r="BT45" i="182"/>
  <c r="CB19" i="182" s="1"/>
  <c r="BS54" i="182"/>
  <c r="BT59" i="182"/>
  <c r="BT65" i="182"/>
  <c r="BS68" i="182"/>
  <c r="BW70" i="182"/>
  <c r="BT76" i="182"/>
  <c r="CD29" i="182" s="1"/>
  <c r="BT87" i="182"/>
  <c r="CB33" i="182" s="1"/>
  <c r="BT100" i="182"/>
  <c r="CD37" i="182" s="1"/>
  <c r="BW105" i="182"/>
  <c r="BT114" i="182"/>
  <c r="CB42" i="182" s="1"/>
  <c r="CH11" i="182" s="1"/>
  <c r="BS122" i="182"/>
  <c r="BS148" i="182"/>
  <c r="BW149" i="182"/>
  <c r="BS153" i="182"/>
  <c r="BS157" i="182"/>
  <c r="BT181" i="182"/>
  <c r="CD64" i="182" s="1"/>
  <c r="CJ33" i="182" s="1"/>
  <c r="BT201" i="182"/>
  <c r="CB71" i="182" s="1"/>
  <c r="CH40" i="182" s="1"/>
  <c r="AR15" i="179"/>
  <c r="AW9" i="179" s="1"/>
  <c r="AR27" i="179"/>
  <c r="AW13" i="179" s="1"/>
  <c r="AR39" i="179"/>
  <c r="AW17" i="179" s="1"/>
  <c r="AR51" i="179"/>
  <c r="AW21" i="179" s="1"/>
  <c r="AR63" i="179"/>
  <c r="AW25" i="179" s="1"/>
  <c r="AC230" i="179"/>
  <c r="AQ122" i="179"/>
  <c r="AQ158" i="179"/>
  <c r="AQ194" i="179"/>
  <c r="X228" i="179"/>
  <c r="AQ206" i="179"/>
  <c r="S230" i="179"/>
  <c r="H229" i="179"/>
  <c r="I229" i="179"/>
  <c r="AR21" i="179"/>
  <c r="AW11" i="179" s="1"/>
  <c r="AR33" i="179"/>
  <c r="AW15" i="179" s="1"/>
  <c r="AR45" i="179"/>
  <c r="AW19" i="179" s="1"/>
  <c r="AR59" i="179"/>
  <c r="AQ218" i="179"/>
  <c r="AR134" i="179"/>
  <c r="AR218" i="179"/>
  <c r="AR12" i="179"/>
  <c r="AW8" i="179" s="1"/>
  <c r="AQ17" i="179"/>
  <c r="AR20" i="179"/>
  <c r="AR44" i="179"/>
  <c r="AR26" i="179"/>
  <c r="AR24" i="179"/>
  <c r="AW12" i="179" s="1"/>
  <c r="AQ89" i="179"/>
  <c r="AQ125" i="179"/>
  <c r="AR41" i="179"/>
  <c r="AR183" i="179"/>
  <c r="AW65" i="179" s="1"/>
  <c r="BC34" i="179" s="1"/>
  <c r="AR42" i="179"/>
  <c r="AW18" i="179" s="1"/>
  <c r="AR66" i="179"/>
  <c r="AW26" i="179" s="1"/>
  <c r="AQ19" i="179"/>
  <c r="AZ10" i="179" s="1"/>
  <c r="AR204" i="179"/>
  <c r="AW72" i="179" s="1"/>
  <c r="BC41" i="179" s="1"/>
  <c r="AR142" i="179"/>
  <c r="AY51" i="179" s="1"/>
  <c r="BE20" i="179" s="1"/>
  <c r="AR214" i="179"/>
  <c r="AY75" i="179" s="1"/>
  <c r="BE44" i="179" s="1"/>
  <c r="AR226" i="179"/>
  <c r="AY79" i="179" s="1"/>
  <c r="BE48" i="179" s="1"/>
  <c r="AR188" i="179"/>
  <c r="AR224" i="179"/>
  <c r="AQ132" i="179"/>
  <c r="AX48" i="179" s="1"/>
  <c r="BD17" i="179" s="1"/>
  <c r="AQ63" i="179"/>
  <c r="AX25" i="179" s="1"/>
  <c r="AQ183" i="179"/>
  <c r="AX65" i="179" s="1"/>
  <c r="BD34" i="179" s="1"/>
  <c r="AQ45" i="179"/>
  <c r="AX19" i="179" s="1"/>
  <c r="AQ160" i="179"/>
  <c r="AZ57" i="179" s="1"/>
  <c r="BF26" i="179" s="1"/>
  <c r="AQ208" i="179"/>
  <c r="AZ73" i="179" s="1"/>
  <c r="BF42" i="179" s="1"/>
  <c r="AR125" i="179"/>
  <c r="AR137" i="179"/>
  <c r="AR161" i="179"/>
  <c r="AQ196" i="179"/>
  <c r="AZ69" i="179" s="1"/>
  <c r="BF38" i="179" s="1"/>
  <c r="AR16" i="179"/>
  <c r="AY9" i="179" s="1"/>
  <c r="AR28" i="179"/>
  <c r="AY13" i="179" s="1"/>
  <c r="AQ143" i="179"/>
  <c r="AQ155" i="179"/>
  <c r="AQ179" i="179"/>
  <c r="AQ203" i="179"/>
  <c r="AQ215" i="179"/>
  <c r="AR220" i="179"/>
  <c r="AY77" i="179" s="1"/>
  <c r="BE46" i="179" s="1"/>
  <c r="AQ227" i="179"/>
  <c r="M230" i="179"/>
  <c r="AR7" i="179"/>
  <c r="AY6" i="179" s="1"/>
  <c r="BE6" i="179" s="1"/>
  <c r="AQ12" i="179"/>
  <c r="AX8" i="179" s="1"/>
  <c r="AR19" i="179"/>
  <c r="AY10" i="179" s="1"/>
  <c r="AR31" i="179"/>
  <c r="AY14" i="179" s="1"/>
  <c r="AR67" i="179"/>
  <c r="AY26" i="179" s="1"/>
  <c r="AR103" i="179"/>
  <c r="AY38" i="179" s="1"/>
  <c r="AR127" i="179"/>
  <c r="AY46" i="179" s="1"/>
  <c r="BE15" i="179" s="1"/>
  <c r="I228" i="179"/>
  <c r="AG229" i="179"/>
  <c r="AL230" i="179"/>
  <c r="AQ199" i="179"/>
  <c r="AZ70" i="179" s="1"/>
  <c r="BF39" i="179" s="1"/>
  <c r="AR22" i="179"/>
  <c r="AY11" i="179" s="1"/>
  <c r="AR34" i="179"/>
  <c r="AY15" i="179" s="1"/>
  <c r="AR46" i="179"/>
  <c r="AY19" i="179" s="1"/>
  <c r="AQ137" i="179"/>
  <c r="AQ149" i="179"/>
  <c r="AQ161" i="179"/>
  <c r="AQ221" i="179"/>
  <c r="AQ87" i="179"/>
  <c r="AX33" i="179" s="1"/>
  <c r="AQ111" i="179"/>
  <c r="AX41" i="179" s="1"/>
  <c r="BD10" i="179" s="1"/>
  <c r="AQ123" i="179"/>
  <c r="AX45" i="179" s="1"/>
  <c r="BD14" i="179" s="1"/>
  <c r="AQ135" i="179"/>
  <c r="AX49" i="179" s="1"/>
  <c r="BD18" i="179" s="1"/>
  <c r="AQ171" i="179"/>
  <c r="AX61" i="179" s="1"/>
  <c r="BD30" i="179" s="1"/>
  <c r="AR176" i="179"/>
  <c r="AR200" i="179"/>
  <c r="AR212" i="179"/>
  <c r="S228" i="179"/>
  <c r="AM228" i="179"/>
  <c r="AR37" i="179"/>
  <c r="AY16" i="179" s="1"/>
  <c r="AQ42" i="179"/>
  <c r="AX18" i="179" s="1"/>
  <c r="AR133" i="179"/>
  <c r="AY48" i="179" s="1"/>
  <c r="BE17" i="179" s="1"/>
  <c r="AR124" i="179"/>
  <c r="AY45" i="179" s="1"/>
  <c r="BE14" i="179" s="1"/>
  <c r="AR136" i="179"/>
  <c r="AY49" i="179" s="1"/>
  <c r="BE18" i="179" s="1"/>
  <c r="AR148" i="179"/>
  <c r="AY53" i="179" s="1"/>
  <c r="BE22" i="179" s="1"/>
  <c r="AQ55" i="179"/>
  <c r="AZ22" i="179" s="1"/>
  <c r="AR53" i="179"/>
  <c r="AR147" i="179"/>
  <c r="AW53" i="179" s="1"/>
  <c r="BC22" i="179" s="1"/>
  <c r="AQ197" i="179"/>
  <c r="AQ8" i="179"/>
  <c r="AQ207" i="179"/>
  <c r="AX73" i="179" s="1"/>
  <c r="BD42" i="179" s="1"/>
  <c r="AQ109" i="179"/>
  <c r="AZ40" i="179" s="1"/>
  <c r="BF9" i="179" s="1"/>
  <c r="AQ133" i="179"/>
  <c r="AZ48" i="179" s="1"/>
  <c r="BF17" i="179" s="1"/>
  <c r="AQ169" i="179"/>
  <c r="AZ60" i="179" s="1"/>
  <c r="BF29" i="179" s="1"/>
  <c r="AQ140" i="179"/>
  <c r="AQ152" i="179"/>
  <c r="AQ173" i="179"/>
  <c r="AR104" i="179"/>
  <c r="AR116" i="179"/>
  <c r="AR140" i="179"/>
  <c r="AQ147" i="179"/>
  <c r="AX53" i="179" s="1"/>
  <c r="BD22" i="179" s="1"/>
  <c r="AQ180" i="179"/>
  <c r="AX64" i="179" s="1"/>
  <c r="BD33" i="179" s="1"/>
  <c r="AR185" i="179"/>
  <c r="AQ131" i="179"/>
  <c r="AQ188" i="179"/>
  <c r="AQ195" i="179"/>
  <c r="AX69" i="179" s="1"/>
  <c r="BD38" i="179" s="1"/>
  <c r="AQ126" i="179"/>
  <c r="AX46" i="179" s="1"/>
  <c r="BD15" i="179" s="1"/>
  <c r="AR131" i="179"/>
  <c r="AQ138" i="179"/>
  <c r="AX50" i="179" s="1"/>
  <c r="BD19" i="179" s="1"/>
  <c r="AQ181" i="179"/>
  <c r="AZ64" i="179" s="1"/>
  <c r="BF33" i="179" s="1"/>
  <c r="AR110" i="179"/>
  <c r="AR165" i="179"/>
  <c r="AW59" i="179" s="1"/>
  <c r="BC28" i="179" s="1"/>
  <c r="AQ186" i="179"/>
  <c r="AX66" i="179" s="1"/>
  <c r="BD35" i="179" s="1"/>
  <c r="AQ193" i="179"/>
  <c r="AZ68" i="179" s="1"/>
  <c r="BF37" i="179" s="1"/>
  <c r="AQ74" i="179"/>
  <c r="AR184" i="179"/>
  <c r="AY65" i="179" s="1"/>
  <c r="BE34" i="179" s="1"/>
  <c r="AR191" i="179"/>
  <c r="AQ103" i="179"/>
  <c r="AZ38" i="179" s="1"/>
  <c r="AR168" i="179"/>
  <c r="AW60" i="179" s="1"/>
  <c r="BC29" i="179" s="1"/>
  <c r="AR175" i="179"/>
  <c r="AY62" i="179" s="1"/>
  <c r="BE31" i="179" s="1"/>
  <c r="AR196" i="179"/>
  <c r="AY69" i="179" s="1"/>
  <c r="BE38" i="179" s="1"/>
  <c r="AQ32" i="179"/>
  <c r="AR70" i="179"/>
  <c r="AY27" i="179" s="1"/>
  <c r="AQ94" i="179"/>
  <c r="AZ35" i="179" s="1"/>
  <c r="AQ30" i="179"/>
  <c r="AX14" i="179" s="1"/>
  <c r="AR47" i="179"/>
  <c r="AR43" i="179"/>
  <c r="AY18" i="179" s="1"/>
  <c r="AQ79" i="179"/>
  <c r="AZ30" i="179" s="1"/>
  <c r="AR86" i="179"/>
  <c r="AR79" i="179"/>
  <c r="AY30" i="179" s="1"/>
  <c r="AQ25" i="179"/>
  <c r="AZ12" i="179" s="1"/>
  <c r="AQ51" i="179"/>
  <c r="AX21" i="179" s="1"/>
  <c r="AR87" i="179"/>
  <c r="AW33" i="179" s="1"/>
  <c r="AR73" i="179"/>
  <c r="AY28" i="179" s="1"/>
  <c r="AQ59" i="179"/>
  <c r="AQ31" i="179"/>
  <c r="AZ14" i="179" s="1"/>
  <c r="AQ76" i="179"/>
  <c r="AZ29" i="179" s="1"/>
  <c r="AQ102" i="179"/>
  <c r="AX38" i="179" s="1"/>
  <c r="AQ60" i="179"/>
  <c r="AX24" i="179" s="1"/>
  <c r="AQ40" i="179"/>
  <c r="AZ17" i="179" s="1"/>
  <c r="AR84" i="179"/>
  <c r="AW32" i="179" s="1"/>
  <c r="AR91" i="179"/>
  <c r="AY34" i="179" s="1"/>
  <c r="AQ27" i="179"/>
  <c r="AX13" i="179" s="1"/>
  <c r="AR48" i="179"/>
  <c r="AW20" i="179" s="1"/>
  <c r="AQ62" i="179"/>
  <c r="AQ67" i="179"/>
  <c r="AZ26" i="179" s="1"/>
  <c r="AR69" i="179"/>
  <c r="AW27" i="179" s="1"/>
  <c r="AR100" i="179"/>
  <c r="AY37" i="179" s="1"/>
  <c r="AR130" i="179"/>
  <c r="AY47" i="179" s="1"/>
  <c r="BE16" i="179" s="1"/>
  <c r="AQ139" i="179"/>
  <c r="AZ50" i="179" s="1"/>
  <c r="BF19" i="179" s="1"/>
  <c r="AQ170" i="179"/>
  <c r="AR172" i="179"/>
  <c r="AY61" i="179" s="1"/>
  <c r="BE30" i="179" s="1"/>
  <c r="AQ174" i="179"/>
  <c r="AX62" i="179" s="1"/>
  <c r="BD31" i="179" s="1"/>
  <c r="AR181" i="179"/>
  <c r="AY64" i="179" s="1"/>
  <c r="BE33" i="179" s="1"/>
  <c r="AR190" i="179"/>
  <c r="AY67" i="179" s="1"/>
  <c r="BE36" i="179" s="1"/>
  <c r="AR195" i="179"/>
  <c r="AW69" i="179" s="1"/>
  <c r="BC38" i="179" s="1"/>
  <c r="AQ209" i="179"/>
  <c r="AQ88" i="179"/>
  <c r="AZ33" i="179" s="1"/>
  <c r="AQ121" i="179"/>
  <c r="AZ44" i="179" s="1"/>
  <c r="BF13" i="179" s="1"/>
  <c r="AQ144" i="179"/>
  <c r="AX52" i="179" s="1"/>
  <c r="BD21" i="179" s="1"/>
  <c r="AQ151" i="179"/>
  <c r="AZ54" i="179" s="1"/>
  <c r="BF23" i="179" s="1"/>
  <c r="AR170" i="179"/>
  <c r="AR179" i="179"/>
  <c r="AR209" i="179"/>
  <c r="AR216" i="179"/>
  <c r="AW76" i="179" s="1"/>
  <c r="BC45" i="179" s="1"/>
  <c r="M229" i="179"/>
  <c r="AR30" i="179"/>
  <c r="AW14" i="179" s="1"/>
  <c r="AR98" i="179"/>
  <c r="AQ110" i="179"/>
  <c r="AR112" i="179"/>
  <c r="AY41" i="179" s="1"/>
  <c r="BE10" i="179" s="1"/>
  <c r="AR128" i="179"/>
  <c r="AR135" i="179"/>
  <c r="AW49" i="179" s="1"/>
  <c r="BC18" i="179" s="1"/>
  <c r="AR156" i="179"/>
  <c r="AW56" i="179" s="1"/>
  <c r="BC25" i="179" s="1"/>
  <c r="AR193" i="179"/>
  <c r="AY68" i="179" s="1"/>
  <c r="BE37" i="179" s="1"/>
  <c r="AQ200" i="179"/>
  <c r="AR207" i="179"/>
  <c r="AW73" i="179" s="1"/>
  <c r="BC42" i="179" s="1"/>
  <c r="AR223" i="179"/>
  <c r="AY78" i="179" s="1"/>
  <c r="BE47" i="179" s="1"/>
  <c r="N229" i="179"/>
  <c r="AH229" i="179"/>
  <c r="AR221" i="179"/>
  <c r="AQ44" i="179"/>
  <c r="AR10" i="179"/>
  <c r="AY7" i="179" s="1"/>
  <c r="AQ26" i="179"/>
  <c r="AQ33" i="179"/>
  <c r="AX15" i="179" s="1"/>
  <c r="AR49" i="179"/>
  <c r="AY20" i="179" s="1"/>
  <c r="AR108" i="179"/>
  <c r="AW40" i="179" s="1"/>
  <c r="BC9" i="179" s="1"/>
  <c r="AR115" i="179"/>
  <c r="AY42" i="179" s="1"/>
  <c r="BE11" i="179" s="1"/>
  <c r="AR117" i="179"/>
  <c r="AW43" i="179" s="1"/>
  <c r="BC12" i="179" s="1"/>
  <c r="AR122" i="179"/>
  <c r="AR152" i="179"/>
  <c r="AR159" i="179"/>
  <c r="AW57" i="179" s="1"/>
  <c r="BC26" i="179" s="1"/>
  <c r="AR173" i="179"/>
  <c r="AQ191" i="179"/>
  <c r="AQ205" i="179"/>
  <c r="AZ72" i="179" s="1"/>
  <c r="BF41" i="179" s="1"/>
  <c r="AQ219" i="179"/>
  <c r="AX77" i="179" s="1"/>
  <c r="BD46" i="179" s="1"/>
  <c r="AM229" i="179"/>
  <c r="AQ101" i="179"/>
  <c r="AQ115" i="179"/>
  <c r="AZ42" i="179" s="1"/>
  <c r="BF11" i="179" s="1"/>
  <c r="AQ145" i="179"/>
  <c r="AZ52" i="179" s="1"/>
  <c r="BF21" i="179" s="1"/>
  <c r="AQ159" i="179"/>
  <c r="AX57" i="179" s="1"/>
  <c r="BD26" i="179" s="1"/>
  <c r="M228" i="179"/>
  <c r="AG228" i="179"/>
  <c r="AL229" i="179"/>
  <c r="AQ24" i="179"/>
  <c r="AX12" i="179" s="1"/>
  <c r="AR54" i="179"/>
  <c r="AW22" i="179" s="1"/>
  <c r="AQ104" i="179"/>
  <c r="AR120" i="179"/>
  <c r="AW44" i="179" s="1"/>
  <c r="BC13" i="179" s="1"/>
  <c r="AR143" i="179"/>
  <c r="AR164" i="179"/>
  <c r="AR180" i="179"/>
  <c r="AW64" i="179" s="1"/>
  <c r="BC33" i="179" s="1"/>
  <c r="AR187" i="179"/>
  <c r="AY66" i="179" s="1"/>
  <c r="BE35" i="179" s="1"/>
  <c r="AR215" i="179"/>
  <c r="AQ187" i="179"/>
  <c r="AZ66" i="179" s="1"/>
  <c r="BF35" i="179" s="1"/>
  <c r="AQ36" i="179"/>
  <c r="AX16" i="179" s="1"/>
  <c r="AQ116" i="179"/>
  <c r="AQ167" i="179"/>
  <c r="AR178" i="179"/>
  <c r="AY63" i="179" s="1"/>
  <c r="BE32" i="179" s="1"/>
  <c r="AR208" i="179"/>
  <c r="AY73" i="179" s="1"/>
  <c r="BE42" i="179" s="1"/>
  <c r="AR6" i="179"/>
  <c r="AW6" i="179" s="1"/>
  <c r="BC6" i="179" s="1"/>
  <c r="AR18" i="179"/>
  <c r="AW10" i="179" s="1"/>
  <c r="AR36" i="179"/>
  <c r="AW16" i="179" s="1"/>
  <c r="AR50" i="179"/>
  <c r="AQ71" i="179"/>
  <c r="AQ97" i="179"/>
  <c r="AZ36" i="179" s="1"/>
  <c r="AR132" i="179"/>
  <c r="AW48" i="179" s="1"/>
  <c r="BC17" i="179" s="1"/>
  <c r="AQ148" i="179"/>
  <c r="AZ53" i="179" s="1"/>
  <c r="BF22" i="179" s="1"/>
  <c r="AR167" i="179"/>
  <c r="AQ185" i="179"/>
  <c r="AQ192" i="179"/>
  <c r="AX68" i="179" s="1"/>
  <c r="BD37" i="179" s="1"/>
  <c r="AR213" i="179"/>
  <c r="AW75" i="179" s="1"/>
  <c r="BC44" i="179" s="1"/>
  <c r="AQ222" i="179"/>
  <c r="AX78" i="179" s="1"/>
  <c r="BD47" i="179" s="1"/>
  <c r="AR227" i="179"/>
  <c r="AQ7" i="179"/>
  <c r="AZ6" i="179" s="1"/>
  <c r="BF6" i="179" s="1"/>
  <c r="AQ58" i="179"/>
  <c r="AZ23" i="179" s="1"/>
  <c r="AR93" i="179"/>
  <c r="AW35" i="179" s="1"/>
  <c r="AQ98" i="179"/>
  <c r="AR77" i="179"/>
  <c r="AQ11" i="179"/>
  <c r="AQ18" i="179"/>
  <c r="AX10" i="179" s="1"/>
  <c r="AR29" i="179"/>
  <c r="AR61" i="179"/>
  <c r="AY24" i="179" s="1"/>
  <c r="AR75" i="179"/>
  <c r="AW29" i="179" s="1"/>
  <c r="AR89" i="179"/>
  <c r="AQ96" i="179"/>
  <c r="AX36" i="179" s="1"/>
  <c r="AQ9" i="179"/>
  <c r="AX7" i="179" s="1"/>
  <c r="AQ16" i="179"/>
  <c r="AZ9" i="179" s="1"/>
  <c r="AQ75" i="179"/>
  <c r="AX29" i="179" s="1"/>
  <c r="AQ82" i="179"/>
  <c r="AZ31" i="179" s="1"/>
  <c r="BF7" i="179" s="1"/>
  <c r="AQ14" i="179"/>
  <c r="AQ34" i="179"/>
  <c r="AZ15" i="179" s="1"/>
  <c r="AQ66" i="179"/>
  <c r="AX26" i="179" s="1"/>
  <c r="AQ80" i="179"/>
  <c r="AQ41" i="179"/>
  <c r="AQ50" i="179"/>
  <c r="AR57" i="179"/>
  <c r="AW23" i="179" s="1"/>
  <c r="AQ64" i="179"/>
  <c r="AZ25" i="179" s="1"/>
  <c r="AQ78" i="179"/>
  <c r="AX30" i="179" s="1"/>
  <c r="AQ85" i="179"/>
  <c r="AZ32" i="179" s="1"/>
  <c r="AR97" i="179"/>
  <c r="AY36" i="179" s="1"/>
  <c r="AQ99" i="179"/>
  <c r="AX37" i="179" s="1"/>
  <c r="AQ13" i="179"/>
  <c r="AZ8" i="179" s="1"/>
  <c r="AR83" i="179"/>
  <c r="AQ95" i="179"/>
  <c r="AR95" i="179"/>
  <c r="AR88" i="179"/>
  <c r="AY33" i="179" s="1"/>
  <c r="AR14" i="179"/>
  <c r="AR35" i="179"/>
  <c r="AR160" i="179"/>
  <c r="AY57" i="179" s="1"/>
  <c r="BE26" i="179" s="1"/>
  <c r="BT8" i="182"/>
  <c r="BT32" i="182"/>
  <c r="BX175" i="182"/>
  <c r="CE62" i="182" s="1"/>
  <c r="CK31" i="182" s="1"/>
  <c r="BW175" i="182"/>
  <c r="AR166" i="179"/>
  <c r="AY59" i="179" s="1"/>
  <c r="BE28" i="179" s="1"/>
  <c r="AR8" i="179"/>
  <c r="AR32" i="179"/>
  <c r="AQ90" i="179"/>
  <c r="AX34" i="179" s="1"/>
  <c r="AQ119" i="179"/>
  <c r="AQ217" i="179"/>
  <c r="AZ76" i="179" s="1"/>
  <c r="BF45" i="179" s="1"/>
  <c r="BX14" i="182"/>
  <c r="BS49" i="182"/>
  <c r="BT49" i="182"/>
  <c r="CD20" i="182" s="1"/>
  <c r="BS35" i="182"/>
  <c r="BT35" i="182"/>
  <c r="BS127" i="182"/>
  <c r="BT127" i="182"/>
  <c r="CD46" i="182" s="1"/>
  <c r="CJ15" i="182" s="1"/>
  <c r="AQ107" i="179"/>
  <c r="R230" i="179"/>
  <c r="BX25" i="182"/>
  <c r="CE12" i="182" s="1"/>
  <c r="AR85" i="179"/>
  <c r="AY32" i="179" s="1"/>
  <c r="AR92" i="179"/>
  <c r="AQ92" i="179"/>
  <c r="AR105" i="179"/>
  <c r="AW39" i="179" s="1"/>
  <c r="BC8" i="179" s="1"/>
  <c r="AR23" i="179"/>
  <c r="AQ29" i="179"/>
  <c r="AQ38" i="179"/>
  <c r="AQ43" i="179"/>
  <c r="AZ18" i="179" s="1"/>
  <c r="AR94" i="179"/>
  <c r="AY35" i="179" s="1"/>
  <c r="AQ113" i="179"/>
  <c r="AR145" i="179"/>
  <c r="AY52" i="179" s="1"/>
  <c r="BE21" i="179" s="1"/>
  <c r="AQ146" i="179"/>
  <c r="AQ157" i="179"/>
  <c r="AZ56" i="179" s="1"/>
  <c r="BF25" i="179" s="1"/>
  <c r="AR139" i="179"/>
  <c r="AY50" i="179" s="1"/>
  <c r="BE19" i="179" s="1"/>
  <c r="AR182" i="179"/>
  <c r="AB229" i="179"/>
  <c r="AO230" i="179"/>
  <c r="E7" i="178" s="1"/>
  <c r="BX42" i="182"/>
  <c r="CC18" i="182" s="1"/>
  <c r="BX227" i="182"/>
  <c r="AR9" i="179"/>
  <c r="AW7" i="179" s="1"/>
  <c r="AR25" i="179"/>
  <c r="AY12" i="179" s="1"/>
  <c r="AQ46" i="179"/>
  <c r="AZ19" i="179" s="1"/>
  <c r="AQ56" i="179"/>
  <c r="AR62" i="179"/>
  <c r="AQ72" i="179"/>
  <c r="AX28" i="179" s="1"/>
  <c r="AR78" i="179"/>
  <c r="AW30" i="179" s="1"/>
  <c r="AQ84" i="179"/>
  <c r="AX32" i="179" s="1"/>
  <c r="AR96" i="179"/>
  <c r="AW36" i="179" s="1"/>
  <c r="AQ100" i="179"/>
  <c r="AZ37" i="179" s="1"/>
  <c r="AR101" i="179"/>
  <c r="AR106" i="179"/>
  <c r="AY39" i="179" s="1"/>
  <c r="BE8" i="179" s="1"/>
  <c r="AR107" i="179"/>
  <c r="AQ112" i="179"/>
  <c r="AZ41" i="179" s="1"/>
  <c r="BF10" i="179" s="1"/>
  <c r="AR113" i="179"/>
  <c r="AR118" i="179"/>
  <c r="AY43" i="179" s="1"/>
  <c r="BE12" i="179" s="1"/>
  <c r="AR119" i="179"/>
  <c r="AQ124" i="179"/>
  <c r="AZ45" i="179" s="1"/>
  <c r="BF14" i="179" s="1"/>
  <c r="AR129" i="179"/>
  <c r="AW47" i="179" s="1"/>
  <c r="BC16" i="179" s="1"/>
  <c r="AR146" i="179"/>
  <c r="AQ150" i="179"/>
  <c r="AX54" i="179" s="1"/>
  <c r="BD23" i="179" s="1"/>
  <c r="AR151" i="179"/>
  <c r="AY54" i="179" s="1"/>
  <c r="BE23" i="179" s="1"/>
  <c r="AQ156" i="179"/>
  <c r="AX56" i="179" s="1"/>
  <c r="BD25" i="179" s="1"/>
  <c r="AR157" i="179"/>
  <c r="AY56" i="179" s="1"/>
  <c r="BE25" i="179" s="1"/>
  <c r="AQ172" i="179"/>
  <c r="AZ61" i="179" s="1"/>
  <c r="BF30" i="179" s="1"/>
  <c r="AR177" i="179"/>
  <c r="AW63" i="179" s="1"/>
  <c r="BC32" i="179" s="1"/>
  <c r="AR194" i="179"/>
  <c r="AQ198" i="179"/>
  <c r="AX70" i="179" s="1"/>
  <c r="BD39" i="179" s="1"/>
  <c r="AR199" i="179"/>
  <c r="AY70" i="179" s="1"/>
  <c r="BE39" i="179" s="1"/>
  <c r="AQ204" i="179"/>
  <c r="AX72" i="179" s="1"/>
  <c r="BD41" i="179" s="1"/>
  <c r="AR205" i="179"/>
  <c r="AY72" i="179" s="1"/>
  <c r="BE41" i="179" s="1"/>
  <c r="AQ220" i="179"/>
  <c r="AZ77" i="179" s="1"/>
  <c r="BF46" i="179" s="1"/>
  <c r="AR225" i="179"/>
  <c r="AW79" i="179" s="1"/>
  <c r="BC48" i="179" s="1"/>
  <c r="N228" i="179"/>
  <c r="W228" i="179"/>
  <c r="AC229" i="179"/>
  <c r="AN230" i="179"/>
  <c r="AB230" i="179"/>
  <c r="BX8" i="182"/>
  <c r="BT11" i="182"/>
  <c r="BX24" i="182"/>
  <c r="CC12" i="182" s="1"/>
  <c r="BS26" i="182"/>
  <c r="BW28" i="182"/>
  <c r="BX32" i="182"/>
  <c r="BX35" i="182"/>
  <c r="BX70" i="182"/>
  <c r="CE27" i="182" s="1"/>
  <c r="BT113" i="182"/>
  <c r="BS113" i="182"/>
  <c r="BT121" i="182"/>
  <c r="CD44" i="182" s="1"/>
  <c r="CJ13" i="182" s="1"/>
  <c r="BW156" i="182"/>
  <c r="BW211" i="182"/>
  <c r="BS211" i="182"/>
  <c r="BS48" i="182"/>
  <c r="BX193" i="182"/>
  <c r="CE68" i="182" s="1"/>
  <c r="CK37" i="182" s="1"/>
  <c r="BW193" i="182"/>
  <c r="BX223" i="182"/>
  <c r="CE78" i="182" s="1"/>
  <c r="CK47" i="182" s="1"/>
  <c r="BW223" i="182"/>
  <c r="BW29" i="182"/>
  <c r="BS40" i="182"/>
  <c r="BS71" i="182"/>
  <c r="AQ10" i="179"/>
  <c r="AZ7" i="179" s="1"/>
  <c r="AQ15" i="179"/>
  <c r="AX9" i="179" s="1"/>
  <c r="AQ20" i="179"/>
  <c r="AQ21" i="179"/>
  <c r="AX11" i="179" s="1"/>
  <c r="AQ37" i="179"/>
  <c r="AZ16" i="179" s="1"/>
  <c r="AR38" i="179"/>
  <c r="AQ48" i="179"/>
  <c r="AX20" i="179" s="1"/>
  <c r="AQ52" i="179"/>
  <c r="AZ21" i="179" s="1"/>
  <c r="AR58" i="179"/>
  <c r="AY23" i="179" s="1"/>
  <c r="AQ68" i="179"/>
  <c r="AR74" i="179"/>
  <c r="AQ86" i="179"/>
  <c r="AQ91" i="179"/>
  <c r="AZ34" i="179" s="1"/>
  <c r="AQ108" i="179"/>
  <c r="AX40" i="179" s="1"/>
  <c r="BD9" i="179" s="1"/>
  <c r="AR109" i="179"/>
  <c r="AY40" i="179" s="1"/>
  <c r="BE9" i="179" s="1"/>
  <c r="AQ120" i="179"/>
  <c r="AX44" i="179" s="1"/>
  <c r="BD13" i="179" s="1"/>
  <c r="AR121" i="179"/>
  <c r="AY44" i="179" s="1"/>
  <c r="BE13" i="179" s="1"/>
  <c r="AQ136" i="179"/>
  <c r="AZ49" i="179" s="1"/>
  <c r="BF18" i="179" s="1"/>
  <c r="AR141" i="179"/>
  <c r="AW51" i="179" s="1"/>
  <c r="BC20" i="179" s="1"/>
  <c r="AR158" i="179"/>
  <c r="AQ162" i="179"/>
  <c r="AX58" i="179" s="1"/>
  <c r="BD27" i="179" s="1"/>
  <c r="AR163" i="179"/>
  <c r="AY58" i="179" s="1"/>
  <c r="BE27" i="179" s="1"/>
  <c r="AQ164" i="179"/>
  <c r="AQ168" i="179"/>
  <c r="AX60" i="179" s="1"/>
  <c r="BD29" i="179" s="1"/>
  <c r="AR169" i="179"/>
  <c r="AY60" i="179" s="1"/>
  <c r="BE29" i="179" s="1"/>
  <c r="AQ184" i="179"/>
  <c r="AZ65" i="179" s="1"/>
  <c r="BF34" i="179" s="1"/>
  <c r="AR189" i="179"/>
  <c r="AW67" i="179" s="1"/>
  <c r="BC36" i="179" s="1"/>
  <c r="AR206" i="179"/>
  <c r="AQ210" i="179"/>
  <c r="AX74" i="179" s="1"/>
  <c r="BD43" i="179" s="1"/>
  <c r="AR211" i="179"/>
  <c r="AY74" i="179" s="1"/>
  <c r="BE43" i="179" s="1"/>
  <c r="AQ212" i="179"/>
  <c r="AQ216" i="179"/>
  <c r="AX76" i="179" s="1"/>
  <c r="BD45" i="179" s="1"/>
  <c r="AR217" i="179"/>
  <c r="AY76" i="179" s="1"/>
  <c r="BE45" i="179" s="1"/>
  <c r="R228" i="179"/>
  <c r="AC228" i="179"/>
  <c r="AL228" i="179"/>
  <c r="S229" i="179"/>
  <c r="H230" i="179"/>
  <c r="AH230" i="179"/>
  <c r="BW11" i="182"/>
  <c r="BT14" i="182"/>
  <c r="BX15" i="182"/>
  <c r="CC9" i="182" s="1"/>
  <c r="BW25" i="182"/>
  <c r="BX30" i="182"/>
  <c r="CC14" i="182" s="1"/>
  <c r="BX34" i="182"/>
  <c r="CE15" i="182" s="1"/>
  <c r="BT53" i="182"/>
  <c r="BT56" i="182"/>
  <c r="BT106" i="182"/>
  <c r="CD39" i="182" s="1"/>
  <c r="CJ8" i="182" s="1"/>
  <c r="AQ114" i="179"/>
  <c r="AX42" i="179" s="1"/>
  <c r="BD11" i="179" s="1"/>
  <c r="AQ163" i="179"/>
  <c r="AZ58" i="179" s="1"/>
  <c r="BF27" i="179" s="1"/>
  <c r="AQ211" i="179"/>
  <c r="AZ74" i="179" s="1"/>
  <c r="BF43" i="179" s="1"/>
  <c r="AB228" i="179"/>
  <c r="R229" i="179"/>
  <c r="AG230" i="179"/>
  <c r="BS23" i="182"/>
  <c r="BS29" i="182"/>
  <c r="BW58" i="182"/>
  <c r="BT191" i="182"/>
  <c r="BS191" i="182"/>
  <c r="BS200" i="182"/>
  <c r="AQ128" i="179"/>
  <c r="AR153" i="179"/>
  <c r="AW55" i="179" s="1"/>
  <c r="BC24" i="179" s="1"/>
  <c r="AQ176" i="179"/>
  <c r="AR201" i="179"/>
  <c r="AW71" i="179" s="1"/>
  <c r="BC40" i="179" s="1"/>
  <c r="AQ224" i="179"/>
  <c r="AN228" i="179"/>
  <c r="D5" i="178" s="1"/>
  <c r="W229" i="179"/>
  <c r="N230" i="179"/>
  <c r="X230" i="179"/>
  <c r="BW6" i="182"/>
  <c r="BS25" i="182"/>
  <c r="BT27" i="182"/>
  <c r="CB13" i="182" s="1"/>
  <c r="BT33" i="182"/>
  <c r="CB15" i="182" s="1"/>
  <c r="BS42" i="182"/>
  <c r="BT60" i="182"/>
  <c r="CB24" i="182" s="1"/>
  <c r="BT77" i="182"/>
  <c r="BS83" i="182"/>
  <c r="BT83" i="182"/>
  <c r="BT84" i="182"/>
  <c r="CB32" i="182" s="1"/>
  <c r="BT89" i="182"/>
  <c r="BX93" i="182"/>
  <c r="CC35" i="182" s="1"/>
  <c r="BX98" i="182"/>
  <c r="BT99" i="182"/>
  <c r="CB37" i="182" s="1"/>
  <c r="BT117" i="182"/>
  <c r="CB43" i="182" s="1"/>
  <c r="CH12" i="182" s="1"/>
  <c r="BS118" i="182"/>
  <c r="BW118" i="182"/>
  <c r="BX142" i="182"/>
  <c r="CE51" i="182" s="1"/>
  <c r="CK20" i="182" s="1"/>
  <c r="BS143" i="182"/>
  <c r="AR13" i="179"/>
  <c r="AY8" i="179" s="1"/>
  <c r="AR17" i="179"/>
  <c r="AQ22" i="179"/>
  <c r="AZ11" i="179" s="1"/>
  <c r="AQ28" i="179"/>
  <c r="AZ13" i="179" s="1"/>
  <c r="AQ39" i="179"/>
  <c r="AX17" i="179" s="1"/>
  <c r="AR40" i="179"/>
  <c r="AY17" i="179" s="1"/>
  <c r="AQ49" i="179"/>
  <c r="AZ20" i="179" s="1"/>
  <c r="AQ54" i="179"/>
  <c r="AX22" i="179" s="1"/>
  <c r="AR55" i="179"/>
  <c r="AY22" i="179" s="1"/>
  <c r="AR65" i="179"/>
  <c r="AQ70" i="179"/>
  <c r="AZ27" i="179" s="1"/>
  <c r="AR71" i="179"/>
  <c r="AR81" i="179"/>
  <c r="AW31" i="179" s="1"/>
  <c r="BC7" i="179" s="1"/>
  <c r="AR82" i="179"/>
  <c r="AY31" i="179" s="1"/>
  <c r="BE7" i="179" s="1"/>
  <c r="AQ83" i="179"/>
  <c r="AR99" i="179"/>
  <c r="AW37" i="179" s="1"/>
  <c r="AR111" i="179"/>
  <c r="AW41" i="179" s="1"/>
  <c r="BC10" i="179" s="1"/>
  <c r="AR123" i="179"/>
  <c r="AW45" i="179" s="1"/>
  <c r="BC14" i="179" s="1"/>
  <c r="AQ127" i="179"/>
  <c r="AZ46" i="179" s="1"/>
  <c r="BF15" i="179" s="1"/>
  <c r="AQ134" i="179"/>
  <c r="AR144" i="179"/>
  <c r="AW52" i="179" s="1"/>
  <c r="BC21" i="179" s="1"/>
  <c r="AR149" i="179"/>
  <c r="AR154" i="179"/>
  <c r="AY55" i="179" s="1"/>
  <c r="BE24" i="179" s="1"/>
  <c r="AR155" i="179"/>
  <c r="AR171" i="179"/>
  <c r="AW61" i="179" s="1"/>
  <c r="BC30" i="179" s="1"/>
  <c r="AQ175" i="179"/>
  <c r="AZ62" i="179" s="1"/>
  <c r="BF31" i="179" s="1"/>
  <c r="AQ182" i="179"/>
  <c r="AR192" i="179"/>
  <c r="AW68" i="179" s="1"/>
  <c r="BC37" i="179" s="1"/>
  <c r="AR197" i="179"/>
  <c r="AR202" i="179"/>
  <c r="AY71" i="179" s="1"/>
  <c r="BE40" i="179" s="1"/>
  <c r="AR203" i="179"/>
  <c r="AR219" i="179"/>
  <c r="AW77" i="179" s="1"/>
  <c r="BC46" i="179" s="1"/>
  <c r="AQ223" i="179"/>
  <c r="AZ78" i="179" s="1"/>
  <c r="BF47" i="179" s="1"/>
  <c r="AO228" i="179"/>
  <c r="E5" i="178" s="1"/>
  <c r="AH228" i="179"/>
  <c r="AP229" i="179"/>
  <c r="F6" i="178" s="1"/>
  <c r="X229" i="179"/>
  <c r="W230" i="179"/>
  <c r="AM230" i="179"/>
  <c r="BX20" i="182"/>
  <c r="BT28" i="182"/>
  <c r="CD13" i="182" s="1"/>
  <c r="BX29" i="182"/>
  <c r="BT41" i="182"/>
  <c r="BX83" i="182"/>
  <c r="BX116" i="182"/>
  <c r="BX124" i="182"/>
  <c r="CE45" i="182" s="1"/>
  <c r="CK14" i="182" s="1"/>
  <c r="BT126" i="182"/>
  <c r="CB46" i="182" s="1"/>
  <c r="CH15" i="182" s="1"/>
  <c r="BS37" i="182"/>
  <c r="BS39" i="182"/>
  <c r="BT40" i="182"/>
  <c r="CD17" i="182" s="1"/>
  <c r="BT42" i="182"/>
  <c r="CB18" i="182" s="1"/>
  <c r="BW45" i="182"/>
  <c r="BX58" i="182"/>
  <c r="CE23" i="182" s="1"/>
  <c r="BX63" i="182"/>
  <c r="CC25" i="182" s="1"/>
  <c r="BX66" i="182"/>
  <c r="CC26" i="182" s="1"/>
  <c r="BT68" i="182"/>
  <c r="BW72" i="182"/>
  <c r="BX77" i="182"/>
  <c r="BX80" i="182"/>
  <c r="BX89" i="182"/>
  <c r="BT91" i="182"/>
  <c r="CD34" i="182" s="1"/>
  <c r="BT95" i="182"/>
  <c r="BT96" i="182"/>
  <c r="CB36" i="182" s="1"/>
  <c r="BW102" i="182"/>
  <c r="BW125" i="182"/>
  <c r="BS130" i="182"/>
  <c r="BX132" i="182"/>
  <c r="CC48" i="182" s="1"/>
  <c r="CI17" i="182" s="1"/>
  <c r="BW132" i="182"/>
  <c r="BX138" i="182"/>
  <c r="CC50" i="182" s="1"/>
  <c r="CI19" i="182" s="1"/>
  <c r="BT139" i="182"/>
  <c r="CD50" i="182" s="1"/>
  <c r="CJ19" i="182" s="1"/>
  <c r="BX143" i="182"/>
  <c r="BS144" i="182"/>
  <c r="BS154" i="182"/>
  <c r="BT161" i="182"/>
  <c r="BT176" i="182"/>
  <c r="BS181" i="182"/>
  <c r="BT200" i="182"/>
  <c r="BX203" i="182"/>
  <c r="BS205" i="182"/>
  <c r="BX210" i="182"/>
  <c r="CC74" i="182" s="1"/>
  <c r="CI43" i="182" s="1"/>
  <c r="BW33" i="182"/>
  <c r="BS36" i="182"/>
  <c r="BS44" i="182"/>
  <c r="BS45" i="182"/>
  <c r="BS55" i="182"/>
  <c r="BW56" i="182"/>
  <c r="BX60" i="182"/>
  <c r="CC24" i="182" s="1"/>
  <c r="BT61" i="182"/>
  <c r="CD24" i="182" s="1"/>
  <c r="BS73" i="182"/>
  <c r="BW83" i="182"/>
  <c r="BW84" i="182"/>
  <c r="BS102" i="182"/>
  <c r="BS104" i="182"/>
  <c r="BS111" i="182"/>
  <c r="BW113" i="182"/>
  <c r="BW126" i="182"/>
  <c r="BX133" i="182"/>
  <c r="CE48" i="182" s="1"/>
  <c r="CK17" i="182" s="1"/>
  <c r="BT134" i="182"/>
  <c r="BS173" i="182"/>
  <c r="BS177" i="182"/>
  <c r="BX199" i="182"/>
  <c r="CE70" i="182" s="1"/>
  <c r="CK39" i="182" s="1"/>
  <c r="BW199" i="182"/>
  <c r="BS12" i="182"/>
  <c r="BT15" i="182"/>
  <c r="CB9" i="182" s="1"/>
  <c r="BS19" i="182"/>
  <c r="BW21" i="182"/>
  <c r="BT31" i="182"/>
  <c r="CD14" i="182" s="1"/>
  <c r="BX36" i="182"/>
  <c r="CC16" i="182" s="1"/>
  <c r="BX39" i="182"/>
  <c r="CC17" i="182" s="1"/>
  <c r="BX44" i="182"/>
  <c r="BX47" i="182"/>
  <c r="BS57" i="182"/>
  <c r="BX61" i="182"/>
  <c r="CE24" i="182" s="1"/>
  <c r="BX65" i="182"/>
  <c r="BT70" i="182"/>
  <c r="CD27" i="182" s="1"/>
  <c r="BX71" i="182"/>
  <c r="BW79" i="182"/>
  <c r="BS82" i="182"/>
  <c r="BW85" i="182"/>
  <c r="BS86" i="182"/>
  <c r="BS87" i="182"/>
  <c r="BS92" i="182"/>
  <c r="BS98" i="182"/>
  <c r="BX102" i="182"/>
  <c r="CC38" i="182" s="1"/>
  <c r="BT104" i="182"/>
  <c r="BX107" i="182"/>
  <c r="BW110" i="182"/>
  <c r="BX114" i="182"/>
  <c r="CC42" i="182" s="1"/>
  <c r="CI11" i="182" s="1"/>
  <c r="BX118" i="182"/>
  <c r="CE43" i="182" s="1"/>
  <c r="CK12" i="182" s="1"/>
  <c r="BT119" i="182"/>
  <c r="BT128" i="182"/>
  <c r="BT131" i="182"/>
  <c r="BW133" i="182"/>
  <c r="BS134" i="182"/>
  <c r="BT135" i="182"/>
  <c r="CB49" i="182" s="1"/>
  <c r="CH18" i="182" s="1"/>
  <c r="BS136" i="182"/>
  <c r="BS141" i="182"/>
  <c r="BX149" i="182"/>
  <c r="BS187" i="182"/>
  <c r="BX196" i="182"/>
  <c r="CE69" i="182" s="1"/>
  <c r="CK38" i="182" s="1"/>
  <c r="BT197" i="182"/>
  <c r="BX207" i="182"/>
  <c r="CC73" i="182" s="1"/>
  <c r="CI42" i="182" s="1"/>
  <c r="BT221" i="182"/>
  <c r="BS221" i="182"/>
  <c r="BW107" i="182"/>
  <c r="BS194" i="182"/>
  <c r="BT48" i="182"/>
  <c r="CB20" i="182" s="1"/>
  <c r="BX55" i="182"/>
  <c r="CE22" i="182" s="1"/>
  <c r="BW57" i="182"/>
  <c r="BT58" i="182"/>
  <c r="CD23" i="182" s="1"/>
  <c r="BX59" i="182"/>
  <c r="BX62" i="182"/>
  <c r="BW63" i="182"/>
  <c r="BW66" i="182"/>
  <c r="BS74" i="182"/>
  <c r="BT80" i="182"/>
  <c r="BW82" i="182"/>
  <c r="BT88" i="182"/>
  <c r="CD33" i="182" s="1"/>
  <c r="BS89" i="182"/>
  <c r="BS94" i="182"/>
  <c r="BT98" i="182"/>
  <c r="BX103" i="182"/>
  <c r="CE38" i="182" s="1"/>
  <c r="BS106" i="182"/>
  <c r="BT120" i="182"/>
  <c r="CB44" i="182" s="1"/>
  <c r="CH13" i="182" s="1"/>
  <c r="BW127" i="182"/>
  <c r="BX146" i="182"/>
  <c r="BX163" i="182"/>
  <c r="CE58" i="182" s="1"/>
  <c r="CK27" i="182" s="1"/>
  <c r="BT165" i="182"/>
  <c r="CB59" i="182" s="1"/>
  <c r="CH28" i="182" s="1"/>
  <c r="BT194" i="182"/>
  <c r="BT71" i="182"/>
  <c r="BT74" i="182"/>
  <c r="BW77" i="182"/>
  <c r="BX81" i="182"/>
  <c r="CC31" i="182" s="1"/>
  <c r="CI7" i="182" s="1"/>
  <c r="BT86" i="182"/>
  <c r="BX99" i="182"/>
  <c r="CC37" i="182" s="1"/>
  <c r="BX100" i="182"/>
  <c r="CE37" i="182" s="1"/>
  <c r="BT101" i="182"/>
  <c r="BT102" i="182"/>
  <c r="CB38" i="182" s="1"/>
  <c r="BW103" i="182"/>
  <c r="BT107" i="182"/>
  <c r="BX109" i="182"/>
  <c r="CE40" i="182" s="1"/>
  <c r="CK9" i="182" s="1"/>
  <c r="BT110" i="182"/>
  <c r="BT111" i="182"/>
  <c r="CB41" i="182" s="1"/>
  <c r="CH10" i="182" s="1"/>
  <c r="BS114" i="182"/>
  <c r="BW115" i="182"/>
  <c r="BS119" i="182"/>
  <c r="BT122" i="182"/>
  <c r="BT123" i="182"/>
  <c r="CB45" i="182" s="1"/>
  <c r="CH14" i="182" s="1"/>
  <c r="BX126" i="182"/>
  <c r="CC46" i="182" s="1"/>
  <c r="CI15" i="182" s="1"/>
  <c r="BW128" i="182"/>
  <c r="BS129" i="182"/>
  <c r="BW134" i="182"/>
  <c r="BX135" i="182"/>
  <c r="CC49" i="182" s="1"/>
  <c r="CI18" i="182" s="1"/>
  <c r="BX139" i="182"/>
  <c r="CE50" i="182" s="1"/>
  <c r="CK19" i="182" s="1"/>
  <c r="BT141" i="182"/>
  <c r="CB51" i="182" s="1"/>
  <c r="CH20" i="182" s="1"/>
  <c r="BX157" i="182"/>
  <c r="CE56" i="182" s="1"/>
  <c r="CK25" i="182" s="1"/>
  <c r="BT158" i="182"/>
  <c r="BX161" i="182"/>
  <c r="BS162" i="182"/>
  <c r="BW172" i="182"/>
  <c r="BS174" i="182"/>
  <c r="BX177" i="182"/>
  <c r="CC63" i="182" s="1"/>
  <c r="CI32" i="182" s="1"/>
  <c r="BT178" i="182"/>
  <c r="CD63" i="182" s="1"/>
  <c r="CJ32" i="182" s="1"/>
  <c r="BS182" i="182"/>
  <c r="BX190" i="182"/>
  <c r="CE67" i="182" s="1"/>
  <c r="CK36" i="182" s="1"/>
  <c r="BX197" i="182"/>
  <c r="BS198" i="182"/>
  <c r="BS201" i="182"/>
  <c r="BT205" i="182"/>
  <c r="CD72" i="182" s="1"/>
  <c r="CJ41" i="182" s="1"/>
  <c r="BX214" i="182"/>
  <c r="CE75" i="182" s="1"/>
  <c r="CK44" i="182" s="1"/>
  <c r="BT215" i="182"/>
  <c r="BX217" i="182"/>
  <c r="CE76" i="182" s="1"/>
  <c r="CK45" i="182" s="1"/>
  <c r="BW220" i="182"/>
  <c r="BS225" i="182"/>
  <c r="BP228" i="182"/>
  <c r="D5" i="181" s="1"/>
  <c r="AR228" i="182"/>
  <c r="BE228" i="182"/>
  <c r="BR229" i="182"/>
  <c r="U229" i="182"/>
  <c r="AJ229" i="182"/>
  <c r="AW229" i="182"/>
  <c r="BK229" i="182"/>
  <c r="BV230" i="182"/>
  <c r="J7" i="181" s="1"/>
  <c r="AA230" i="182"/>
  <c r="AM230" i="182"/>
  <c r="BA230" i="182"/>
  <c r="BW197" i="182"/>
  <c r="BS222" i="182"/>
  <c r="BQ228" i="182"/>
  <c r="E5" i="181" s="1"/>
  <c r="BU229" i="182"/>
  <c r="I6" i="181" s="1"/>
  <c r="BJ229" i="182"/>
  <c r="Z230" i="182"/>
  <c r="BF230" i="182"/>
  <c r="BX123" i="182"/>
  <c r="CC45" i="182" s="1"/>
  <c r="CI14" i="182" s="1"/>
  <c r="BT124" i="182"/>
  <c r="CD45" i="182" s="1"/>
  <c r="CJ14" i="182" s="1"/>
  <c r="BT130" i="182"/>
  <c r="CD47" i="182" s="1"/>
  <c r="CJ16" i="182" s="1"/>
  <c r="BS131" i="182"/>
  <c r="BX141" i="182"/>
  <c r="CC51" i="182" s="1"/>
  <c r="CI20" i="182" s="1"/>
  <c r="BT142" i="182"/>
  <c r="CD51" i="182" s="1"/>
  <c r="CJ20" i="182" s="1"/>
  <c r="BX148" i="182"/>
  <c r="CE53" i="182" s="1"/>
  <c r="CK22" i="182" s="1"/>
  <c r="BT149" i="182"/>
  <c r="BX151" i="182"/>
  <c r="CE54" i="182" s="1"/>
  <c r="CK23" i="182" s="1"/>
  <c r="BX154" i="182"/>
  <c r="CE55" i="182" s="1"/>
  <c r="CK24" i="182" s="1"/>
  <c r="BX155" i="182"/>
  <c r="BW158" i="182"/>
  <c r="BX166" i="182"/>
  <c r="CE59" i="182" s="1"/>
  <c r="CK28" i="182" s="1"/>
  <c r="BS167" i="182"/>
  <c r="BW169" i="182"/>
  <c r="BX174" i="182"/>
  <c r="CC62" i="182" s="1"/>
  <c r="CI31" i="182" s="1"/>
  <c r="BT175" i="182"/>
  <c r="CD62" i="182" s="1"/>
  <c r="CJ31" i="182" s="1"/>
  <c r="BT179" i="182"/>
  <c r="BX181" i="182"/>
  <c r="CE64" i="182" s="1"/>
  <c r="CK33" i="182" s="1"/>
  <c r="BT182" i="182"/>
  <c r="BW184" i="182"/>
  <c r="BS185" i="182"/>
  <c r="BX187" i="182"/>
  <c r="CE66" i="182" s="1"/>
  <c r="CK35" i="182" s="1"/>
  <c r="BT189" i="182"/>
  <c r="CB67" i="182" s="1"/>
  <c r="CH36" i="182" s="1"/>
  <c r="BX191" i="182"/>
  <c r="BX195" i="182"/>
  <c r="CC69" i="182" s="1"/>
  <c r="CI38" i="182" s="1"/>
  <c r="BS206" i="182"/>
  <c r="BX208" i="182"/>
  <c r="CE73" i="182" s="1"/>
  <c r="CK42" i="182" s="1"/>
  <c r="BT209" i="182"/>
  <c r="BT212" i="182"/>
  <c r="BT219" i="182"/>
  <c r="CB77" i="182" s="1"/>
  <c r="CH46" i="182" s="1"/>
  <c r="BW221" i="182"/>
  <c r="U228" i="182"/>
  <c r="AJ228" i="182"/>
  <c r="AW228" i="182"/>
  <c r="BK228" i="182"/>
  <c r="BV229" i="182"/>
  <c r="AA229" i="182"/>
  <c r="AN229" i="182"/>
  <c r="BB229" i="182"/>
  <c r="R230" i="182"/>
  <c r="AS230" i="182"/>
  <c r="BE230" i="182"/>
  <c r="BT138" i="182"/>
  <c r="CB50" i="182" s="1"/>
  <c r="CH19" i="182" s="1"/>
  <c r="BW148" i="182"/>
  <c r="BT150" i="182"/>
  <c r="CB54" i="182" s="1"/>
  <c r="CH23" i="182" s="1"/>
  <c r="BT160" i="182"/>
  <c r="CD57" i="182" s="1"/>
  <c r="CJ26" i="182" s="1"/>
  <c r="BX185" i="182"/>
  <c r="BT193" i="182"/>
  <c r="CD68" i="182" s="1"/>
  <c r="CJ37" i="182" s="1"/>
  <c r="BT199" i="182"/>
  <c r="CD70" i="182" s="1"/>
  <c r="CJ39" i="182" s="1"/>
  <c r="BT206" i="182"/>
  <c r="BW208" i="182"/>
  <c r="BT213" i="182"/>
  <c r="CB75" i="182" s="1"/>
  <c r="CH44" i="182" s="1"/>
  <c r="BX219" i="182"/>
  <c r="CC77" i="182" s="1"/>
  <c r="CI46" i="182" s="1"/>
  <c r="BT223" i="182"/>
  <c r="CD78" i="182" s="1"/>
  <c r="CJ47" i="182" s="1"/>
  <c r="BU228" i="182"/>
  <c r="AM229" i="182"/>
  <c r="BX171" i="182"/>
  <c r="CC61" i="182" s="1"/>
  <c r="CI30" i="182" s="1"/>
  <c r="BT172" i="182"/>
  <c r="CD61" i="182" s="1"/>
  <c r="CJ30" i="182" s="1"/>
  <c r="BW185" i="182"/>
  <c r="BX189" i="182"/>
  <c r="CC67" i="182" s="1"/>
  <c r="CI36" i="182" s="1"/>
  <c r="BX202" i="182"/>
  <c r="CE71" i="182" s="1"/>
  <c r="CK40" i="182" s="1"/>
  <c r="BX209" i="182"/>
  <c r="BT217" i="182"/>
  <c r="CD76" i="182" s="1"/>
  <c r="CJ45" i="182" s="1"/>
  <c r="BX226" i="182"/>
  <c r="CE79" i="182" s="1"/>
  <c r="CK48" i="182" s="1"/>
  <c r="AA228" i="182"/>
  <c r="AN228" i="182"/>
  <c r="BB228" i="182"/>
  <c r="R229" i="182"/>
  <c r="BP230" i="182"/>
  <c r="AI230" i="182"/>
  <c r="BK230" i="182"/>
  <c r="BX213" i="182"/>
  <c r="CC75" i="182" s="1"/>
  <c r="CI44" i="182" s="1"/>
  <c r="AS229" i="182"/>
  <c r="BF229" i="182"/>
  <c r="BQ230" i="182"/>
  <c r="V230" i="182"/>
  <c r="AJ230" i="182"/>
  <c r="BU230" i="182"/>
  <c r="BT19" i="182"/>
  <c r="CD10" i="182" s="1"/>
  <c r="BX167" i="182"/>
  <c r="BW167" i="182"/>
  <c r="BV228" i="182"/>
  <c r="M228" i="182"/>
  <c r="L228" i="182"/>
  <c r="BW67" i="182"/>
  <c r="BS79" i="182"/>
  <c r="BW81" i="182"/>
  <c r="BS85" i="182"/>
  <c r="BW130" i="182"/>
  <c r="BT144" i="182"/>
  <c r="CB52" i="182" s="1"/>
  <c r="CH21" i="182" s="1"/>
  <c r="BS146" i="182"/>
  <c r="BX152" i="182"/>
  <c r="BW190" i="182"/>
  <c r="BS190" i="182"/>
  <c r="BT222" i="182"/>
  <c r="CB78" i="182" s="1"/>
  <c r="CH47" i="182" s="1"/>
  <c r="BX224" i="182"/>
  <c r="BW224" i="182"/>
  <c r="BT23" i="182"/>
  <c r="BT52" i="182"/>
  <c r="CD21" i="182" s="1"/>
  <c r="BW59" i="182"/>
  <c r="BW73" i="182"/>
  <c r="BT93" i="182"/>
  <c r="CB35" i="182" s="1"/>
  <c r="BS125" i="182"/>
  <c r="BT162" i="182"/>
  <c r="CB58" i="182" s="1"/>
  <c r="CH27" i="182" s="1"/>
  <c r="BW166" i="182"/>
  <c r="BW62" i="182"/>
  <c r="BT92" i="182"/>
  <c r="BS93" i="182"/>
  <c r="BS95" i="182"/>
  <c r="BX125" i="182"/>
  <c r="BW146" i="182"/>
  <c r="BX200" i="182"/>
  <c r="BW200" i="182"/>
  <c r="BS63" i="182"/>
  <c r="BS66" i="182"/>
  <c r="BS77" i="182"/>
  <c r="BS88" i="182"/>
  <c r="BS90" i="182"/>
  <c r="BS91" i="182"/>
  <c r="BS100" i="182"/>
  <c r="BW106" i="182"/>
  <c r="BT159" i="182"/>
  <c r="CB57" i="182" s="1"/>
  <c r="CH26" i="182" s="1"/>
  <c r="BS159" i="182"/>
  <c r="BX164" i="182"/>
  <c r="BW164" i="182"/>
  <c r="BT204" i="182"/>
  <c r="CB72" i="182" s="1"/>
  <c r="CH41" i="182" s="1"/>
  <c r="BS204" i="182"/>
  <c r="BW206" i="182"/>
  <c r="BW226" i="182"/>
  <c r="BS226" i="182"/>
  <c r="BS7" i="182"/>
  <c r="BS11" i="182"/>
  <c r="BS15" i="182"/>
  <c r="BS27" i="182"/>
  <c r="BS31" i="182"/>
  <c r="BS43" i="182"/>
  <c r="BS47" i="182"/>
  <c r="BS69" i="182"/>
  <c r="BW104" i="182"/>
  <c r="BW122" i="182"/>
  <c r="BS139" i="182"/>
  <c r="BW145" i="182"/>
  <c r="BT171" i="182"/>
  <c r="CB61" i="182" s="1"/>
  <c r="CH30" i="182" s="1"/>
  <c r="BS171" i="182"/>
  <c r="BX176" i="182"/>
  <c r="BW176" i="182"/>
  <c r="BX206" i="182"/>
  <c r="BW94" i="182"/>
  <c r="BX104" i="182"/>
  <c r="BW119" i="182"/>
  <c r="BW142" i="182"/>
  <c r="BT156" i="182"/>
  <c r="CB56" i="182" s="1"/>
  <c r="CH25" i="182" s="1"/>
  <c r="BX160" i="182"/>
  <c r="CE57" i="182" s="1"/>
  <c r="CK26" i="182" s="1"/>
  <c r="BW161" i="182"/>
  <c r="BX173" i="182"/>
  <c r="BT180" i="182"/>
  <c r="CB64" i="182" s="1"/>
  <c r="CH33" i="182" s="1"/>
  <c r="BS180" i="182"/>
  <c r="BW182" i="182"/>
  <c r="BW202" i="182"/>
  <c r="BS202" i="182"/>
  <c r="BS212" i="182"/>
  <c r="BX220" i="182"/>
  <c r="CE77" i="182" s="1"/>
  <c r="CK46" i="182" s="1"/>
  <c r="BW52" i="182"/>
  <c r="BW60" i="182"/>
  <c r="BS61" i="182"/>
  <c r="BS72" i="182"/>
  <c r="BW74" i="182"/>
  <c r="BW87" i="182"/>
  <c r="BW89" i="182"/>
  <c r="BW92" i="182"/>
  <c r="BW97" i="182"/>
  <c r="BW98" i="182"/>
  <c r="BW99" i="182"/>
  <c r="BW101" i="182"/>
  <c r="BS115" i="182"/>
  <c r="BW121" i="182"/>
  <c r="BW140" i="182"/>
  <c r="BT153" i="182"/>
  <c r="CB55" i="182" s="1"/>
  <c r="CH24" i="182" s="1"/>
  <c r="BT168" i="182"/>
  <c r="CB60" i="182" s="1"/>
  <c r="CH29" i="182" s="1"/>
  <c r="BS168" i="182"/>
  <c r="BX172" i="182"/>
  <c r="CE61" i="182" s="1"/>
  <c r="CK30" i="182" s="1"/>
  <c r="BW173" i="182"/>
  <c r="BT188" i="182"/>
  <c r="BW178" i="182"/>
  <c r="BS178" i="182"/>
  <c r="BX212" i="182"/>
  <c r="BW212" i="182"/>
  <c r="BW15" i="182"/>
  <c r="BW19" i="182"/>
  <c r="BW23" i="182"/>
  <c r="BW27" i="182"/>
  <c r="BW31" i="182"/>
  <c r="BW35" i="182"/>
  <c r="BW39" i="182"/>
  <c r="BW43" i="182"/>
  <c r="BW47" i="182"/>
  <c r="BW55" i="182"/>
  <c r="BS67" i="182"/>
  <c r="BW69" i="182"/>
  <c r="BS81" i="182"/>
  <c r="BW116" i="182"/>
  <c r="BT129" i="182"/>
  <c r="CB47" i="182" s="1"/>
  <c r="CH16" i="182" s="1"/>
  <c r="BX136" i="182"/>
  <c r="CE49" i="182" s="1"/>
  <c r="CK18" i="182" s="1"/>
  <c r="BW137" i="182"/>
  <c r="BW155" i="182"/>
  <c r="BX158" i="182"/>
  <c r="BW170" i="182"/>
  <c r="BT216" i="182"/>
  <c r="CB76" i="182" s="1"/>
  <c r="CH45" i="182" s="1"/>
  <c r="BS216" i="182"/>
  <c r="BW218" i="182"/>
  <c r="BX7" i="182"/>
  <c r="CE6" i="182" s="1"/>
  <c r="CK6" i="182" s="1"/>
  <c r="BX11" i="182"/>
  <c r="BW61" i="182"/>
  <c r="BX188" i="182"/>
  <c r="BW188" i="182"/>
  <c r="BR228" i="182"/>
  <c r="H228" i="182"/>
  <c r="BT108" i="182"/>
  <c r="CB40" i="182" s="1"/>
  <c r="CH9" i="182" s="1"/>
  <c r="BS110" i="182"/>
  <c r="BX113" i="182"/>
  <c r="BW131" i="182"/>
  <c r="BW154" i="182"/>
  <c r="BT177" i="182"/>
  <c r="CB63" i="182" s="1"/>
  <c r="CH32" i="182" s="1"/>
  <c r="BT192" i="182"/>
  <c r="CB68" i="182" s="1"/>
  <c r="CH37" i="182" s="1"/>
  <c r="BS192" i="182"/>
  <c r="BW194" i="182"/>
  <c r="BW214" i="182"/>
  <c r="BS214" i="182"/>
  <c r="BS224" i="182"/>
  <c r="BT229" i="182"/>
  <c r="AD228" i="182"/>
  <c r="BN228" i="182"/>
  <c r="AD229" i="182"/>
  <c r="BN229" i="182"/>
  <c r="AD230" i="182"/>
  <c r="H229" i="182"/>
  <c r="H230" i="182"/>
  <c r="I228" i="182"/>
  <c r="I229" i="182"/>
  <c r="I230" i="182"/>
  <c r="AV228" i="182"/>
  <c r="L229" i="182"/>
  <c r="AV229" i="182"/>
  <c r="L230" i="182"/>
  <c r="AV230" i="182"/>
  <c r="M229" i="182"/>
  <c r="M230" i="182"/>
  <c r="BW179" i="182"/>
  <c r="BS183" i="182"/>
  <c r="BW191" i="182"/>
  <c r="BS195" i="182"/>
  <c r="BW203" i="182"/>
  <c r="BS207" i="182"/>
  <c r="BW215" i="182"/>
  <c r="BS219" i="182"/>
  <c r="BW227" i="182"/>
  <c r="AR52" i="179"/>
  <c r="AY21" i="179" s="1"/>
  <c r="AR56" i="179"/>
  <c r="AR60" i="179"/>
  <c r="AW24" i="179" s="1"/>
  <c r="AR64" i="179"/>
  <c r="AY25" i="179" s="1"/>
  <c r="AR68" i="179"/>
  <c r="AR72" i="179"/>
  <c r="AW28" i="179" s="1"/>
  <c r="AR76" i="179"/>
  <c r="AY29" i="179" s="1"/>
  <c r="AR80" i="179"/>
  <c r="AR90" i="179"/>
  <c r="AW34" i="179" s="1"/>
  <c r="AR102" i="179"/>
  <c r="AW38" i="179" s="1"/>
  <c r="AR114" i="179"/>
  <c r="AW42" i="179" s="1"/>
  <c r="BC11" i="179" s="1"/>
  <c r="AR126" i="179"/>
  <c r="AW46" i="179" s="1"/>
  <c r="BC15" i="179" s="1"/>
  <c r="AR138" i="179"/>
  <c r="AW50" i="179" s="1"/>
  <c r="BC19" i="179" s="1"/>
  <c r="AR150" i="179"/>
  <c r="AW54" i="179" s="1"/>
  <c r="BC23" i="179" s="1"/>
  <c r="AR162" i="179"/>
  <c r="AW58" i="179" s="1"/>
  <c r="BC27" i="179" s="1"/>
  <c r="AR174" i="179"/>
  <c r="AW62" i="179" s="1"/>
  <c r="BC31" i="179" s="1"/>
  <c r="AR186" i="179"/>
  <c r="AW66" i="179" s="1"/>
  <c r="BC35" i="179" s="1"/>
  <c r="AR198" i="179"/>
  <c r="AW70" i="179" s="1"/>
  <c r="BC39" i="179" s="1"/>
  <c r="AR210" i="179"/>
  <c r="AW74" i="179" s="1"/>
  <c r="BC43" i="179" s="1"/>
  <c r="AR222" i="179"/>
  <c r="AW78" i="179" s="1"/>
  <c r="BC47" i="179" s="1"/>
  <c r="I230" i="179"/>
  <c r="AP228" i="179"/>
  <c r="F5" i="178" s="1"/>
  <c r="AQ106" i="179"/>
  <c r="AZ39" i="179" s="1"/>
  <c r="BF8" i="179" s="1"/>
  <c r="AQ118" i="179"/>
  <c r="AZ43" i="179" s="1"/>
  <c r="BF12" i="179" s="1"/>
  <c r="AQ130" i="179"/>
  <c r="AZ47" i="179" s="1"/>
  <c r="BF16" i="179" s="1"/>
  <c r="AQ142" i="179"/>
  <c r="AZ51" i="179" s="1"/>
  <c r="BF20" i="179" s="1"/>
  <c r="AQ154" i="179"/>
  <c r="AZ55" i="179" s="1"/>
  <c r="BF24" i="179" s="1"/>
  <c r="AQ166" i="179"/>
  <c r="AZ59" i="179" s="1"/>
  <c r="BF28" i="179" s="1"/>
  <c r="AQ178" i="179"/>
  <c r="AZ63" i="179" s="1"/>
  <c r="BF32" i="179" s="1"/>
  <c r="AQ190" i="179"/>
  <c r="AZ67" i="179" s="1"/>
  <c r="BF36" i="179" s="1"/>
  <c r="AQ202" i="179"/>
  <c r="AZ71" i="179" s="1"/>
  <c r="BF40" i="179" s="1"/>
  <c r="AQ214" i="179"/>
  <c r="AZ75" i="179" s="1"/>
  <c r="BF44" i="179" s="1"/>
  <c r="AQ226" i="179"/>
  <c r="AZ79" i="179" s="1"/>
  <c r="BF48" i="179" s="1"/>
  <c r="H228" i="179"/>
  <c r="AN229" i="179"/>
  <c r="AO229" i="179"/>
  <c r="AQ6" i="179"/>
  <c r="AX6" i="179" s="1"/>
  <c r="BD6" i="179" s="1"/>
  <c r="AQ23" i="179"/>
  <c r="AQ35" i="179"/>
  <c r="AQ47" i="179"/>
  <c r="AQ53" i="179"/>
  <c r="AQ57" i="179"/>
  <c r="AX23" i="179" s="1"/>
  <c r="AQ61" i="179"/>
  <c r="AZ24" i="179" s="1"/>
  <c r="AQ65" i="179"/>
  <c r="AQ69" i="179"/>
  <c r="AX27" i="179" s="1"/>
  <c r="AQ73" i="179"/>
  <c r="AZ28" i="179" s="1"/>
  <c r="AQ77" i="179"/>
  <c r="AQ81" i="179"/>
  <c r="AX31" i="179" s="1"/>
  <c r="BD7" i="179" s="1"/>
  <c r="AQ93" i="179"/>
  <c r="AX35" i="179" s="1"/>
  <c r="AQ105" i="179"/>
  <c r="AX39" i="179" s="1"/>
  <c r="BD8" i="179" s="1"/>
  <c r="AQ117" i="179"/>
  <c r="AX43" i="179" s="1"/>
  <c r="BD12" i="179" s="1"/>
  <c r="AQ129" i="179"/>
  <c r="AX47" i="179" s="1"/>
  <c r="BD16" i="179" s="1"/>
  <c r="AQ141" i="179"/>
  <c r="AX51" i="179" s="1"/>
  <c r="BD20" i="179" s="1"/>
  <c r="AQ153" i="179"/>
  <c r="AX55" i="179" s="1"/>
  <c r="BD24" i="179" s="1"/>
  <c r="AQ165" i="179"/>
  <c r="AX59" i="179" s="1"/>
  <c r="BD28" i="179" s="1"/>
  <c r="AQ177" i="179"/>
  <c r="AX63" i="179" s="1"/>
  <c r="BD32" i="179" s="1"/>
  <c r="AQ189" i="179"/>
  <c r="AX67" i="179" s="1"/>
  <c r="BD36" i="179" s="1"/>
  <c r="AQ201" i="179"/>
  <c r="AX71" i="179" s="1"/>
  <c r="BD40" i="179" s="1"/>
  <c r="AQ213" i="179"/>
  <c r="AX75" i="179" s="1"/>
  <c r="BD44" i="179" s="1"/>
  <c r="AQ225" i="179"/>
  <c r="AX79" i="179" s="1"/>
  <c r="BD48" i="179" s="1"/>
  <c r="AR11" i="179"/>
  <c r="AP230" i="179"/>
  <c r="D7" i="181" l="1"/>
  <c r="BW230" i="182"/>
  <c r="K7" i="181" s="1"/>
  <c r="BS230" i="182"/>
  <c r="G7" i="181" s="1"/>
  <c r="D7" i="178"/>
  <c r="BW229" i="182"/>
  <c r="K6" i="181" s="1"/>
  <c r="J6" i="181"/>
  <c r="BW228" i="182"/>
  <c r="K5" i="181" s="1"/>
  <c r="J5" i="181"/>
  <c r="BX230" i="182"/>
  <c r="L7" i="181" s="1"/>
  <c r="I7" i="181"/>
  <c r="BX228" i="182"/>
  <c r="I5" i="181"/>
  <c r="BS229" i="182"/>
  <c r="G6" i="181" s="1"/>
  <c r="F6" i="181"/>
  <c r="CD80" i="182"/>
  <c r="CJ49" i="182" s="1"/>
  <c r="H6" i="181"/>
  <c r="BS228" i="182"/>
  <c r="G5" i="181" s="1"/>
  <c r="F5" i="181"/>
  <c r="BT230" i="182"/>
  <c r="H7" i="181" s="1"/>
  <c r="E7" i="181"/>
  <c r="AQ229" i="179"/>
  <c r="D6" i="178"/>
  <c r="AQ230" i="179"/>
  <c r="G7" i="178" s="1"/>
  <c r="F7" i="178"/>
  <c r="AR229" i="179"/>
  <c r="E6" i="178"/>
  <c r="AR228" i="179"/>
  <c r="AQ228" i="179"/>
  <c r="BX229" i="182"/>
  <c r="BT228" i="182"/>
  <c r="AR230" i="179"/>
  <c r="H7" i="178" s="1"/>
  <c r="CC80" i="182" l="1"/>
  <c r="CI49" i="182" s="1"/>
  <c r="L5" i="181"/>
  <c r="CE80" i="182"/>
  <c r="CK49" i="182" s="1"/>
  <c r="L6" i="181"/>
  <c r="CB80" i="182"/>
  <c r="CH49" i="182" s="1"/>
  <c r="H5" i="181"/>
  <c r="AW80" i="179"/>
  <c r="BC49" i="179" s="1"/>
  <c r="BI9" i="179" s="1"/>
  <c r="H5" i="178"/>
  <c r="AY80" i="179"/>
  <c r="BE49" i="179" s="1"/>
  <c r="H6" i="178"/>
  <c r="AX80" i="179"/>
  <c r="BD49" i="179" s="1"/>
  <c r="BJ7" i="179" s="1"/>
  <c r="G5" i="178"/>
  <c r="AZ80" i="179"/>
  <c r="BF49" i="179" s="1"/>
  <c r="G6" i="178"/>
  <c r="I115" i="161"/>
  <c r="I114" i="161"/>
  <c r="I113" i="161"/>
  <c r="I112" i="161"/>
  <c r="I111" i="161"/>
  <c r="G115" i="161"/>
  <c r="G114" i="161"/>
  <c r="G113" i="161"/>
  <c r="G112" i="161"/>
  <c r="E115" i="161"/>
  <c r="E114" i="161"/>
  <c r="E113" i="161"/>
  <c r="E112" i="161"/>
  <c r="E111" i="161"/>
  <c r="D115" i="161"/>
  <c r="D114" i="161"/>
  <c r="D113" i="161"/>
  <c r="D112" i="161"/>
  <c r="D111" i="161"/>
  <c r="F381" i="164"/>
  <c r="F380" i="164"/>
  <c r="F379" i="164"/>
  <c r="F378" i="164"/>
  <c r="F377" i="164"/>
  <c r="BI8" i="179" l="1"/>
  <c r="BJ6" i="179"/>
  <c r="BK9" i="179"/>
  <c r="BK8" i="179"/>
  <c r="BL6" i="179"/>
  <c r="BL7" i="179"/>
  <c r="F111" i="161"/>
  <c r="H113" i="161"/>
  <c r="H114" i="161"/>
  <c r="F112" i="161"/>
  <c r="H115" i="161"/>
  <c r="F113" i="161"/>
  <c r="J111" i="161"/>
  <c r="F114" i="161"/>
  <c r="J112" i="161"/>
  <c r="F115" i="161"/>
  <c r="J113" i="161"/>
  <c r="H111" i="161"/>
  <c r="J114" i="161"/>
  <c r="H112" i="161"/>
  <c r="J115" i="161"/>
  <c r="BB7" i="164"/>
  <c r="DD8" i="164" l="1"/>
  <c r="DD9" i="164"/>
  <c r="DD10" i="164"/>
  <c r="DD11" i="164"/>
  <c r="DD12" i="164"/>
  <c r="DD13" i="164"/>
  <c r="DD14" i="164"/>
  <c r="DD15" i="164"/>
  <c r="DD16" i="164"/>
  <c r="DD17" i="164"/>
  <c r="DD18" i="164"/>
  <c r="DD19" i="164"/>
  <c r="DD20" i="164"/>
  <c r="DD21" i="164"/>
  <c r="DD22" i="164"/>
  <c r="DD23" i="164"/>
  <c r="DD24" i="164"/>
  <c r="DD25" i="164"/>
  <c r="DD26" i="164"/>
  <c r="DD27" i="164"/>
  <c r="DD28" i="164"/>
  <c r="DD29" i="164"/>
  <c r="DD30" i="164"/>
  <c r="DD31" i="164"/>
  <c r="DD32" i="164"/>
  <c r="EZ8" i="164" s="1"/>
  <c r="DD33" i="164"/>
  <c r="DD34" i="164"/>
  <c r="DD35" i="164"/>
  <c r="DD36" i="164"/>
  <c r="DD37" i="164"/>
  <c r="DD38" i="164"/>
  <c r="DD39" i="164"/>
  <c r="DD40" i="164"/>
  <c r="EZ9" i="164" s="1"/>
  <c r="DD41" i="164"/>
  <c r="EZ10" i="164" s="1"/>
  <c r="DD42" i="164"/>
  <c r="EZ11" i="164" s="1"/>
  <c r="DD43" i="164"/>
  <c r="EZ12" i="164" s="1"/>
  <c r="DD44" i="164"/>
  <c r="EZ13" i="164" s="1"/>
  <c r="DD45" i="164"/>
  <c r="EZ14" i="164" s="1"/>
  <c r="DD46" i="164"/>
  <c r="EZ15" i="164" s="1"/>
  <c r="DD47" i="164"/>
  <c r="EZ16" i="164" s="1"/>
  <c r="DD48" i="164"/>
  <c r="EZ17" i="164" s="1"/>
  <c r="DD49" i="164"/>
  <c r="EZ18" i="164" s="1"/>
  <c r="DD50" i="164"/>
  <c r="EZ19" i="164" s="1"/>
  <c r="DD51" i="164"/>
  <c r="EZ20" i="164" s="1"/>
  <c r="DD52" i="164"/>
  <c r="EZ21" i="164" s="1"/>
  <c r="DD53" i="164"/>
  <c r="EZ22" i="164" s="1"/>
  <c r="DD54" i="164"/>
  <c r="EZ23" i="164" s="1"/>
  <c r="DD55" i="164"/>
  <c r="EZ24" i="164" s="1"/>
  <c r="DD56" i="164"/>
  <c r="EZ25" i="164" s="1"/>
  <c r="DD57" i="164"/>
  <c r="EZ26" i="164" s="1"/>
  <c r="DD58" i="164"/>
  <c r="EZ27" i="164" s="1"/>
  <c r="DD59" i="164"/>
  <c r="EZ28" i="164" s="1"/>
  <c r="DD60" i="164"/>
  <c r="EZ29" i="164" s="1"/>
  <c r="DD61" i="164"/>
  <c r="EZ30" i="164" s="1"/>
  <c r="DD62" i="164"/>
  <c r="EZ31" i="164" s="1"/>
  <c r="DD63" i="164"/>
  <c r="EZ32" i="164" s="1"/>
  <c r="DD64" i="164"/>
  <c r="EZ33" i="164" s="1"/>
  <c r="DD65" i="164"/>
  <c r="EZ34" i="164" s="1"/>
  <c r="DD66" i="164"/>
  <c r="EZ35" i="164" s="1"/>
  <c r="DD67" i="164"/>
  <c r="EZ36" i="164" s="1"/>
  <c r="DD68" i="164"/>
  <c r="EZ37" i="164" s="1"/>
  <c r="DD69" i="164"/>
  <c r="EZ38" i="164" s="1"/>
  <c r="DD70" i="164"/>
  <c r="EZ39" i="164" s="1"/>
  <c r="DD71" i="164"/>
  <c r="EZ40" i="164" s="1"/>
  <c r="DD72" i="164"/>
  <c r="EZ41" i="164" s="1"/>
  <c r="DD73" i="164"/>
  <c r="EZ42" i="164" s="1"/>
  <c r="DD74" i="164"/>
  <c r="EZ43" i="164" s="1"/>
  <c r="DD75" i="164"/>
  <c r="EZ44" i="164" s="1"/>
  <c r="DD76" i="164"/>
  <c r="EZ45" i="164" s="1"/>
  <c r="DD77" i="164"/>
  <c r="EZ46" i="164" s="1"/>
  <c r="DD78" i="164"/>
  <c r="EZ47" i="164" s="1"/>
  <c r="DD79" i="164"/>
  <c r="EZ48" i="164" s="1"/>
  <c r="DD80" i="164"/>
  <c r="EZ49" i="164" s="1"/>
  <c r="DD81" i="164"/>
  <c r="EZ50" i="164" s="1"/>
  <c r="DB8" i="164"/>
  <c r="DB9" i="164"/>
  <c r="DB10" i="164"/>
  <c r="DB11" i="164"/>
  <c r="DB12" i="164"/>
  <c r="DB13" i="164"/>
  <c r="DB14" i="164"/>
  <c r="DB15" i="164"/>
  <c r="DB16" i="164"/>
  <c r="DB17" i="164"/>
  <c r="DB18" i="164"/>
  <c r="DB19" i="164"/>
  <c r="DB20" i="164"/>
  <c r="DB21" i="164"/>
  <c r="DB22" i="164"/>
  <c r="DB23" i="164"/>
  <c r="DB24" i="164"/>
  <c r="DB25" i="164"/>
  <c r="DB26" i="164"/>
  <c r="DB27" i="164"/>
  <c r="DB28" i="164"/>
  <c r="DB29" i="164"/>
  <c r="DB30" i="164"/>
  <c r="DB31" i="164"/>
  <c r="DB32" i="164"/>
  <c r="EW8" i="164" s="1"/>
  <c r="DB33" i="164"/>
  <c r="DB34" i="164"/>
  <c r="DB35" i="164"/>
  <c r="DB36" i="164"/>
  <c r="DB37" i="164"/>
  <c r="DB38" i="164"/>
  <c r="DB39" i="164"/>
  <c r="DB40" i="164"/>
  <c r="EW9" i="164" s="1"/>
  <c r="DB41" i="164"/>
  <c r="EW10" i="164" s="1"/>
  <c r="DB42" i="164"/>
  <c r="EW11" i="164" s="1"/>
  <c r="DB43" i="164"/>
  <c r="EW12" i="164" s="1"/>
  <c r="DB44" i="164"/>
  <c r="EW13" i="164" s="1"/>
  <c r="DB45" i="164"/>
  <c r="EW14" i="164" s="1"/>
  <c r="DB46" i="164"/>
  <c r="EW15" i="164" s="1"/>
  <c r="DB47" i="164"/>
  <c r="EW16" i="164" s="1"/>
  <c r="DB48" i="164"/>
  <c r="EW17" i="164" s="1"/>
  <c r="DB49" i="164"/>
  <c r="EW18" i="164" s="1"/>
  <c r="DB50" i="164"/>
  <c r="EW19" i="164" s="1"/>
  <c r="DB51" i="164"/>
  <c r="EW20" i="164" s="1"/>
  <c r="DB52" i="164"/>
  <c r="EW21" i="164" s="1"/>
  <c r="DB53" i="164"/>
  <c r="EW22" i="164" s="1"/>
  <c r="DB54" i="164"/>
  <c r="EW23" i="164" s="1"/>
  <c r="DB55" i="164"/>
  <c r="EW24" i="164" s="1"/>
  <c r="DB56" i="164"/>
  <c r="EW25" i="164" s="1"/>
  <c r="DB57" i="164"/>
  <c r="EW26" i="164" s="1"/>
  <c r="DB58" i="164"/>
  <c r="EW27" i="164" s="1"/>
  <c r="DB59" i="164"/>
  <c r="EW28" i="164" s="1"/>
  <c r="DB60" i="164"/>
  <c r="EW29" i="164" s="1"/>
  <c r="DB61" i="164"/>
  <c r="EW30" i="164" s="1"/>
  <c r="DB62" i="164"/>
  <c r="EW31" i="164" s="1"/>
  <c r="DB63" i="164"/>
  <c r="EW32" i="164" s="1"/>
  <c r="DB64" i="164"/>
  <c r="EW33" i="164" s="1"/>
  <c r="DB65" i="164"/>
  <c r="EW34" i="164" s="1"/>
  <c r="DB66" i="164"/>
  <c r="EW35" i="164" s="1"/>
  <c r="DB67" i="164"/>
  <c r="EW36" i="164" s="1"/>
  <c r="DB68" i="164"/>
  <c r="EW37" i="164" s="1"/>
  <c r="DB69" i="164"/>
  <c r="EW38" i="164" s="1"/>
  <c r="DB70" i="164"/>
  <c r="EW39" i="164" s="1"/>
  <c r="DB71" i="164"/>
  <c r="EW40" i="164" s="1"/>
  <c r="DB72" i="164"/>
  <c r="EW41" i="164" s="1"/>
  <c r="DB73" i="164"/>
  <c r="EW42" i="164" s="1"/>
  <c r="DB74" i="164"/>
  <c r="EW43" i="164" s="1"/>
  <c r="DB75" i="164"/>
  <c r="EW44" i="164" s="1"/>
  <c r="DB76" i="164"/>
  <c r="EW45" i="164" s="1"/>
  <c r="DB77" i="164"/>
  <c r="EW46" i="164" s="1"/>
  <c r="DB78" i="164"/>
  <c r="EW47" i="164" s="1"/>
  <c r="DB79" i="164"/>
  <c r="EW48" i="164" s="1"/>
  <c r="DB80" i="164"/>
  <c r="EW49" i="164" s="1"/>
  <c r="DB81" i="164"/>
  <c r="EW50" i="164" s="1"/>
  <c r="GT7" i="164" s="1"/>
  <c r="CZ8" i="164"/>
  <c r="CZ9" i="164"/>
  <c r="CZ10" i="164"/>
  <c r="CZ11" i="164"/>
  <c r="CZ12" i="164"/>
  <c r="CZ13" i="164"/>
  <c r="CZ14" i="164"/>
  <c r="CZ15" i="164"/>
  <c r="CZ16" i="164"/>
  <c r="CZ17" i="164"/>
  <c r="CZ18" i="164"/>
  <c r="CZ19" i="164"/>
  <c r="CZ20" i="164"/>
  <c r="CZ21" i="164"/>
  <c r="CZ22" i="164"/>
  <c r="CZ23" i="164"/>
  <c r="CZ24" i="164"/>
  <c r="CZ25" i="164"/>
  <c r="CZ26" i="164"/>
  <c r="CZ27" i="164"/>
  <c r="CZ28" i="164"/>
  <c r="CZ29" i="164"/>
  <c r="CZ30" i="164"/>
  <c r="CZ31" i="164"/>
  <c r="CZ32" i="164"/>
  <c r="ET8" i="164" s="1"/>
  <c r="CZ33" i="164"/>
  <c r="CZ34" i="164"/>
  <c r="CZ35" i="164"/>
  <c r="CZ36" i="164"/>
  <c r="CZ37" i="164"/>
  <c r="CZ38" i="164"/>
  <c r="CZ39" i="164"/>
  <c r="CZ40" i="164"/>
  <c r="ET9" i="164" s="1"/>
  <c r="CZ41" i="164"/>
  <c r="ET10" i="164" s="1"/>
  <c r="CZ42" i="164"/>
  <c r="ET11" i="164" s="1"/>
  <c r="CZ43" i="164"/>
  <c r="ET12" i="164" s="1"/>
  <c r="CZ44" i="164"/>
  <c r="ET13" i="164" s="1"/>
  <c r="CZ45" i="164"/>
  <c r="ET14" i="164" s="1"/>
  <c r="CZ46" i="164"/>
  <c r="ET15" i="164" s="1"/>
  <c r="CZ47" i="164"/>
  <c r="ET16" i="164" s="1"/>
  <c r="CZ48" i="164"/>
  <c r="ET17" i="164" s="1"/>
  <c r="CZ49" i="164"/>
  <c r="ET18" i="164" s="1"/>
  <c r="CZ50" i="164"/>
  <c r="ET19" i="164" s="1"/>
  <c r="CZ51" i="164"/>
  <c r="ET20" i="164" s="1"/>
  <c r="CZ52" i="164"/>
  <c r="ET21" i="164" s="1"/>
  <c r="CZ53" i="164"/>
  <c r="ET22" i="164" s="1"/>
  <c r="CZ54" i="164"/>
  <c r="ET23" i="164" s="1"/>
  <c r="CZ55" i="164"/>
  <c r="ET24" i="164" s="1"/>
  <c r="CZ56" i="164"/>
  <c r="ET25" i="164" s="1"/>
  <c r="CZ57" i="164"/>
  <c r="ET26" i="164" s="1"/>
  <c r="CZ58" i="164"/>
  <c r="ET27" i="164" s="1"/>
  <c r="CZ59" i="164"/>
  <c r="ET28" i="164" s="1"/>
  <c r="CZ60" i="164"/>
  <c r="ET29" i="164" s="1"/>
  <c r="CZ61" i="164"/>
  <c r="ET30" i="164" s="1"/>
  <c r="CZ62" i="164"/>
  <c r="ET31" i="164" s="1"/>
  <c r="CZ63" i="164"/>
  <c r="ET32" i="164" s="1"/>
  <c r="CZ64" i="164"/>
  <c r="ET33" i="164" s="1"/>
  <c r="CZ65" i="164"/>
  <c r="ET34" i="164" s="1"/>
  <c r="CZ66" i="164"/>
  <c r="ET35" i="164" s="1"/>
  <c r="CZ67" i="164"/>
  <c r="ET36" i="164" s="1"/>
  <c r="CZ68" i="164"/>
  <c r="ET37" i="164" s="1"/>
  <c r="CZ69" i="164"/>
  <c r="ET38" i="164" s="1"/>
  <c r="CZ70" i="164"/>
  <c r="ET39" i="164" s="1"/>
  <c r="CZ71" i="164"/>
  <c r="ET40" i="164" s="1"/>
  <c r="CZ72" i="164"/>
  <c r="ET41" i="164" s="1"/>
  <c r="CZ73" i="164"/>
  <c r="ET42" i="164" s="1"/>
  <c r="CZ74" i="164"/>
  <c r="ET43" i="164" s="1"/>
  <c r="CZ75" i="164"/>
  <c r="ET44" i="164" s="1"/>
  <c r="CZ76" i="164"/>
  <c r="ET45" i="164" s="1"/>
  <c r="CZ77" i="164"/>
  <c r="ET46" i="164" s="1"/>
  <c r="CZ78" i="164"/>
  <c r="ET47" i="164" s="1"/>
  <c r="CZ79" i="164"/>
  <c r="ET48" i="164" s="1"/>
  <c r="CZ80" i="164"/>
  <c r="ET49" i="164" s="1"/>
  <c r="CZ81" i="164"/>
  <c r="ET50" i="164" s="1"/>
  <c r="GQ47" i="164" s="1"/>
  <c r="DD7" i="164"/>
  <c r="EZ7" i="164" s="1"/>
  <c r="DB7" i="164"/>
  <c r="EW7" i="164" s="1"/>
  <c r="CZ7" i="164"/>
  <c r="ET7" i="164" s="1"/>
  <c r="CV8" i="164"/>
  <c r="CV9" i="164"/>
  <c r="CV10" i="164"/>
  <c r="CV11" i="164"/>
  <c r="CV12" i="164"/>
  <c r="CV13" i="164"/>
  <c r="CV14" i="164"/>
  <c r="CV15" i="164"/>
  <c r="CV16" i="164"/>
  <c r="CV17" i="164"/>
  <c r="CV18" i="164"/>
  <c r="CV19" i="164"/>
  <c r="CV20" i="164"/>
  <c r="CV21" i="164"/>
  <c r="CV22" i="164"/>
  <c r="CV23" i="164"/>
  <c r="CV24" i="164"/>
  <c r="CV25" i="164"/>
  <c r="CV26" i="164"/>
  <c r="CV27" i="164"/>
  <c r="CV28" i="164"/>
  <c r="CV29" i="164"/>
  <c r="CV30" i="164"/>
  <c r="CV31" i="164"/>
  <c r="CV32" i="164"/>
  <c r="EN8" i="164" s="1"/>
  <c r="CV33" i="164"/>
  <c r="CV34" i="164"/>
  <c r="CV35" i="164"/>
  <c r="CV36" i="164"/>
  <c r="CV37" i="164"/>
  <c r="CV38" i="164"/>
  <c r="CV39" i="164"/>
  <c r="CV40" i="164"/>
  <c r="EN9" i="164" s="1"/>
  <c r="CV41" i="164"/>
  <c r="EN10" i="164" s="1"/>
  <c r="CV42" i="164"/>
  <c r="EN11" i="164" s="1"/>
  <c r="CV43" i="164"/>
  <c r="EN12" i="164" s="1"/>
  <c r="CV44" i="164"/>
  <c r="EN13" i="164" s="1"/>
  <c r="CV45" i="164"/>
  <c r="EN14" i="164" s="1"/>
  <c r="CV46" i="164"/>
  <c r="EN15" i="164" s="1"/>
  <c r="CV47" i="164"/>
  <c r="EN16" i="164" s="1"/>
  <c r="CV48" i="164"/>
  <c r="EN17" i="164" s="1"/>
  <c r="CV49" i="164"/>
  <c r="EN18" i="164" s="1"/>
  <c r="CV50" i="164"/>
  <c r="EN19" i="164" s="1"/>
  <c r="CV51" i="164"/>
  <c r="EN20" i="164" s="1"/>
  <c r="CV52" i="164"/>
  <c r="EN21" i="164" s="1"/>
  <c r="CV53" i="164"/>
  <c r="EN22" i="164" s="1"/>
  <c r="CV54" i="164"/>
  <c r="EN23" i="164" s="1"/>
  <c r="CV55" i="164"/>
  <c r="EN24" i="164" s="1"/>
  <c r="CV56" i="164"/>
  <c r="EN25" i="164" s="1"/>
  <c r="CV57" i="164"/>
  <c r="EN26" i="164" s="1"/>
  <c r="CV58" i="164"/>
  <c r="EN27" i="164" s="1"/>
  <c r="CV59" i="164"/>
  <c r="EN28" i="164" s="1"/>
  <c r="CV60" i="164"/>
  <c r="EN29" i="164" s="1"/>
  <c r="CV61" i="164"/>
  <c r="EN30" i="164" s="1"/>
  <c r="CV62" i="164"/>
  <c r="EN31" i="164" s="1"/>
  <c r="CV63" i="164"/>
  <c r="EN32" i="164" s="1"/>
  <c r="CV64" i="164"/>
  <c r="EN33" i="164" s="1"/>
  <c r="CV65" i="164"/>
  <c r="EN34" i="164" s="1"/>
  <c r="CV66" i="164"/>
  <c r="EN35" i="164" s="1"/>
  <c r="CV67" i="164"/>
  <c r="EN36" i="164" s="1"/>
  <c r="CV68" i="164"/>
  <c r="EN37" i="164" s="1"/>
  <c r="CV69" i="164"/>
  <c r="EN38" i="164" s="1"/>
  <c r="CV70" i="164"/>
  <c r="EN39" i="164" s="1"/>
  <c r="CV71" i="164"/>
  <c r="EN40" i="164" s="1"/>
  <c r="CV72" i="164"/>
  <c r="EN41" i="164" s="1"/>
  <c r="CV73" i="164"/>
  <c r="EN42" i="164" s="1"/>
  <c r="CV74" i="164"/>
  <c r="EN43" i="164" s="1"/>
  <c r="CV75" i="164"/>
  <c r="EN44" i="164" s="1"/>
  <c r="CV76" i="164"/>
  <c r="EN45" i="164" s="1"/>
  <c r="CV77" i="164"/>
  <c r="EN46" i="164" s="1"/>
  <c r="CV78" i="164"/>
  <c r="EN47" i="164" s="1"/>
  <c r="CV79" i="164"/>
  <c r="EN48" i="164" s="1"/>
  <c r="CV80" i="164"/>
  <c r="EN49" i="164" s="1"/>
  <c r="CV81" i="164"/>
  <c r="EN50" i="164" s="1"/>
  <c r="GK22" i="164" s="1"/>
  <c r="CT8" i="164"/>
  <c r="CT9" i="164"/>
  <c r="CT10" i="164"/>
  <c r="CT11" i="164"/>
  <c r="CT12" i="164"/>
  <c r="CT13" i="164"/>
  <c r="CT14" i="164"/>
  <c r="CT15" i="164"/>
  <c r="CT16" i="164"/>
  <c r="CT17" i="164"/>
  <c r="CT18" i="164"/>
  <c r="CT19" i="164"/>
  <c r="CT20" i="164"/>
  <c r="CT21" i="164"/>
  <c r="CT22" i="164"/>
  <c r="CT23" i="164"/>
  <c r="CT24" i="164"/>
  <c r="CT25" i="164"/>
  <c r="CT26" i="164"/>
  <c r="CT27" i="164"/>
  <c r="CT28" i="164"/>
  <c r="CT29" i="164"/>
  <c r="CT30" i="164"/>
  <c r="CT31" i="164"/>
  <c r="CT32" i="164"/>
  <c r="EK8" i="164" s="1"/>
  <c r="CT33" i="164"/>
  <c r="CT34" i="164"/>
  <c r="CT35" i="164"/>
  <c r="CT36" i="164"/>
  <c r="CT37" i="164"/>
  <c r="CT38" i="164"/>
  <c r="CT39" i="164"/>
  <c r="CT40" i="164"/>
  <c r="EK9" i="164" s="1"/>
  <c r="CT41" i="164"/>
  <c r="EK10" i="164" s="1"/>
  <c r="CT42" i="164"/>
  <c r="EK11" i="164" s="1"/>
  <c r="CT43" i="164"/>
  <c r="EK12" i="164" s="1"/>
  <c r="CT44" i="164"/>
  <c r="EK13" i="164" s="1"/>
  <c r="CT45" i="164"/>
  <c r="EK14" i="164" s="1"/>
  <c r="CT46" i="164"/>
  <c r="EK15" i="164" s="1"/>
  <c r="CT47" i="164"/>
  <c r="EK16" i="164" s="1"/>
  <c r="CT48" i="164"/>
  <c r="EK17" i="164" s="1"/>
  <c r="CT49" i="164"/>
  <c r="EK18" i="164" s="1"/>
  <c r="CT50" i="164"/>
  <c r="EK19" i="164" s="1"/>
  <c r="CT51" i="164"/>
  <c r="EK20" i="164" s="1"/>
  <c r="CT52" i="164"/>
  <c r="EK21" i="164" s="1"/>
  <c r="CT53" i="164"/>
  <c r="EK22" i="164" s="1"/>
  <c r="CT54" i="164"/>
  <c r="EK23" i="164" s="1"/>
  <c r="CT55" i="164"/>
  <c r="EK24" i="164" s="1"/>
  <c r="CT56" i="164"/>
  <c r="EK25" i="164" s="1"/>
  <c r="CT57" i="164"/>
  <c r="EK26" i="164" s="1"/>
  <c r="CT58" i="164"/>
  <c r="EK27" i="164" s="1"/>
  <c r="CT59" i="164"/>
  <c r="EK28" i="164" s="1"/>
  <c r="CT60" i="164"/>
  <c r="EK29" i="164" s="1"/>
  <c r="CT61" i="164"/>
  <c r="EK30" i="164" s="1"/>
  <c r="CT62" i="164"/>
  <c r="EK31" i="164" s="1"/>
  <c r="CT63" i="164"/>
  <c r="EK32" i="164" s="1"/>
  <c r="CT64" i="164"/>
  <c r="EK33" i="164" s="1"/>
  <c r="CT65" i="164"/>
  <c r="EK34" i="164" s="1"/>
  <c r="CT66" i="164"/>
  <c r="EK35" i="164" s="1"/>
  <c r="CT67" i="164"/>
  <c r="EK36" i="164" s="1"/>
  <c r="CT68" i="164"/>
  <c r="EK37" i="164" s="1"/>
  <c r="CT69" i="164"/>
  <c r="EK38" i="164" s="1"/>
  <c r="CT70" i="164"/>
  <c r="EK39" i="164" s="1"/>
  <c r="CT71" i="164"/>
  <c r="EK40" i="164" s="1"/>
  <c r="CT72" i="164"/>
  <c r="EK41" i="164" s="1"/>
  <c r="CT73" i="164"/>
  <c r="EK42" i="164" s="1"/>
  <c r="CT74" i="164"/>
  <c r="EK43" i="164" s="1"/>
  <c r="CT75" i="164"/>
  <c r="EK44" i="164" s="1"/>
  <c r="CT76" i="164"/>
  <c r="EK45" i="164" s="1"/>
  <c r="CT77" i="164"/>
  <c r="EK46" i="164" s="1"/>
  <c r="CT78" i="164"/>
  <c r="EK47" i="164" s="1"/>
  <c r="CT79" i="164"/>
  <c r="EK48" i="164" s="1"/>
  <c r="CT80" i="164"/>
  <c r="EK49" i="164" s="1"/>
  <c r="CT81" i="164"/>
  <c r="EK50" i="164" s="1"/>
  <c r="GH10" i="164" s="1"/>
  <c r="CR8" i="164"/>
  <c r="CR9" i="164"/>
  <c r="CR10" i="164"/>
  <c r="CR11" i="164"/>
  <c r="CR12" i="164"/>
  <c r="CR13" i="164"/>
  <c r="CR14" i="164"/>
  <c r="CR15" i="164"/>
  <c r="CR16" i="164"/>
  <c r="CR17" i="164"/>
  <c r="CR18" i="164"/>
  <c r="CR19" i="164"/>
  <c r="CR20" i="164"/>
  <c r="CR21" i="164"/>
  <c r="CR22" i="164"/>
  <c r="CR23" i="164"/>
  <c r="CR24" i="164"/>
  <c r="CR25" i="164"/>
  <c r="CR26" i="164"/>
  <c r="CR27" i="164"/>
  <c r="CR28" i="164"/>
  <c r="CR29" i="164"/>
  <c r="CR30" i="164"/>
  <c r="CR31" i="164"/>
  <c r="CR32" i="164"/>
  <c r="EH8" i="164" s="1"/>
  <c r="CR33" i="164"/>
  <c r="CR34" i="164"/>
  <c r="CR35" i="164"/>
  <c r="CR36" i="164"/>
  <c r="CR37" i="164"/>
  <c r="CR38" i="164"/>
  <c r="CR39" i="164"/>
  <c r="CR40" i="164"/>
  <c r="EH9" i="164" s="1"/>
  <c r="CR41" i="164"/>
  <c r="EH10" i="164" s="1"/>
  <c r="CR42" i="164"/>
  <c r="EH11" i="164" s="1"/>
  <c r="CR43" i="164"/>
  <c r="EH12" i="164" s="1"/>
  <c r="CR44" i="164"/>
  <c r="EH13" i="164" s="1"/>
  <c r="CR45" i="164"/>
  <c r="EH14" i="164" s="1"/>
  <c r="CR46" i="164"/>
  <c r="EH15" i="164" s="1"/>
  <c r="CR47" i="164"/>
  <c r="EH16" i="164" s="1"/>
  <c r="CR48" i="164"/>
  <c r="EH17" i="164" s="1"/>
  <c r="CR49" i="164"/>
  <c r="EH18" i="164" s="1"/>
  <c r="CR50" i="164"/>
  <c r="EH19" i="164" s="1"/>
  <c r="CR51" i="164"/>
  <c r="EH20" i="164" s="1"/>
  <c r="CR52" i="164"/>
  <c r="EH21" i="164" s="1"/>
  <c r="CR53" i="164"/>
  <c r="EH22" i="164" s="1"/>
  <c r="CR54" i="164"/>
  <c r="EH23" i="164" s="1"/>
  <c r="CR55" i="164"/>
  <c r="EH24" i="164" s="1"/>
  <c r="CR56" i="164"/>
  <c r="EH25" i="164" s="1"/>
  <c r="CR57" i="164"/>
  <c r="EH26" i="164" s="1"/>
  <c r="CR58" i="164"/>
  <c r="EH27" i="164" s="1"/>
  <c r="CR59" i="164"/>
  <c r="EH28" i="164" s="1"/>
  <c r="CR60" i="164"/>
  <c r="EH29" i="164" s="1"/>
  <c r="CR61" i="164"/>
  <c r="EH30" i="164" s="1"/>
  <c r="CR62" i="164"/>
  <c r="EH31" i="164" s="1"/>
  <c r="CR63" i="164"/>
  <c r="EH32" i="164" s="1"/>
  <c r="CR64" i="164"/>
  <c r="EH33" i="164" s="1"/>
  <c r="CR65" i="164"/>
  <c r="EH34" i="164" s="1"/>
  <c r="CR66" i="164"/>
  <c r="EH35" i="164" s="1"/>
  <c r="CR67" i="164"/>
  <c r="EH36" i="164" s="1"/>
  <c r="CR68" i="164"/>
  <c r="EH37" i="164" s="1"/>
  <c r="CR69" i="164"/>
  <c r="EH38" i="164" s="1"/>
  <c r="CR70" i="164"/>
  <c r="EH39" i="164" s="1"/>
  <c r="CR71" i="164"/>
  <c r="EH40" i="164" s="1"/>
  <c r="CR72" i="164"/>
  <c r="EH41" i="164" s="1"/>
  <c r="CR73" i="164"/>
  <c r="EH42" i="164" s="1"/>
  <c r="CR74" i="164"/>
  <c r="EH43" i="164" s="1"/>
  <c r="CR75" i="164"/>
  <c r="EH44" i="164" s="1"/>
  <c r="CR76" i="164"/>
  <c r="EH45" i="164" s="1"/>
  <c r="CR77" i="164"/>
  <c r="EH46" i="164" s="1"/>
  <c r="CR78" i="164"/>
  <c r="EH47" i="164" s="1"/>
  <c r="CR79" i="164"/>
  <c r="EH48" i="164" s="1"/>
  <c r="CR80" i="164"/>
  <c r="EH49" i="164" s="1"/>
  <c r="CR81" i="164"/>
  <c r="EH50" i="164" s="1"/>
  <c r="GE9" i="164" s="1"/>
  <c r="CV7" i="164"/>
  <c r="EN7" i="164" s="1"/>
  <c r="CT7" i="164"/>
  <c r="EK7" i="164" s="1"/>
  <c r="CR7" i="164"/>
  <c r="EH7" i="164" s="1"/>
  <c r="CN8" i="164"/>
  <c r="CN9" i="164"/>
  <c r="CN10" i="164"/>
  <c r="CN11" i="164"/>
  <c r="CN12" i="164"/>
  <c r="CN13" i="164"/>
  <c r="CN14" i="164"/>
  <c r="CN15" i="164"/>
  <c r="CN16" i="164"/>
  <c r="CN17" i="164"/>
  <c r="CN18" i="164"/>
  <c r="CN19" i="164"/>
  <c r="CN20" i="164"/>
  <c r="CN21" i="164"/>
  <c r="CN22" i="164"/>
  <c r="CN23" i="164"/>
  <c r="CN24" i="164"/>
  <c r="CN25" i="164"/>
  <c r="CN26" i="164"/>
  <c r="CN27" i="164"/>
  <c r="CN28" i="164"/>
  <c r="CN29" i="164"/>
  <c r="CN30" i="164"/>
  <c r="CN31" i="164"/>
  <c r="CN32" i="164"/>
  <c r="EB8" i="164" s="1"/>
  <c r="CN33" i="164"/>
  <c r="CN34" i="164"/>
  <c r="CN35" i="164"/>
  <c r="CN36" i="164"/>
  <c r="CN37" i="164"/>
  <c r="CN38" i="164"/>
  <c r="CN39" i="164"/>
  <c r="CN40" i="164"/>
  <c r="EB9" i="164" s="1"/>
  <c r="CN41" i="164"/>
  <c r="EB10" i="164" s="1"/>
  <c r="CN42" i="164"/>
  <c r="EB11" i="164" s="1"/>
  <c r="CN43" i="164"/>
  <c r="EB12" i="164" s="1"/>
  <c r="CN44" i="164"/>
  <c r="EB13" i="164" s="1"/>
  <c r="CN45" i="164"/>
  <c r="EB14" i="164" s="1"/>
  <c r="CN46" i="164"/>
  <c r="EB15" i="164" s="1"/>
  <c r="CN47" i="164"/>
  <c r="EB16" i="164" s="1"/>
  <c r="CN48" i="164"/>
  <c r="EB17" i="164" s="1"/>
  <c r="CN49" i="164"/>
  <c r="EB18" i="164" s="1"/>
  <c r="CN50" i="164"/>
  <c r="EB19" i="164" s="1"/>
  <c r="CN51" i="164"/>
  <c r="EB20" i="164" s="1"/>
  <c r="CN52" i="164"/>
  <c r="EB21" i="164" s="1"/>
  <c r="CN53" i="164"/>
  <c r="EB22" i="164" s="1"/>
  <c r="CN54" i="164"/>
  <c r="EB23" i="164" s="1"/>
  <c r="CN55" i="164"/>
  <c r="EB24" i="164" s="1"/>
  <c r="CN56" i="164"/>
  <c r="EB25" i="164" s="1"/>
  <c r="CN57" i="164"/>
  <c r="EB26" i="164" s="1"/>
  <c r="CN58" i="164"/>
  <c r="EB27" i="164" s="1"/>
  <c r="CN59" i="164"/>
  <c r="EB28" i="164" s="1"/>
  <c r="CN60" i="164"/>
  <c r="EB29" i="164" s="1"/>
  <c r="CN61" i="164"/>
  <c r="EB30" i="164" s="1"/>
  <c r="CN62" i="164"/>
  <c r="EB31" i="164" s="1"/>
  <c r="CN63" i="164"/>
  <c r="EB32" i="164" s="1"/>
  <c r="CN64" i="164"/>
  <c r="EB33" i="164" s="1"/>
  <c r="CN65" i="164"/>
  <c r="EB34" i="164" s="1"/>
  <c r="CN66" i="164"/>
  <c r="EB35" i="164" s="1"/>
  <c r="CN67" i="164"/>
  <c r="EB36" i="164" s="1"/>
  <c r="CN68" i="164"/>
  <c r="EB37" i="164" s="1"/>
  <c r="CN69" i="164"/>
  <c r="EB38" i="164" s="1"/>
  <c r="CN70" i="164"/>
  <c r="EB39" i="164" s="1"/>
  <c r="CN71" i="164"/>
  <c r="EB40" i="164" s="1"/>
  <c r="CN72" i="164"/>
  <c r="EB41" i="164" s="1"/>
  <c r="CN73" i="164"/>
  <c r="EB42" i="164" s="1"/>
  <c r="CN74" i="164"/>
  <c r="EB43" i="164" s="1"/>
  <c r="CN75" i="164"/>
  <c r="EB44" i="164" s="1"/>
  <c r="CN76" i="164"/>
  <c r="EB45" i="164" s="1"/>
  <c r="CN77" i="164"/>
  <c r="EB46" i="164" s="1"/>
  <c r="CN78" i="164"/>
  <c r="EB47" i="164" s="1"/>
  <c r="CN79" i="164"/>
  <c r="EB48" i="164" s="1"/>
  <c r="CN80" i="164"/>
  <c r="EB49" i="164" s="1"/>
  <c r="CN81" i="164"/>
  <c r="EB50" i="164" s="1"/>
  <c r="CL8" i="164"/>
  <c r="CL9" i="164"/>
  <c r="CL10" i="164"/>
  <c r="CL11" i="164"/>
  <c r="CL12" i="164"/>
  <c r="CL13" i="164"/>
  <c r="CL14" i="164"/>
  <c r="CL15" i="164"/>
  <c r="CL16" i="164"/>
  <c r="CL17" i="164"/>
  <c r="CL18" i="164"/>
  <c r="CL19" i="164"/>
  <c r="CL20" i="164"/>
  <c r="CL21" i="164"/>
  <c r="CL22" i="164"/>
  <c r="CL23" i="164"/>
  <c r="CL24" i="164"/>
  <c r="CL25" i="164"/>
  <c r="CL26" i="164"/>
  <c r="CL27" i="164"/>
  <c r="CL28" i="164"/>
  <c r="CL29" i="164"/>
  <c r="CL30" i="164"/>
  <c r="CL31" i="164"/>
  <c r="CL32" i="164"/>
  <c r="DY8" i="164" s="1"/>
  <c r="CL33" i="164"/>
  <c r="CL34" i="164"/>
  <c r="CL35" i="164"/>
  <c r="CL36" i="164"/>
  <c r="CL37" i="164"/>
  <c r="CL38" i="164"/>
  <c r="CL39" i="164"/>
  <c r="CL40" i="164"/>
  <c r="DY9" i="164" s="1"/>
  <c r="CL41" i="164"/>
  <c r="DY10" i="164" s="1"/>
  <c r="CL42" i="164"/>
  <c r="DY11" i="164" s="1"/>
  <c r="CL43" i="164"/>
  <c r="DY12" i="164" s="1"/>
  <c r="CL44" i="164"/>
  <c r="DY13" i="164" s="1"/>
  <c r="CL45" i="164"/>
  <c r="DY14" i="164" s="1"/>
  <c r="CL46" i="164"/>
  <c r="DY15" i="164" s="1"/>
  <c r="CL47" i="164"/>
  <c r="DY16" i="164" s="1"/>
  <c r="CL48" i="164"/>
  <c r="DY17" i="164" s="1"/>
  <c r="CL49" i="164"/>
  <c r="DY18" i="164" s="1"/>
  <c r="CL50" i="164"/>
  <c r="DY19" i="164" s="1"/>
  <c r="CL51" i="164"/>
  <c r="DY20" i="164" s="1"/>
  <c r="CL52" i="164"/>
  <c r="DY21" i="164" s="1"/>
  <c r="CL53" i="164"/>
  <c r="DY22" i="164" s="1"/>
  <c r="CL54" i="164"/>
  <c r="DY23" i="164" s="1"/>
  <c r="CL55" i="164"/>
  <c r="DY24" i="164" s="1"/>
  <c r="CL56" i="164"/>
  <c r="DY25" i="164" s="1"/>
  <c r="CL57" i="164"/>
  <c r="DY26" i="164" s="1"/>
  <c r="CL58" i="164"/>
  <c r="DY27" i="164" s="1"/>
  <c r="CL59" i="164"/>
  <c r="DY28" i="164" s="1"/>
  <c r="CL60" i="164"/>
  <c r="DY29" i="164" s="1"/>
  <c r="CL61" i="164"/>
  <c r="DY30" i="164" s="1"/>
  <c r="CL62" i="164"/>
  <c r="DY31" i="164" s="1"/>
  <c r="CL63" i="164"/>
  <c r="DY32" i="164" s="1"/>
  <c r="CL64" i="164"/>
  <c r="DY33" i="164" s="1"/>
  <c r="CL65" i="164"/>
  <c r="DY34" i="164" s="1"/>
  <c r="CL66" i="164"/>
  <c r="DY35" i="164" s="1"/>
  <c r="CL67" i="164"/>
  <c r="DY36" i="164" s="1"/>
  <c r="CL68" i="164"/>
  <c r="DY37" i="164" s="1"/>
  <c r="CL69" i="164"/>
  <c r="DY38" i="164" s="1"/>
  <c r="CL70" i="164"/>
  <c r="DY39" i="164" s="1"/>
  <c r="CL71" i="164"/>
  <c r="DY40" i="164" s="1"/>
  <c r="CL72" i="164"/>
  <c r="DY41" i="164" s="1"/>
  <c r="CL73" i="164"/>
  <c r="DY42" i="164" s="1"/>
  <c r="CL74" i="164"/>
  <c r="DY43" i="164" s="1"/>
  <c r="CL75" i="164"/>
  <c r="DY44" i="164" s="1"/>
  <c r="CL76" i="164"/>
  <c r="DY45" i="164" s="1"/>
  <c r="CL77" i="164"/>
  <c r="DY46" i="164" s="1"/>
  <c r="CL78" i="164"/>
  <c r="DY47" i="164" s="1"/>
  <c r="CL79" i="164"/>
  <c r="DY48" i="164" s="1"/>
  <c r="CL80" i="164"/>
  <c r="DY49" i="164" s="1"/>
  <c r="CL81" i="164"/>
  <c r="DY50" i="164" s="1"/>
  <c r="FV9" i="164" s="1"/>
  <c r="CN7" i="164"/>
  <c r="EB7" i="164" s="1"/>
  <c r="CL7" i="164"/>
  <c r="DY7" i="164" s="1"/>
  <c r="CJ7" i="164"/>
  <c r="DV7" i="164" s="1"/>
  <c r="CJ8" i="164"/>
  <c r="CJ9" i="164"/>
  <c r="CJ10" i="164"/>
  <c r="CJ11" i="164"/>
  <c r="CJ12" i="164"/>
  <c r="CJ13" i="164"/>
  <c r="CJ14" i="164"/>
  <c r="CJ15" i="164"/>
  <c r="CJ16" i="164"/>
  <c r="CJ17" i="164"/>
  <c r="CJ18" i="164"/>
  <c r="CJ19" i="164"/>
  <c r="CJ20" i="164"/>
  <c r="CJ21" i="164"/>
  <c r="CJ22" i="164"/>
  <c r="CJ23" i="164"/>
  <c r="CJ24" i="164"/>
  <c r="CJ25" i="164"/>
  <c r="CJ26" i="164"/>
  <c r="CJ27" i="164"/>
  <c r="CJ28" i="164"/>
  <c r="CJ29" i="164"/>
  <c r="CJ30" i="164"/>
  <c r="CJ31" i="164"/>
  <c r="CJ32" i="164"/>
  <c r="DV8" i="164" s="1"/>
  <c r="CJ33" i="164"/>
  <c r="CJ34" i="164"/>
  <c r="CJ35" i="164"/>
  <c r="CJ36" i="164"/>
  <c r="CJ37" i="164"/>
  <c r="CJ38" i="164"/>
  <c r="CJ39" i="164"/>
  <c r="CJ40" i="164"/>
  <c r="DV9" i="164" s="1"/>
  <c r="CJ41" i="164"/>
  <c r="DV10" i="164" s="1"/>
  <c r="CJ42" i="164"/>
  <c r="DV11" i="164" s="1"/>
  <c r="CJ43" i="164"/>
  <c r="DV12" i="164" s="1"/>
  <c r="CJ44" i="164"/>
  <c r="DV13" i="164" s="1"/>
  <c r="CJ45" i="164"/>
  <c r="DV14" i="164" s="1"/>
  <c r="CJ46" i="164"/>
  <c r="DV15" i="164" s="1"/>
  <c r="CJ47" i="164"/>
  <c r="DV16" i="164" s="1"/>
  <c r="CJ48" i="164"/>
  <c r="DV17" i="164" s="1"/>
  <c r="CJ49" i="164"/>
  <c r="DV18" i="164" s="1"/>
  <c r="CJ50" i="164"/>
  <c r="DV19" i="164" s="1"/>
  <c r="CJ51" i="164"/>
  <c r="DV20" i="164" s="1"/>
  <c r="CJ52" i="164"/>
  <c r="DV21" i="164" s="1"/>
  <c r="CJ53" i="164"/>
  <c r="DV22" i="164" s="1"/>
  <c r="CJ54" i="164"/>
  <c r="DV23" i="164" s="1"/>
  <c r="CJ55" i="164"/>
  <c r="DV24" i="164" s="1"/>
  <c r="CJ56" i="164"/>
  <c r="DV25" i="164" s="1"/>
  <c r="CJ57" i="164"/>
  <c r="DV26" i="164" s="1"/>
  <c r="CJ58" i="164"/>
  <c r="DV27" i="164" s="1"/>
  <c r="CJ59" i="164"/>
  <c r="DV28" i="164" s="1"/>
  <c r="CJ60" i="164"/>
  <c r="DV29" i="164" s="1"/>
  <c r="CJ61" i="164"/>
  <c r="DV30" i="164" s="1"/>
  <c r="CJ62" i="164"/>
  <c r="DV31" i="164" s="1"/>
  <c r="CJ63" i="164"/>
  <c r="DV32" i="164" s="1"/>
  <c r="CJ64" i="164"/>
  <c r="DV33" i="164" s="1"/>
  <c r="CJ65" i="164"/>
  <c r="DV34" i="164" s="1"/>
  <c r="CJ66" i="164"/>
  <c r="DV35" i="164" s="1"/>
  <c r="CJ67" i="164"/>
  <c r="DV36" i="164" s="1"/>
  <c r="CJ68" i="164"/>
  <c r="DV37" i="164" s="1"/>
  <c r="CJ69" i="164"/>
  <c r="DV38" i="164" s="1"/>
  <c r="CJ70" i="164"/>
  <c r="DV39" i="164" s="1"/>
  <c r="CJ71" i="164"/>
  <c r="DV40" i="164" s="1"/>
  <c r="CJ72" i="164"/>
  <c r="DV41" i="164" s="1"/>
  <c r="CJ73" i="164"/>
  <c r="DV42" i="164" s="1"/>
  <c r="CJ74" i="164"/>
  <c r="DV43" i="164" s="1"/>
  <c r="CJ75" i="164"/>
  <c r="DV44" i="164" s="1"/>
  <c r="CJ76" i="164"/>
  <c r="DV45" i="164" s="1"/>
  <c r="CJ77" i="164"/>
  <c r="DV46" i="164" s="1"/>
  <c r="CJ78" i="164"/>
  <c r="DV47" i="164" s="1"/>
  <c r="CJ79" i="164"/>
  <c r="DV48" i="164" s="1"/>
  <c r="CJ80" i="164"/>
  <c r="DV49" i="164" s="1"/>
  <c r="CJ81" i="164"/>
  <c r="DV50" i="164" s="1"/>
  <c r="FS21" i="164" s="1"/>
  <c r="CB7" i="164"/>
  <c r="DJ7" i="164" s="1"/>
  <c r="CF7" i="164"/>
  <c r="DP7" i="164" s="1"/>
  <c r="GH28" i="164" l="1"/>
  <c r="GH40" i="164"/>
  <c r="GE48" i="164"/>
  <c r="GK42" i="164"/>
  <c r="GE38" i="164"/>
  <c r="GH15" i="164"/>
  <c r="GE27" i="164"/>
  <c r="GW10" i="164"/>
  <c r="GW13" i="164"/>
  <c r="GW16" i="164"/>
  <c r="GW19" i="164"/>
  <c r="GW22" i="164"/>
  <c r="GW25" i="164"/>
  <c r="GW28" i="164"/>
  <c r="GW31" i="164"/>
  <c r="GW34" i="164"/>
  <c r="GW37" i="164"/>
  <c r="GW40" i="164"/>
  <c r="GW43" i="164"/>
  <c r="GW46" i="164"/>
  <c r="GW49" i="164"/>
  <c r="GW7" i="164"/>
  <c r="GW8" i="164"/>
  <c r="GW11" i="164"/>
  <c r="GW14" i="164"/>
  <c r="GW17" i="164"/>
  <c r="GW20" i="164"/>
  <c r="GW23" i="164"/>
  <c r="GW26" i="164"/>
  <c r="GW29" i="164"/>
  <c r="GW32" i="164"/>
  <c r="GW35" i="164"/>
  <c r="GW38" i="164"/>
  <c r="GW41" i="164"/>
  <c r="GW44" i="164"/>
  <c r="GW47" i="164"/>
  <c r="GW9" i="164"/>
  <c r="GW12" i="164"/>
  <c r="GW15" i="164"/>
  <c r="GW18" i="164"/>
  <c r="GW21" i="164"/>
  <c r="GW24" i="164"/>
  <c r="GW27" i="164"/>
  <c r="GW30" i="164"/>
  <c r="GW33" i="164"/>
  <c r="GW36" i="164"/>
  <c r="GW39" i="164"/>
  <c r="GW42" i="164"/>
  <c r="GW45" i="164"/>
  <c r="GW48" i="164"/>
  <c r="FS49" i="164"/>
  <c r="FS39" i="164"/>
  <c r="FS31" i="164"/>
  <c r="FY8" i="164"/>
  <c r="FY11" i="164"/>
  <c r="FY14" i="164"/>
  <c r="FY17" i="164"/>
  <c r="FY20" i="164"/>
  <c r="FY23" i="164"/>
  <c r="FY26" i="164"/>
  <c r="FY29" i="164"/>
  <c r="FY10" i="164"/>
  <c r="FY21" i="164"/>
  <c r="FY28" i="164"/>
  <c r="FY7" i="164"/>
  <c r="FY18" i="164"/>
  <c r="FY25" i="164"/>
  <c r="FY32" i="164"/>
  <c r="FY15" i="164"/>
  <c r="FY22" i="164"/>
  <c r="FY12" i="164"/>
  <c r="FY19" i="164"/>
  <c r="FY30" i="164"/>
  <c r="FY33" i="164"/>
  <c r="FY36" i="164"/>
  <c r="FY39" i="164"/>
  <c r="FY42" i="164"/>
  <c r="FY45" i="164"/>
  <c r="FY48" i="164"/>
  <c r="FY9" i="164"/>
  <c r="FY37" i="164"/>
  <c r="FY43" i="164"/>
  <c r="FY49" i="164"/>
  <c r="FY31" i="164"/>
  <c r="FY38" i="164"/>
  <c r="FY44" i="164"/>
  <c r="FY13" i="164"/>
  <c r="FY24" i="164"/>
  <c r="FY34" i="164"/>
  <c r="FY40" i="164"/>
  <c r="FY46" i="164"/>
  <c r="FY16" i="164"/>
  <c r="FY27" i="164"/>
  <c r="FY35" i="164"/>
  <c r="FY41" i="164"/>
  <c r="FY47" i="164"/>
  <c r="FS10" i="164"/>
  <c r="FS16" i="164"/>
  <c r="FS22" i="164"/>
  <c r="FS28" i="164"/>
  <c r="FS34" i="164"/>
  <c r="FS40" i="164"/>
  <c r="FS46" i="164"/>
  <c r="FS12" i="164"/>
  <c r="FS18" i="164"/>
  <c r="FS24" i="164"/>
  <c r="FS30" i="164"/>
  <c r="FS36" i="164"/>
  <c r="FS42" i="164"/>
  <c r="FS48" i="164"/>
  <c r="FS14" i="164"/>
  <c r="FS23" i="164"/>
  <c r="FS32" i="164"/>
  <c r="FS41" i="164"/>
  <c r="FS15" i="164"/>
  <c r="FS25" i="164"/>
  <c r="FS33" i="164"/>
  <c r="FS43" i="164"/>
  <c r="FS8" i="164"/>
  <c r="FS17" i="164"/>
  <c r="FS26" i="164"/>
  <c r="FS35" i="164"/>
  <c r="FS44" i="164"/>
  <c r="FS9" i="164"/>
  <c r="FS19" i="164"/>
  <c r="FS27" i="164"/>
  <c r="FS37" i="164"/>
  <c r="FS45" i="164"/>
  <c r="FS11" i="164"/>
  <c r="FS20" i="164"/>
  <c r="FS29" i="164"/>
  <c r="FS38" i="164"/>
  <c r="FS47" i="164"/>
  <c r="FS7" i="164"/>
  <c r="FS13" i="164"/>
  <c r="FV46" i="164"/>
  <c r="FV40" i="164"/>
  <c r="FV34" i="164"/>
  <c r="FV28" i="164"/>
  <c r="FV22" i="164"/>
  <c r="FV16" i="164"/>
  <c r="FV10" i="164"/>
  <c r="GQ7" i="164"/>
  <c r="GQ8" i="164"/>
  <c r="GQ11" i="164"/>
  <c r="GQ14" i="164"/>
  <c r="GQ17" i="164"/>
  <c r="GQ20" i="164"/>
  <c r="GQ23" i="164"/>
  <c r="GQ26" i="164"/>
  <c r="GQ29" i="164"/>
  <c r="GQ32" i="164"/>
  <c r="GQ9" i="164"/>
  <c r="GQ12" i="164"/>
  <c r="GQ15" i="164"/>
  <c r="GQ18" i="164"/>
  <c r="GQ10" i="164"/>
  <c r="GQ13" i="164"/>
  <c r="GQ16" i="164"/>
  <c r="GQ19" i="164"/>
  <c r="GQ22" i="164"/>
  <c r="GQ25" i="164"/>
  <c r="GQ28" i="164"/>
  <c r="GQ31" i="164"/>
  <c r="GQ34" i="164"/>
  <c r="GQ37" i="164"/>
  <c r="GQ40" i="164"/>
  <c r="GQ43" i="164"/>
  <c r="GQ46" i="164"/>
  <c r="GQ49" i="164"/>
  <c r="GQ35" i="164"/>
  <c r="GQ39" i="164"/>
  <c r="GQ44" i="164"/>
  <c r="GQ48" i="164"/>
  <c r="GQ24" i="164"/>
  <c r="GQ30" i="164"/>
  <c r="GQ27" i="164"/>
  <c r="GQ36" i="164"/>
  <c r="GQ42" i="164"/>
  <c r="GQ21" i="164"/>
  <c r="GQ38" i="164"/>
  <c r="GQ45" i="164"/>
  <c r="FV45" i="164"/>
  <c r="FV39" i="164"/>
  <c r="FV33" i="164"/>
  <c r="FV27" i="164"/>
  <c r="FV21" i="164"/>
  <c r="FV15" i="164"/>
  <c r="GE45" i="164"/>
  <c r="GH24" i="164"/>
  <c r="GH7" i="164"/>
  <c r="GH8" i="164"/>
  <c r="GH11" i="164"/>
  <c r="GH14" i="164"/>
  <c r="GH17" i="164"/>
  <c r="GH20" i="164"/>
  <c r="GH23" i="164"/>
  <c r="GH26" i="164"/>
  <c r="GH29" i="164"/>
  <c r="GH32" i="164"/>
  <c r="GH37" i="164"/>
  <c r="GH41" i="164"/>
  <c r="GH48" i="164"/>
  <c r="GH12" i="164"/>
  <c r="GH16" i="164"/>
  <c r="GH21" i="164"/>
  <c r="GH25" i="164"/>
  <c r="GH30" i="164"/>
  <c r="GH34" i="164"/>
  <c r="GH38" i="164"/>
  <c r="GH45" i="164"/>
  <c r="GH35" i="164"/>
  <c r="GH42" i="164"/>
  <c r="GH49" i="164"/>
  <c r="GH9" i="164"/>
  <c r="GH13" i="164"/>
  <c r="GH18" i="164"/>
  <c r="GH22" i="164"/>
  <c r="GH27" i="164"/>
  <c r="GH31" i="164"/>
  <c r="GH39" i="164"/>
  <c r="GH46" i="164"/>
  <c r="GK8" i="164"/>
  <c r="GK11" i="164"/>
  <c r="GK14" i="164"/>
  <c r="GK17" i="164"/>
  <c r="GK20" i="164"/>
  <c r="GK23" i="164"/>
  <c r="GK26" i="164"/>
  <c r="GK29" i="164"/>
  <c r="GK32" i="164"/>
  <c r="GK35" i="164"/>
  <c r="GK38" i="164"/>
  <c r="GK41" i="164"/>
  <c r="GK44" i="164"/>
  <c r="GK47" i="164"/>
  <c r="GK12" i="164"/>
  <c r="GK16" i="164"/>
  <c r="GK21" i="164"/>
  <c r="GK25" i="164"/>
  <c r="GK30" i="164"/>
  <c r="GK34" i="164"/>
  <c r="GK39" i="164"/>
  <c r="GK43" i="164"/>
  <c r="GK48" i="164"/>
  <c r="GK10" i="164"/>
  <c r="GK18" i="164"/>
  <c r="GK24" i="164"/>
  <c r="GK31" i="164"/>
  <c r="GK37" i="164"/>
  <c r="GK45" i="164"/>
  <c r="GK7" i="164"/>
  <c r="GK13" i="164"/>
  <c r="GK19" i="164"/>
  <c r="GK27" i="164"/>
  <c r="GK33" i="164"/>
  <c r="GK40" i="164"/>
  <c r="GK46" i="164"/>
  <c r="GE23" i="164"/>
  <c r="GE12" i="164"/>
  <c r="GH47" i="164"/>
  <c r="GH36" i="164"/>
  <c r="GK36" i="164"/>
  <c r="GK15" i="164"/>
  <c r="GQ41" i="164"/>
  <c r="FV7" i="164"/>
  <c r="FV8" i="164"/>
  <c r="FV11" i="164"/>
  <c r="FV14" i="164"/>
  <c r="FV17" i="164"/>
  <c r="FV20" i="164"/>
  <c r="FV23" i="164"/>
  <c r="FV26" i="164"/>
  <c r="FV29" i="164"/>
  <c r="FV32" i="164"/>
  <c r="FV35" i="164"/>
  <c r="FV38" i="164"/>
  <c r="FV41" i="164"/>
  <c r="FV44" i="164"/>
  <c r="FV47" i="164"/>
  <c r="GT9" i="164"/>
  <c r="GT12" i="164"/>
  <c r="GT15" i="164"/>
  <c r="GT18" i="164"/>
  <c r="GT21" i="164"/>
  <c r="GT24" i="164"/>
  <c r="GT27" i="164"/>
  <c r="GT30" i="164"/>
  <c r="GT33" i="164"/>
  <c r="GT36" i="164"/>
  <c r="GT39" i="164"/>
  <c r="GT42" i="164"/>
  <c r="GT45" i="164"/>
  <c r="GT48" i="164"/>
  <c r="GT10" i="164"/>
  <c r="GT13" i="164"/>
  <c r="GT16" i="164"/>
  <c r="GT19" i="164"/>
  <c r="GT22" i="164"/>
  <c r="GT25" i="164"/>
  <c r="GT28" i="164"/>
  <c r="GT31" i="164"/>
  <c r="GT34" i="164"/>
  <c r="GT37" i="164"/>
  <c r="GT40" i="164"/>
  <c r="GT43" i="164"/>
  <c r="GT46" i="164"/>
  <c r="GT49" i="164"/>
  <c r="GT8" i="164"/>
  <c r="GT11" i="164"/>
  <c r="GT14" i="164"/>
  <c r="GT17" i="164"/>
  <c r="GT20" i="164"/>
  <c r="GT23" i="164"/>
  <c r="GT26" i="164"/>
  <c r="GT29" i="164"/>
  <c r="GT32" i="164"/>
  <c r="GT35" i="164"/>
  <c r="GT38" i="164"/>
  <c r="GT41" i="164"/>
  <c r="GT44" i="164"/>
  <c r="GT47" i="164"/>
  <c r="FV49" i="164"/>
  <c r="FV43" i="164"/>
  <c r="FV37" i="164"/>
  <c r="FV31" i="164"/>
  <c r="FV25" i="164"/>
  <c r="FV19" i="164"/>
  <c r="FV13" i="164"/>
  <c r="GE20" i="164"/>
  <c r="GH44" i="164"/>
  <c r="GH33" i="164"/>
  <c r="GH19" i="164"/>
  <c r="GK49" i="164"/>
  <c r="GE10" i="164"/>
  <c r="GE13" i="164"/>
  <c r="GE16" i="164"/>
  <c r="GE19" i="164"/>
  <c r="GE22" i="164"/>
  <c r="GE25" i="164"/>
  <c r="GE28" i="164"/>
  <c r="GE31" i="164"/>
  <c r="GE34" i="164"/>
  <c r="GE37" i="164"/>
  <c r="GE40" i="164"/>
  <c r="GE43" i="164"/>
  <c r="GE46" i="164"/>
  <c r="GE49" i="164"/>
  <c r="GE17" i="164"/>
  <c r="GE24" i="164"/>
  <c r="GE35" i="164"/>
  <c r="GE42" i="164"/>
  <c r="GE7" i="164"/>
  <c r="GE14" i="164"/>
  <c r="GE21" i="164"/>
  <c r="GE32" i="164"/>
  <c r="GE39" i="164"/>
  <c r="GE11" i="164"/>
  <c r="GE18" i="164"/>
  <c r="GE29" i="164"/>
  <c r="GE36" i="164"/>
  <c r="GE47" i="164"/>
  <c r="GE8" i="164"/>
  <c r="GE15" i="164"/>
  <c r="GE26" i="164"/>
  <c r="GE33" i="164"/>
  <c r="GE44" i="164"/>
  <c r="FV48" i="164"/>
  <c r="FV42" i="164"/>
  <c r="FV36" i="164"/>
  <c r="FV30" i="164"/>
  <c r="FV24" i="164"/>
  <c r="FV18" i="164"/>
  <c r="FV12" i="164"/>
  <c r="GE41" i="164"/>
  <c r="GE30" i="164"/>
  <c r="GH43" i="164"/>
  <c r="GK28" i="164"/>
  <c r="GK9" i="164"/>
  <c r="GQ33" i="164"/>
  <c r="AJ33" i="161"/>
  <c r="AJ32" i="161"/>
  <c r="AJ31" i="161"/>
  <c r="AJ30" i="161"/>
  <c r="AJ29" i="161"/>
  <c r="AJ28" i="161"/>
  <c r="AJ27" i="161"/>
  <c r="AJ26" i="161"/>
  <c r="AH33" i="161"/>
  <c r="AH32" i="161"/>
  <c r="AH31" i="161"/>
  <c r="AH30" i="161"/>
  <c r="AH29" i="161"/>
  <c r="AH28" i="161"/>
  <c r="AH27" i="161"/>
  <c r="AH26" i="161"/>
  <c r="AF33" i="161"/>
  <c r="AF32" i="161"/>
  <c r="AF31" i="161"/>
  <c r="AF30" i="161"/>
  <c r="AF29" i="161"/>
  <c r="AF28" i="161"/>
  <c r="AF27" i="161"/>
  <c r="AF26" i="161"/>
  <c r="AF22" i="161"/>
  <c r="AE33" i="161"/>
  <c r="AE32" i="161"/>
  <c r="AE31" i="161"/>
  <c r="AE30" i="161"/>
  <c r="AE29" i="161"/>
  <c r="AE28" i="161"/>
  <c r="AE27" i="161"/>
  <c r="AE26" i="161"/>
  <c r="U90" i="161"/>
  <c r="AO29" i="161" l="1"/>
  <c r="AO28" i="161"/>
  <c r="AO27" i="161"/>
  <c r="AO26" i="161"/>
  <c r="CF8" i="164" l="1"/>
  <c r="CF9" i="164"/>
  <c r="CF10" i="164"/>
  <c r="CF11" i="164"/>
  <c r="CF12" i="164"/>
  <c r="CF13" i="164"/>
  <c r="CF14" i="164"/>
  <c r="CF15" i="164"/>
  <c r="CF16" i="164"/>
  <c r="CF17" i="164"/>
  <c r="CF18" i="164"/>
  <c r="CF19" i="164"/>
  <c r="CF20" i="164"/>
  <c r="CF21" i="164"/>
  <c r="CF22" i="164"/>
  <c r="CF23" i="164"/>
  <c r="CF24" i="164"/>
  <c r="CF25" i="164"/>
  <c r="CF26" i="164"/>
  <c r="CF27" i="164"/>
  <c r="CF28" i="164"/>
  <c r="CF29" i="164"/>
  <c r="CF30" i="164"/>
  <c r="CF31" i="164"/>
  <c r="CF32" i="164"/>
  <c r="DP8" i="164" s="1"/>
  <c r="CF33" i="164"/>
  <c r="CF34" i="164"/>
  <c r="CF35" i="164"/>
  <c r="CF36" i="164"/>
  <c r="CF37" i="164"/>
  <c r="CF38" i="164"/>
  <c r="CF39" i="164"/>
  <c r="CF40" i="164"/>
  <c r="DP9" i="164" s="1"/>
  <c r="CF41" i="164"/>
  <c r="DP10" i="164" s="1"/>
  <c r="CF42" i="164"/>
  <c r="DP11" i="164" s="1"/>
  <c r="CF43" i="164"/>
  <c r="DP12" i="164" s="1"/>
  <c r="CF44" i="164"/>
  <c r="DP13" i="164" s="1"/>
  <c r="CF45" i="164"/>
  <c r="DP14" i="164" s="1"/>
  <c r="CF46" i="164"/>
  <c r="DP15" i="164" s="1"/>
  <c r="CF47" i="164"/>
  <c r="DP16" i="164" s="1"/>
  <c r="CF48" i="164"/>
  <c r="DP17" i="164" s="1"/>
  <c r="CF49" i="164"/>
  <c r="DP18" i="164" s="1"/>
  <c r="CF50" i="164"/>
  <c r="DP19" i="164" s="1"/>
  <c r="CF51" i="164"/>
  <c r="DP20" i="164" s="1"/>
  <c r="CF52" i="164"/>
  <c r="DP21" i="164" s="1"/>
  <c r="CF53" i="164"/>
  <c r="DP22" i="164" s="1"/>
  <c r="CF54" i="164"/>
  <c r="DP23" i="164" s="1"/>
  <c r="CF55" i="164"/>
  <c r="DP24" i="164" s="1"/>
  <c r="CF56" i="164"/>
  <c r="DP25" i="164" s="1"/>
  <c r="CF57" i="164"/>
  <c r="DP26" i="164" s="1"/>
  <c r="CF58" i="164"/>
  <c r="DP27" i="164" s="1"/>
  <c r="CF59" i="164"/>
  <c r="DP28" i="164" s="1"/>
  <c r="CF60" i="164"/>
  <c r="DP29" i="164" s="1"/>
  <c r="CF61" i="164"/>
  <c r="DP30" i="164" s="1"/>
  <c r="CF62" i="164"/>
  <c r="DP31" i="164" s="1"/>
  <c r="CF63" i="164"/>
  <c r="DP32" i="164" s="1"/>
  <c r="CF64" i="164"/>
  <c r="DP33" i="164" s="1"/>
  <c r="CF65" i="164"/>
  <c r="DP34" i="164" s="1"/>
  <c r="CF66" i="164"/>
  <c r="DP35" i="164" s="1"/>
  <c r="CF67" i="164"/>
  <c r="DP36" i="164" s="1"/>
  <c r="CF68" i="164"/>
  <c r="DP37" i="164" s="1"/>
  <c r="CF69" i="164"/>
  <c r="DP38" i="164" s="1"/>
  <c r="CF70" i="164"/>
  <c r="DP39" i="164" s="1"/>
  <c r="CF71" i="164"/>
  <c r="DP40" i="164" s="1"/>
  <c r="CF72" i="164"/>
  <c r="DP41" i="164" s="1"/>
  <c r="CF73" i="164"/>
  <c r="DP42" i="164" s="1"/>
  <c r="CF74" i="164"/>
  <c r="DP43" i="164" s="1"/>
  <c r="CF75" i="164"/>
  <c r="DP44" i="164" s="1"/>
  <c r="CF76" i="164"/>
  <c r="DP45" i="164" s="1"/>
  <c r="CF77" i="164"/>
  <c r="DP46" i="164" s="1"/>
  <c r="CF78" i="164"/>
  <c r="DP47" i="164" s="1"/>
  <c r="CF79" i="164"/>
  <c r="DP48" i="164" s="1"/>
  <c r="CF80" i="164"/>
  <c r="DP49" i="164" s="1"/>
  <c r="CF81" i="164"/>
  <c r="DP50" i="164" s="1"/>
  <c r="CD8" i="164"/>
  <c r="CD9" i="164"/>
  <c r="CD10" i="164"/>
  <c r="CD11" i="164"/>
  <c r="CD12" i="164"/>
  <c r="CD13" i="164"/>
  <c r="CD14" i="164"/>
  <c r="CD15" i="164"/>
  <c r="CD16" i="164"/>
  <c r="CD17" i="164"/>
  <c r="CD18" i="164"/>
  <c r="CD19" i="164"/>
  <c r="CD20" i="164"/>
  <c r="CD21" i="164"/>
  <c r="CD22" i="164"/>
  <c r="CD23" i="164"/>
  <c r="CD24" i="164"/>
  <c r="CD25" i="164"/>
  <c r="CD26" i="164"/>
  <c r="CD27" i="164"/>
  <c r="CD28" i="164"/>
  <c r="CD29" i="164"/>
  <c r="CD30" i="164"/>
  <c r="CD31" i="164"/>
  <c r="CD32" i="164"/>
  <c r="DM8" i="164" s="1"/>
  <c r="CD33" i="164"/>
  <c r="CD34" i="164"/>
  <c r="CD35" i="164"/>
  <c r="CD36" i="164"/>
  <c r="CD37" i="164"/>
  <c r="CD38" i="164"/>
  <c r="CD39" i="164"/>
  <c r="CD40" i="164"/>
  <c r="DM9" i="164" s="1"/>
  <c r="CD41" i="164"/>
  <c r="DM10" i="164" s="1"/>
  <c r="CD42" i="164"/>
  <c r="DM11" i="164" s="1"/>
  <c r="CD43" i="164"/>
  <c r="DM12" i="164" s="1"/>
  <c r="CD44" i="164"/>
  <c r="DM13" i="164" s="1"/>
  <c r="CD45" i="164"/>
  <c r="DM14" i="164" s="1"/>
  <c r="CD46" i="164"/>
  <c r="DM15" i="164" s="1"/>
  <c r="CD47" i="164"/>
  <c r="DM16" i="164" s="1"/>
  <c r="CD48" i="164"/>
  <c r="DM17" i="164" s="1"/>
  <c r="CD49" i="164"/>
  <c r="DM18" i="164" s="1"/>
  <c r="CD50" i="164"/>
  <c r="DM19" i="164" s="1"/>
  <c r="CD51" i="164"/>
  <c r="DM20" i="164" s="1"/>
  <c r="CD52" i="164"/>
  <c r="DM21" i="164" s="1"/>
  <c r="CD53" i="164"/>
  <c r="DM22" i="164" s="1"/>
  <c r="CD54" i="164"/>
  <c r="DM23" i="164" s="1"/>
  <c r="CD55" i="164"/>
  <c r="DM24" i="164" s="1"/>
  <c r="CD56" i="164"/>
  <c r="DM25" i="164" s="1"/>
  <c r="CD57" i="164"/>
  <c r="DM26" i="164" s="1"/>
  <c r="CD58" i="164"/>
  <c r="DM27" i="164" s="1"/>
  <c r="CD59" i="164"/>
  <c r="DM28" i="164" s="1"/>
  <c r="CD60" i="164"/>
  <c r="DM29" i="164" s="1"/>
  <c r="CD61" i="164"/>
  <c r="DM30" i="164" s="1"/>
  <c r="CD62" i="164"/>
  <c r="DM31" i="164" s="1"/>
  <c r="CD63" i="164"/>
  <c r="DM32" i="164" s="1"/>
  <c r="CD64" i="164"/>
  <c r="DM33" i="164" s="1"/>
  <c r="CD65" i="164"/>
  <c r="DM34" i="164" s="1"/>
  <c r="CD66" i="164"/>
  <c r="DM35" i="164" s="1"/>
  <c r="CD67" i="164"/>
  <c r="DM36" i="164" s="1"/>
  <c r="CD68" i="164"/>
  <c r="DM37" i="164" s="1"/>
  <c r="CD69" i="164"/>
  <c r="DM38" i="164" s="1"/>
  <c r="CD70" i="164"/>
  <c r="DM39" i="164" s="1"/>
  <c r="CD71" i="164"/>
  <c r="DM40" i="164" s="1"/>
  <c r="CD72" i="164"/>
  <c r="DM41" i="164" s="1"/>
  <c r="CD73" i="164"/>
  <c r="DM42" i="164" s="1"/>
  <c r="CD74" i="164"/>
  <c r="DM43" i="164" s="1"/>
  <c r="CD75" i="164"/>
  <c r="DM44" i="164" s="1"/>
  <c r="CD76" i="164"/>
  <c r="DM45" i="164" s="1"/>
  <c r="CD77" i="164"/>
  <c r="DM46" i="164" s="1"/>
  <c r="CD78" i="164"/>
  <c r="DM47" i="164" s="1"/>
  <c r="CD79" i="164"/>
  <c r="DM48" i="164" s="1"/>
  <c r="CD80" i="164"/>
  <c r="DM49" i="164" s="1"/>
  <c r="CD81" i="164"/>
  <c r="DM50" i="164" s="1"/>
  <c r="CD7" i="164"/>
  <c r="DM7" i="164" s="1"/>
  <c r="CB8" i="164"/>
  <c r="CB9" i="164"/>
  <c r="CB10" i="164"/>
  <c r="CB11" i="164"/>
  <c r="CB12" i="164"/>
  <c r="CB13" i="164"/>
  <c r="CB14" i="164"/>
  <c r="CB15" i="164"/>
  <c r="CB16" i="164"/>
  <c r="CB17" i="164"/>
  <c r="CB18" i="164"/>
  <c r="CB19" i="164"/>
  <c r="CB20" i="164"/>
  <c r="CB21" i="164"/>
  <c r="CB22" i="164"/>
  <c r="CB23" i="164"/>
  <c r="CB24" i="164"/>
  <c r="CB25" i="164"/>
  <c r="CB26" i="164"/>
  <c r="CB27" i="164"/>
  <c r="CB28" i="164"/>
  <c r="CB29" i="164"/>
  <c r="CB30" i="164"/>
  <c r="CB31" i="164"/>
  <c r="CB32" i="164"/>
  <c r="DJ8" i="164" s="1"/>
  <c r="CB33" i="164"/>
  <c r="CB34" i="164"/>
  <c r="CB35" i="164"/>
  <c r="CB36" i="164"/>
  <c r="CB37" i="164"/>
  <c r="CB38" i="164"/>
  <c r="CB39" i="164"/>
  <c r="CB40" i="164"/>
  <c r="DJ9" i="164" s="1"/>
  <c r="CB41" i="164"/>
  <c r="DJ10" i="164" s="1"/>
  <c r="CB42" i="164"/>
  <c r="DJ11" i="164" s="1"/>
  <c r="CB43" i="164"/>
  <c r="DJ12" i="164" s="1"/>
  <c r="CB44" i="164"/>
  <c r="DJ13" i="164" s="1"/>
  <c r="CB45" i="164"/>
  <c r="DJ14" i="164" s="1"/>
  <c r="CB46" i="164"/>
  <c r="DJ15" i="164" s="1"/>
  <c r="CB47" i="164"/>
  <c r="DJ16" i="164" s="1"/>
  <c r="CB48" i="164"/>
  <c r="DJ17" i="164" s="1"/>
  <c r="CB49" i="164"/>
  <c r="DJ18" i="164" s="1"/>
  <c r="CB50" i="164"/>
  <c r="DJ19" i="164" s="1"/>
  <c r="CB51" i="164"/>
  <c r="DJ20" i="164" s="1"/>
  <c r="CB52" i="164"/>
  <c r="DJ21" i="164" s="1"/>
  <c r="CB53" i="164"/>
  <c r="DJ22" i="164" s="1"/>
  <c r="CB54" i="164"/>
  <c r="DJ23" i="164" s="1"/>
  <c r="CB55" i="164"/>
  <c r="DJ24" i="164" s="1"/>
  <c r="CB56" i="164"/>
  <c r="DJ25" i="164" s="1"/>
  <c r="CB57" i="164"/>
  <c r="DJ26" i="164" s="1"/>
  <c r="CB58" i="164"/>
  <c r="DJ27" i="164" s="1"/>
  <c r="CB59" i="164"/>
  <c r="DJ28" i="164" s="1"/>
  <c r="CB60" i="164"/>
  <c r="DJ29" i="164" s="1"/>
  <c r="CB61" i="164"/>
  <c r="DJ30" i="164" s="1"/>
  <c r="CB62" i="164"/>
  <c r="DJ31" i="164" s="1"/>
  <c r="CB63" i="164"/>
  <c r="DJ32" i="164" s="1"/>
  <c r="CB64" i="164"/>
  <c r="DJ33" i="164" s="1"/>
  <c r="CB65" i="164"/>
  <c r="DJ34" i="164" s="1"/>
  <c r="CB66" i="164"/>
  <c r="DJ35" i="164" s="1"/>
  <c r="CB67" i="164"/>
  <c r="DJ36" i="164" s="1"/>
  <c r="CB68" i="164"/>
  <c r="DJ37" i="164" s="1"/>
  <c r="CB69" i="164"/>
  <c r="DJ38" i="164" s="1"/>
  <c r="CB70" i="164"/>
  <c r="DJ39" i="164" s="1"/>
  <c r="CB71" i="164"/>
  <c r="DJ40" i="164" s="1"/>
  <c r="CB72" i="164"/>
  <c r="DJ41" i="164" s="1"/>
  <c r="CB73" i="164"/>
  <c r="DJ42" i="164" s="1"/>
  <c r="CB74" i="164"/>
  <c r="DJ43" i="164" s="1"/>
  <c r="CB75" i="164"/>
  <c r="DJ44" i="164" s="1"/>
  <c r="CB76" i="164"/>
  <c r="DJ45" i="164" s="1"/>
  <c r="CB77" i="164"/>
  <c r="DJ46" i="164" s="1"/>
  <c r="CB78" i="164"/>
  <c r="DJ47" i="164" s="1"/>
  <c r="CB79" i="164"/>
  <c r="DJ48" i="164" s="1"/>
  <c r="CB80" i="164"/>
  <c r="DJ49" i="164" s="1"/>
  <c r="CB81" i="164"/>
  <c r="DJ50" i="164" s="1"/>
  <c r="BX381" i="164" l="1"/>
  <c r="BX10" i="164"/>
  <c r="BX11" i="164"/>
  <c r="BX12" i="164"/>
  <c r="CP8" i="164" s="1"/>
  <c r="BX13" i="164"/>
  <c r="CX8" i="164" s="1"/>
  <c r="BX14" i="164"/>
  <c r="DF8" i="164" s="1"/>
  <c r="BX15" i="164"/>
  <c r="BX16" i="164"/>
  <c r="BX17" i="164"/>
  <c r="CP9" i="164" s="1"/>
  <c r="BX18" i="164"/>
  <c r="CX9" i="164" s="1"/>
  <c r="BX19" i="164"/>
  <c r="DF9" i="164" s="1"/>
  <c r="BX20" i="164"/>
  <c r="BX21" i="164"/>
  <c r="BX22" i="164"/>
  <c r="CP10" i="164" s="1"/>
  <c r="BX23" i="164"/>
  <c r="CX10" i="164" s="1"/>
  <c r="BX24" i="164"/>
  <c r="DF10" i="164" s="1"/>
  <c r="BX25" i="164"/>
  <c r="BX26" i="164"/>
  <c r="BX27" i="164"/>
  <c r="CP11" i="164" s="1"/>
  <c r="BX28" i="164"/>
  <c r="CX11" i="164" s="1"/>
  <c r="BX29" i="164"/>
  <c r="DF11" i="164" s="1"/>
  <c r="BX30" i="164"/>
  <c r="BX31" i="164"/>
  <c r="BX32" i="164"/>
  <c r="CP12" i="164" s="1"/>
  <c r="BX33" i="164"/>
  <c r="CX12" i="164" s="1"/>
  <c r="BX34" i="164"/>
  <c r="DF12" i="164" s="1"/>
  <c r="BX35" i="164"/>
  <c r="BX36" i="164"/>
  <c r="BX37" i="164"/>
  <c r="CP13" i="164" s="1"/>
  <c r="BX38" i="164"/>
  <c r="CX13" i="164" s="1"/>
  <c r="BX39" i="164"/>
  <c r="DF13" i="164" s="1"/>
  <c r="BX40" i="164"/>
  <c r="BX41" i="164"/>
  <c r="BX42" i="164"/>
  <c r="CP14" i="164" s="1"/>
  <c r="BX43" i="164"/>
  <c r="CX14" i="164" s="1"/>
  <c r="BX44" i="164"/>
  <c r="DF14" i="164" s="1"/>
  <c r="BX45" i="164"/>
  <c r="BX46" i="164"/>
  <c r="BX47" i="164"/>
  <c r="CP15" i="164" s="1"/>
  <c r="BX48" i="164"/>
  <c r="CX15" i="164" s="1"/>
  <c r="BX49" i="164"/>
  <c r="DF15" i="164" s="1"/>
  <c r="BX50" i="164"/>
  <c r="BX51" i="164"/>
  <c r="BX52" i="164"/>
  <c r="CP16" i="164" s="1"/>
  <c r="BX53" i="164"/>
  <c r="CX16" i="164" s="1"/>
  <c r="BX54" i="164"/>
  <c r="DF16" i="164" s="1"/>
  <c r="BX55" i="164"/>
  <c r="BX56" i="164"/>
  <c r="BX57" i="164"/>
  <c r="CP17" i="164" s="1"/>
  <c r="BX58" i="164"/>
  <c r="CX17" i="164" s="1"/>
  <c r="BX59" i="164"/>
  <c r="DF17" i="164" s="1"/>
  <c r="BX60" i="164"/>
  <c r="BX61" i="164"/>
  <c r="BX62" i="164"/>
  <c r="CP18" i="164" s="1"/>
  <c r="BX63" i="164"/>
  <c r="CX18" i="164" s="1"/>
  <c r="BX64" i="164"/>
  <c r="DF18" i="164" s="1"/>
  <c r="BX65" i="164"/>
  <c r="BX66" i="164"/>
  <c r="BX67" i="164"/>
  <c r="CP19" i="164" s="1"/>
  <c r="BX68" i="164"/>
  <c r="CX19" i="164" s="1"/>
  <c r="BX69" i="164"/>
  <c r="DF19" i="164" s="1"/>
  <c r="BX70" i="164"/>
  <c r="BX71" i="164"/>
  <c r="BX72" i="164"/>
  <c r="CP20" i="164" s="1"/>
  <c r="BX73" i="164"/>
  <c r="CX20" i="164" s="1"/>
  <c r="BX74" i="164"/>
  <c r="DF20" i="164" s="1"/>
  <c r="BX75" i="164"/>
  <c r="BX76" i="164"/>
  <c r="BX77" i="164"/>
  <c r="CP21" i="164" s="1"/>
  <c r="BX78" i="164"/>
  <c r="CX21" i="164" s="1"/>
  <c r="BX79" i="164"/>
  <c r="DF21" i="164" s="1"/>
  <c r="BX80" i="164"/>
  <c r="BX81" i="164"/>
  <c r="BX82" i="164"/>
  <c r="CP22" i="164" s="1"/>
  <c r="BX83" i="164"/>
  <c r="CX22" i="164" s="1"/>
  <c r="BX84" i="164"/>
  <c r="DF22" i="164" s="1"/>
  <c r="BX85" i="164"/>
  <c r="BX86" i="164"/>
  <c r="BX87" i="164"/>
  <c r="CP23" i="164" s="1"/>
  <c r="BX88" i="164"/>
  <c r="CX23" i="164" s="1"/>
  <c r="BX89" i="164"/>
  <c r="DF23" i="164" s="1"/>
  <c r="BX90" i="164"/>
  <c r="BX91" i="164"/>
  <c r="BX92" i="164"/>
  <c r="CP24" i="164" s="1"/>
  <c r="BX93" i="164"/>
  <c r="CX24" i="164" s="1"/>
  <c r="BX94" i="164"/>
  <c r="DF24" i="164" s="1"/>
  <c r="BX95" i="164"/>
  <c r="BX96" i="164"/>
  <c r="BX97" i="164"/>
  <c r="CP25" i="164" s="1"/>
  <c r="BX98" i="164"/>
  <c r="CX25" i="164" s="1"/>
  <c r="BX99" i="164"/>
  <c r="DF25" i="164" s="1"/>
  <c r="BX100" i="164"/>
  <c r="BX101" i="164"/>
  <c r="BX102" i="164"/>
  <c r="CP26" i="164" s="1"/>
  <c r="BX103" i="164"/>
  <c r="CX26" i="164" s="1"/>
  <c r="BX104" i="164"/>
  <c r="DF26" i="164" s="1"/>
  <c r="BX105" i="164"/>
  <c r="BX106" i="164"/>
  <c r="BX107" i="164"/>
  <c r="CP27" i="164" s="1"/>
  <c r="BX108" i="164"/>
  <c r="CX27" i="164" s="1"/>
  <c r="BX109" i="164"/>
  <c r="DF27" i="164" s="1"/>
  <c r="BX110" i="164"/>
  <c r="BX111" i="164"/>
  <c r="BX112" i="164"/>
  <c r="CP28" i="164" s="1"/>
  <c r="BX113" i="164"/>
  <c r="CX28" i="164" s="1"/>
  <c r="BX114" i="164"/>
  <c r="DF28" i="164" s="1"/>
  <c r="BX115" i="164"/>
  <c r="BX116" i="164"/>
  <c r="BX117" i="164"/>
  <c r="CP29" i="164" s="1"/>
  <c r="BX118" i="164"/>
  <c r="CX29" i="164" s="1"/>
  <c r="BX119" i="164"/>
  <c r="DF29" i="164" s="1"/>
  <c r="BX120" i="164"/>
  <c r="BX121" i="164"/>
  <c r="BX122" i="164"/>
  <c r="CP30" i="164" s="1"/>
  <c r="BX123" i="164"/>
  <c r="CX30" i="164" s="1"/>
  <c r="BX124" i="164"/>
  <c r="DF30" i="164" s="1"/>
  <c r="BX125" i="164"/>
  <c r="BX126" i="164"/>
  <c r="BX127" i="164"/>
  <c r="CP31" i="164" s="1"/>
  <c r="BX128" i="164"/>
  <c r="CX31" i="164" s="1"/>
  <c r="BX129" i="164"/>
  <c r="DF31" i="164" s="1"/>
  <c r="BX130" i="164"/>
  <c r="BX131" i="164"/>
  <c r="BX132" i="164"/>
  <c r="CP32" i="164" s="1"/>
  <c r="EE8" i="164" s="1"/>
  <c r="BX133" i="164"/>
  <c r="CX32" i="164" s="1"/>
  <c r="EQ8" i="164" s="1"/>
  <c r="BX134" i="164"/>
  <c r="DF32" i="164" s="1"/>
  <c r="FC8" i="164" s="1"/>
  <c r="BX135" i="164"/>
  <c r="BX136" i="164"/>
  <c r="BX137" i="164"/>
  <c r="CP33" i="164" s="1"/>
  <c r="BX138" i="164"/>
  <c r="CX33" i="164" s="1"/>
  <c r="BX139" i="164"/>
  <c r="DF33" i="164" s="1"/>
  <c r="BX140" i="164"/>
  <c r="BX141" i="164"/>
  <c r="BX142" i="164"/>
  <c r="CP34" i="164" s="1"/>
  <c r="BX143" i="164"/>
  <c r="CX34" i="164" s="1"/>
  <c r="BX144" i="164"/>
  <c r="DF34" i="164" s="1"/>
  <c r="BX145" i="164"/>
  <c r="BX146" i="164"/>
  <c r="BX147" i="164"/>
  <c r="CP35" i="164" s="1"/>
  <c r="BX148" i="164"/>
  <c r="CX35" i="164" s="1"/>
  <c r="BX149" i="164"/>
  <c r="DF35" i="164" s="1"/>
  <c r="BX150" i="164"/>
  <c r="BX151" i="164"/>
  <c r="BX152" i="164"/>
  <c r="CP36" i="164" s="1"/>
  <c r="BX153" i="164"/>
  <c r="CX36" i="164" s="1"/>
  <c r="BX154" i="164"/>
  <c r="DF36" i="164" s="1"/>
  <c r="BX155" i="164"/>
  <c r="BX156" i="164"/>
  <c r="BX157" i="164"/>
  <c r="CP37" i="164" s="1"/>
  <c r="BX158" i="164"/>
  <c r="CX37" i="164" s="1"/>
  <c r="BX159" i="164"/>
  <c r="DF37" i="164" s="1"/>
  <c r="BX160" i="164"/>
  <c r="BX161" i="164"/>
  <c r="BX162" i="164"/>
  <c r="CP38" i="164" s="1"/>
  <c r="BX163" i="164"/>
  <c r="CX38" i="164" s="1"/>
  <c r="BX164" i="164"/>
  <c r="DF38" i="164" s="1"/>
  <c r="BX165" i="164"/>
  <c r="BX166" i="164"/>
  <c r="BX167" i="164"/>
  <c r="CP39" i="164" s="1"/>
  <c r="BX168" i="164"/>
  <c r="CX39" i="164" s="1"/>
  <c r="BX169" i="164"/>
  <c r="DF39" i="164" s="1"/>
  <c r="BX170" i="164"/>
  <c r="BX171" i="164"/>
  <c r="BX172" i="164"/>
  <c r="CP40" i="164" s="1"/>
  <c r="EE9" i="164" s="1"/>
  <c r="BX173" i="164"/>
  <c r="CX40" i="164" s="1"/>
  <c r="EQ9" i="164" s="1"/>
  <c r="BX174" i="164"/>
  <c r="DF40" i="164" s="1"/>
  <c r="FC9" i="164" s="1"/>
  <c r="BX175" i="164"/>
  <c r="BX176" i="164"/>
  <c r="BX177" i="164"/>
  <c r="CP41" i="164" s="1"/>
  <c r="EE10" i="164" s="1"/>
  <c r="BX178" i="164"/>
  <c r="CX41" i="164" s="1"/>
  <c r="EQ10" i="164" s="1"/>
  <c r="BX179" i="164"/>
  <c r="DF41" i="164" s="1"/>
  <c r="FC10" i="164" s="1"/>
  <c r="BX180" i="164"/>
  <c r="BX181" i="164"/>
  <c r="BX182" i="164"/>
  <c r="CP42" i="164" s="1"/>
  <c r="EE11" i="164" s="1"/>
  <c r="BX183" i="164"/>
  <c r="CX42" i="164" s="1"/>
  <c r="EQ11" i="164" s="1"/>
  <c r="BX184" i="164"/>
  <c r="DF42" i="164" s="1"/>
  <c r="FC11" i="164" s="1"/>
  <c r="BX185" i="164"/>
  <c r="BX186" i="164"/>
  <c r="BX187" i="164"/>
  <c r="CP43" i="164" s="1"/>
  <c r="EE12" i="164" s="1"/>
  <c r="BX188" i="164"/>
  <c r="CX43" i="164" s="1"/>
  <c r="EQ12" i="164" s="1"/>
  <c r="BX189" i="164"/>
  <c r="DF43" i="164" s="1"/>
  <c r="FC12" i="164" s="1"/>
  <c r="BX190" i="164"/>
  <c r="BX191" i="164"/>
  <c r="BX192" i="164"/>
  <c r="CP44" i="164" s="1"/>
  <c r="EE13" i="164" s="1"/>
  <c r="BX193" i="164"/>
  <c r="CX44" i="164" s="1"/>
  <c r="EQ13" i="164" s="1"/>
  <c r="BX194" i="164"/>
  <c r="DF44" i="164" s="1"/>
  <c r="FC13" i="164" s="1"/>
  <c r="BX195" i="164"/>
  <c r="BX196" i="164"/>
  <c r="BX197" i="164"/>
  <c r="CP45" i="164" s="1"/>
  <c r="EE14" i="164" s="1"/>
  <c r="BX198" i="164"/>
  <c r="CX45" i="164" s="1"/>
  <c r="EQ14" i="164" s="1"/>
  <c r="BX199" i="164"/>
  <c r="DF45" i="164" s="1"/>
  <c r="FC14" i="164" s="1"/>
  <c r="BX200" i="164"/>
  <c r="BX201" i="164"/>
  <c r="BX202" i="164"/>
  <c r="CP46" i="164" s="1"/>
  <c r="EE15" i="164" s="1"/>
  <c r="BX203" i="164"/>
  <c r="CX46" i="164" s="1"/>
  <c r="EQ15" i="164" s="1"/>
  <c r="BX204" i="164"/>
  <c r="DF46" i="164" s="1"/>
  <c r="FC15" i="164" s="1"/>
  <c r="BX205" i="164"/>
  <c r="BX206" i="164"/>
  <c r="BX207" i="164"/>
  <c r="CP47" i="164" s="1"/>
  <c r="EE16" i="164" s="1"/>
  <c r="BX208" i="164"/>
  <c r="CX47" i="164" s="1"/>
  <c r="EQ16" i="164" s="1"/>
  <c r="BX209" i="164"/>
  <c r="DF47" i="164" s="1"/>
  <c r="FC16" i="164" s="1"/>
  <c r="BX210" i="164"/>
  <c r="BX211" i="164"/>
  <c r="BX212" i="164"/>
  <c r="CP48" i="164" s="1"/>
  <c r="EE17" i="164" s="1"/>
  <c r="BX213" i="164"/>
  <c r="CX48" i="164" s="1"/>
  <c r="EQ17" i="164" s="1"/>
  <c r="BX214" i="164"/>
  <c r="DF48" i="164" s="1"/>
  <c r="FC17" i="164" s="1"/>
  <c r="BX215" i="164"/>
  <c r="BX216" i="164"/>
  <c r="BX217" i="164"/>
  <c r="CP49" i="164" s="1"/>
  <c r="EE18" i="164" s="1"/>
  <c r="BX218" i="164"/>
  <c r="CX49" i="164" s="1"/>
  <c r="EQ18" i="164" s="1"/>
  <c r="BX219" i="164"/>
  <c r="DF49" i="164" s="1"/>
  <c r="FC18" i="164" s="1"/>
  <c r="BX220" i="164"/>
  <c r="BX221" i="164"/>
  <c r="BX222" i="164"/>
  <c r="CP50" i="164" s="1"/>
  <c r="EE19" i="164" s="1"/>
  <c r="BX223" i="164"/>
  <c r="CX50" i="164" s="1"/>
  <c r="EQ19" i="164" s="1"/>
  <c r="BX224" i="164"/>
  <c r="DF50" i="164" s="1"/>
  <c r="FC19" i="164" s="1"/>
  <c r="BX225" i="164"/>
  <c r="BX226" i="164"/>
  <c r="BX227" i="164"/>
  <c r="CP51" i="164" s="1"/>
  <c r="EE20" i="164" s="1"/>
  <c r="BX228" i="164"/>
  <c r="CX51" i="164" s="1"/>
  <c r="EQ20" i="164" s="1"/>
  <c r="BX229" i="164"/>
  <c r="DF51" i="164" s="1"/>
  <c r="FC20" i="164" s="1"/>
  <c r="BX230" i="164"/>
  <c r="BX231" i="164"/>
  <c r="BX232" i="164"/>
  <c r="CP52" i="164" s="1"/>
  <c r="EE21" i="164" s="1"/>
  <c r="BX233" i="164"/>
  <c r="CX52" i="164" s="1"/>
  <c r="EQ21" i="164" s="1"/>
  <c r="BX234" i="164"/>
  <c r="DF52" i="164" s="1"/>
  <c r="FC21" i="164" s="1"/>
  <c r="BX235" i="164"/>
  <c r="BX236" i="164"/>
  <c r="BX237" i="164"/>
  <c r="CP53" i="164" s="1"/>
  <c r="EE22" i="164" s="1"/>
  <c r="BX238" i="164"/>
  <c r="CX53" i="164" s="1"/>
  <c r="EQ22" i="164" s="1"/>
  <c r="BX239" i="164"/>
  <c r="DF53" i="164" s="1"/>
  <c r="FC22" i="164" s="1"/>
  <c r="BX240" i="164"/>
  <c r="BX241" i="164"/>
  <c r="BX242" i="164"/>
  <c r="CP54" i="164" s="1"/>
  <c r="EE23" i="164" s="1"/>
  <c r="BX243" i="164"/>
  <c r="CX54" i="164" s="1"/>
  <c r="EQ23" i="164" s="1"/>
  <c r="BX244" i="164"/>
  <c r="DF54" i="164" s="1"/>
  <c r="FC23" i="164" s="1"/>
  <c r="BX245" i="164"/>
  <c r="BX246" i="164"/>
  <c r="BX247" i="164"/>
  <c r="CP55" i="164" s="1"/>
  <c r="EE24" i="164" s="1"/>
  <c r="BX248" i="164"/>
  <c r="CX55" i="164" s="1"/>
  <c r="EQ24" i="164" s="1"/>
  <c r="BX249" i="164"/>
  <c r="DF55" i="164" s="1"/>
  <c r="FC24" i="164" s="1"/>
  <c r="BX250" i="164"/>
  <c r="BX251" i="164"/>
  <c r="BX252" i="164"/>
  <c r="CP56" i="164" s="1"/>
  <c r="EE25" i="164" s="1"/>
  <c r="BX253" i="164"/>
  <c r="CX56" i="164" s="1"/>
  <c r="EQ25" i="164" s="1"/>
  <c r="BX254" i="164"/>
  <c r="DF56" i="164" s="1"/>
  <c r="FC25" i="164" s="1"/>
  <c r="BX255" i="164"/>
  <c r="BX256" i="164"/>
  <c r="BX257" i="164"/>
  <c r="CP57" i="164" s="1"/>
  <c r="EE26" i="164" s="1"/>
  <c r="BX258" i="164"/>
  <c r="CX57" i="164" s="1"/>
  <c r="EQ26" i="164" s="1"/>
  <c r="BX259" i="164"/>
  <c r="DF57" i="164" s="1"/>
  <c r="FC26" i="164" s="1"/>
  <c r="BX260" i="164"/>
  <c r="BX261" i="164"/>
  <c r="BX262" i="164"/>
  <c r="CP58" i="164" s="1"/>
  <c r="EE27" i="164" s="1"/>
  <c r="BX263" i="164"/>
  <c r="CX58" i="164" s="1"/>
  <c r="EQ27" i="164" s="1"/>
  <c r="BX264" i="164"/>
  <c r="DF58" i="164" s="1"/>
  <c r="FC27" i="164" s="1"/>
  <c r="BX265" i="164"/>
  <c r="BX266" i="164"/>
  <c r="BX267" i="164"/>
  <c r="CP59" i="164" s="1"/>
  <c r="EE28" i="164" s="1"/>
  <c r="BX268" i="164"/>
  <c r="CX59" i="164" s="1"/>
  <c r="EQ28" i="164" s="1"/>
  <c r="BX269" i="164"/>
  <c r="DF59" i="164" s="1"/>
  <c r="FC28" i="164" s="1"/>
  <c r="BX270" i="164"/>
  <c r="BX271" i="164"/>
  <c r="BX272" i="164"/>
  <c r="CP60" i="164" s="1"/>
  <c r="EE29" i="164" s="1"/>
  <c r="BX273" i="164"/>
  <c r="CX60" i="164" s="1"/>
  <c r="EQ29" i="164" s="1"/>
  <c r="BX274" i="164"/>
  <c r="DF60" i="164" s="1"/>
  <c r="FC29" i="164" s="1"/>
  <c r="BX275" i="164"/>
  <c r="BX276" i="164"/>
  <c r="BX277" i="164"/>
  <c r="CP61" i="164" s="1"/>
  <c r="EE30" i="164" s="1"/>
  <c r="BX278" i="164"/>
  <c r="CX61" i="164" s="1"/>
  <c r="EQ30" i="164" s="1"/>
  <c r="BX279" i="164"/>
  <c r="DF61" i="164" s="1"/>
  <c r="FC30" i="164" s="1"/>
  <c r="BX280" i="164"/>
  <c r="BX281" i="164"/>
  <c r="BX282" i="164"/>
  <c r="CP62" i="164" s="1"/>
  <c r="EE31" i="164" s="1"/>
  <c r="BX283" i="164"/>
  <c r="CX62" i="164" s="1"/>
  <c r="EQ31" i="164" s="1"/>
  <c r="BX284" i="164"/>
  <c r="DF62" i="164" s="1"/>
  <c r="FC31" i="164" s="1"/>
  <c r="BX285" i="164"/>
  <c r="BX286" i="164"/>
  <c r="BX287" i="164"/>
  <c r="CP63" i="164" s="1"/>
  <c r="EE32" i="164" s="1"/>
  <c r="BX288" i="164"/>
  <c r="CX63" i="164" s="1"/>
  <c r="EQ32" i="164" s="1"/>
  <c r="BX289" i="164"/>
  <c r="DF63" i="164" s="1"/>
  <c r="FC32" i="164" s="1"/>
  <c r="BX290" i="164"/>
  <c r="BX291" i="164"/>
  <c r="BX292" i="164"/>
  <c r="CP64" i="164" s="1"/>
  <c r="EE33" i="164" s="1"/>
  <c r="BX293" i="164"/>
  <c r="CX64" i="164" s="1"/>
  <c r="EQ33" i="164" s="1"/>
  <c r="BX294" i="164"/>
  <c r="DF64" i="164" s="1"/>
  <c r="FC33" i="164" s="1"/>
  <c r="BX295" i="164"/>
  <c r="BX296" i="164"/>
  <c r="BX297" i="164"/>
  <c r="CP65" i="164" s="1"/>
  <c r="EE34" i="164" s="1"/>
  <c r="BX298" i="164"/>
  <c r="CX65" i="164" s="1"/>
  <c r="EQ34" i="164" s="1"/>
  <c r="BX299" i="164"/>
  <c r="DF65" i="164" s="1"/>
  <c r="FC34" i="164" s="1"/>
  <c r="BX300" i="164"/>
  <c r="BX301" i="164"/>
  <c r="BX302" i="164"/>
  <c r="CP66" i="164" s="1"/>
  <c r="EE35" i="164" s="1"/>
  <c r="BX303" i="164"/>
  <c r="CX66" i="164" s="1"/>
  <c r="EQ35" i="164" s="1"/>
  <c r="BX304" i="164"/>
  <c r="DF66" i="164" s="1"/>
  <c r="FC35" i="164" s="1"/>
  <c r="BX305" i="164"/>
  <c r="BX306" i="164"/>
  <c r="BX307" i="164"/>
  <c r="CP67" i="164" s="1"/>
  <c r="EE36" i="164" s="1"/>
  <c r="BX308" i="164"/>
  <c r="CX67" i="164" s="1"/>
  <c r="EQ36" i="164" s="1"/>
  <c r="BX309" i="164"/>
  <c r="DF67" i="164" s="1"/>
  <c r="FC36" i="164" s="1"/>
  <c r="BX310" i="164"/>
  <c r="BX311" i="164"/>
  <c r="BX312" i="164"/>
  <c r="CP68" i="164" s="1"/>
  <c r="EE37" i="164" s="1"/>
  <c r="BX313" i="164"/>
  <c r="CX68" i="164" s="1"/>
  <c r="EQ37" i="164" s="1"/>
  <c r="BX314" i="164"/>
  <c r="DF68" i="164" s="1"/>
  <c r="FC37" i="164" s="1"/>
  <c r="BX315" i="164"/>
  <c r="BX316" i="164"/>
  <c r="BX317" i="164"/>
  <c r="CP69" i="164" s="1"/>
  <c r="EE38" i="164" s="1"/>
  <c r="BX318" i="164"/>
  <c r="CX69" i="164" s="1"/>
  <c r="EQ38" i="164" s="1"/>
  <c r="BX319" i="164"/>
  <c r="DF69" i="164" s="1"/>
  <c r="FC38" i="164" s="1"/>
  <c r="BX320" i="164"/>
  <c r="BX321" i="164"/>
  <c r="BX322" i="164"/>
  <c r="CP70" i="164" s="1"/>
  <c r="EE39" i="164" s="1"/>
  <c r="BX323" i="164"/>
  <c r="CX70" i="164" s="1"/>
  <c r="EQ39" i="164" s="1"/>
  <c r="BX324" i="164"/>
  <c r="DF70" i="164" s="1"/>
  <c r="FC39" i="164" s="1"/>
  <c r="BX325" i="164"/>
  <c r="BX326" i="164"/>
  <c r="BX327" i="164"/>
  <c r="CP71" i="164" s="1"/>
  <c r="EE40" i="164" s="1"/>
  <c r="BX328" i="164"/>
  <c r="CX71" i="164" s="1"/>
  <c r="EQ40" i="164" s="1"/>
  <c r="BX329" i="164"/>
  <c r="DF71" i="164" s="1"/>
  <c r="FC40" i="164" s="1"/>
  <c r="BX330" i="164"/>
  <c r="BX331" i="164"/>
  <c r="BX332" i="164"/>
  <c r="CP72" i="164" s="1"/>
  <c r="EE41" i="164" s="1"/>
  <c r="BX333" i="164"/>
  <c r="CX72" i="164" s="1"/>
  <c r="EQ41" i="164" s="1"/>
  <c r="BX334" i="164"/>
  <c r="DF72" i="164" s="1"/>
  <c r="FC41" i="164" s="1"/>
  <c r="BX335" i="164"/>
  <c r="BX336" i="164"/>
  <c r="BX337" i="164"/>
  <c r="CP73" i="164" s="1"/>
  <c r="EE42" i="164" s="1"/>
  <c r="BX338" i="164"/>
  <c r="CX73" i="164" s="1"/>
  <c r="EQ42" i="164" s="1"/>
  <c r="BX339" i="164"/>
  <c r="DF73" i="164" s="1"/>
  <c r="FC42" i="164" s="1"/>
  <c r="BX340" i="164"/>
  <c r="BX341" i="164"/>
  <c r="BX342" i="164"/>
  <c r="CP74" i="164" s="1"/>
  <c r="EE43" i="164" s="1"/>
  <c r="BX343" i="164"/>
  <c r="CX74" i="164" s="1"/>
  <c r="EQ43" i="164" s="1"/>
  <c r="BX344" i="164"/>
  <c r="DF74" i="164" s="1"/>
  <c r="FC43" i="164" s="1"/>
  <c r="BX345" i="164"/>
  <c r="BX346" i="164"/>
  <c r="BX347" i="164"/>
  <c r="CP75" i="164" s="1"/>
  <c r="EE44" i="164" s="1"/>
  <c r="BX348" i="164"/>
  <c r="CX75" i="164" s="1"/>
  <c r="EQ44" i="164" s="1"/>
  <c r="BX349" i="164"/>
  <c r="DF75" i="164" s="1"/>
  <c r="FC44" i="164" s="1"/>
  <c r="BX350" i="164"/>
  <c r="BX351" i="164"/>
  <c r="BX352" i="164"/>
  <c r="CP76" i="164" s="1"/>
  <c r="EE45" i="164" s="1"/>
  <c r="BX353" i="164"/>
  <c r="CX76" i="164" s="1"/>
  <c r="EQ45" i="164" s="1"/>
  <c r="BX354" i="164"/>
  <c r="DF76" i="164" s="1"/>
  <c r="FC45" i="164" s="1"/>
  <c r="BX355" i="164"/>
  <c r="BX356" i="164"/>
  <c r="BX357" i="164"/>
  <c r="CP77" i="164" s="1"/>
  <c r="EE46" i="164" s="1"/>
  <c r="BX358" i="164"/>
  <c r="CX77" i="164" s="1"/>
  <c r="EQ46" i="164" s="1"/>
  <c r="BX359" i="164"/>
  <c r="DF77" i="164" s="1"/>
  <c r="FC46" i="164" s="1"/>
  <c r="BX360" i="164"/>
  <c r="BX361" i="164"/>
  <c r="BX362" i="164"/>
  <c r="CP78" i="164" s="1"/>
  <c r="EE47" i="164" s="1"/>
  <c r="BX363" i="164"/>
  <c r="CX78" i="164" s="1"/>
  <c r="EQ47" i="164" s="1"/>
  <c r="BX364" i="164"/>
  <c r="DF78" i="164" s="1"/>
  <c r="FC47" i="164" s="1"/>
  <c r="BX365" i="164"/>
  <c r="BX366" i="164"/>
  <c r="BX367" i="164"/>
  <c r="CP79" i="164" s="1"/>
  <c r="EE48" i="164" s="1"/>
  <c r="BX368" i="164"/>
  <c r="CX79" i="164" s="1"/>
  <c r="EQ48" i="164" s="1"/>
  <c r="BX369" i="164"/>
  <c r="DF79" i="164" s="1"/>
  <c r="FC48" i="164" s="1"/>
  <c r="BX370" i="164"/>
  <c r="BX371" i="164"/>
  <c r="BX372" i="164"/>
  <c r="CP80" i="164" s="1"/>
  <c r="EE49" i="164" s="1"/>
  <c r="BX373" i="164"/>
  <c r="CX80" i="164" s="1"/>
  <c r="EQ49" i="164" s="1"/>
  <c r="BX374" i="164"/>
  <c r="DF80" i="164" s="1"/>
  <c r="FC49" i="164" s="1"/>
  <c r="BX375" i="164"/>
  <c r="BX376" i="164"/>
  <c r="BX377" i="164"/>
  <c r="CP81" i="164" s="1"/>
  <c r="EE50" i="164" s="1"/>
  <c r="BX378" i="164"/>
  <c r="CX81" i="164" s="1"/>
  <c r="EQ50" i="164" s="1"/>
  <c r="BX379" i="164"/>
  <c r="DF81" i="164" s="1"/>
  <c r="FC50" i="164" s="1"/>
  <c r="BX380" i="164"/>
  <c r="BX9" i="164"/>
  <c r="DF7" i="164" s="1"/>
  <c r="FC7" i="164" s="1"/>
  <c r="BX8" i="164"/>
  <c r="CX7" i="164" s="1"/>
  <c r="EQ7" i="164" s="1"/>
  <c r="GZ7" i="164" l="1"/>
  <c r="GZ8" i="164"/>
  <c r="GZ11" i="164"/>
  <c r="GZ14" i="164"/>
  <c r="GZ17" i="164"/>
  <c r="GZ20" i="164"/>
  <c r="GZ23" i="164"/>
  <c r="GZ26" i="164"/>
  <c r="GZ29" i="164"/>
  <c r="GZ32" i="164"/>
  <c r="GZ35" i="164"/>
  <c r="GZ38" i="164"/>
  <c r="GZ41" i="164"/>
  <c r="GZ44" i="164"/>
  <c r="GZ47" i="164"/>
  <c r="GZ9" i="164"/>
  <c r="GZ12" i="164"/>
  <c r="GZ15" i="164"/>
  <c r="GZ18" i="164"/>
  <c r="GZ21" i="164"/>
  <c r="GZ24" i="164"/>
  <c r="GZ27" i="164"/>
  <c r="GZ30" i="164"/>
  <c r="GZ33" i="164"/>
  <c r="GZ36" i="164"/>
  <c r="GZ39" i="164"/>
  <c r="GZ42" i="164"/>
  <c r="GZ45" i="164"/>
  <c r="GZ48" i="164"/>
  <c r="GZ10" i="164"/>
  <c r="GZ13" i="164"/>
  <c r="GZ16" i="164"/>
  <c r="GZ19" i="164"/>
  <c r="GZ22" i="164"/>
  <c r="GZ25" i="164"/>
  <c r="GZ28" i="164"/>
  <c r="GZ31" i="164"/>
  <c r="GZ34" i="164"/>
  <c r="GZ37" i="164"/>
  <c r="GZ40" i="164"/>
  <c r="GZ43" i="164"/>
  <c r="GZ46" i="164"/>
  <c r="GZ49" i="164"/>
  <c r="GB9" i="164"/>
  <c r="GB12" i="164"/>
  <c r="GB15" i="164"/>
  <c r="GB18" i="164"/>
  <c r="GB21" i="164"/>
  <c r="GB24" i="164"/>
  <c r="GB27" i="164"/>
  <c r="GB30" i="164"/>
  <c r="GB33" i="164"/>
  <c r="GB36" i="164"/>
  <c r="GB39" i="164"/>
  <c r="GB42" i="164"/>
  <c r="GB45" i="164"/>
  <c r="GB48" i="164"/>
  <c r="GB10" i="164"/>
  <c r="GB17" i="164"/>
  <c r="GB28" i="164"/>
  <c r="GB35" i="164"/>
  <c r="GB46" i="164"/>
  <c r="GB14" i="164"/>
  <c r="GB25" i="164"/>
  <c r="GB32" i="164"/>
  <c r="GB43" i="164"/>
  <c r="GB7" i="164"/>
  <c r="GB11" i="164"/>
  <c r="GB22" i="164"/>
  <c r="GB29" i="164"/>
  <c r="GB40" i="164"/>
  <c r="GB47" i="164"/>
  <c r="GB8" i="164"/>
  <c r="GB19" i="164"/>
  <c r="GB26" i="164"/>
  <c r="GB37" i="164"/>
  <c r="GB44" i="164"/>
  <c r="GB41" i="164"/>
  <c r="GB20" i="164"/>
  <c r="GB31" i="164"/>
  <c r="GB23" i="164"/>
  <c r="GB34" i="164"/>
  <c r="GB13" i="164"/>
  <c r="GB16" i="164"/>
  <c r="GB38" i="164"/>
  <c r="GB49" i="164"/>
  <c r="GN9" i="164"/>
  <c r="GN12" i="164"/>
  <c r="GN15" i="164"/>
  <c r="GN18" i="164"/>
  <c r="GN21" i="164"/>
  <c r="GN24" i="164"/>
  <c r="GN27" i="164"/>
  <c r="GN30" i="164"/>
  <c r="GN33" i="164"/>
  <c r="GN36" i="164"/>
  <c r="GN39" i="164"/>
  <c r="GN42" i="164"/>
  <c r="GN45" i="164"/>
  <c r="GN48" i="164"/>
  <c r="GN10" i="164"/>
  <c r="GN14" i="164"/>
  <c r="GN19" i="164"/>
  <c r="GN23" i="164"/>
  <c r="GN28" i="164"/>
  <c r="GN32" i="164"/>
  <c r="GN37" i="164"/>
  <c r="GN41" i="164"/>
  <c r="GN46" i="164"/>
  <c r="GN13" i="164"/>
  <c r="GN20" i="164"/>
  <c r="GN26" i="164"/>
  <c r="GN34" i="164"/>
  <c r="GN40" i="164"/>
  <c r="GN47" i="164"/>
  <c r="GN8" i="164"/>
  <c r="GN16" i="164"/>
  <c r="GN22" i="164"/>
  <c r="GN29" i="164"/>
  <c r="GN35" i="164"/>
  <c r="GN43" i="164"/>
  <c r="GN49" i="164"/>
  <c r="GN7" i="164"/>
  <c r="GN11" i="164"/>
  <c r="GN31" i="164"/>
  <c r="GN17" i="164"/>
  <c r="GN38" i="164"/>
  <c r="GN25" i="164"/>
  <c r="GN44" i="164"/>
  <c r="AN227" i="154"/>
  <c r="AN226" i="154"/>
  <c r="AN225" i="154"/>
  <c r="AN224" i="154"/>
  <c r="AN223" i="154"/>
  <c r="AN222" i="154"/>
  <c r="AN221" i="154"/>
  <c r="AN220" i="154"/>
  <c r="AN219" i="154"/>
  <c r="AN218" i="154"/>
  <c r="AN217" i="154"/>
  <c r="AN216" i="154"/>
  <c r="AN215" i="154"/>
  <c r="AN214" i="154"/>
  <c r="AN213" i="154"/>
  <c r="AN212" i="154"/>
  <c r="AN211" i="154"/>
  <c r="AN210" i="154"/>
  <c r="AN209" i="154"/>
  <c r="AN208" i="154"/>
  <c r="AN207" i="154"/>
  <c r="AN206" i="154"/>
  <c r="AN205" i="154"/>
  <c r="AN204" i="154"/>
  <c r="AN203" i="154"/>
  <c r="AN202" i="154"/>
  <c r="AN201" i="154"/>
  <c r="AN200" i="154"/>
  <c r="AN199" i="154"/>
  <c r="AN198" i="154"/>
  <c r="AN197" i="154"/>
  <c r="AN196" i="154"/>
  <c r="AN195" i="154"/>
  <c r="AN194" i="154"/>
  <c r="AN193" i="154"/>
  <c r="AN192" i="154"/>
  <c r="AN191" i="154"/>
  <c r="AN190" i="154"/>
  <c r="AN189" i="154"/>
  <c r="AN188" i="154"/>
  <c r="AN187" i="154"/>
  <c r="AN186" i="154"/>
  <c r="AN185" i="154"/>
  <c r="AN184" i="154"/>
  <c r="AN183" i="154"/>
  <c r="AN182" i="154"/>
  <c r="AN181" i="154"/>
  <c r="AN180" i="154"/>
  <c r="AN179" i="154"/>
  <c r="AN178" i="154"/>
  <c r="AN177" i="154"/>
  <c r="AN176" i="154"/>
  <c r="AN175" i="154"/>
  <c r="AN174" i="154"/>
  <c r="AN173" i="154"/>
  <c r="AN172" i="154"/>
  <c r="AN171" i="154"/>
  <c r="AN170" i="154"/>
  <c r="AN169" i="154"/>
  <c r="AN168" i="154"/>
  <c r="AN167" i="154"/>
  <c r="AN166" i="154"/>
  <c r="AN165" i="154"/>
  <c r="AN164" i="154"/>
  <c r="AN163" i="154"/>
  <c r="AN162" i="154"/>
  <c r="AN161" i="154"/>
  <c r="AN160" i="154"/>
  <c r="AN159" i="154"/>
  <c r="AN158" i="154"/>
  <c r="AN157" i="154"/>
  <c r="AN156" i="154"/>
  <c r="AN155" i="154"/>
  <c r="AN154" i="154"/>
  <c r="AN153" i="154"/>
  <c r="AN152" i="154"/>
  <c r="AN151" i="154"/>
  <c r="AN150" i="154"/>
  <c r="AN149" i="154"/>
  <c r="AN148" i="154"/>
  <c r="AN147" i="154"/>
  <c r="AN146" i="154"/>
  <c r="AN145" i="154"/>
  <c r="AN144" i="154"/>
  <c r="AN143" i="154"/>
  <c r="AN142" i="154"/>
  <c r="AN141" i="154"/>
  <c r="AN140" i="154"/>
  <c r="AN139" i="154"/>
  <c r="AN138" i="154"/>
  <c r="AN137" i="154"/>
  <c r="AN136" i="154"/>
  <c r="AN135" i="154"/>
  <c r="AN134" i="154"/>
  <c r="AN133" i="154"/>
  <c r="AN132" i="154"/>
  <c r="AN131" i="154"/>
  <c r="AN130" i="154"/>
  <c r="AN129" i="154"/>
  <c r="AN128" i="154"/>
  <c r="AN127" i="154"/>
  <c r="AN126" i="154"/>
  <c r="AN125" i="154"/>
  <c r="AN124" i="154"/>
  <c r="AN123" i="154"/>
  <c r="AN122" i="154"/>
  <c r="AN121" i="154"/>
  <c r="AN120" i="154"/>
  <c r="AN119" i="154"/>
  <c r="AN118" i="154"/>
  <c r="AN117" i="154"/>
  <c r="AN116" i="154"/>
  <c r="AN115" i="154"/>
  <c r="AN114" i="154"/>
  <c r="AN113" i="154"/>
  <c r="AN112" i="154"/>
  <c r="AN111" i="154"/>
  <c r="AN110" i="154"/>
  <c r="AN109" i="154"/>
  <c r="AN108" i="154"/>
  <c r="AN107" i="154"/>
  <c r="AN106" i="154"/>
  <c r="AN105" i="154"/>
  <c r="AN104" i="154"/>
  <c r="AN103" i="154"/>
  <c r="AN102" i="154"/>
  <c r="AN101" i="154"/>
  <c r="AN100" i="154"/>
  <c r="AN99" i="154"/>
  <c r="AN98" i="154"/>
  <c r="AN97" i="154"/>
  <c r="AN96" i="154"/>
  <c r="AN95" i="154"/>
  <c r="AN94" i="154"/>
  <c r="AN93" i="154"/>
  <c r="AN92" i="154"/>
  <c r="AN91" i="154"/>
  <c r="AN90" i="154"/>
  <c r="AN89" i="154"/>
  <c r="AN88" i="154"/>
  <c r="AN87" i="154"/>
  <c r="AN86" i="154"/>
  <c r="AN85" i="154"/>
  <c r="AN84" i="154"/>
  <c r="AN83" i="154"/>
  <c r="AN82" i="154"/>
  <c r="AN81" i="154"/>
  <c r="AN80" i="154"/>
  <c r="AN79" i="154"/>
  <c r="AN78" i="154"/>
  <c r="AN77" i="154"/>
  <c r="AN76" i="154"/>
  <c r="AN75" i="154"/>
  <c r="AN74" i="154"/>
  <c r="AN73" i="154"/>
  <c r="AN72" i="154"/>
  <c r="AN71" i="154"/>
  <c r="AN70" i="154"/>
  <c r="AN69" i="154"/>
  <c r="AN68" i="154"/>
  <c r="AN67" i="154"/>
  <c r="AN66" i="154"/>
  <c r="AN65" i="154"/>
  <c r="AN64" i="154"/>
  <c r="AN63" i="154"/>
  <c r="AN62" i="154"/>
  <c r="AN61" i="154"/>
  <c r="AN60" i="154"/>
  <c r="AN59" i="154"/>
  <c r="AN58" i="154"/>
  <c r="AN57" i="154"/>
  <c r="AN56" i="154"/>
  <c r="AN55" i="154"/>
  <c r="AN54" i="154"/>
  <c r="AN53" i="154"/>
  <c r="AN52" i="154"/>
  <c r="AN51" i="154"/>
  <c r="AN50" i="154"/>
  <c r="AN49" i="154"/>
  <c r="AN48" i="154"/>
  <c r="AN47" i="154"/>
  <c r="AN46" i="154"/>
  <c r="AN45" i="154"/>
  <c r="AN44" i="154"/>
  <c r="AN43" i="154"/>
  <c r="AN42" i="154"/>
  <c r="AN41" i="154"/>
  <c r="AN40" i="154"/>
  <c r="AN39" i="154"/>
  <c r="AN38" i="154"/>
  <c r="AN37" i="154"/>
  <c r="AN36" i="154"/>
  <c r="AN35" i="154"/>
  <c r="AN34" i="154"/>
  <c r="AN33" i="154"/>
  <c r="AN32" i="154"/>
  <c r="AN31" i="154"/>
  <c r="AN30" i="154"/>
  <c r="AN29" i="154"/>
  <c r="AN28" i="154"/>
  <c r="AN27" i="154"/>
  <c r="AN26" i="154"/>
  <c r="AN25" i="154"/>
  <c r="AN24" i="154"/>
  <c r="AN23" i="154"/>
  <c r="AN22" i="154"/>
  <c r="AN21" i="154"/>
  <c r="AN20" i="154"/>
  <c r="AN19" i="154"/>
  <c r="AN18" i="154"/>
  <c r="AN17" i="154"/>
  <c r="AN16" i="154"/>
  <c r="AN15" i="154"/>
  <c r="AN14" i="154"/>
  <c r="AN13" i="154"/>
  <c r="AN12" i="154"/>
  <c r="AN11" i="154"/>
  <c r="AN10" i="154"/>
  <c r="AN9" i="154"/>
  <c r="AN8" i="154"/>
  <c r="AN7" i="154"/>
  <c r="AN6" i="154"/>
  <c r="BG376" i="164"/>
  <c r="BG375" i="164"/>
  <c r="BG374" i="164"/>
  <c r="BG373" i="164"/>
  <c r="BG372" i="164"/>
  <c r="BG371" i="164"/>
  <c r="BG370" i="164"/>
  <c r="BG369" i="164"/>
  <c r="BG368" i="164"/>
  <c r="BG367" i="164"/>
  <c r="BG366" i="164"/>
  <c r="BG365" i="164"/>
  <c r="BG364" i="164"/>
  <c r="BG363" i="164"/>
  <c r="BG362" i="164"/>
  <c r="BG361" i="164"/>
  <c r="BG360" i="164"/>
  <c r="BG359" i="164"/>
  <c r="BG358" i="164"/>
  <c r="BG357" i="164"/>
  <c r="BG356" i="164"/>
  <c r="BG355" i="164"/>
  <c r="BG354" i="164"/>
  <c r="BG353" i="164"/>
  <c r="BG352" i="164"/>
  <c r="BG351" i="164"/>
  <c r="BG350" i="164"/>
  <c r="BG349" i="164"/>
  <c r="BG348" i="164"/>
  <c r="BG347" i="164"/>
  <c r="BG346" i="164"/>
  <c r="BG345" i="164"/>
  <c r="BG344" i="164"/>
  <c r="BG343" i="164"/>
  <c r="BG342" i="164"/>
  <c r="BG341" i="164"/>
  <c r="BG340" i="164"/>
  <c r="BG339" i="164"/>
  <c r="BG338" i="164"/>
  <c r="BG337" i="164"/>
  <c r="BG336" i="164"/>
  <c r="BG335" i="164"/>
  <c r="BG334" i="164"/>
  <c r="BG333" i="164"/>
  <c r="BG332" i="164"/>
  <c r="BG331" i="164"/>
  <c r="BG330" i="164"/>
  <c r="BG329" i="164"/>
  <c r="BG328" i="164"/>
  <c r="BG327" i="164"/>
  <c r="BG326" i="164"/>
  <c r="BG325" i="164"/>
  <c r="BG324" i="164"/>
  <c r="BG323" i="164"/>
  <c r="BG322" i="164"/>
  <c r="BG321" i="164"/>
  <c r="BG320" i="164"/>
  <c r="BG319" i="164"/>
  <c r="BG318" i="164"/>
  <c r="BG317" i="164"/>
  <c r="BG316" i="164"/>
  <c r="BG315" i="164"/>
  <c r="BG314" i="164"/>
  <c r="BG313" i="164"/>
  <c r="BG312" i="164"/>
  <c r="BG311" i="164"/>
  <c r="BG310" i="164"/>
  <c r="BG309" i="164"/>
  <c r="BG308" i="164"/>
  <c r="BG307" i="164"/>
  <c r="BG306" i="164"/>
  <c r="BG305" i="164"/>
  <c r="BG304" i="164"/>
  <c r="BG303" i="164"/>
  <c r="BG302" i="164"/>
  <c r="BG301" i="164"/>
  <c r="BG300" i="164"/>
  <c r="BG299" i="164"/>
  <c r="BG298" i="164"/>
  <c r="BG297" i="164"/>
  <c r="BG296" i="164"/>
  <c r="BG295" i="164"/>
  <c r="BG294" i="164"/>
  <c r="BG293" i="164"/>
  <c r="BG292" i="164"/>
  <c r="BG291" i="164"/>
  <c r="BG290" i="164"/>
  <c r="BG289" i="164"/>
  <c r="BG288" i="164"/>
  <c r="BG287" i="164"/>
  <c r="BG286" i="164"/>
  <c r="BG285" i="164"/>
  <c r="BG284" i="164"/>
  <c r="BG283" i="164"/>
  <c r="BG282" i="164"/>
  <c r="BG281" i="164"/>
  <c r="BG280" i="164"/>
  <c r="BG279" i="164"/>
  <c r="BG278" i="164"/>
  <c r="BG277" i="164"/>
  <c r="BG276" i="164"/>
  <c r="BG275" i="164"/>
  <c r="BG274" i="164"/>
  <c r="BG273" i="164"/>
  <c r="BG272" i="164"/>
  <c r="BG271" i="164"/>
  <c r="BG270" i="164"/>
  <c r="BG269" i="164"/>
  <c r="BG268" i="164"/>
  <c r="BG267" i="164"/>
  <c r="BG266" i="164"/>
  <c r="BG265" i="164"/>
  <c r="BG264" i="164"/>
  <c r="BG263" i="164"/>
  <c r="BG262" i="164"/>
  <c r="BG261" i="164"/>
  <c r="BG260" i="164"/>
  <c r="BG259" i="164"/>
  <c r="BG258" i="164"/>
  <c r="BG257" i="164"/>
  <c r="BG256" i="164"/>
  <c r="BG255" i="164"/>
  <c r="BG254" i="164"/>
  <c r="BG253" i="164"/>
  <c r="BG252" i="164"/>
  <c r="BG251" i="164"/>
  <c r="BG250" i="164"/>
  <c r="BG249" i="164"/>
  <c r="BG248" i="164"/>
  <c r="BG247" i="164"/>
  <c r="BG246" i="164"/>
  <c r="BG245" i="164"/>
  <c r="BG244" i="164"/>
  <c r="BG243" i="164"/>
  <c r="BG242" i="164"/>
  <c r="BG241" i="164"/>
  <c r="BG240" i="164"/>
  <c r="BG239" i="164"/>
  <c r="BG238" i="164"/>
  <c r="BG237" i="164"/>
  <c r="BG236" i="164"/>
  <c r="BG235" i="164"/>
  <c r="BG234" i="164"/>
  <c r="BG233" i="164"/>
  <c r="BG232" i="164"/>
  <c r="BG231" i="164"/>
  <c r="BG230" i="164"/>
  <c r="BG229" i="164"/>
  <c r="BG228" i="164"/>
  <c r="BG227" i="164"/>
  <c r="BG226" i="164"/>
  <c r="BG225" i="164"/>
  <c r="BG224" i="164"/>
  <c r="BG223" i="164"/>
  <c r="BG222" i="164"/>
  <c r="BG221" i="164"/>
  <c r="BG220" i="164"/>
  <c r="BG219" i="164"/>
  <c r="BG218" i="164"/>
  <c r="BG217" i="164"/>
  <c r="BG216" i="164"/>
  <c r="BG215" i="164"/>
  <c r="BG214" i="164"/>
  <c r="BG213" i="164"/>
  <c r="BG212" i="164"/>
  <c r="BG211" i="164"/>
  <c r="BG210" i="164"/>
  <c r="BG209" i="164"/>
  <c r="BG208" i="164"/>
  <c r="BG207" i="164"/>
  <c r="BG206" i="164"/>
  <c r="BG205" i="164"/>
  <c r="BG204" i="164"/>
  <c r="BG203" i="164"/>
  <c r="BG202" i="164"/>
  <c r="BG201" i="164"/>
  <c r="BG200" i="164"/>
  <c r="BG199" i="164"/>
  <c r="BG198" i="164"/>
  <c r="BG197" i="164"/>
  <c r="BG196" i="164"/>
  <c r="BG195" i="164"/>
  <c r="BG194" i="164"/>
  <c r="BG193" i="164"/>
  <c r="BG192" i="164"/>
  <c r="BG191" i="164"/>
  <c r="BG190" i="164"/>
  <c r="BG189" i="164"/>
  <c r="BG188" i="164"/>
  <c r="BG187" i="164"/>
  <c r="BG186" i="164"/>
  <c r="BG185" i="164"/>
  <c r="BG184" i="164"/>
  <c r="BG183" i="164"/>
  <c r="BG182" i="164"/>
  <c r="BG181" i="164"/>
  <c r="BG180" i="164"/>
  <c r="BG179" i="164"/>
  <c r="BG178" i="164"/>
  <c r="BG177" i="164"/>
  <c r="BG176" i="164"/>
  <c r="BG175" i="164"/>
  <c r="BG174" i="164"/>
  <c r="BG173" i="164"/>
  <c r="BG172" i="164"/>
  <c r="BG171" i="164"/>
  <c r="BG170" i="164"/>
  <c r="BG169" i="164"/>
  <c r="BG168" i="164"/>
  <c r="BG167" i="164"/>
  <c r="BG166" i="164"/>
  <c r="BG165" i="164"/>
  <c r="BG164" i="164"/>
  <c r="BG163" i="164"/>
  <c r="BG162" i="164"/>
  <c r="BG161" i="164"/>
  <c r="BG160" i="164"/>
  <c r="BG159" i="164"/>
  <c r="BG158" i="164"/>
  <c r="BG157" i="164"/>
  <c r="BG156" i="164"/>
  <c r="BG155" i="164"/>
  <c r="BG154" i="164"/>
  <c r="BG153" i="164"/>
  <c r="BG152" i="164"/>
  <c r="BG151" i="164"/>
  <c r="BG150" i="164"/>
  <c r="BG149" i="164"/>
  <c r="BG148" i="164"/>
  <c r="BG147" i="164"/>
  <c r="BG146" i="164"/>
  <c r="BG145" i="164"/>
  <c r="BG144" i="164"/>
  <c r="BG143" i="164"/>
  <c r="BG142" i="164"/>
  <c r="BG141" i="164"/>
  <c r="BG140" i="164"/>
  <c r="BG139" i="164"/>
  <c r="BG138" i="164"/>
  <c r="BG137" i="164"/>
  <c r="BG136" i="164"/>
  <c r="BG135" i="164"/>
  <c r="BG134" i="164"/>
  <c r="BG133" i="164"/>
  <c r="BG132" i="164"/>
  <c r="BG131" i="164"/>
  <c r="BG130" i="164"/>
  <c r="BG129" i="164"/>
  <c r="BG128" i="164"/>
  <c r="BG127" i="164"/>
  <c r="BG126" i="164"/>
  <c r="BG125" i="164"/>
  <c r="BG124" i="164"/>
  <c r="BG123" i="164"/>
  <c r="BG122" i="164"/>
  <c r="BG121" i="164"/>
  <c r="BG120" i="164"/>
  <c r="BG119" i="164"/>
  <c r="BG118" i="164"/>
  <c r="BG117" i="164"/>
  <c r="BG116" i="164"/>
  <c r="BG115" i="164"/>
  <c r="BG114" i="164"/>
  <c r="BG113" i="164"/>
  <c r="BG112" i="164"/>
  <c r="BG111" i="164"/>
  <c r="BG110" i="164"/>
  <c r="BG109" i="164"/>
  <c r="BG108" i="164"/>
  <c r="BG107" i="164"/>
  <c r="BG106" i="164"/>
  <c r="BG105" i="164"/>
  <c r="BG104" i="164"/>
  <c r="BG103" i="164"/>
  <c r="BG102" i="164"/>
  <c r="BG101" i="164"/>
  <c r="BG100" i="164"/>
  <c r="BG99" i="164"/>
  <c r="BG98" i="164"/>
  <c r="BG97" i="164"/>
  <c r="BG96" i="164"/>
  <c r="BG95" i="164"/>
  <c r="BG94" i="164"/>
  <c r="BG93" i="164"/>
  <c r="BG92" i="164"/>
  <c r="BG91" i="164"/>
  <c r="BG90" i="164"/>
  <c r="BG89" i="164"/>
  <c r="BG88" i="164"/>
  <c r="BG87" i="164"/>
  <c r="BG86" i="164"/>
  <c r="BG85" i="164"/>
  <c r="BG84" i="164"/>
  <c r="BG83" i="164"/>
  <c r="BG82" i="164"/>
  <c r="BG81" i="164"/>
  <c r="BG80" i="164"/>
  <c r="BG79" i="164"/>
  <c r="BG78" i="164"/>
  <c r="BG77" i="164"/>
  <c r="BG76" i="164"/>
  <c r="BG75" i="164"/>
  <c r="BG74" i="164"/>
  <c r="BG73" i="164"/>
  <c r="BG72" i="164"/>
  <c r="BG71" i="164"/>
  <c r="BG70" i="164"/>
  <c r="BG69" i="164"/>
  <c r="BG68" i="164"/>
  <c r="BG67" i="164"/>
  <c r="BG66" i="164"/>
  <c r="BG65" i="164"/>
  <c r="BG64" i="164"/>
  <c r="BG63" i="164"/>
  <c r="BG62" i="164"/>
  <c r="BG61" i="164"/>
  <c r="BG60" i="164"/>
  <c r="BG59" i="164"/>
  <c r="BG58" i="164"/>
  <c r="BG57" i="164"/>
  <c r="BG56" i="164"/>
  <c r="BG55" i="164"/>
  <c r="BG54" i="164"/>
  <c r="BG53" i="164"/>
  <c r="BG52" i="164"/>
  <c r="BG51" i="164"/>
  <c r="BG50" i="164"/>
  <c r="BG49" i="164"/>
  <c r="BG48" i="164"/>
  <c r="BG47" i="164"/>
  <c r="BG46" i="164"/>
  <c r="BG45" i="164"/>
  <c r="BG44" i="164"/>
  <c r="BG43" i="164"/>
  <c r="BG42" i="164"/>
  <c r="BG41" i="164"/>
  <c r="BG40" i="164"/>
  <c r="BG39" i="164"/>
  <c r="BG38" i="164"/>
  <c r="BG37" i="164"/>
  <c r="BG36" i="164"/>
  <c r="BG35" i="164"/>
  <c r="BG34" i="164"/>
  <c r="BG33" i="164"/>
  <c r="BG32" i="164"/>
  <c r="BG31" i="164"/>
  <c r="BG30" i="164"/>
  <c r="BG29" i="164"/>
  <c r="BG28" i="164"/>
  <c r="BG27" i="164"/>
  <c r="BG26" i="164"/>
  <c r="BG25" i="164"/>
  <c r="BG24" i="164"/>
  <c r="BG23" i="164"/>
  <c r="BG22" i="164"/>
  <c r="BG21" i="164"/>
  <c r="BG20" i="164"/>
  <c r="BG19" i="164"/>
  <c r="BG18" i="164"/>
  <c r="BG17" i="164"/>
  <c r="BG16" i="164"/>
  <c r="BG15" i="164"/>
  <c r="BG14" i="164"/>
  <c r="BG13" i="164"/>
  <c r="BG12" i="164"/>
  <c r="BG11" i="164"/>
  <c r="BG10" i="164"/>
  <c r="BG9" i="164"/>
  <c r="BG8" i="164"/>
  <c r="BG7" i="164"/>
  <c r="BE376" i="164"/>
  <c r="BE375" i="164"/>
  <c r="BE374" i="164"/>
  <c r="BE373" i="164"/>
  <c r="BE372" i="164"/>
  <c r="BE371" i="164"/>
  <c r="BE370" i="164"/>
  <c r="BE369" i="164"/>
  <c r="BE368" i="164"/>
  <c r="BE367" i="164"/>
  <c r="BE366" i="164"/>
  <c r="BE365" i="164"/>
  <c r="BE364" i="164"/>
  <c r="BE363" i="164"/>
  <c r="BE362" i="164"/>
  <c r="BE361" i="164"/>
  <c r="BE360" i="164"/>
  <c r="BE359" i="164"/>
  <c r="BE358" i="164"/>
  <c r="BE357" i="164"/>
  <c r="BE356" i="164"/>
  <c r="BE355" i="164"/>
  <c r="BE354" i="164"/>
  <c r="BE353" i="164"/>
  <c r="BE352" i="164"/>
  <c r="BE351" i="164"/>
  <c r="BE350" i="164"/>
  <c r="BE349" i="164"/>
  <c r="BE348" i="164"/>
  <c r="BE347" i="164"/>
  <c r="BE346" i="164"/>
  <c r="BE345" i="164"/>
  <c r="BE344" i="164"/>
  <c r="BE343" i="164"/>
  <c r="BE342" i="164"/>
  <c r="BE341" i="164"/>
  <c r="BE340" i="164"/>
  <c r="BE339" i="164"/>
  <c r="BE338" i="164"/>
  <c r="BE337" i="164"/>
  <c r="BE336" i="164"/>
  <c r="BE335" i="164"/>
  <c r="BE334" i="164"/>
  <c r="BE333" i="164"/>
  <c r="BE332" i="164"/>
  <c r="BE331" i="164"/>
  <c r="BE330" i="164"/>
  <c r="BE329" i="164"/>
  <c r="BE328" i="164"/>
  <c r="BE327" i="164"/>
  <c r="BE326" i="164"/>
  <c r="BE325" i="164"/>
  <c r="BE324" i="164"/>
  <c r="BE323" i="164"/>
  <c r="BE322" i="164"/>
  <c r="BE321" i="164"/>
  <c r="BE320" i="164"/>
  <c r="BE319" i="164"/>
  <c r="BE318" i="164"/>
  <c r="BE317" i="164"/>
  <c r="BE316" i="164"/>
  <c r="BE315" i="164"/>
  <c r="BE314" i="164"/>
  <c r="BE313" i="164"/>
  <c r="BE312" i="164"/>
  <c r="BE311" i="164"/>
  <c r="BE310" i="164"/>
  <c r="BE309" i="164"/>
  <c r="BE308" i="164"/>
  <c r="BE307" i="164"/>
  <c r="BE306" i="164"/>
  <c r="BE305" i="164"/>
  <c r="BE304" i="164"/>
  <c r="BE303" i="164"/>
  <c r="BE302" i="164"/>
  <c r="BE301" i="164"/>
  <c r="BE300" i="164"/>
  <c r="BE299" i="164"/>
  <c r="BE298" i="164"/>
  <c r="BE297" i="164"/>
  <c r="BE296" i="164"/>
  <c r="BE295" i="164"/>
  <c r="BE294" i="164"/>
  <c r="BE293" i="164"/>
  <c r="BE292" i="164"/>
  <c r="BE291" i="164"/>
  <c r="BE290" i="164"/>
  <c r="BE289" i="164"/>
  <c r="BE288" i="164"/>
  <c r="BE287" i="164"/>
  <c r="BE286" i="164"/>
  <c r="BE285" i="164"/>
  <c r="BE284" i="164"/>
  <c r="BE283" i="164"/>
  <c r="BE282" i="164"/>
  <c r="BE281" i="164"/>
  <c r="BE280" i="164"/>
  <c r="BE279" i="164"/>
  <c r="BE278" i="164"/>
  <c r="BE277" i="164"/>
  <c r="BE276" i="164"/>
  <c r="BE275" i="164"/>
  <c r="BE274" i="164"/>
  <c r="BE273" i="164"/>
  <c r="BE272" i="164"/>
  <c r="BE271" i="164"/>
  <c r="BE270" i="164"/>
  <c r="BE269" i="164"/>
  <c r="BE268" i="164"/>
  <c r="BE267" i="164"/>
  <c r="BE266" i="164"/>
  <c r="BE265" i="164"/>
  <c r="BE264" i="164"/>
  <c r="BE263" i="164"/>
  <c r="BE262" i="164"/>
  <c r="BE261" i="164"/>
  <c r="BE260" i="164"/>
  <c r="BE259" i="164"/>
  <c r="BE258" i="164"/>
  <c r="BE257" i="164"/>
  <c r="BE256" i="164"/>
  <c r="BE255" i="164"/>
  <c r="BE254" i="164"/>
  <c r="BE253" i="164"/>
  <c r="BE252" i="164"/>
  <c r="BE251" i="164"/>
  <c r="BE250" i="164"/>
  <c r="BE249" i="164"/>
  <c r="BE248" i="164"/>
  <c r="BE247" i="164"/>
  <c r="BE246" i="164"/>
  <c r="BE245" i="164"/>
  <c r="BE244" i="164"/>
  <c r="BE243" i="164"/>
  <c r="BE242" i="164"/>
  <c r="BE241" i="164"/>
  <c r="BE240" i="164"/>
  <c r="BE239" i="164"/>
  <c r="BE238" i="164"/>
  <c r="BE237" i="164"/>
  <c r="BE236" i="164"/>
  <c r="BE235" i="164"/>
  <c r="BE234" i="164"/>
  <c r="BE233" i="164"/>
  <c r="BE232" i="164"/>
  <c r="BE231" i="164"/>
  <c r="BE230" i="164"/>
  <c r="BE229" i="164"/>
  <c r="BE228" i="164"/>
  <c r="BE227" i="164"/>
  <c r="BE226" i="164"/>
  <c r="BE225" i="164"/>
  <c r="BE224" i="164"/>
  <c r="BE223" i="164"/>
  <c r="BE222" i="164"/>
  <c r="BE221" i="164"/>
  <c r="BE220" i="164"/>
  <c r="BE219" i="164"/>
  <c r="BE218" i="164"/>
  <c r="BE217" i="164"/>
  <c r="BE216" i="164"/>
  <c r="BE215" i="164"/>
  <c r="BE214" i="164"/>
  <c r="BE213" i="164"/>
  <c r="BE212" i="164"/>
  <c r="BE211" i="164"/>
  <c r="BE210" i="164"/>
  <c r="BE209" i="164"/>
  <c r="BE208" i="164"/>
  <c r="BE207" i="164"/>
  <c r="BE206" i="164"/>
  <c r="BE205" i="164"/>
  <c r="BE204" i="164"/>
  <c r="BE203" i="164"/>
  <c r="BE202" i="164"/>
  <c r="BE201" i="164"/>
  <c r="BE200" i="164"/>
  <c r="BE199" i="164"/>
  <c r="BE198" i="164"/>
  <c r="BE197" i="164"/>
  <c r="BE196" i="164"/>
  <c r="BE195" i="164"/>
  <c r="BE194" i="164"/>
  <c r="BE193" i="164"/>
  <c r="BE192" i="164"/>
  <c r="BE191" i="164"/>
  <c r="BE190" i="164"/>
  <c r="BE189" i="164"/>
  <c r="BE188" i="164"/>
  <c r="BE187" i="164"/>
  <c r="BE186" i="164"/>
  <c r="BE185" i="164"/>
  <c r="BE184" i="164"/>
  <c r="BE183" i="164"/>
  <c r="BE182" i="164"/>
  <c r="BE181" i="164"/>
  <c r="BE180" i="164"/>
  <c r="BE179" i="164"/>
  <c r="BE178" i="164"/>
  <c r="BE177" i="164"/>
  <c r="BE176" i="164"/>
  <c r="BE175" i="164"/>
  <c r="BE174" i="164"/>
  <c r="BE173" i="164"/>
  <c r="BE172" i="164"/>
  <c r="BE171" i="164"/>
  <c r="BE170" i="164"/>
  <c r="BE169" i="164"/>
  <c r="BE168" i="164"/>
  <c r="BE167" i="164"/>
  <c r="BE166" i="164"/>
  <c r="BE165" i="164"/>
  <c r="BE164" i="164"/>
  <c r="BE163" i="164"/>
  <c r="BE162" i="164"/>
  <c r="BE161" i="164"/>
  <c r="BE160" i="164"/>
  <c r="BE159" i="164"/>
  <c r="BE158" i="164"/>
  <c r="BE157" i="164"/>
  <c r="BE156" i="164"/>
  <c r="BE155" i="164"/>
  <c r="BE154" i="164"/>
  <c r="BE153" i="164"/>
  <c r="BE152" i="164"/>
  <c r="BE151" i="164"/>
  <c r="BE150" i="164"/>
  <c r="BE149" i="164"/>
  <c r="BE148" i="164"/>
  <c r="BE147" i="164"/>
  <c r="BE146" i="164"/>
  <c r="BE145" i="164"/>
  <c r="BE144" i="164"/>
  <c r="BE143" i="164"/>
  <c r="BE142" i="164"/>
  <c r="BE141" i="164"/>
  <c r="BE140" i="164"/>
  <c r="BE139" i="164"/>
  <c r="BE138" i="164"/>
  <c r="BE137" i="164"/>
  <c r="BE136" i="164"/>
  <c r="BE135" i="164"/>
  <c r="BE134" i="164"/>
  <c r="BE133" i="164"/>
  <c r="BE132" i="164"/>
  <c r="BE131" i="164"/>
  <c r="BE130" i="164"/>
  <c r="BE129" i="164"/>
  <c r="BE128" i="164"/>
  <c r="BE127" i="164"/>
  <c r="BE126" i="164"/>
  <c r="BE125" i="164"/>
  <c r="BE124" i="164"/>
  <c r="BE123" i="164"/>
  <c r="BE122" i="164"/>
  <c r="BE121" i="164"/>
  <c r="BE120" i="164"/>
  <c r="BE119" i="164"/>
  <c r="BE118" i="164"/>
  <c r="BE117" i="164"/>
  <c r="BE116" i="164"/>
  <c r="BE115" i="164"/>
  <c r="BE114" i="164"/>
  <c r="BE113" i="164"/>
  <c r="BE112" i="164"/>
  <c r="BE111" i="164"/>
  <c r="BE110" i="164"/>
  <c r="BE109" i="164"/>
  <c r="BE108" i="164"/>
  <c r="BE107" i="164"/>
  <c r="BE106" i="164"/>
  <c r="BE105" i="164"/>
  <c r="BE104" i="164"/>
  <c r="BE103" i="164"/>
  <c r="BE102" i="164"/>
  <c r="BE101" i="164"/>
  <c r="BE100" i="164"/>
  <c r="BE99" i="164"/>
  <c r="BE98" i="164"/>
  <c r="BE97" i="164"/>
  <c r="BE96" i="164"/>
  <c r="BE95" i="164"/>
  <c r="BE94" i="164"/>
  <c r="BE93" i="164"/>
  <c r="BE92" i="164"/>
  <c r="BE91" i="164"/>
  <c r="BE90" i="164"/>
  <c r="BE89" i="164"/>
  <c r="BE88" i="164"/>
  <c r="BE87" i="164"/>
  <c r="BE86" i="164"/>
  <c r="BE85" i="164"/>
  <c r="BE84" i="164"/>
  <c r="BE83" i="164"/>
  <c r="BE82" i="164"/>
  <c r="BE81" i="164"/>
  <c r="BE80" i="164"/>
  <c r="BE79" i="164"/>
  <c r="BE78" i="164"/>
  <c r="BE77" i="164"/>
  <c r="BE76" i="164"/>
  <c r="BE75" i="164"/>
  <c r="BE74" i="164"/>
  <c r="BE73" i="164"/>
  <c r="BE72" i="164"/>
  <c r="BE71" i="164"/>
  <c r="BE70" i="164"/>
  <c r="BE69" i="164"/>
  <c r="BE68" i="164"/>
  <c r="BE67" i="164"/>
  <c r="BE66" i="164"/>
  <c r="BE65" i="164"/>
  <c r="BE64" i="164"/>
  <c r="BE63" i="164"/>
  <c r="BE62" i="164"/>
  <c r="BE61" i="164"/>
  <c r="BE60" i="164"/>
  <c r="BE59" i="164"/>
  <c r="BE58" i="164"/>
  <c r="BE57" i="164"/>
  <c r="BE56" i="164"/>
  <c r="BE55" i="164"/>
  <c r="BE54" i="164"/>
  <c r="BE53" i="164"/>
  <c r="BE52" i="164"/>
  <c r="BE51" i="164"/>
  <c r="BE50" i="164"/>
  <c r="BE49" i="164"/>
  <c r="BE48" i="164"/>
  <c r="BE47" i="164"/>
  <c r="BE46" i="164"/>
  <c r="BE45" i="164"/>
  <c r="BE44" i="164"/>
  <c r="BE43" i="164"/>
  <c r="BE42" i="164"/>
  <c r="BE41" i="164"/>
  <c r="BE40" i="164"/>
  <c r="BE39" i="164"/>
  <c r="BE38" i="164"/>
  <c r="BE37" i="164"/>
  <c r="BE36" i="164"/>
  <c r="BE35" i="164"/>
  <c r="BE34" i="164"/>
  <c r="BE33" i="164"/>
  <c r="BE32" i="164"/>
  <c r="BE31" i="164"/>
  <c r="BE30" i="164"/>
  <c r="BE29" i="164"/>
  <c r="BE28" i="164"/>
  <c r="BE27" i="164"/>
  <c r="BE26" i="164"/>
  <c r="BE25" i="164"/>
  <c r="BE24" i="164"/>
  <c r="BE23" i="164"/>
  <c r="BE22" i="164"/>
  <c r="BE21" i="164"/>
  <c r="BE20" i="164"/>
  <c r="BE19" i="164"/>
  <c r="BE18" i="164"/>
  <c r="BE17" i="164"/>
  <c r="BE16" i="164"/>
  <c r="BE15" i="164"/>
  <c r="BE14" i="164"/>
  <c r="BE13" i="164"/>
  <c r="BE12" i="164"/>
  <c r="BE11" i="164"/>
  <c r="BE10" i="164"/>
  <c r="BE9" i="164"/>
  <c r="BE8" i="164"/>
  <c r="BE7" i="164"/>
  <c r="BC376" i="164"/>
  <c r="BC375" i="164"/>
  <c r="BC374" i="164"/>
  <c r="BC373" i="164"/>
  <c r="BC372" i="164"/>
  <c r="BC371" i="164"/>
  <c r="BC370" i="164"/>
  <c r="BC369" i="164"/>
  <c r="BC368" i="164"/>
  <c r="BC367" i="164"/>
  <c r="BC366" i="164"/>
  <c r="BC365" i="164"/>
  <c r="BC364" i="164"/>
  <c r="BC363" i="164"/>
  <c r="BC362" i="164"/>
  <c r="BC361" i="164"/>
  <c r="BC360" i="164"/>
  <c r="BC359" i="164"/>
  <c r="BC358" i="164"/>
  <c r="BC357" i="164"/>
  <c r="BC356" i="164"/>
  <c r="BC355" i="164"/>
  <c r="BC354" i="164"/>
  <c r="BC353" i="164"/>
  <c r="BC352" i="164"/>
  <c r="BC351" i="164"/>
  <c r="BC350" i="164"/>
  <c r="BC349" i="164"/>
  <c r="BC348" i="164"/>
  <c r="BC347" i="164"/>
  <c r="BC346" i="164"/>
  <c r="BC345" i="164"/>
  <c r="BC344" i="164"/>
  <c r="BC343" i="164"/>
  <c r="BC342" i="164"/>
  <c r="BC341" i="164"/>
  <c r="BC340" i="164"/>
  <c r="BC339" i="164"/>
  <c r="BC338" i="164"/>
  <c r="BC337" i="164"/>
  <c r="BC336" i="164"/>
  <c r="BC335" i="164"/>
  <c r="BC334" i="164"/>
  <c r="BC333" i="164"/>
  <c r="BC332" i="164"/>
  <c r="BC331" i="164"/>
  <c r="BC330" i="164"/>
  <c r="BC329" i="164"/>
  <c r="BC328" i="164"/>
  <c r="BC327" i="164"/>
  <c r="BC326" i="164"/>
  <c r="BC325" i="164"/>
  <c r="BC324" i="164"/>
  <c r="BC323" i="164"/>
  <c r="BC322" i="164"/>
  <c r="BC321" i="164"/>
  <c r="BC320" i="164"/>
  <c r="BC319" i="164"/>
  <c r="BC318" i="164"/>
  <c r="BC317" i="164"/>
  <c r="BC316" i="164"/>
  <c r="BC315" i="164"/>
  <c r="BC314" i="164"/>
  <c r="BC313" i="164"/>
  <c r="BC312" i="164"/>
  <c r="BC311" i="164"/>
  <c r="BC310" i="164"/>
  <c r="BC309" i="164"/>
  <c r="BC308" i="164"/>
  <c r="BC307" i="164"/>
  <c r="BC306" i="164"/>
  <c r="BC305" i="164"/>
  <c r="BC304" i="164"/>
  <c r="BC303" i="164"/>
  <c r="BC302" i="164"/>
  <c r="BC301" i="164"/>
  <c r="BC300" i="164"/>
  <c r="BC299" i="164"/>
  <c r="BC298" i="164"/>
  <c r="BC297" i="164"/>
  <c r="BC296" i="164"/>
  <c r="BC295" i="164"/>
  <c r="BC294" i="164"/>
  <c r="BC293" i="164"/>
  <c r="BC292" i="164"/>
  <c r="BC291" i="164"/>
  <c r="BC290" i="164"/>
  <c r="BC289" i="164"/>
  <c r="BC288" i="164"/>
  <c r="BC287" i="164"/>
  <c r="BC286" i="164"/>
  <c r="BC285" i="164"/>
  <c r="BC284" i="164"/>
  <c r="BC283" i="164"/>
  <c r="BC282" i="164"/>
  <c r="BC281" i="164"/>
  <c r="BC280" i="164"/>
  <c r="BC279" i="164"/>
  <c r="BC278" i="164"/>
  <c r="BC277" i="164"/>
  <c r="BC276" i="164"/>
  <c r="BC275" i="164"/>
  <c r="BC274" i="164"/>
  <c r="BC273" i="164"/>
  <c r="BC272" i="164"/>
  <c r="BC271" i="164"/>
  <c r="BC270" i="164"/>
  <c r="BC269" i="164"/>
  <c r="BC268" i="164"/>
  <c r="BC267" i="164"/>
  <c r="BC266" i="164"/>
  <c r="BC265" i="164"/>
  <c r="BC264" i="164"/>
  <c r="BC263" i="164"/>
  <c r="BC262" i="164"/>
  <c r="BC261" i="164"/>
  <c r="BC260" i="164"/>
  <c r="BC259" i="164"/>
  <c r="BC258" i="164"/>
  <c r="BC257" i="164"/>
  <c r="BC256" i="164"/>
  <c r="BC255" i="164"/>
  <c r="BC254" i="164"/>
  <c r="BC253" i="164"/>
  <c r="BC252" i="164"/>
  <c r="BC251" i="164"/>
  <c r="BC250" i="164"/>
  <c r="BC249" i="164"/>
  <c r="BC248" i="164"/>
  <c r="BC247" i="164"/>
  <c r="BC246" i="164"/>
  <c r="BC245" i="164"/>
  <c r="BC244" i="164"/>
  <c r="BC243" i="164"/>
  <c r="BC242" i="164"/>
  <c r="BC241" i="164"/>
  <c r="BC240" i="164"/>
  <c r="BC239" i="164"/>
  <c r="BC238" i="164"/>
  <c r="BC237" i="164"/>
  <c r="BC236" i="164"/>
  <c r="BC235" i="164"/>
  <c r="BC234" i="164"/>
  <c r="BC233" i="164"/>
  <c r="BC232" i="164"/>
  <c r="BC231" i="164"/>
  <c r="BC230" i="164"/>
  <c r="BC229" i="164"/>
  <c r="BC228" i="164"/>
  <c r="BC227" i="164"/>
  <c r="BC226" i="164"/>
  <c r="BC225" i="164"/>
  <c r="BC224" i="164"/>
  <c r="BC223" i="164"/>
  <c r="BC222" i="164"/>
  <c r="BC221" i="164"/>
  <c r="BC220" i="164"/>
  <c r="BC219" i="164"/>
  <c r="BC218" i="164"/>
  <c r="BC217" i="164"/>
  <c r="BC216" i="164"/>
  <c r="BC215" i="164"/>
  <c r="BC214" i="164"/>
  <c r="BC213" i="164"/>
  <c r="BC212" i="164"/>
  <c r="BC211" i="164"/>
  <c r="BC210" i="164"/>
  <c r="BC209" i="164"/>
  <c r="BC208" i="164"/>
  <c r="BC207" i="164"/>
  <c r="BC206" i="164"/>
  <c r="BC205" i="164"/>
  <c r="BC204" i="164"/>
  <c r="BC203" i="164"/>
  <c r="BC202" i="164"/>
  <c r="BC201" i="164"/>
  <c r="BC200" i="164"/>
  <c r="BC199" i="164"/>
  <c r="BC198" i="164"/>
  <c r="BC197" i="164"/>
  <c r="BC196" i="164"/>
  <c r="BC195" i="164"/>
  <c r="BC194" i="164"/>
  <c r="BC193" i="164"/>
  <c r="BC192" i="164"/>
  <c r="BC191" i="164"/>
  <c r="BC190" i="164"/>
  <c r="BC189" i="164"/>
  <c r="BC188" i="164"/>
  <c r="BC187" i="164"/>
  <c r="BC186" i="164"/>
  <c r="BC185" i="164"/>
  <c r="BC184" i="164"/>
  <c r="BC183" i="164"/>
  <c r="BC182" i="164"/>
  <c r="BC181" i="164"/>
  <c r="BC180" i="164"/>
  <c r="BC179" i="164"/>
  <c r="BC178" i="164"/>
  <c r="BC177" i="164"/>
  <c r="BC176" i="164"/>
  <c r="BC175" i="164"/>
  <c r="BC174" i="164"/>
  <c r="BC173" i="164"/>
  <c r="BC172" i="164"/>
  <c r="BC171" i="164"/>
  <c r="BC170" i="164"/>
  <c r="BC169" i="164"/>
  <c r="BC168" i="164"/>
  <c r="BC167" i="164"/>
  <c r="BC166" i="164"/>
  <c r="BC165" i="164"/>
  <c r="BC164" i="164"/>
  <c r="BC163" i="164"/>
  <c r="BC162" i="164"/>
  <c r="BC161" i="164"/>
  <c r="BC160" i="164"/>
  <c r="BC159" i="164"/>
  <c r="BC158" i="164"/>
  <c r="BC157" i="164"/>
  <c r="BC156" i="164"/>
  <c r="BC155" i="164"/>
  <c r="BC154" i="164"/>
  <c r="BC153" i="164"/>
  <c r="BC152" i="164"/>
  <c r="BC151" i="164"/>
  <c r="BC150" i="164"/>
  <c r="BC149" i="164"/>
  <c r="BC148" i="164"/>
  <c r="BC147" i="164"/>
  <c r="BC146" i="164"/>
  <c r="BC145" i="164"/>
  <c r="BC144" i="164"/>
  <c r="BC143" i="164"/>
  <c r="BC142" i="164"/>
  <c r="BC141" i="164"/>
  <c r="BC140" i="164"/>
  <c r="BC139" i="164"/>
  <c r="BC138" i="164"/>
  <c r="BC137" i="164"/>
  <c r="BC136" i="164"/>
  <c r="BC135" i="164"/>
  <c r="BC134" i="164"/>
  <c r="BC133" i="164"/>
  <c r="BC132" i="164"/>
  <c r="BC131" i="164"/>
  <c r="BC130" i="164"/>
  <c r="BC129" i="164"/>
  <c r="BC128" i="164"/>
  <c r="BC127" i="164"/>
  <c r="BC126" i="164"/>
  <c r="BC125" i="164"/>
  <c r="BC124" i="164"/>
  <c r="BC123" i="164"/>
  <c r="BC122" i="164"/>
  <c r="BC121" i="164"/>
  <c r="BC120" i="164"/>
  <c r="BC119" i="164"/>
  <c r="BC118" i="164"/>
  <c r="BC117" i="164"/>
  <c r="BC116" i="164"/>
  <c r="BC115" i="164"/>
  <c r="BC114" i="164"/>
  <c r="BC113" i="164"/>
  <c r="BC112" i="164"/>
  <c r="BC111" i="164"/>
  <c r="BC110" i="164"/>
  <c r="BC109" i="164"/>
  <c r="BC108" i="164"/>
  <c r="BC107" i="164"/>
  <c r="BC106" i="164"/>
  <c r="BC105" i="164"/>
  <c r="BC104" i="164"/>
  <c r="BC103" i="164"/>
  <c r="BC102" i="164"/>
  <c r="BC101" i="164"/>
  <c r="BC100" i="164"/>
  <c r="BC99" i="164"/>
  <c r="BC98" i="164"/>
  <c r="BC97" i="164"/>
  <c r="BC96" i="164"/>
  <c r="BC95" i="164"/>
  <c r="BC94" i="164"/>
  <c r="BC93" i="164"/>
  <c r="BC92" i="164"/>
  <c r="BC91" i="164"/>
  <c r="BC90" i="164"/>
  <c r="BC89" i="164"/>
  <c r="BC88" i="164"/>
  <c r="BC87" i="164"/>
  <c r="BC86" i="164"/>
  <c r="BC85" i="164"/>
  <c r="BC84" i="164"/>
  <c r="BC83" i="164"/>
  <c r="BC82" i="164"/>
  <c r="BC81" i="164"/>
  <c r="BC80" i="164"/>
  <c r="BC79" i="164"/>
  <c r="BC78" i="164"/>
  <c r="BC77" i="164"/>
  <c r="BC76" i="164"/>
  <c r="BC75" i="164"/>
  <c r="BC74" i="164"/>
  <c r="BC73" i="164"/>
  <c r="BC72" i="164"/>
  <c r="BC71" i="164"/>
  <c r="BC70" i="164"/>
  <c r="BC69" i="164"/>
  <c r="BC68" i="164"/>
  <c r="BC67" i="164"/>
  <c r="BC66" i="164"/>
  <c r="BC65" i="164"/>
  <c r="BC64" i="164"/>
  <c r="BC63" i="164"/>
  <c r="BC62" i="164"/>
  <c r="BC61" i="164"/>
  <c r="BC60" i="164"/>
  <c r="BC59" i="164"/>
  <c r="BC58" i="164"/>
  <c r="BC57" i="164"/>
  <c r="BC56" i="164"/>
  <c r="BC55" i="164"/>
  <c r="BC54" i="164"/>
  <c r="BC53" i="164"/>
  <c r="BC52" i="164"/>
  <c r="BC51" i="164"/>
  <c r="BC50" i="164"/>
  <c r="BC49" i="164"/>
  <c r="BC48" i="164"/>
  <c r="BC47" i="164"/>
  <c r="BC46" i="164"/>
  <c r="BC45" i="164"/>
  <c r="BC44" i="164"/>
  <c r="BC43" i="164"/>
  <c r="BC42" i="164"/>
  <c r="BC41" i="164"/>
  <c r="BC40" i="164"/>
  <c r="BC39" i="164"/>
  <c r="BC38" i="164"/>
  <c r="BC37" i="164"/>
  <c r="BC36" i="164"/>
  <c r="BC35" i="164"/>
  <c r="BC34" i="164"/>
  <c r="BC33" i="164"/>
  <c r="BC32" i="164"/>
  <c r="BC31" i="164"/>
  <c r="BC30" i="164"/>
  <c r="BC29" i="164"/>
  <c r="BC28" i="164"/>
  <c r="BC27" i="164"/>
  <c r="BC26" i="164"/>
  <c r="BC25" i="164"/>
  <c r="BC24" i="164"/>
  <c r="BC23" i="164"/>
  <c r="BC22" i="164"/>
  <c r="BC21" i="164"/>
  <c r="BC20" i="164"/>
  <c r="BC19" i="164"/>
  <c r="BC18" i="164"/>
  <c r="BC17" i="164"/>
  <c r="BC16" i="164"/>
  <c r="BC15" i="164"/>
  <c r="BC14" i="164"/>
  <c r="BC13" i="164"/>
  <c r="BC12" i="164"/>
  <c r="BC11" i="164"/>
  <c r="BC10" i="164"/>
  <c r="BC9" i="164"/>
  <c r="BC8" i="164"/>
  <c r="BC7" i="164"/>
  <c r="BB376" i="164"/>
  <c r="BB375" i="164"/>
  <c r="BB374" i="164"/>
  <c r="BB373" i="164"/>
  <c r="BB372" i="164"/>
  <c r="BB371" i="164"/>
  <c r="BB370" i="164"/>
  <c r="BB369" i="164"/>
  <c r="BB368" i="164"/>
  <c r="BB367" i="164"/>
  <c r="BB366" i="164"/>
  <c r="BB365" i="164"/>
  <c r="BB364" i="164"/>
  <c r="BB363" i="164"/>
  <c r="BB362" i="164"/>
  <c r="BB361" i="164"/>
  <c r="BB360" i="164"/>
  <c r="BB359" i="164"/>
  <c r="BB358" i="164"/>
  <c r="BB357" i="164"/>
  <c r="BB356" i="164"/>
  <c r="BB355" i="164"/>
  <c r="BB354" i="164"/>
  <c r="BB353" i="164"/>
  <c r="BB352" i="164"/>
  <c r="BB351" i="164"/>
  <c r="BB350" i="164"/>
  <c r="BB349" i="164"/>
  <c r="BB348" i="164"/>
  <c r="BB347" i="164"/>
  <c r="BB346" i="164"/>
  <c r="BB345" i="164"/>
  <c r="BB344" i="164"/>
  <c r="BB343" i="164"/>
  <c r="BB342" i="164"/>
  <c r="BB341" i="164"/>
  <c r="BB340" i="164"/>
  <c r="BB339" i="164"/>
  <c r="BB338" i="164"/>
  <c r="BB337" i="164"/>
  <c r="BB336" i="164"/>
  <c r="BB335" i="164"/>
  <c r="BB334" i="164"/>
  <c r="BB333" i="164"/>
  <c r="BB332" i="164"/>
  <c r="BB331" i="164"/>
  <c r="BB330" i="164"/>
  <c r="BB329" i="164"/>
  <c r="BB328" i="164"/>
  <c r="BB327" i="164"/>
  <c r="BB326" i="164"/>
  <c r="BB325" i="164"/>
  <c r="BB324" i="164"/>
  <c r="BB323" i="164"/>
  <c r="BB322" i="164"/>
  <c r="BB321" i="164"/>
  <c r="BB320" i="164"/>
  <c r="BB319" i="164"/>
  <c r="BB318" i="164"/>
  <c r="BB317" i="164"/>
  <c r="BB316" i="164"/>
  <c r="BB315" i="164"/>
  <c r="BB314" i="164"/>
  <c r="BB313" i="164"/>
  <c r="BB312" i="164"/>
  <c r="BB311" i="164"/>
  <c r="BB310" i="164"/>
  <c r="BB309" i="164"/>
  <c r="BB308" i="164"/>
  <c r="BB307" i="164"/>
  <c r="BB306" i="164"/>
  <c r="BB305" i="164"/>
  <c r="BB304" i="164"/>
  <c r="BB303" i="164"/>
  <c r="BB302" i="164"/>
  <c r="BB301" i="164"/>
  <c r="BB300" i="164"/>
  <c r="BB299" i="164"/>
  <c r="BB298" i="164"/>
  <c r="BB297" i="164"/>
  <c r="BB296" i="164"/>
  <c r="BB295" i="164"/>
  <c r="BB294" i="164"/>
  <c r="BB293" i="164"/>
  <c r="BB292" i="164"/>
  <c r="BB291" i="164"/>
  <c r="BB290" i="164"/>
  <c r="BB289" i="164"/>
  <c r="BB288" i="164"/>
  <c r="BB287" i="164"/>
  <c r="BB286" i="164"/>
  <c r="BB285" i="164"/>
  <c r="BB284" i="164"/>
  <c r="BB283" i="164"/>
  <c r="BB282" i="164"/>
  <c r="BB281" i="164"/>
  <c r="BB280" i="164"/>
  <c r="BB279" i="164"/>
  <c r="BB278" i="164"/>
  <c r="BB277" i="164"/>
  <c r="BB276" i="164"/>
  <c r="BB275" i="164"/>
  <c r="BB274" i="164"/>
  <c r="BB273" i="164"/>
  <c r="BB272" i="164"/>
  <c r="BB271" i="164"/>
  <c r="BB270" i="164"/>
  <c r="BB269" i="164"/>
  <c r="BB268" i="164"/>
  <c r="BB267" i="164"/>
  <c r="BB266" i="164"/>
  <c r="BB265" i="164"/>
  <c r="BB264" i="164"/>
  <c r="BB263" i="164"/>
  <c r="BB262" i="164"/>
  <c r="BB261" i="164"/>
  <c r="BB260" i="164"/>
  <c r="BB259" i="164"/>
  <c r="BB258" i="164"/>
  <c r="BB257" i="164"/>
  <c r="BB256" i="164"/>
  <c r="BB255" i="164"/>
  <c r="BB254" i="164"/>
  <c r="BB253" i="164"/>
  <c r="BB252" i="164"/>
  <c r="BB251" i="164"/>
  <c r="BB250" i="164"/>
  <c r="BB249" i="164"/>
  <c r="BB248" i="164"/>
  <c r="BB247" i="164"/>
  <c r="BB246" i="164"/>
  <c r="BB245" i="164"/>
  <c r="BB244" i="164"/>
  <c r="BB243" i="164"/>
  <c r="BB242" i="164"/>
  <c r="BB241" i="164"/>
  <c r="BB240" i="164"/>
  <c r="BB239" i="164"/>
  <c r="BB238" i="164"/>
  <c r="BB237" i="164"/>
  <c r="BB236" i="164"/>
  <c r="BB235" i="164"/>
  <c r="BB234" i="164"/>
  <c r="BB233" i="164"/>
  <c r="BB232" i="164"/>
  <c r="BB231" i="164"/>
  <c r="BB230" i="164"/>
  <c r="BB229" i="164"/>
  <c r="BB228" i="164"/>
  <c r="BB227" i="164"/>
  <c r="BB226" i="164"/>
  <c r="BB225" i="164"/>
  <c r="BB224" i="164"/>
  <c r="BB223" i="164"/>
  <c r="BB222" i="164"/>
  <c r="BB221" i="164"/>
  <c r="BB220" i="164"/>
  <c r="BB219" i="164"/>
  <c r="BB218" i="164"/>
  <c r="BB217" i="164"/>
  <c r="BB216" i="164"/>
  <c r="BB215" i="164"/>
  <c r="BB214" i="164"/>
  <c r="BB213" i="164"/>
  <c r="BB212" i="164"/>
  <c r="BB211" i="164"/>
  <c r="BB210" i="164"/>
  <c r="BB209" i="164"/>
  <c r="BB208" i="164"/>
  <c r="BB207" i="164"/>
  <c r="BB206" i="164"/>
  <c r="BB205" i="164"/>
  <c r="BB204" i="164"/>
  <c r="BB203" i="164"/>
  <c r="BB202" i="164"/>
  <c r="BB201" i="164"/>
  <c r="BB200" i="164"/>
  <c r="BB199" i="164"/>
  <c r="BB198" i="164"/>
  <c r="BB197" i="164"/>
  <c r="BB196" i="164"/>
  <c r="BB195" i="164"/>
  <c r="BB194" i="164"/>
  <c r="BB193" i="164"/>
  <c r="BB192" i="164"/>
  <c r="BB191" i="164"/>
  <c r="BB190" i="164"/>
  <c r="BB189" i="164"/>
  <c r="BB188" i="164"/>
  <c r="BB187" i="164"/>
  <c r="BB186" i="164"/>
  <c r="BB185" i="164"/>
  <c r="BB184" i="164"/>
  <c r="BB183" i="164"/>
  <c r="BB182" i="164"/>
  <c r="BB181" i="164"/>
  <c r="BB180" i="164"/>
  <c r="BB179" i="164"/>
  <c r="BB178" i="164"/>
  <c r="BB177" i="164"/>
  <c r="BB176" i="164"/>
  <c r="BB175" i="164"/>
  <c r="BB174" i="164"/>
  <c r="BB173" i="164"/>
  <c r="BB172" i="164"/>
  <c r="BB171" i="164"/>
  <c r="BB170" i="164"/>
  <c r="BB169" i="164"/>
  <c r="BB168" i="164"/>
  <c r="BB167" i="164"/>
  <c r="BB166" i="164"/>
  <c r="BB165" i="164"/>
  <c r="BB164" i="164"/>
  <c r="BB163" i="164"/>
  <c r="BB162" i="164"/>
  <c r="BB161" i="164"/>
  <c r="BB160" i="164"/>
  <c r="BB159" i="164"/>
  <c r="BB158" i="164"/>
  <c r="BB157" i="164"/>
  <c r="BB156" i="164"/>
  <c r="BB155" i="164"/>
  <c r="BB154" i="164"/>
  <c r="BB153" i="164"/>
  <c r="BB152" i="164"/>
  <c r="BB151" i="164"/>
  <c r="BB150" i="164"/>
  <c r="BB149" i="164"/>
  <c r="BB148" i="164"/>
  <c r="BB147" i="164"/>
  <c r="BB146" i="164"/>
  <c r="BB145" i="164"/>
  <c r="BB144" i="164"/>
  <c r="BB143" i="164"/>
  <c r="BB142" i="164"/>
  <c r="BB141" i="164"/>
  <c r="BB140" i="164"/>
  <c r="BB139" i="164"/>
  <c r="BB138" i="164"/>
  <c r="BB137" i="164"/>
  <c r="BB136" i="164"/>
  <c r="BB135" i="164"/>
  <c r="BB134" i="164"/>
  <c r="BB133" i="164"/>
  <c r="BB132" i="164"/>
  <c r="BB131" i="164"/>
  <c r="BB130" i="164"/>
  <c r="BB129" i="164"/>
  <c r="BB128" i="164"/>
  <c r="BB127" i="164"/>
  <c r="BB126" i="164"/>
  <c r="BB125" i="164"/>
  <c r="BB124" i="164"/>
  <c r="BB123" i="164"/>
  <c r="BB122" i="164"/>
  <c r="BB121" i="164"/>
  <c r="BB120" i="164"/>
  <c r="BB119" i="164"/>
  <c r="BB118" i="164"/>
  <c r="BB117" i="164"/>
  <c r="BB116" i="164"/>
  <c r="BB115" i="164"/>
  <c r="BB114" i="164"/>
  <c r="BB113" i="164"/>
  <c r="BB112" i="164"/>
  <c r="BB111" i="164"/>
  <c r="BB110" i="164"/>
  <c r="BB109" i="164"/>
  <c r="BB108" i="164"/>
  <c r="BB107" i="164"/>
  <c r="BB106" i="164"/>
  <c r="BB105" i="164"/>
  <c r="BB104" i="164"/>
  <c r="BB103" i="164"/>
  <c r="BB102" i="164"/>
  <c r="BB101" i="164"/>
  <c r="BB100" i="164"/>
  <c r="BB99" i="164"/>
  <c r="BB98" i="164"/>
  <c r="BB97" i="164"/>
  <c r="BB96" i="164"/>
  <c r="BB95" i="164"/>
  <c r="BB94" i="164"/>
  <c r="BB93" i="164"/>
  <c r="BB92" i="164"/>
  <c r="BB91" i="164"/>
  <c r="BB90" i="164"/>
  <c r="BB89" i="164"/>
  <c r="BB88" i="164"/>
  <c r="BB87" i="164"/>
  <c r="BB86" i="164"/>
  <c r="BB85" i="164"/>
  <c r="BB84" i="164"/>
  <c r="BB83" i="164"/>
  <c r="BB82" i="164"/>
  <c r="BB81" i="164"/>
  <c r="BB80" i="164"/>
  <c r="BB79" i="164"/>
  <c r="BB78" i="164"/>
  <c r="BB77" i="164"/>
  <c r="BB76" i="164"/>
  <c r="BB75" i="164"/>
  <c r="BB74" i="164"/>
  <c r="BB73" i="164"/>
  <c r="BB72" i="164"/>
  <c r="BB71" i="164"/>
  <c r="BB70" i="164"/>
  <c r="BB69" i="164"/>
  <c r="BB68" i="164"/>
  <c r="BB67" i="164"/>
  <c r="BB66" i="164"/>
  <c r="BB65" i="164"/>
  <c r="BB64" i="164"/>
  <c r="BB63" i="164"/>
  <c r="BB62" i="164"/>
  <c r="BB61" i="164"/>
  <c r="BB60" i="164"/>
  <c r="BB59" i="164"/>
  <c r="BB58" i="164"/>
  <c r="BB57" i="164"/>
  <c r="BB56" i="164"/>
  <c r="BB55" i="164"/>
  <c r="BB54" i="164"/>
  <c r="BB53" i="164"/>
  <c r="BB52" i="164"/>
  <c r="BB51" i="164"/>
  <c r="BB50" i="164"/>
  <c r="BB49" i="164"/>
  <c r="BB48" i="164"/>
  <c r="BB47" i="164"/>
  <c r="BB46" i="164"/>
  <c r="BB45" i="164"/>
  <c r="BB44" i="164"/>
  <c r="BB43" i="164"/>
  <c r="BB42" i="164"/>
  <c r="BB41" i="164"/>
  <c r="BB40" i="164"/>
  <c r="BB39" i="164"/>
  <c r="BB38" i="164"/>
  <c r="BB37" i="164"/>
  <c r="BB36" i="164"/>
  <c r="BB35" i="164"/>
  <c r="BB34" i="164"/>
  <c r="BB33" i="164"/>
  <c r="BB32" i="164"/>
  <c r="BB31" i="164"/>
  <c r="BB30" i="164"/>
  <c r="BB29" i="164"/>
  <c r="BB28" i="164"/>
  <c r="BB27" i="164"/>
  <c r="BB26" i="164"/>
  <c r="BB25" i="164"/>
  <c r="BB24" i="164"/>
  <c r="BB23" i="164"/>
  <c r="BB22" i="164"/>
  <c r="BB21" i="164"/>
  <c r="BB20" i="164"/>
  <c r="BB19" i="164"/>
  <c r="BB18" i="164"/>
  <c r="BB17" i="164"/>
  <c r="BB16" i="164"/>
  <c r="BB15" i="164"/>
  <c r="BB14" i="164"/>
  <c r="BB13" i="164"/>
  <c r="BB12" i="164"/>
  <c r="BB11" i="164"/>
  <c r="BB10" i="164"/>
  <c r="BB9" i="164"/>
  <c r="BB8" i="164"/>
  <c r="BD7" i="164" l="1"/>
  <c r="CI7" i="164" s="1"/>
  <c r="BW7" i="164"/>
  <c r="F14" i="174"/>
  <c r="F13" i="174"/>
  <c r="F12" i="174"/>
  <c r="F11" i="174"/>
  <c r="F9" i="174"/>
  <c r="F8" i="174"/>
  <c r="F7" i="174"/>
  <c r="F6" i="174"/>
  <c r="AE11" i="161"/>
  <c r="AJ7" i="161"/>
  <c r="AH7" i="161"/>
  <c r="AF7" i="161"/>
  <c r="AE7" i="161"/>
  <c r="AG7" i="161" l="1"/>
  <c r="AI7" i="161"/>
  <c r="AK7" i="161"/>
  <c r="AJ11" i="161"/>
  <c r="AJ10" i="161"/>
  <c r="AH11" i="161"/>
  <c r="AH10" i="161"/>
  <c r="AM243" i="164" l="1"/>
  <c r="AM228" i="164"/>
  <c r="AT343" i="164"/>
  <c r="BX7" i="164" l="1"/>
  <c r="CP7" i="164" s="1"/>
  <c r="EE7" i="164" s="1"/>
  <c r="AZ378" i="164" l="1"/>
  <c r="BA373" i="164"/>
  <c r="BA368" i="164"/>
  <c r="BA363" i="164"/>
  <c r="BA358" i="164"/>
  <c r="BA353" i="164"/>
  <c r="BA348" i="164"/>
  <c r="BA343" i="164"/>
  <c r="BA338" i="164"/>
  <c r="BA333" i="164"/>
  <c r="BA328" i="164"/>
  <c r="BA323" i="164"/>
  <c r="BA318" i="164"/>
  <c r="BA313" i="164"/>
  <c r="BA308" i="164"/>
  <c r="BA303" i="164"/>
  <c r="BA298" i="164"/>
  <c r="BA293" i="164"/>
  <c r="BA288" i="164"/>
  <c r="BA283" i="164"/>
  <c r="BA278" i="164"/>
  <c r="BA273" i="164"/>
  <c r="BA268" i="164"/>
  <c r="BA263" i="164"/>
  <c r="BA258" i="164"/>
  <c r="BA253" i="164"/>
  <c r="BA248" i="164"/>
  <c r="BA243" i="164"/>
  <c r="BA238" i="164"/>
  <c r="BA233" i="164"/>
  <c r="BA228" i="164"/>
  <c r="BA223" i="164"/>
  <c r="BA218" i="164"/>
  <c r="BA213" i="164"/>
  <c r="BA208" i="164"/>
  <c r="BA203" i="164"/>
  <c r="BA198" i="164"/>
  <c r="BA193" i="164"/>
  <c r="BA188" i="164"/>
  <c r="BA183" i="164"/>
  <c r="BA178" i="164"/>
  <c r="BA173" i="164"/>
  <c r="BA168" i="164"/>
  <c r="BA163" i="164"/>
  <c r="BA158" i="164"/>
  <c r="BA153" i="164"/>
  <c r="BA148" i="164"/>
  <c r="BA143" i="164"/>
  <c r="BA138" i="164"/>
  <c r="BA133" i="164"/>
  <c r="BA128" i="164"/>
  <c r="BA123" i="164"/>
  <c r="BA118" i="164"/>
  <c r="BA113" i="164"/>
  <c r="BA108" i="164"/>
  <c r="BA103" i="164"/>
  <c r="BA98" i="164"/>
  <c r="BA93" i="164"/>
  <c r="BA88" i="164"/>
  <c r="BA83" i="164"/>
  <c r="BA78" i="164"/>
  <c r="BA73" i="164"/>
  <c r="BA68" i="164"/>
  <c r="BA63" i="164"/>
  <c r="BA58" i="164"/>
  <c r="BA53" i="164"/>
  <c r="BA48" i="164"/>
  <c r="BA43" i="164"/>
  <c r="BA38" i="164"/>
  <c r="BA33" i="164"/>
  <c r="BA28" i="164"/>
  <c r="BA23" i="164"/>
  <c r="BA18" i="164"/>
  <c r="BA13" i="164"/>
  <c r="BA8" i="164"/>
  <c r="AX378" i="164"/>
  <c r="AY373" i="164"/>
  <c r="AY368" i="164"/>
  <c r="AY363" i="164"/>
  <c r="AY358" i="164"/>
  <c r="AY353" i="164"/>
  <c r="AY348" i="164"/>
  <c r="AY343" i="164"/>
  <c r="AY338" i="164"/>
  <c r="AY333" i="164"/>
  <c r="AY328" i="164"/>
  <c r="AY323" i="164"/>
  <c r="AY318" i="164"/>
  <c r="AY313" i="164"/>
  <c r="AY308" i="164"/>
  <c r="AY303" i="164"/>
  <c r="AY298" i="164"/>
  <c r="AY293" i="164"/>
  <c r="AY288" i="164"/>
  <c r="AY283" i="164"/>
  <c r="AY278" i="164"/>
  <c r="AY273" i="164"/>
  <c r="AY268" i="164"/>
  <c r="AY263" i="164"/>
  <c r="AY258" i="164"/>
  <c r="AY253" i="164"/>
  <c r="AY248" i="164"/>
  <c r="AY243" i="164"/>
  <c r="AY238" i="164"/>
  <c r="AY233" i="164"/>
  <c r="AY228" i="164"/>
  <c r="AY223" i="164"/>
  <c r="AY218" i="164"/>
  <c r="AY213" i="164"/>
  <c r="AY208" i="164"/>
  <c r="AY203" i="164"/>
  <c r="AY198" i="164"/>
  <c r="AY193" i="164"/>
  <c r="AY188" i="164"/>
  <c r="AY183" i="164"/>
  <c r="AY178" i="164"/>
  <c r="AY173" i="164"/>
  <c r="AY168" i="164"/>
  <c r="AY163" i="164"/>
  <c r="AY158" i="164"/>
  <c r="AY153" i="164"/>
  <c r="AY148" i="164"/>
  <c r="AY143" i="164"/>
  <c r="AY138" i="164"/>
  <c r="AY133" i="164"/>
  <c r="AY128" i="164"/>
  <c r="AY123" i="164"/>
  <c r="AY118" i="164"/>
  <c r="AY113" i="164"/>
  <c r="AY108" i="164"/>
  <c r="AY103" i="164"/>
  <c r="AY98" i="164"/>
  <c r="AY93" i="164"/>
  <c r="AY88" i="164"/>
  <c r="AY83" i="164"/>
  <c r="AY78" i="164"/>
  <c r="AY73" i="164"/>
  <c r="AY68" i="164"/>
  <c r="AY63" i="164"/>
  <c r="AY58" i="164"/>
  <c r="AY53" i="164"/>
  <c r="AY48" i="164"/>
  <c r="AY43" i="164"/>
  <c r="AY38" i="164"/>
  <c r="AY33" i="164"/>
  <c r="AY28" i="164"/>
  <c r="AY23" i="164"/>
  <c r="AY18" i="164"/>
  <c r="AY13" i="164"/>
  <c r="AY8" i="164"/>
  <c r="AV378" i="164"/>
  <c r="AU378" i="164"/>
  <c r="AW373" i="164"/>
  <c r="AW368" i="164"/>
  <c r="AW363" i="164"/>
  <c r="AW358" i="164"/>
  <c r="AW353" i="164"/>
  <c r="AW348" i="164"/>
  <c r="AW343" i="164"/>
  <c r="AW338" i="164"/>
  <c r="AW333" i="164"/>
  <c r="AW328" i="164"/>
  <c r="AW323" i="164"/>
  <c r="AW318" i="164"/>
  <c r="AW313" i="164"/>
  <c r="AW308" i="164"/>
  <c r="AW303" i="164"/>
  <c r="AW298" i="164"/>
  <c r="AW293" i="164"/>
  <c r="AW288" i="164"/>
  <c r="AW283" i="164"/>
  <c r="AW278" i="164"/>
  <c r="AW273" i="164"/>
  <c r="AW268" i="164"/>
  <c r="AW263" i="164"/>
  <c r="AW258" i="164"/>
  <c r="AW253" i="164"/>
  <c r="AW248" i="164"/>
  <c r="AW243" i="164"/>
  <c r="AW238" i="164"/>
  <c r="AW233" i="164"/>
  <c r="AW228" i="164"/>
  <c r="AW223" i="164"/>
  <c r="AW218" i="164"/>
  <c r="AW213" i="164"/>
  <c r="AW208" i="164"/>
  <c r="AW203" i="164"/>
  <c r="AW198" i="164"/>
  <c r="AW193" i="164"/>
  <c r="AW188" i="164"/>
  <c r="AW183" i="164"/>
  <c r="AW178" i="164"/>
  <c r="AW173" i="164"/>
  <c r="AW168" i="164"/>
  <c r="AW163" i="164"/>
  <c r="AW158" i="164"/>
  <c r="AW153" i="164"/>
  <c r="AW148" i="164"/>
  <c r="AW143" i="164"/>
  <c r="AW138" i="164"/>
  <c r="AW133" i="164"/>
  <c r="AW128" i="164"/>
  <c r="AW123" i="164"/>
  <c r="AW118" i="164"/>
  <c r="AW113" i="164"/>
  <c r="AW108" i="164"/>
  <c r="AW103" i="164"/>
  <c r="AW98" i="164"/>
  <c r="AW93" i="164"/>
  <c r="AW88" i="164"/>
  <c r="AW83" i="164"/>
  <c r="AW78" i="164"/>
  <c r="AW73" i="164"/>
  <c r="AW68" i="164"/>
  <c r="AW63" i="164"/>
  <c r="AW58" i="164"/>
  <c r="AW53" i="164"/>
  <c r="AW48" i="164"/>
  <c r="AW43" i="164"/>
  <c r="AW38" i="164"/>
  <c r="AW33" i="164"/>
  <c r="AW28" i="164"/>
  <c r="AW23" i="164"/>
  <c r="AW18" i="164"/>
  <c r="AW13" i="164"/>
  <c r="AW8" i="164"/>
  <c r="AS378" i="164"/>
  <c r="AT373" i="164"/>
  <c r="AT368" i="164"/>
  <c r="AT363" i="164"/>
  <c r="AT358" i="164"/>
  <c r="AT353" i="164"/>
  <c r="AT348" i="164"/>
  <c r="AT344" i="164"/>
  <c r="AT338" i="164"/>
  <c r="AT333" i="164"/>
  <c r="AT328" i="164"/>
  <c r="AT323" i="164"/>
  <c r="AT318" i="164"/>
  <c r="AT313" i="164"/>
  <c r="AT308" i="164"/>
  <c r="AT303" i="164"/>
  <c r="AT298" i="164"/>
  <c r="AT293" i="164"/>
  <c r="AT288" i="164"/>
  <c r="AT283" i="164"/>
  <c r="AT278" i="164"/>
  <c r="AT273" i="164"/>
  <c r="AT268" i="164"/>
  <c r="AT263" i="164"/>
  <c r="AT258" i="164"/>
  <c r="AT253" i="164"/>
  <c r="AT248" i="164"/>
  <c r="AT243" i="164"/>
  <c r="AT238" i="164"/>
  <c r="AT233" i="164"/>
  <c r="AT228" i="164"/>
  <c r="AT223" i="164"/>
  <c r="AT218" i="164"/>
  <c r="AT213" i="164"/>
  <c r="AT208" i="164"/>
  <c r="AT203" i="164"/>
  <c r="AT198" i="164"/>
  <c r="AT193" i="164"/>
  <c r="AT188" i="164"/>
  <c r="AT183" i="164"/>
  <c r="AT178" i="164"/>
  <c r="AT173" i="164"/>
  <c r="AT168" i="164"/>
  <c r="AT163" i="164"/>
  <c r="AT158" i="164"/>
  <c r="AT153" i="164"/>
  <c r="AT148" i="164"/>
  <c r="AT143" i="164"/>
  <c r="AT138" i="164"/>
  <c r="AT133" i="164"/>
  <c r="AT128" i="164"/>
  <c r="AT123" i="164"/>
  <c r="AT118" i="164"/>
  <c r="AT113" i="164"/>
  <c r="AT108" i="164"/>
  <c r="AT103" i="164"/>
  <c r="AT98" i="164"/>
  <c r="AT93" i="164"/>
  <c r="AT88" i="164"/>
  <c r="AT83" i="164"/>
  <c r="AT78" i="164"/>
  <c r="AT73" i="164"/>
  <c r="AT68" i="164"/>
  <c r="AT63" i="164"/>
  <c r="AT58" i="164"/>
  <c r="AT53" i="164"/>
  <c r="AT48" i="164"/>
  <c r="AT43" i="164"/>
  <c r="AT38" i="164"/>
  <c r="AT33" i="164"/>
  <c r="AT28" i="164"/>
  <c r="AT23" i="164"/>
  <c r="AT8" i="164"/>
  <c r="AT18" i="164"/>
  <c r="AT13" i="164"/>
  <c r="AQ378" i="164"/>
  <c r="AR373" i="164"/>
  <c r="AR368" i="164"/>
  <c r="AR363" i="164"/>
  <c r="AR358" i="164"/>
  <c r="AR353" i="164"/>
  <c r="AR348" i="164"/>
  <c r="AR343" i="164"/>
  <c r="AR338" i="164"/>
  <c r="AR333" i="164"/>
  <c r="AR328" i="164"/>
  <c r="AR323" i="164"/>
  <c r="AR318" i="164"/>
  <c r="AR313" i="164"/>
  <c r="AR308" i="164"/>
  <c r="AR303" i="164"/>
  <c r="AR298" i="164"/>
  <c r="AR293" i="164"/>
  <c r="AR288" i="164"/>
  <c r="AR283" i="164"/>
  <c r="AR278" i="164"/>
  <c r="AR273" i="164"/>
  <c r="AR268" i="164"/>
  <c r="AR263" i="164"/>
  <c r="AR258" i="164"/>
  <c r="AR253" i="164"/>
  <c r="AR248" i="164"/>
  <c r="AR243" i="164"/>
  <c r="AR238" i="164"/>
  <c r="AR233" i="164"/>
  <c r="AR228" i="164"/>
  <c r="AR223" i="164"/>
  <c r="AR218" i="164"/>
  <c r="AR213" i="164"/>
  <c r="AR208" i="164"/>
  <c r="AR203" i="164"/>
  <c r="AR198" i="164"/>
  <c r="AR193" i="164"/>
  <c r="AR188" i="164"/>
  <c r="AR183" i="164"/>
  <c r="AR178" i="164"/>
  <c r="AR173" i="164"/>
  <c r="AR168" i="164"/>
  <c r="AR163" i="164"/>
  <c r="AR158" i="164"/>
  <c r="AR153" i="164"/>
  <c r="AR148" i="164"/>
  <c r="AR143" i="164"/>
  <c r="AR138" i="164"/>
  <c r="AR133" i="164"/>
  <c r="AR128" i="164"/>
  <c r="AR123" i="164"/>
  <c r="AR118" i="164"/>
  <c r="AR113" i="164"/>
  <c r="AR108" i="164"/>
  <c r="AR103" i="164"/>
  <c r="AR98" i="164"/>
  <c r="AR93" i="164"/>
  <c r="AR88" i="164"/>
  <c r="AR83" i="164"/>
  <c r="AR78" i="164"/>
  <c r="AR73" i="164"/>
  <c r="AR68" i="164"/>
  <c r="AR63" i="164"/>
  <c r="AR58" i="164"/>
  <c r="AR53" i="164"/>
  <c r="AR48" i="164"/>
  <c r="AR43" i="164"/>
  <c r="AR38" i="164"/>
  <c r="AR33" i="164"/>
  <c r="AR28" i="164"/>
  <c r="AR23" i="164"/>
  <c r="AR18" i="164"/>
  <c r="AR13" i="164"/>
  <c r="AR8" i="164"/>
  <c r="AO378" i="164"/>
  <c r="AN378" i="164"/>
  <c r="AP373" i="164"/>
  <c r="AP368" i="164"/>
  <c r="AP363" i="164"/>
  <c r="AP358" i="164"/>
  <c r="AP353" i="164"/>
  <c r="AP348" i="164"/>
  <c r="AP343" i="164"/>
  <c r="AP338" i="164"/>
  <c r="AP333" i="164"/>
  <c r="AP328" i="164"/>
  <c r="AP323" i="164"/>
  <c r="AP318" i="164"/>
  <c r="AP313" i="164"/>
  <c r="AP308" i="164"/>
  <c r="AP303" i="164"/>
  <c r="AP298" i="164"/>
  <c r="AP293" i="164"/>
  <c r="AP288" i="164"/>
  <c r="AP283" i="164"/>
  <c r="AP278" i="164"/>
  <c r="AP273" i="164"/>
  <c r="AP268" i="164"/>
  <c r="AP263" i="164"/>
  <c r="AP258" i="164"/>
  <c r="AP253" i="164"/>
  <c r="AP248" i="164"/>
  <c r="AP243" i="164"/>
  <c r="AP238" i="164"/>
  <c r="AP233" i="164"/>
  <c r="AP228" i="164"/>
  <c r="AP223" i="164"/>
  <c r="AP218" i="164"/>
  <c r="AP213" i="164"/>
  <c r="AP208" i="164"/>
  <c r="AP203" i="164"/>
  <c r="AP198" i="164"/>
  <c r="AP193" i="164"/>
  <c r="AP188" i="164"/>
  <c r="AP183" i="164"/>
  <c r="AP178" i="164"/>
  <c r="AP173" i="164"/>
  <c r="AP168" i="164"/>
  <c r="AP163" i="164"/>
  <c r="AP158" i="164"/>
  <c r="AP153" i="164"/>
  <c r="AP148" i="164"/>
  <c r="AP143" i="164"/>
  <c r="AP138" i="164"/>
  <c r="AP133" i="164"/>
  <c r="AP128" i="164"/>
  <c r="AP123" i="164"/>
  <c r="AP118" i="164"/>
  <c r="AP113" i="164"/>
  <c r="AP108" i="164"/>
  <c r="AP103" i="164"/>
  <c r="AP98" i="164"/>
  <c r="AP93" i="164"/>
  <c r="AP88" i="164"/>
  <c r="AP83" i="164"/>
  <c r="AP78" i="164"/>
  <c r="AP73" i="164"/>
  <c r="AP68" i="164"/>
  <c r="AP63" i="164"/>
  <c r="AP58" i="164"/>
  <c r="AP53" i="164"/>
  <c r="AP48" i="164"/>
  <c r="AP43" i="164"/>
  <c r="AP38" i="164"/>
  <c r="AP33" i="164"/>
  <c r="AP28" i="164"/>
  <c r="AP23" i="164"/>
  <c r="AP18" i="164"/>
  <c r="AP13" i="164"/>
  <c r="AP8" i="164"/>
  <c r="AL378" i="164"/>
  <c r="AM373" i="164"/>
  <c r="AM368" i="164"/>
  <c r="AM363" i="164"/>
  <c r="AM358" i="164"/>
  <c r="AM353" i="164"/>
  <c r="AM348" i="164"/>
  <c r="AM343" i="164"/>
  <c r="AM338" i="164"/>
  <c r="AM333" i="164"/>
  <c r="AM328" i="164"/>
  <c r="AM323" i="164"/>
  <c r="AM318" i="164"/>
  <c r="AM313" i="164"/>
  <c r="AM308" i="164"/>
  <c r="AM303" i="164"/>
  <c r="AM298" i="164"/>
  <c r="AM293" i="164"/>
  <c r="AM288" i="164"/>
  <c r="AM283" i="164"/>
  <c r="AM278" i="164"/>
  <c r="AM273" i="164"/>
  <c r="AM268" i="164"/>
  <c r="AM263" i="164"/>
  <c r="AM258" i="164"/>
  <c r="AM253" i="164"/>
  <c r="AM248" i="164"/>
  <c r="AM244" i="164"/>
  <c r="AM238" i="164"/>
  <c r="AM233" i="164"/>
  <c r="AM229" i="164"/>
  <c r="AM223" i="164"/>
  <c r="AM218" i="164"/>
  <c r="AM213" i="164"/>
  <c r="AM208" i="164"/>
  <c r="AM203" i="164"/>
  <c r="AM198" i="164"/>
  <c r="AM193" i="164"/>
  <c r="AM188" i="164"/>
  <c r="AM183" i="164"/>
  <c r="AM178" i="164"/>
  <c r="AM173" i="164"/>
  <c r="AM168" i="164"/>
  <c r="AM163" i="164"/>
  <c r="AM158" i="164"/>
  <c r="AM153" i="164"/>
  <c r="AM148" i="164"/>
  <c r="AM143" i="164"/>
  <c r="AM138" i="164"/>
  <c r="AM133" i="164"/>
  <c r="AM128" i="164"/>
  <c r="AM123" i="164"/>
  <c r="AM118" i="164"/>
  <c r="AM113" i="164"/>
  <c r="AM108" i="164"/>
  <c r="AM103" i="164"/>
  <c r="AM98" i="164"/>
  <c r="AM93" i="164"/>
  <c r="AM88" i="164"/>
  <c r="AM83" i="164"/>
  <c r="AM78" i="164"/>
  <c r="AM73" i="164"/>
  <c r="AM68" i="164"/>
  <c r="AM63" i="164"/>
  <c r="AM58" i="164"/>
  <c r="AM53" i="164"/>
  <c r="AM48" i="164"/>
  <c r="AM43" i="164"/>
  <c r="AM38" i="164"/>
  <c r="AM33" i="164"/>
  <c r="AM28" i="164"/>
  <c r="AM23" i="164"/>
  <c r="AM18" i="164"/>
  <c r="AM13" i="164"/>
  <c r="AM8" i="164"/>
  <c r="AJ378" i="164"/>
  <c r="AK373" i="164"/>
  <c r="AK368" i="164"/>
  <c r="AK363" i="164"/>
  <c r="AK358" i="164"/>
  <c r="AK353" i="164"/>
  <c r="AK348" i="164"/>
  <c r="AK343" i="164"/>
  <c r="AK338" i="164"/>
  <c r="AK333" i="164"/>
  <c r="AK328" i="164"/>
  <c r="AK323" i="164"/>
  <c r="AK318" i="164"/>
  <c r="AK313" i="164"/>
  <c r="AK308" i="164"/>
  <c r="AK303" i="164"/>
  <c r="AK298" i="164"/>
  <c r="AK293" i="164"/>
  <c r="AK288" i="164"/>
  <c r="AK283" i="164"/>
  <c r="AK278" i="164"/>
  <c r="AK273" i="164"/>
  <c r="AK268" i="164"/>
  <c r="AK263" i="164"/>
  <c r="AK258" i="164"/>
  <c r="AK253" i="164"/>
  <c r="AK248" i="164"/>
  <c r="AK243" i="164"/>
  <c r="AK238" i="164"/>
  <c r="AK233" i="164"/>
  <c r="AK228" i="164"/>
  <c r="AK223" i="164"/>
  <c r="AK218" i="164"/>
  <c r="AK213" i="164"/>
  <c r="AK208" i="164"/>
  <c r="AK203" i="164"/>
  <c r="AK198" i="164"/>
  <c r="AK193" i="164"/>
  <c r="AK188" i="164"/>
  <c r="AK183" i="164"/>
  <c r="AK178" i="164"/>
  <c r="AK173" i="164"/>
  <c r="AK168" i="164"/>
  <c r="AK163" i="164"/>
  <c r="AK158" i="164"/>
  <c r="AK153" i="164"/>
  <c r="AK148" i="164"/>
  <c r="AK143" i="164"/>
  <c r="AK138" i="164"/>
  <c r="AK133" i="164"/>
  <c r="AK128" i="164"/>
  <c r="AK123" i="164"/>
  <c r="AK118" i="164"/>
  <c r="AK113" i="164"/>
  <c r="AK108" i="164"/>
  <c r="AK103" i="164"/>
  <c r="AK98" i="164"/>
  <c r="AK93" i="164"/>
  <c r="AK88" i="164"/>
  <c r="AK83" i="164"/>
  <c r="AK78" i="164"/>
  <c r="AK73" i="164"/>
  <c r="AK68" i="164"/>
  <c r="AK63" i="164"/>
  <c r="AK58" i="164"/>
  <c r="AK53" i="164"/>
  <c r="AK48" i="164"/>
  <c r="AK43" i="164"/>
  <c r="AK38" i="164"/>
  <c r="AK33" i="164"/>
  <c r="AK28" i="164"/>
  <c r="AK23" i="164"/>
  <c r="AK18" i="164"/>
  <c r="AK13" i="164"/>
  <c r="AK8" i="164"/>
  <c r="AH378" i="164"/>
  <c r="AG378" i="164"/>
  <c r="AI373" i="164"/>
  <c r="AI368" i="164"/>
  <c r="AI363" i="164"/>
  <c r="AI358" i="164"/>
  <c r="AI353" i="164"/>
  <c r="AI348" i="164"/>
  <c r="AI343" i="164"/>
  <c r="AI338" i="164"/>
  <c r="AI333" i="164"/>
  <c r="AI328" i="164"/>
  <c r="AI323" i="164"/>
  <c r="AI318" i="164"/>
  <c r="AI313" i="164"/>
  <c r="AI308" i="164"/>
  <c r="AI303" i="164"/>
  <c r="AI298" i="164"/>
  <c r="AI293" i="164"/>
  <c r="AI288" i="164"/>
  <c r="AI283" i="164"/>
  <c r="AI278" i="164"/>
  <c r="AI273" i="164"/>
  <c r="AI268" i="164"/>
  <c r="AI263" i="164"/>
  <c r="AI258" i="164"/>
  <c r="AI253" i="164"/>
  <c r="AI248" i="164"/>
  <c r="AI243" i="164"/>
  <c r="AI238" i="164"/>
  <c r="AI233" i="164"/>
  <c r="AI228" i="164"/>
  <c r="AI223" i="164"/>
  <c r="AI218" i="164"/>
  <c r="AI213" i="164"/>
  <c r="AI208" i="164"/>
  <c r="AI203" i="164"/>
  <c r="AI198" i="164"/>
  <c r="AI193" i="164"/>
  <c r="AI188" i="164"/>
  <c r="AI183" i="164"/>
  <c r="AI178" i="164"/>
  <c r="AI173" i="164"/>
  <c r="AI168" i="164"/>
  <c r="AI163" i="164"/>
  <c r="AI158" i="164"/>
  <c r="AI153" i="164"/>
  <c r="AI148" i="164"/>
  <c r="AI143" i="164"/>
  <c r="AI138" i="164"/>
  <c r="AI133" i="164"/>
  <c r="AI128" i="164"/>
  <c r="AI123" i="164"/>
  <c r="AI118" i="164"/>
  <c r="AI113" i="164"/>
  <c r="AI108" i="164"/>
  <c r="AI103" i="164"/>
  <c r="AI98" i="164"/>
  <c r="AI93" i="164"/>
  <c r="AI88" i="164"/>
  <c r="AI83" i="164"/>
  <c r="AI78" i="164"/>
  <c r="AI73" i="164"/>
  <c r="AI68" i="164"/>
  <c r="AI63" i="164"/>
  <c r="AI58" i="164"/>
  <c r="AI53" i="164"/>
  <c r="AI48" i="164"/>
  <c r="AI43" i="164"/>
  <c r="AI38" i="164"/>
  <c r="AI33" i="164"/>
  <c r="AI28" i="164"/>
  <c r="AI23" i="164"/>
  <c r="AI18" i="164"/>
  <c r="AI13" i="164"/>
  <c r="AI8" i="164"/>
  <c r="AE378" i="164"/>
  <c r="AF373" i="164"/>
  <c r="AF368" i="164"/>
  <c r="AF363" i="164"/>
  <c r="AF358" i="164"/>
  <c r="AF353" i="164"/>
  <c r="AF348" i="164"/>
  <c r="AF343" i="164"/>
  <c r="AF338" i="164"/>
  <c r="AF333" i="164"/>
  <c r="AF328" i="164"/>
  <c r="AF323" i="164"/>
  <c r="AF318" i="164"/>
  <c r="AF313" i="164"/>
  <c r="AF308" i="164"/>
  <c r="AF303" i="164"/>
  <c r="AF298" i="164"/>
  <c r="AF293" i="164"/>
  <c r="AF288" i="164"/>
  <c r="AF283" i="164"/>
  <c r="AF278" i="164"/>
  <c r="AF273" i="164"/>
  <c r="AF268" i="164"/>
  <c r="AF263" i="164"/>
  <c r="AF258" i="164"/>
  <c r="AF253" i="164"/>
  <c r="AF248" i="164"/>
  <c r="AF243" i="164"/>
  <c r="AF238" i="164"/>
  <c r="AF233" i="164"/>
  <c r="AF228" i="164"/>
  <c r="AF223" i="164"/>
  <c r="AF218" i="164"/>
  <c r="AF213" i="164"/>
  <c r="AF208" i="164"/>
  <c r="AF203" i="164"/>
  <c r="AF198" i="164"/>
  <c r="AF193" i="164"/>
  <c r="AF188" i="164"/>
  <c r="AF183" i="164"/>
  <c r="AF178" i="164"/>
  <c r="AF173" i="164"/>
  <c r="AF168" i="164"/>
  <c r="AF163" i="164"/>
  <c r="AF158" i="164"/>
  <c r="AF153" i="164"/>
  <c r="AF148" i="164"/>
  <c r="AF143" i="164"/>
  <c r="AF138" i="164"/>
  <c r="AF133" i="164"/>
  <c r="AF128" i="164"/>
  <c r="AF123" i="164"/>
  <c r="AF118" i="164"/>
  <c r="AF113" i="164"/>
  <c r="AF108" i="164"/>
  <c r="AF103" i="164"/>
  <c r="AF98" i="164"/>
  <c r="AF93" i="164"/>
  <c r="AF88" i="164"/>
  <c r="AF83" i="164"/>
  <c r="AF78" i="164"/>
  <c r="AF73" i="164"/>
  <c r="AF68" i="164"/>
  <c r="AF63" i="164"/>
  <c r="AF58" i="164"/>
  <c r="AF53" i="164"/>
  <c r="AF48" i="164"/>
  <c r="AF43" i="164"/>
  <c r="AF38" i="164"/>
  <c r="AF33" i="164"/>
  <c r="AF28" i="164"/>
  <c r="AF23" i="164"/>
  <c r="AF18" i="164"/>
  <c r="AF13" i="164"/>
  <c r="AF8" i="164"/>
  <c r="AC378" i="164"/>
  <c r="AD373" i="164"/>
  <c r="AD368" i="164"/>
  <c r="AD363" i="164"/>
  <c r="AD358" i="164"/>
  <c r="AD353" i="164"/>
  <c r="AD348" i="164"/>
  <c r="AD343" i="164"/>
  <c r="AD338" i="164"/>
  <c r="AD333" i="164"/>
  <c r="AD328" i="164"/>
  <c r="AD323" i="164"/>
  <c r="AD318" i="164"/>
  <c r="AD313" i="164"/>
  <c r="AD308" i="164"/>
  <c r="AD303" i="164"/>
  <c r="AD298" i="164"/>
  <c r="AD293" i="164"/>
  <c r="AD288" i="164"/>
  <c r="AD283" i="164"/>
  <c r="AD278" i="164"/>
  <c r="AD273" i="164"/>
  <c r="AD268" i="164"/>
  <c r="AD263" i="164"/>
  <c r="AD258" i="164"/>
  <c r="AD253" i="164"/>
  <c r="AD248" i="164"/>
  <c r="AD243" i="164"/>
  <c r="AD238" i="164"/>
  <c r="AD233" i="164"/>
  <c r="AD228" i="164"/>
  <c r="AD223" i="164"/>
  <c r="AD218" i="164"/>
  <c r="AD213" i="164"/>
  <c r="AD208" i="164"/>
  <c r="AD203" i="164"/>
  <c r="AD198" i="164"/>
  <c r="AD193" i="164"/>
  <c r="AD188" i="164"/>
  <c r="AD183" i="164"/>
  <c r="AD178" i="164"/>
  <c r="AD173" i="164"/>
  <c r="AD168" i="164"/>
  <c r="AD163" i="164"/>
  <c r="AD158" i="164"/>
  <c r="AD153" i="164"/>
  <c r="AD148" i="164"/>
  <c r="AD143" i="164"/>
  <c r="AD138" i="164"/>
  <c r="AD133" i="164"/>
  <c r="AD128" i="164"/>
  <c r="AD123" i="164"/>
  <c r="AD118" i="164"/>
  <c r="AD113" i="164"/>
  <c r="AD108" i="164"/>
  <c r="AD103" i="164"/>
  <c r="AD98" i="164"/>
  <c r="AD93" i="164"/>
  <c r="AD88" i="164"/>
  <c r="AD83" i="164"/>
  <c r="AD78" i="164"/>
  <c r="AD73" i="164"/>
  <c r="AD68" i="164"/>
  <c r="AD63" i="164"/>
  <c r="AD58" i="164"/>
  <c r="AD53" i="164"/>
  <c r="AD48" i="164"/>
  <c r="AD43" i="164"/>
  <c r="AD38" i="164"/>
  <c r="AD33" i="164"/>
  <c r="AD28" i="164"/>
  <c r="AD23" i="164"/>
  <c r="AD18" i="164"/>
  <c r="AD13" i="164"/>
  <c r="AD8" i="164"/>
  <c r="AA378" i="164"/>
  <c r="Z378" i="164"/>
  <c r="AB373" i="164"/>
  <c r="AB368" i="164"/>
  <c r="AB363" i="164"/>
  <c r="AB358" i="164"/>
  <c r="AB353" i="164"/>
  <c r="AB348" i="164"/>
  <c r="AB343" i="164"/>
  <c r="AB338" i="164"/>
  <c r="AB333" i="164"/>
  <c r="AB328" i="164"/>
  <c r="AB323" i="164"/>
  <c r="AB318" i="164"/>
  <c r="AB313" i="164"/>
  <c r="AB308" i="164"/>
  <c r="AB303" i="164"/>
  <c r="AB298" i="164"/>
  <c r="AB293" i="164"/>
  <c r="AB288" i="164"/>
  <c r="AB283" i="164"/>
  <c r="AB278" i="164"/>
  <c r="AB273" i="164"/>
  <c r="AB268" i="164"/>
  <c r="AB263" i="164"/>
  <c r="AB258" i="164"/>
  <c r="AB253" i="164"/>
  <c r="AB248" i="164"/>
  <c r="AB243" i="164"/>
  <c r="AB238" i="164"/>
  <c r="AB233" i="164"/>
  <c r="AB228" i="164"/>
  <c r="AB223" i="164"/>
  <c r="AB218" i="164"/>
  <c r="AB213" i="164"/>
  <c r="AB208" i="164"/>
  <c r="AB203" i="164"/>
  <c r="AB198" i="164"/>
  <c r="AB193" i="164"/>
  <c r="AB188" i="164"/>
  <c r="AB183" i="164"/>
  <c r="AB178" i="164"/>
  <c r="AB173" i="164"/>
  <c r="AB168" i="164"/>
  <c r="AB163" i="164"/>
  <c r="AB158" i="164"/>
  <c r="AB153" i="164"/>
  <c r="AB148" i="164"/>
  <c r="AB143" i="164"/>
  <c r="AB138" i="164"/>
  <c r="AB133" i="164"/>
  <c r="AB128" i="164"/>
  <c r="AB123" i="164"/>
  <c r="AB118" i="164"/>
  <c r="AB113" i="164"/>
  <c r="AB108" i="164"/>
  <c r="AB103" i="164"/>
  <c r="AB98" i="164"/>
  <c r="AB93" i="164"/>
  <c r="AB88" i="164"/>
  <c r="AB83" i="164"/>
  <c r="AB78" i="164"/>
  <c r="AB73" i="164"/>
  <c r="AB68" i="164"/>
  <c r="AB63" i="164"/>
  <c r="AB58" i="164"/>
  <c r="AB53" i="164"/>
  <c r="AB48" i="164"/>
  <c r="AB43" i="164"/>
  <c r="AB38" i="164"/>
  <c r="AB33" i="164"/>
  <c r="AB28" i="164"/>
  <c r="AB23" i="164"/>
  <c r="AB18" i="164"/>
  <c r="AB13" i="164"/>
  <c r="AB8" i="164"/>
  <c r="X378" i="164"/>
  <c r="Y373" i="164"/>
  <c r="Y368" i="164"/>
  <c r="Y363" i="164"/>
  <c r="Y358" i="164"/>
  <c r="Y353" i="164"/>
  <c r="Y348" i="164"/>
  <c r="Y343" i="164"/>
  <c r="Y338" i="164"/>
  <c r="Y333" i="164"/>
  <c r="Y328" i="164"/>
  <c r="Y323" i="164"/>
  <c r="Y318" i="164"/>
  <c r="Y313" i="164"/>
  <c r="Y308" i="164"/>
  <c r="Y303" i="164"/>
  <c r="Y298" i="164"/>
  <c r="Y293" i="164"/>
  <c r="Y288" i="164"/>
  <c r="Y283" i="164"/>
  <c r="Y278" i="164"/>
  <c r="Y273" i="164"/>
  <c r="Y268" i="164"/>
  <c r="Y263" i="164"/>
  <c r="Y258" i="164"/>
  <c r="Y253" i="164"/>
  <c r="Y248" i="164"/>
  <c r="Y243" i="164"/>
  <c r="Y238" i="164"/>
  <c r="Y233" i="164"/>
  <c r="Y228" i="164"/>
  <c r="Y223" i="164"/>
  <c r="Y218" i="164"/>
  <c r="Y213" i="164"/>
  <c r="Y208" i="164"/>
  <c r="Y203" i="164"/>
  <c r="Y198" i="164"/>
  <c r="Y193" i="164"/>
  <c r="Y188" i="164"/>
  <c r="Y183" i="164"/>
  <c r="Y178" i="164"/>
  <c r="Y173" i="164"/>
  <c r="Y168" i="164"/>
  <c r="Y163" i="164"/>
  <c r="Y158" i="164"/>
  <c r="Y153" i="164"/>
  <c r="Y148" i="164"/>
  <c r="Y143" i="164"/>
  <c r="Y138" i="164"/>
  <c r="Y133" i="164"/>
  <c r="Y128" i="164"/>
  <c r="Y123" i="164"/>
  <c r="Y118" i="164"/>
  <c r="Y113" i="164"/>
  <c r="Y108" i="164"/>
  <c r="Y103" i="164"/>
  <c r="Y98" i="164"/>
  <c r="Y93" i="164"/>
  <c r="Y88" i="164"/>
  <c r="Y83" i="164"/>
  <c r="Y78" i="164"/>
  <c r="Y73" i="164"/>
  <c r="Y68" i="164"/>
  <c r="Y63" i="164"/>
  <c r="Y58" i="164"/>
  <c r="Y53" i="164"/>
  <c r="Y48" i="164"/>
  <c r="Y43" i="164"/>
  <c r="Y38" i="164"/>
  <c r="Y33" i="164"/>
  <c r="Y28" i="164"/>
  <c r="Y23" i="164"/>
  <c r="Y18" i="164"/>
  <c r="Y13" i="164"/>
  <c r="Y8" i="164"/>
  <c r="Y19" i="164"/>
  <c r="V378" i="164"/>
  <c r="W373" i="164"/>
  <c r="W368" i="164"/>
  <c r="W363" i="164"/>
  <c r="W358" i="164"/>
  <c r="W353" i="164"/>
  <c r="W348" i="164"/>
  <c r="W343" i="164"/>
  <c r="W338" i="164"/>
  <c r="W333" i="164"/>
  <c r="W328" i="164"/>
  <c r="W323" i="164"/>
  <c r="W318" i="164"/>
  <c r="W313" i="164"/>
  <c r="W308" i="164"/>
  <c r="W303" i="164"/>
  <c r="W298" i="164"/>
  <c r="W293" i="164"/>
  <c r="W288" i="164"/>
  <c r="W283" i="164"/>
  <c r="W278" i="164"/>
  <c r="W273" i="164"/>
  <c r="W268" i="164"/>
  <c r="W263" i="164"/>
  <c r="W258" i="164"/>
  <c r="W253" i="164"/>
  <c r="W248" i="164"/>
  <c r="W243" i="164"/>
  <c r="W238" i="164"/>
  <c r="W233" i="164"/>
  <c r="W228" i="164"/>
  <c r="W223" i="164"/>
  <c r="W218" i="164"/>
  <c r="W213" i="164"/>
  <c r="W208" i="164"/>
  <c r="W203" i="164"/>
  <c r="W198" i="164"/>
  <c r="W193" i="164"/>
  <c r="W188" i="164"/>
  <c r="W183" i="164"/>
  <c r="W178" i="164"/>
  <c r="W173" i="164"/>
  <c r="W168" i="164"/>
  <c r="W163" i="164"/>
  <c r="W158" i="164"/>
  <c r="W153" i="164"/>
  <c r="W148" i="164"/>
  <c r="W143" i="164"/>
  <c r="W138" i="164"/>
  <c r="W133" i="164"/>
  <c r="W128" i="164"/>
  <c r="W123" i="164"/>
  <c r="W118" i="164"/>
  <c r="W113" i="164"/>
  <c r="W108" i="164"/>
  <c r="W103" i="164"/>
  <c r="W98" i="164"/>
  <c r="W93" i="164"/>
  <c r="W88" i="164"/>
  <c r="W83" i="164"/>
  <c r="W78" i="164"/>
  <c r="W73" i="164"/>
  <c r="W68" i="164"/>
  <c r="W63" i="164"/>
  <c r="W58" i="164"/>
  <c r="W53" i="164"/>
  <c r="W48" i="164"/>
  <c r="W43" i="164"/>
  <c r="W38" i="164"/>
  <c r="W33" i="164"/>
  <c r="W28" i="164"/>
  <c r="W23" i="164"/>
  <c r="W18" i="164"/>
  <c r="W13" i="164"/>
  <c r="W8" i="164"/>
  <c r="W7" i="164"/>
  <c r="T378" i="164"/>
  <c r="S378" i="164"/>
  <c r="S379" i="164"/>
  <c r="U373" i="164"/>
  <c r="U368" i="164"/>
  <c r="U363" i="164"/>
  <c r="U358" i="164"/>
  <c r="U353" i="164"/>
  <c r="U348" i="164"/>
  <c r="U343" i="164"/>
  <c r="U338" i="164"/>
  <c r="U333" i="164"/>
  <c r="U328" i="164"/>
  <c r="U323" i="164"/>
  <c r="U318" i="164"/>
  <c r="U313" i="164"/>
  <c r="U308" i="164"/>
  <c r="U303" i="164"/>
  <c r="U298" i="164"/>
  <c r="U293" i="164"/>
  <c r="U288" i="164"/>
  <c r="U283" i="164"/>
  <c r="U278" i="164"/>
  <c r="U273" i="164"/>
  <c r="U268" i="164"/>
  <c r="U263" i="164"/>
  <c r="U258" i="164"/>
  <c r="U253" i="164"/>
  <c r="U248" i="164"/>
  <c r="U243" i="164"/>
  <c r="U238" i="164"/>
  <c r="U233" i="164"/>
  <c r="U228" i="164"/>
  <c r="U223" i="164"/>
  <c r="U218" i="164"/>
  <c r="U213" i="164"/>
  <c r="U208" i="164"/>
  <c r="U203" i="164"/>
  <c r="U198" i="164"/>
  <c r="U193" i="164"/>
  <c r="U188" i="164"/>
  <c r="U183" i="164"/>
  <c r="U178" i="164"/>
  <c r="U173" i="164"/>
  <c r="U168" i="164"/>
  <c r="U163" i="164"/>
  <c r="U158" i="164"/>
  <c r="U153" i="164"/>
  <c r="U148" i="164"/>
  <c r="U143" i="164"/>
  <c r="U138" i="164"/>
  <c r="U133" i="164"/>
  <c r="U128" i="164"/>
  <c r="U123" i="164"/>
  <c r="U118" i="164"/>
  <c r="U113" i="164"/>
  <c r="U108" i="164"/>
  <c r="U103" i="164"/>
  <c r="U98" i="164"/>
  <c r="U93" i="164"/>
  <c r="U88" i="164"/>
  <c r="U83" i="164"/>
  <c r="U78" i="164"/>
  <c r="U73" i="164"/>
  <c r="U68" i="164"/>
  <c r="U63" i="164"/>
  <c r="U58" i="164"/>
  <c r="U53" i="164"/>
  <c r="U48" i="164"/>
  <c r="U43" i="164"/>
  <c r="U38" i="164"/>
  <c r="U33" i="164"/>
  <c r="U28" i="164"/>
  <c r="U23" i="164"/>
  <c r="U18" i="164"/>
  <c r="U13" i="164"/>
  <c r="U8" i="164"/>
  <c r="Q378" i="164"/>
  <c r="R364" i="164"/>
  <c r="R363" i="164"/>
  <c r="R373" i="164"/>
  <c r="R368" i="164"/>
  <c r="R358" i="164"/>
  <c r="R353" i="164"/>
  <c r="R348" i="164"/>
  <c r="R343" i="164"/>
  <c r="R338" i="164"/>
  <c r="R333" i="164"/>
  <c r="R328" i="164"/>
  <c r="R323" i="164"/>
  <c r="R318" i="164"/>
  <c r="R313" i="164"/>
  <c r="R308" i="164"/>
  <c r="R303" i="164"/>
  <c r="R298" i="164"/>
  <c r="R293" i="164"/>
  <c r="R288" i="164"/>
  <c r="R283" i="164"/>
  <c r="R278" i="164"/>
  <c r="R273" i="164"/>
  <c r="R268" i="164"/>
  <c r="R263" i="164"/>
  <c r="R258" i="164"/>
  <c r="R253" i="164"/>
  <c r="R248" i="164"/>
  <c r="R243" i="164"/>
  <c r="R238" i="164"/>
  <c r="R233" i="164"/>
  <c r="R228" i="164"/>
  <c r="R223" i="164"/>
  <c r="R218" i="164"/>
  <c r="R213" i="164"/>
  <c r="R208" i="164"/>
  <c r="R203" i="164"/>
  <c r="R198" i="164"/>
  <c r="R193" i="164"/>
  <c r="R188" i="164"/>
  <c r="R183" i="164"/>
  <c r="R178" i="164"/>
  <c r="R173" i="164"/>
  <c r="R168" i="164"/>
  <c r="R163" i="164"/>
  <c r="R158" i="164"/>
  <c r="R153" i="164"/>
  <c r="R148" i="164"/>
  <c r="R143" i="164"/>
  <c r="R138" i="164"/>
  <c r="R133" i="164"/>
  <c r="R128" i="164"/>
  <c r="R123" i="164"/>
  <c r="R118" i="164"/>
  <c r="R113" i="164"/>
  <c r="R108" i="164"/>
  <c r="R103" i="164"/>
  <c r="R98" i="164"/>
  <c r="R93" i="164"/>
  <c r="R88" i="164"/>
  <c r="R83" i="164"/>
  <c r="R78" i="164"/>
  <c r="R73" i="164"/>
  <c r="R68" i="164"/>
  <c r="R63" i="164"/>
  <c r="R58" i="164"/>
  <c r="R53" i="164"/>
  <c r="R48" i="164"/>
  <c r="R43" i="164"/>
  <c r="R38" i="164"/>
  <c r="R33" i="164"/>
  <c r="R28" i="164"/>
  <c r="R23" i="164"/>
  <c r="R18" i="164"/>
  <c r="R13" i="164"/>
  <c r="R8" i="164"/>
  <c r="R7" i="164"/>
  <c r="O377" i="164"/>
  <c r="O378" i="164"/>
  <c r="P373" i="164"/>
  <c r="P368" i="164"/>
  <c r="P363" i="164"/>
  <c r="P358" i="164"/>
  <c r="P353" i="164"/>
  <c r="P348" i="164"/>
  <c r="P343" i="164"/>
  <c r="P338" i="164"/>
  <c r="P334" i="164"/>
  <c r="P333" i="164"/>
  <c r="P328" i="164"/>
  <c r="P323" i="164"/>
  <c r="P318" i="164"/>
  <c r="P313" i="164"/>
  <c r="P308" i="164"/>
  <c r="P303" i="164"/>
  <c r="P298" i="164"/>
  <c r="P293" i="164"/>
  <c r="P288" i="164"/>
  <c r="P283" i="164"/>
  <c r="P278" i="164"/>
  <c r="P273" i="164"/>
  <c r="P268" i="164"/>
  <c r="P263" i="164"/>
  <c r="P258" i="164"/>
  <c r="P253" i="164"/>
  <c r="P248" i="164"/>
  <c r="P243" i="164"/>
  <c r="P238" i="164"/>
  <c r="P233" i="164"/>
  <c r="P228" i="164"/>
  <c r="P223" i="164"/>
  <c r="P218" i="164"/>
  <c r="P213" i="164"/>
  <c r="P208" i="164"/>
  <c r="P203" i="164"/>
  <c r="P198" i="164"/>
  <c r="P193" i="164"/>
  <c r="P188" i="164"/>
  <c r="P183" i="164"/>
  <c r="P178" i="164"/>
  <c r="P173" i="164"/>
  <c r="P168" i="164"/>
  <c r="P163" i="164"/>
  <c r="P158" i="164"/>
  <c r="P153" i="164"/>
  <c r="P148" i="164"/>
  <c r="P143" i="164"/>
  <c r="P138" i="164"/>
  <c r="P133" i="164"/>
  <c r="P128" i="164"/>
  <c r="P123" i="164"/>
  <c r="P118" i="164"/>
  <c r="P113" i="164"/>
  <c r="P108" i="164"/>
  <c r="P103" i="164"/>
  <c r="P98" i="164"/>
  <c r="P93" i="164"/>
  <c r="P88" i="164"/>
  <c r="P83" i="164"/>
  <c r="P78" i="164"/>
  <c r="P73" i="164"/>
  <c r="P68" i="164"/>
  <c r="P63" i="164"/>
  <c r="P58" i="164"/>
  <c r="P53" i="164"/>
  <c r="P48" i="164"/>
  <c r="P43" i="164"/>
  <c r="P38" i="164"/>
  <c r="P33" i="164"/>
  <c r="P28" i="164"/>
  <c r="P23" i="164"/>
  <c r="P18" i="164"/>
  <c r="P13" i="164"/>
  <c r="P8" i="164"/>
  <c r="CO7" i="164" l="1"/>
  <c r="ED7" i="164" s="1"/>
  <c r="EF7" i="164" s="1"/>
  <c r="BW13" i="164"/>
  <c r="CW8" i="164" s="1"/>
  <c r="BW28" i="164"/>
  <c r="CW11" i="164" s="1"/>
  <c r="BW43" i="164"/>
  <c r="CW14" i="164" s="1"/>
  <c r="BW58" i="164"/>
  <c r="CW17" i="164" s="1"/>
  <c r="BW73" i="164"/>
  <c r="CW20" i="164" s="1"/>
  <c r="BW88" i="164"/>
  <c r="BW103" i="164"/>
  <c r="BW118" i="164"/>
  <c r="BW133" i="164"/>
  <c r="BW148" i="164"/>
  <c r="BW163" i="164"/>
  <c r="BW178" i="164"/>
  <c r="BW193" i="164"/>
  <c r="BW208" i="164"/>
  <c r="BW223" i="164"/>
  <c r="BW238" i="164"/>
  <c r="BW253" i="164"/>
  <c r="BW268" i="164"/>
  <c r="BW283" i="164"/>
  <c r="BW298" i="164"/>
  <c r="BW313" i="164"/>
  <c r="BW328" i="164"/>
  <c r="BW343" i="164"/>
  <c r="BW358" i="164"/>
  <c r="BW373" i="164"/>
  <c r="BH7" i="164"/>
  <c r="CM7" i="164" s="1"/>
  <c r="EA7" i="164" s="1"/>
  <c r="EC7" i="164" s="1"/>
  <c r="BH18" i="164"/>
  <c r="CU9" i="164" s="1"/>
  <c r="BH48" i="164"/>
  <c r="CU15" i="164" s="1"/>
  <c r="BH63" i="164"/>
  <c r="CU18" i="164" s="1"/>
  <c r="BH78" i="164"/>
  <c r="CU21" i="164" s="1"/>
  <c r="BH93" i="164"/>
  <c r="CU24" i="164" s="1"/>
  <c r="BW8" i="164"/>
  <c r="BW23" i="164"/>
  <c r="CW10" i="164" s="1"/>
  <c r="BW38" i="164"/>
  <c r="CW13" i="164" s="1"/>
  <c r="BW53" i="164"/>
  <c r="CW16" i="164" s="1"/>
  <c r="BW68" i="164"/>
  <c r="CW19" i="164" s="1"/>
  <c r="BW83" i="164"/>
  <c r="BW98" i="164"/>
  <c r="BW113" i="164"/>
  <c r="BW128" i="164"/>
  <c r="BW143" i="164"/>
  <c r="BW158" i="164"/>
  <c r="BW173" i="164"/>
  <c r="BW188" i="164"/>
  <c r="BW203" i="164"/>
  <c r="BW218" i="164"/>
  <c r="BW233" i="164"/>
  <c r="BW248" i="164"/>
  <c r="BW263" i="164"/>
  <c r="BW278" i="164"/>
  <c r="BW293" i="164"/>
  <c r="BW308" i="164"/>
  <c r="BW323" i="164"/>
  <c r="BW338" i="164"/>
  <c r="BW353" i="164"/>
  <c r="BW368" i="164"/>
  <c r="BD38" i="164"/>
  <c r="CQ13" i="164" s="1"/>
  <c r="BD353" i="164"/>
  <c r="CQ76" i="164" s="1"/>
  <c r="EG45" i="164" s="1"/>
  <c r="EI45" i="164" s="1"/>
  <c r="BW18" i="164"/>
  <c r="CW9" i="164" s="1"/>
  <c r="BW33" i="164"/>
  <c r="CW12" i="164" s="1"/>
  <c r="BW48" i="164"/>
  <c r="CW15" i="164" s="1"/>
  <c r="BW63" i="164"/>
  <c r="CW18" i="164" s="1"/>
  <c r="BW78" i="164"/>
  <c r="CW21" i="164" s="1"/>
  <c r="BW93" i="164"/>
  <c r="BW108" i="164"/>
  <c r="BW123" i="164"/>
  <c r="BW138" i="164"/>
  <c r="BW153" i="164"/>
  <c r="BW168" i="164"/>
  <c r="BW183" i="164"/>
  <c r="BW198" i="164"/>
  <c r="BW213" i="164"/>
  <c r="BW228" i="164"/>
  <c r="BW243" i="164"/>
  <c r="BW258" i="164"/>
  <c r="BW273" i="164"/>
  <c r="BW288" i="164"/>
  <c r="BW303" i="164"/>
  <c r="BW318" i="164"/>
  <c r="BW333" i="164"/>
  <c r="BW348" i="164"/>
  <c r="BW363" i="164"/>
  <c r="BH333" i="164"/>
  <c r="CU72" i="164" s="1"/>
  <c r="EM41" i="164" s="1"/>
  <c r="EO41" i="164" s="1"/>
  <c r="BH343" i="164"/>
  <c r="CU74" i="164" s="1"/>
  <c r="EM43" i="164" s="1"/>
  <c r="EO43" i="164" s="1"/>
  <c r="BH8" i="164"/>
  <c r="CU7" i="164" s="1"/>
  <c r="EM7" i="164" s="1"/>
  <c r="EO7" i="164" s="1"/>
  <c r="BD18" i="164"/>
  <c r="CQ9" i="164" s="1"/>
  <c r="BD363" i="164"/>
  <c r="CQ78" i="164" s="1"/>
  <c r="EG47" i="164" s="1"/>
  <c r="EI47" i="164" s="1"/>
  <c r="BF203" i="164"/>
  <c r="CS46" i="164" s="1"/>
  <c r="EJ15" i="164" s="1"/>
  <c r="EL15" i="164" s="1"/>
  <c r="BF293" i="164"/>
  <c r="CS64" i="164" s="1"/>
  <c r="EJ33" i="164" s="1"/>
  <c r="EL33" i="164" s="1"/>
  <c r="BD168" i="164"/>
  <c r="CQ39" i="164" s="1"/>
  <c r="BD13" i="164"/>
  <c r="CQ8" i="164" s="1"/>
  <c r="BF13" i="164"/>
  <c r="CS8" i="164" s="1"/>
  <c r="BD143" i="164"/>
  <c r="CQ34" i="164" s="1"/>
  <c r="BF8" i="164"/>
  <c r="CS7" i="164" s="1"/>
  <c r="EJ7" i="164" s="1"/>
  <c r="EL7" i="164" s="1"/>
  <c r="BF23" i="164"/>
  <c r="CS10" i="164" s="1"/>
  <c r="BF98" i="164"/>
  <c r="CS25" i="164" s="1"/>
  <c r="BF113" i="164"/>
  <c r="CS28" i="164" s="1"/>
  <c r="BF128" i="164"/>
  <c r="CS31" i="164" s="1"/>
  <c r="BF143" i="164"/>
  <c r="CS34" i="164" s="1"/>
  <c r="BF158" i="164"/>
  <c r="CS37" i="164" s="1"/>
  <c r="BF7" i="164"/>
  <c r="CK7" i="164" s="1"/>
  <c r="DX7" i="164" s="1"/>
  <c r="DZ7" i="164" s="1"/>
  <c r="BD28" i="164"/>
  <c r="CQ11" i="164" s="1"/>
  <c r="BF48" i="164"/>
  <c r="CS15" i="164" s="1"/>
  <c r="BH58" i="164"/>
  <c r="CU17" i="164" s="1"/>
  <c r="BF63" i="164"/>
  <c r="CS18" i="164" s="1"/>
  <c r="BH88" i="164"/>
  <c r="CU23" i="164" s="1"/>
  <c r="BF93" i="164"/>
  <c r="CS24" i="164" s="1"/>
  <c r="BF108" i="164"/>
  <c r="CS27" i="164" s="1"/>
  <c r="BF123" i="164"/>
  <c r="CS30" i="164" s="1"/>
  <c r="BF138" i="164"/>
  <c r="CS33" i="164" s="1"/>
  <c r="BD183" i="164"/>
  <c r="CQ42" i="164" s="1"/>
  <c r="EG11" i="164" s="1"/>
  <c r="EI11" i="164" s="1"/>
  <c r="BD198" i="164"/>
  <c r="CQ45" i="164" s="1"/>
  <c r="EG14" i="164" s="1"/>
  <c r="EI14" i="164" s="1"/>
  <c r="BD213" i="164"/>
  <c r="CQ48" i="164" s="1"/>
  <c r="EG17" i="164" s="1"/>
  <c r="EI17" i="164" s="1"/>
  <c r="BD228" i="164"/>
  <c r="CQ51" i="164" s="1"/>
  <c r="EG20" i="164" s="1"/>
  <c r="EI20" i="164" s="1"/>
  <c r="BD243" i="164"/>
  <c r="CQ54" i="164" s="1"/>
  <c r="EG23" i="164" s="1"/>
  <c r="EI23" i="164" s="1"/>
  <c r="BD258" i="164"/>
  <c r="CQ57" i="164" s="1"/>
  <c r="EG26" i="164" s="1"/>
  <c r="EI26" i="164" s="1"/>
  <c r="BD273" i="164"/>
  <c r="CQ60" i="164" s="1"/>
  <c r="EG29" i="164" s="1"/>
  <c r="EI29" i="164" s="1"/>
  <c r="BD303" i="164"/>
  <c r="CQ66" i="164" s="1"/>
  <c r="EG35" i="164" s="1"/>
  <c r="EI35" i="164" s="1"/>
  <c r="BD318" i="164"/>
  <c r="CQ69" i="164" s="1"/>
  <c r="EG38" i="164" s="1"/>
  <c r="EI38" i="164" s="1"/>
  <c r="BD333" i="164"/>
  <c r="CQ72" i="164" s="1"/>
  <c r="EG41" i="164" s="1"/>
  <c r="EI41" i="164" s="1"/>
  <c r="AR378" i="164"/>
  <c r="BF193" i="164"/>
  <c r="CS44" i="164" s="1"/>
  <c r="EJ13" i="164" s="1"/>
  <c r="EL13" i="164" s="1"/>
  <c r="BF238" i="164"/>
  <c r="CS53" i="164" s="1"/>
  <c r="EJ22" i="164" s="1"/>
  <c r="EL22" i="164" s="1"/>
  <c r="BF283" i="164"/>
  <c r="CS62" i="164" s="1"/>
  <c r="EJ31" i="164" s="1"/>
  <c r="EL31" i="164" s="1"/>
  <c r="BF313" i="164"/>
  <c r="CS68" i="164" s="1"/>
  <c r="EJ37" i="164" s="1"/>
  <c r="EL37" i="164" s="1"/>
  <c r="AP378" i="164"/>
  <c r="AT378" i="164"/>
  <c r="DU7" i="164"/>
  <c r="DW7" i="164" s="1"/>
  <c r="BD33" i="164"/>
  <c r="CQ12" i="164" s="1"/>
  <c r="BD48" i="164"/>
  <c r="CQ15" i="164" s="1"/>
  <c r="BH53" i="164"/>
  <c r="CU16" i="164" s="1"/>
  <c r="BD63" i="164"/>
  <c r="CQ18" i="164" s="1"/>
  <c r="BD78" i="164"/>
  <c r="CQ21" i="164" s="1"/>
  <c r="BD93" i="164"/>
  <c r="CQ24" i="164" s="1"/>
  <c r="BH143" i="164"/>
  <c r="CU34" i="164" s="1"/>
  <c r="BF338" i="164"/>
  <c r="CS73" i="164" s="1"/>
  <c r="EJ42" i="164" s="1"/>
  <c r="EL42" i="164" s="1"/>
  <c r="BF18" i="164"/>
  <c r="CS9" i="164" s="1"/>
  <c r="BH23" i="164"/>
  <c r="CU10" i="164" s="1"/>
  <c r="BF53" i="164"/>
  <c r="CS16" i="164" s="1"/>
  <c r="BF68" i="164"/>
  <c r="CS19" i="164" s="1"/>
  <c r="BF78" i="164"/>
  <c r="CS21" i="164" s="1"/>
  <c r="BF83" i="164"/>
  <c r="CS22" i="164" s="1"/>
  <c r="BF118" i="164"/>
  <c r="CS29" i="164" s="1"/>
  <c r="BF148" i="164"/>
  <c r="CS35" i="164" s="1"/>
  <c r="BH158" i="164"/>
  <c r="CU37" i="164" s="1"/>
  <c r="BH168" i="164"/>
  <c r="CU39" i="164" s="1"/>
  <c r="BD193" i="164"/>
  <c r="CQ44" i="164" s="1"/>
  <c r="EG13" i="164" s="1"/>
  <c r="EI13" i="164" s="1"/>
  <c r="BH198" i="164"/>
  <c r="CU45" i="164" s="1"/>
  <c r="EM14" i="164" s="1"/>
  <c r="EO14" i="164" s="1"/>
  <c r="BH213" i="164"/>
  <c r="CU48" i="164" s="1"/>
  <c r="EM17" i="164" s="1"/>
  <c r="EO17" i="164" s="1"/>
  <c r="BD238" i="164"/>
  <c r="CQ53" i="164" s="1"/>
  <c r="EG22" i="164" s="1"/>
  <c r="EI22" i="164" s="1"/>
  <c r="BH243" i="164"/>
  <c r="CU54" i="164" s="1"/>
  <c r="EM23" i="164" s="1"/>
  <c r="EO23" i="164" s="1"/>
  <c r="BH258" i="164"/>
  <c r="CU57" i="164" s="1"/>
  <c r="EM26" i="164" s="1"/>
  <c r="EO26" i="164" s="1"/>
  <c r="BD283" i="164"/>
  <c r="CQ62" i="164" s="1"/>
  <c r="EG31" i="164" s="1"/>
  <c r="EI31" i="164" s="1"/>
  <c r="BH288" i="164"/>
  <c r="CU63" i="164" s="1"/>
  <c r="EM32" i="164" s="1"/>
  <c r="EO32" i="164" s="1"/>
  <c r="BD313" i="164"/>
  <c r="CQ68" i="164" s="1"/>
  <c r="EG37" i="164" s="1"/>
  <c r="EI37" i="164" s="1"/>
  <c r="BH318" i="164"/>
  <c r="CU69" i="164" s="1"/>
  <c r="EM38" i="164" s="1"/>
  <c r="EO38" i="164" s="1"/>
  <c r="BF333" i="164"/>
  <c r="CS72" i="164" s="1"/>
  <c r="EJ41" i="164" s="1"/>
  <c r="EL41" i="164" s="1"/>
  <c r="BH338" i="164"/>
  <c r="CU73" i="164" s="1"/>
  <c r="EM42" i="164" s="1"/>
  <c r="EO42" i="164" s="1"/>
  <c r="BD348" i="164"/>
  <c r="CQ75" i="164" s="1"/>
  <c r="EG44" i="164" s="1"/>
  <c r="EI44" i="164" s="1"/>
  <c r="BH353" i="164"/>
  <c r="CU76" i="164" s="1"/>
  <c r="EM45" i="164" s="1"/>
  <c r="EO45" i="164" s="1"/>
  <c r="AF378" i="164"/>
  <c r="AW378" i="164"/>
  <c r="BD43" i="164"/>
  <c r="CQ14" i="164" s="1"/>
  <c r="BD173" i="164"/>
  <c r="CQ40" i="164" s="1"/>
  <c r="EG9" i="164" s="1"/>
  <c r="EI9" i="164" s="1"/>
  <c r="BD218" i="164"/>
  <c r="CQ49" i="164" s="1"/>
  <c r="EG18" i="164" s="1"/>
  <c r="EI18" i="164" s="1"/>
  <c r="BD263" i="164"/>
  <c r="CQ58" i="164" s="1"/>
  <c r="EG27" i="164" s="1"/>
  <c r="EI27" i="164" s="1"/>
  <c r="BD308" i="164"/>
  <c r="CQ67" i="164" s="1"/>
  <c r="EG36" i="164" s="1"/>
  <c r="EI36" i="164" s="1"/>
  <c r="BD358" i="164"/>
  <c r="CQ77" i="164" s="1"/>
  <c r="EG46" i="164" s="1"/>
  <c r="EI46" i="164" s="1"/>
  <c r="BD373" i="164"/>
  <c r="CQ80" i="164" s="1"/>
  <c r="EG49" i="164" s="1"/>
  <c r="EI49" i="164" s="1"/>
  <c r="BF43" i="164"/>
  <c r="CS14" i="164" s="1"/>
  <c r="BD108" i="164"/>
  <c r="CQ27" i="164" s="1"/>
  <c r="BD123" i="164"/>
  <c r="CQ30" i="164" s="1"/>
  <c r="BD138" i="164"/>
  <c r="CQ33" i="164" s="1"/>
  <c r="BD153" i="164"/>
  <c r="CQ36" i="164" s="1"/>
  <c r="BF173" i="164"/>
  <c r="CS40" i="164" s="1"/>
  <c r="EJ9" i="164" s="1"/>
  <c r="EL9" i="164" s="1"/>
  <c r="BF188" i="164"/>
  <c r="CS43" i="164" s="1"/>
  <c r="EJ12" i="164" s="1"/>
  <c r="EL12" i="164" s="1"/>
  <c r="BF218" i="164"/>
  <c r="CS49" i="164" s="1"/>
  <c r="EJ18" i="164" s="1"/>
  <c r="EL18" i="164" s="1"/>
  <c r="BF233" i="164"/>
  <c r="CS52" i="164" s="1"/>
  <c r="EJ21" i="164" s="1"/>
  <c r="EL21" i="164" s="1"/>
  <c r="BF248" i="164"/>
  <c r="CS55" i="164" s="1"/>
  <c r="EJ24" i="164" s="1"/>
  <c r="EL24" i="164" s="1"/>
  <c r="BF263" i="164"/>
  <c r="CS58" i="164" s="1"/>
  <c r="EJ27" i="164" s="1"/>
  <c r="EL27" i="164" s="1"/>
  <c r="BF278" i="164"/>
  <c r="CS61" i="164" s="1"/>
  <c r="EJ30" i="164" s="1"/>
  <c r="EL30" i="164" s="1"/>
  <c r="BD288" i="164"/>
  <c r="CQ63" i="164" s="1"/>
  <c r="EG32" i="164" s="1"/>
  <c r="EI32" i="164" s="1"/>
  <c r="BF308" i="164"/>
  <c r="CS67" i="164" s="1"/>
  <c r="EJ36" i="164" s="1"/>
  <c r="EL36" i="164" s="1"/>
  <c r="BF323" i="164"/>
  <c r="CS70" i="164" s="1"/>
  <c r="EJ39" i="164" s="1"/>
  <c r="EL39" i="164" s="1"/>
  <c r="BF358" i="164"/>
  <c r="CS77" i="164" s="1"/>
  <c r="EJ46" i="164" s="1"/>
  <c r="EL46" i="164" s="1"/>
  <c r="BF373" i="164"/>
  <c r="CS80" i="164" s="1"/>
  <c r="EJ49" i="164" s="1"/>
  <c r="EL49" i="164" s="1"/>
  <c r="BA378" i="164"/>
  <c r="AY378" i="164"/>
  <c r="BH103" i="164"/>
  <c r="CU26" i="164" s="1"/>
  <c r="BH133" i="164"/>
  <c r="CU32" i="164" s="1"/>
  <c r="EM8" i="164" s="1"/>
  <c r="EO8" i="164" s="1"/>
  <c r="BH163" i="164"/>
  <c r="CU38" i="164" s="1"/>
  <c r="BH173" i="164"/>
  <c r="CU40" i="164" s="1"/>
  <c r="EM9" i="164" s="1"/>
  <c r="EO9" i="164" s="1"/>
  <c r="BH203" i="164"/>
  <c r="CU46" i="164" s="1"/>
  <c r="EM15" i="164" s="1"/>
  <c r="EO15" i="164" s="1"/>
  <c r="BH218" i="164"/>
  <c r="CU49" i="164" s="1"/>
  <c r="EM18" i="164" s="1"/>
  <c r="EO18" i="164" s="1"/>
  <c r="BH248" i="164"/>
  <c r="CU55" i="164" s="1"/>
  <c r="EM24" i="164" s="1"/>
  <c r="EO24" i="164" s="1"/>
  <c r="BH263" i="164"/>
  <c r="CU58" i="164" s="1"/>
  <c r="EM27" i="164" s="1"/>
  <c r="EO27" i="164" s="1"/>
  <c r="BH293" i="164"/>
  <c r="CU64" i="164" s="1"/>
  <c r="EM33" i="164" s="1"/>
  <c r="EO33" i="164" s="1"/>
  <c r="BH308" i="164"/>
  <c r="CU67" i="164" s="1"/>
  <c r="EM36" i="164" s="1"/>
  <c r="EO36" i="164" s="1"/>
  <c r="BH373" i="164"/>
  <c r="CU80" i="164" s="1"/>
  <c r="EM49" i="164" s="1"/>
  <c r="EO49" i="164" s="1"/>
  <c r="AD378" i="164"/>
  <c r="AK378" i="164"/>
  <c r="BF38" i="164"/>
  <c r="CS13" i="164" s="1"/>
  <c r="BD68" i="164"/>
  <c r="CQ19" i="164" s="1"/>
  <c r="BH123" i="164"/>
  <c r="CU30" i="164" s="1"/>
  <c r="BH153" i="164"/>
  <c r="CU36" i="164" s="1"/>
  <c r="BF168" i="164"/>
  <c r="CS39" i="164" s="1"/>
  <c r="BF198" i="164"/>
  <c r="CS45" i="164" s="1"/>
  <c r="EJ14" i="164" s="1"/>
  <c r="EL14" i="164" s="1"/>
  <c r="BH208" i="164"/>
  <c r="CU47" i="164" s="1"/>
  <c r="EM16" i="164" s="1"/>
  <c r="EO16" i="164" s="1"/>
  <c r="BF213" i="164"/>
  <c r="CS48" i="164" s="1"/>
  <c r="EJ17" i="164" s="1"/>
  <c r="EL17" i="164" s="1"/>
  <c r="BF243" i="164"/>
  <c r="CS54" i="164" s="1"/>
  <c r="EJ23" i="164" s="1"/>
  <c r="EL23" i="164" s="1"/>
  <c r="BH253" i="164"/>
  <c r="CU56" i="164" s="1"/>
  <c r="EM25" i="164" s="1"/>
  <c r="EO25" i="164" s="1"/>
  <c r="BF258" i="164"/>
  <c r="CS57" i="164" s="1"/>
  <c r="EJ26" i="164" s="1"/>
  <c r="EL26" i="164" s="1"/>
  <c r="BF288" i="164"/>
  <c r="CS63" i="164" s="1"/>
  <c r="EJ32" i="164" s="1"/>
  <c r="EL32" i="164" s="1"/>
  <c r="BH298" i="164"/>
  <c r="CU65" i="164" s="1"/>
  <c r="EM34" i="164" s="1"/>
  <c r="EO34" i="164" s="1"/>
  <c r="BH328" i="164"/>
  <c r="CU71" i="164" s="1"/>
  <c r="EM40" i="164" s="1"/>
  <c r="EO40" i="164" s="1"/>
  <c r="BF353" i="164"/>
  <c r="CS76" i="164" s="1"/>
  <c r="EJ45" i="164" s="1"/>
  <c r="EL45" i="164" s="1"/>
  <c r="BF368" i="164"/>
  <c r="CS79" i="164" s="1"/>
  <c r="EJ48" i="164" s="1"/>
  <c r="EL48" i="164" s="1"/>
  <c r="Y378" i="164"/>
  <c r="BD23" i="164"/>
  <c r="CQ10" i="164" s="1"/>
  <c r="BF28" i="164"/>
  <c r="CS11" i="164" s="1"/>
  <c r="BH33" i="164"/>
  <c r="CU12" i="164" s="1"/>
  <c r="BH43" i="164"/>
  <c r="CU14" i="164" s="1"/>
  <c r="BH68" i="164"/>
  <c r="CU19" i="164" s="1"/>
  <c r="BD73" i="164"/>
  <c r="CQ20" i="164" s="1"/>
  <c r="BD98" i="164"/>
  <c r="CQ25" i="164" s="1"/>
  <c r="BF103" i="164"/>
  <c r="CS26" i="164" s="1"/>
  <c r="BH113" i="164"/>
  <c r="CU28" i="164" s="1"/>
  <c r="BH138" i="164"/>
  <c r="CU33" i="164" s="1"/>
  <c r="BH148" i="164"/>
  <c r="CU35" i="164" s="1"/>
  <c r="BD178" i="164"/>
  <c r="CQ41" i="164" s="1"/>
  <c r="EG10" i="164" s="1"/>
  <c r="EI10" i="164" s="1"/>
  <c r="BF183" i="164"/>
  <c r="CS42" i="164" s="1"/>
  <c r="EJ11" i="164" s="1"/>
  <c r="EL11" i="164" s="1"/>
  <c r="BH188" i="164"/>
  <c r="CU43" i="164" s="1"/>
  <c r="EM12" i="164" s="1"/>
  <c r="EO12" i="164" s="1"/>
  <c r="BD223" i="164"/>
  <c r="CQ50" i="164" s="1"/>
  <c r="EG19" i="164" s="1"/>
  <c r="EI19" i="164" s="1"/>
  <c r="BF228" i="164"/>
  <c r="CS51" i="164" s="1"/>
  <c r="EJ20" i="164" s="1"/>
  <c r="EL20" i="164" s="1"/>
  <c r="BH233" i="164"/>
  <c r="CU52" i="164" s="1"/>
  <c r="EM21" i="164" s="1"/>
  <c r="EO21" i="164" s="1"/>
  <c r="BD268" i="164"/>
  <c r="CQ59" i="164" s="1"/>
  <c r="EG28" i="164" s="1"/>
  <c r="EI28" i="164" s="1"/>
  <c r="BF273" i="164"/>
  <c r="CS60" i="164" s="1"/>
  <c r="EJ29" i="164" s="1"/>
  <c r="EL29" i="164" s="1"/>
  <c r="BH278" i="164"/>
  <c r="CU61" i="164" s="1"/>
  <c r="EM30" i="164" s="1"/>
  <c r="EO30" i="164" s="1"/>
  <c r="BH303" i="164"/>
  <c r="CU66" i="164" s="1"/>
  <c r="EM35" i="164" s="1"/>
  <c r="EO35" i="164" s="1"/>
  <c r="BH313" i="164"/>
  <c r="CU68" i="164" s="1"/>
  <c r="EM37" i="164" s="1"/>
  <c r="EO37" i="164" s="1"/>
  <c r="BD338" i="164"/>
  <c r="CQ73" i="164" s="1"/>
  <c r="EG42" i="164" s="1"/>
  <c r="EI42" i="164" s="1"/>
  <c r="BF343" i="164"/>
  <c r="CS74" i="164" s="1"/>
  <c r="EJ43" i="164" s="1"/>
  <c r="EL43" i="164" s="1"/>
  <c r="BH348" i="164"/>
  <c r="CU75" i="164" s="1"/>
  <c r="EM44" i="164" s="1"/>
  <c r="EO44" i="164" s="1"/>
  <c r="BH358" i="164"/>
  <c r="CU77" i="164" s="1"/>
  <c r="EM46" i="164" s="1"/>
  <c r="EO46" i="164" s="1"/>
  <c r="BF363" i="164"/>
  <c r="CS78" i="164" s="1"/>
  <c r="EJ47" i="164" s="1"/>
  <c r="EL47" i="164" s="1"/>
  <c r="BH368" i="164"/>
  <c r="CU79" i="164" s="1"/>
  <c r="EM48" i="164" s="1"/>
  <c r="EO48" i="164" s="1"/>
  <c r="BH13" i="164"/>
  <c r="CU8" i="164" s="1"/>
  <c r="BH38" i="164"/>
  <c r="CU13" i="164" s="1"/>
  <c r="BF73" i="164"/>
  <c r="CS20" i="164" s="1"/>
  <c r="BH83" i="164"/>
  <c r="CU22" i="164" s="1"/>
  <c r="BH108" i="164"/>
  <c r="CU27" i="164" s="1"/>
  <c r="BD118" i="164"/>
  <c r="CQ29" i="164" s="1"/>
  <c r="BF153" i="164"/>
  <c r="CS36" i="164" s="1"/>
  <c r="BF178" i="164"/>
  <c r="CS41" i="164" s="1"/>
  <c r="EJ10" i="164" s="1"/>
  <c r="EL10" i="164" s="1"/>
  <c r="BH183" i="164"/>
  <c r="CU42" i="164" s="1"/>
  <c r="EM11" i="164" s="1"/>
  <c r="EO11" i="164" s="1"/>
  <c r="BH193" i="164"/>
  <c r="CU44" i="164" s="1"/>
  <c r="EM13" i="164" s="1"/>
  <c r="EO13" i="164" s="1"/>
  <c r="BF223" i="164"/>
  <c r="CS50" i="164" s="1"/>
  <c r="EJ19" i="164" s="1"/>
  <c r="EL19" i="164" s="1"/>
  <c r="BH228" i="164"/>
  <c r="CU51" i="164" s="1"/>
  <c r="EM20" i="164" s="1"/>
  <c r="EO20" i="164" s="1"/>
  <c r="BH238" i="164"/>
  <c r="CU53" i="164" s="1"/>
  <c r="EM22" i="164" s="1"/>
  <c r="EO22" i="164" s="1"/>
  <c r="BF268" i="164"/>
  <c r="CS59" i="164" s="1"/>
  <c r="EJ28" i="164" s="1"/>
  <c r="EL28" i="164" s="1"/>
  <c r="BH273" i="164"/>
  <c r="CU60" i="164" s="1"/>
  <c r="EM29" i="164" s="1"/>
  <c r="EO29" i="164" s="1"/>
  <c r="BH283" i="164"/>
  <c r="CU62" i="164" s="1"/>
  <c r="EM31" i="164" s="1"/>
  <c r="EO31" i="164" s="1"/>
  <c r="BF318" i="164"/>
  <c r="CS69" i="164" s="1"/>
  <c r="EJ38" i="164" s="1"/>
  <c r="EL38" i="164" s="1"/>
  <c r="BH323" i="164"/>
  <c r="CU70" i="164" s="1"/>
  <c r="EM39" i="164" s="1"/>
  <c r="EO39" i="164" s="1"/>
  <c r="BH363" i="164"/>
  <c r="CU78" i="164" s="1"/>
  <c r="EM47" i="164" s="1"/>
  <c r="EO47" i="164" s="1"/>
  <c r="W378" i="164"/>
  <c r="AI378" i="164"/>
  <c r="AM378" i="164"/>
  <c r="BD8" i="164"/>
  <c r="CQ7" i="164" s="1"/>
  <c r="EG7" i="164" s="1"/>
  <c r="EI7" i="164" s="1"/>
  <c r="BD113" i="164"/>
  <c r="CQ28" i="164" s="1"/>
  <c r="BD163" i="164"/>
  <c r="CQ38" i="164" s="1"/>
  <c r="BD188" i="164"/>
  <c r="CQ43" i="164" s="1"/>
  <c r="EG12" i="164" s="1"/>
  <c r="EI12" i="164" s="1"/>
  <c r="BD233" i="164"/>
  <c r="CQ52" i="164" s="1"/>
  <c r="EG21" i="164" s="1"/>
  <c r="EI21" i="164" s="1"/>
  <c r="BD278" i="164"/>
  <c r="CQ61" i="164" s="1"/>
  <c r="EG30" i="164" s="1"/>
  <c r="EI30" i="164" s="1"/>
  <c r="BD328" i="164"/>
  <c r="CQ71" i="164" s="1"/>
  <c r="EG40" i="164" s="1"/>
  <c r="EI40" i="164" s="1"/>
  <c r="BD368" i="164"/>
  <c r="CQ79" i="164" s="1"/>
  <c r="EG48" i="164" s="1"/>
  <c r="EI48" i="164" s="1"/>
  <c r="BD83" i="164"/>
  <c r="CQ22" i="164" s="1"/>
  <c r="BF88" i="164"/>
  <c r="CS23" i="164" s="1"/>
  <c r="BH128" i="164"/>
  <c r="CU31" i="164" s="1"/>
  <c r="BD133" i="164"/>
  <c r="CQ32" i="164" s="1"/>
  <c r="EG8" i="164" s="1"/>
  <c r="EI8" i="164" s="1"/>
  <c r="BD158" i="164"/>
  <c r="CQ37" i="164" s="1"/>
  <c r="BF163" i="164"/>
  <c r="CS38" i="164" s="1"/>
  <c r="BD208" i="164"/>
  <c r="CQ47" i="164" s="1"/>
  <c r="EG16" i="164" s="1"/>
  <c r="EI16" i="164" s="1"/>
  <c r="BD253" i="164"/>
  <c r="CQ56" i="164" s="1"/>
  <c r="EG25" i="164" s="1"/>
  <c r="EI25" i="164" s="1"/>
  <c r="BD298" i="164"/>
  <c r="CQ65" i="164" s="1"/>
  <c r="EG34" i="164" s="1"/>
  <c r="EI34" i="164" s="1"/>
  <c r="BD323" i="164"/>
  <c r="CQ70" i="164" s="1"/>
  <c r="EG39" i="164" s="1"/>
  <c r="EI39" i="164" s="1"/>
  <c r="BF328" i="164"/>
  <c r="CS71" i="164" s="1"/>
  <c r="EJ40" i="164" s="1"/>
  <c r="EL40" i="164" s="1"/>
  <c r="BF33" i="164"/>
  <c r="CS12" i="164" s="1"/>
  <c r="BD53" i="164"/>
  <c r="CQ16" i="164" s="1"/>
  <c r="BF58" i="164"/>
  <c r="CS17" i="164" s="1"/>
  <c r="BH73" i="164"/>
  <c r="CU20" i="164" s="1"/>
  <c r="BH98" i="164"/>
  <c r="CU25" i="164" s="1"/>
  <c r="BD103" i="164"/>
  <c r="CQ26" i="164" s="1"/>
  <c r="BD128" i="164"/>
  <c r="CQ31" i="164" s="1"/>
  <c r="BF133" i="164"/>
  <c r="CS32" i="164" s="1"/>
  <c r="EJ8" i="164" s="1"/>
  <c r="EL8" i="164" s="1"/>
  <c r="BH178" i="164"/>
  <c r="CU41" i="164" s="1"/>
  <c r="EM10" i="164" s="1"/>
  <c r="EO10" i="164" s="1"/>
  <c r="BD203" i="164"/>
  <c r="CQ46" i="164" s="1"/>
  <c r="EG15" i="164" s="1"/>
  <c r="EI15" i="164" s="1"/>
  <c r="BF208" i="164"/>
  <c r="CS47" i="164" s="1"/>
  <c r="EJ16" i="164" s="1"/>
  <c r="EL16" i="164" s="1"/>
  <c r="BH223" i="164"/>
  <c r="CU50" i="164" s="1"/>
  <c r="EM19" i="164" s="1"/>
  <c r="EO19" i="164" s="1"/>
  <c r="BD248" i="164"/>
  <c r="CQ55" i="164" s="1"/>
  <c r="EG24" i="164" s="1"/>
  <c r="EI24" i="164" s="1"/>
  <c r="BF253" i="164"/>
  <c r="CS56" i="164" s="1"/>
  <c r="EJ25" i="164" s="1"/>
  <c r="EL25" i="164" s="1"/>
  <c r="BH268" i="164"/>
  <c r="CU59" i="164" s="1"/>
  <c r="EM28" i="164" s="1"/>
  <c r="EO28" i="164" s="1"/>
  <c r="BD293" i="164"/>
  <c r="CQ64" i="164" s="1"/>
  <c r="EG33" i="164" s="1"/>
  <c r="EI33" i="164" s="1"/>
  <c r="BF298" i="164"/>
  <c r="CS65" i="164" s="1"/>
  <c r="EJ34" i="164" s="1"/>
  <c r="EL34" i="164" s="1"/>
  <c r="BF303" i="164"/>
  <c r="CS66" i="164" s="1"/>
  <c r="EJ35" i="164" s="1"/>
  <c r="EL35" i="164" s="1"/>
  <c r="BD343" i="164"/>
  <c r="CQ74" i="164" s="1"/>
  <c r="EG43" i="164" s="1"/>
  <c r="EI43" i="164" s="1"/>
  <c r="BF348" i="164"/>
  <c r="CS75" i="164" s="1"/>
  <c r="EJ44" i="164" s="1"/>
  <c r="EL44" i="164" s="1"/>
  <c r="BH28" i="164"/>
  <c r="CU11" i="164" s="1"/>
  <c r="BH118" i="164"/>
  <c r="CU29" i="164" s="1"/>
  <c r="BD58" i="164"/>
  <c r="CQ17" i="164" s="1"/>
  <c r="BD88" i="164"/>
  <c r="CQ23" i="164" s="1"/>
  <c r="BD148" i="164"/>
  <c r="CQ35" i="164" s="1"/>
  <c r="AB378" i="164"/>
  <c r="U378" i="164"/>
  <c r="M378" i="164"/>
  <c r="L378" i="164"/>
  <c r="N373" i="164"/>
  <c r="N368" i="164"/>
  <c r="N363" i="164"/>
  <c r="N358" i="164"/>
  <c r="N353" i="164"/>
  <c r="N348" i="164"/>
  <c r="N343" i="164"/>
  <c r="N338" i="164"/>
  <c r="N333" i="164"/>
  <c r="N328" i="164"/>
  <c r="N323" i="164"/>
  <c r="N318" i="164"/>
  <c r="N313" i="164"/>
  <c r="N308" i="164"/>
  <c r="N303" i="164"/>
  <c r="N298" i="164"/>
  <c r="N293" i="164"/>
  <c r="N288" i="164"/>
  <c r="N283" i="164"/>
  <c r="N278" i="164"/>
  <c r="N273" i="164"/>
  <c r="N268" i="164"/>
  <c r="N263" i="164"/>
  <c r="N258" i="164"/>
  <c r="N253" i="164"/>
  <c r="N248" i="164"/>
  <c r="N243" i="164"/>
  <c r="N238" i="164"/>
  <c r="N233" i="164"/>
  <c r="N228" i="164"/>
  <c r="N223" i="164"/>
  <c r="N218" i="164"/>
  <c r="N213" i="164"/>
  <c r="N208" i="164"/>
  <c r="N203" i="164"/>
  <c r="N198" i="164"/>
  <c r="N193" i="164"/>
  <c r="N188" i="164"/>
  <c r="N183" i="164"/>
  <c r="N178" i="164"/>
  <c r="N173" i="164"/>
  <c r="N168" i="164"/>
  <c r="N163" i="164"/>
  <c r="N158" i="164"/>
  <c r="N153" i="164"/>
  <c r="N148" i="164"/>
  <c r="N143" i="164"/>
  <c r="N138" i="164"/>
  <c r="N133" i="164"/>
  <c r="N128" i="164"/>
  <c r="N123" i="164"/>
  <c r="N118" i="164"/>
  <c r="N113" i="164"/>
  <c r="N108" i="164"/>
  <c r="N103" i="164"/>
  <c r="N98" i="164"/>
  <c r="N93" i="164"/>
  <c r="N88" i="164"/>
  <c r="N83" i="164"/>
  <c r="N78" i="164"/>
  <c r="N73" i="164"/>
  <c r="N68" i="164"/>
  <c r="N63" i="164"/>
  <c r="N58" i="164"/>
  <c r="N53" i="164"/>
  <c r="N48" i="164"/>
  <c r="N43" i="164"/>
  <c r="N38" i="164"/>
  <c r="N33" i="164"/>
  <c r="N28" i="164"/>
  <c r="N23" i="164"/>
  <c r="N18" i="164"/>
  <c r="N13" i="164"/>
  <c r="N8" i="164"/>
  <c r="J378" i="164"/>
  <c r="K373" i="164"/>
  <c r="K368" i="164"/>
  <c r="K363" i="164"/>
  <c r="K358" i="164"/>
  <c r="K353" i="164"/>
  <c r="K348" i="164"/>
  <c r="K343" i="164"/>
  <c r="K338" i="164"/>
  <c r="K333" i="164"/>
  <c r="K328" i="164"/>
  <c r="K323" i="164"/>
  <c r="K318" i="164"/>
  <c r="K313" i="164"/>
  <c r="K308" i="164"/>
  <c r="K303" i="164"/>
  <c r="K298" i="164"/>
  <c r="K293" i="164"/>
  <c r="K288" i="164"/>
  <c r="K283" i="164"/>
  <c r="K278" i="164"/>
  <c r="K273" i="164"/>
  <c r="K268" i="164"/>
  <c r="K263" i="164"/>
  <c r="K258" i="164"/>
  <c r="K253" i="164"/>
  <c r="K248" i="164"/>
  <c r="K243" i="164"/>
  <c r="K238" i="164"/>
  <c r="K233" i="164"/>
  <c r="K228" i="164"/>
  <c r="K223" i="164"/>
  <c r="K218" i="164"/>
  <c r="K213" i="164"/>
  <c r="K208" i="164"/>
  <c r="K203" i="164"/>
  <c r="K198" i="164"/>
  <c r="K193" i="164"/>
  <c r="K188" i="164"/>
  <c r="K183" i="164"/>
  <c r="K178" i="164"/>
  <c r="K173" i="164"/>
  <c r="K168" i="164"/>
  <c r="K163" i="164"/>
  <c r="K158" i="164"/>
  <c r="K153" i="164"/>
  <c r="K148" i="164"/>
  <c r="K143" i="164"/>
  <c r="K138" i="164"/>
  <c r="K133" i="164"/>
  <c r="K128" i="164"/>
  <c r="K123" i="164"/>
  <c r="K118" i="164"/>
  <c r="K113" i="164"/>
  <c r="K108" i="164"/>
  <c r="K103" i="164"/>
  <c r="K98" i="164"/>
  <c r="K93" i="164"/>
  <c r="K88" i="164"/>
  <c r="K83" i="164"/>
  <c r="K78" i="164"/>
  <c r="K73" i="164"/>
  <c r="K68" i="164"/>
  <c r="K63" i="164"/>
  <c r="K58" i="164"/>
  <c r="K53" i="164"/>
  <c r="K48" i="164"/>
  <c r="K43" i="164"/>
  <c r="K38" i="164"/>
  <c r="K33" i="164"/>
  <c r="K28" i="164"/>
  <c r="K23" i="164"/>
  <c r="K18" i="164"/>
  <c r="K13" i="164"/>
  <c r="K8" i="164"/>
  <c r="H378" i="164"/>
  <c r="I373" i="164"/>
  <c r="I368" i="164"/>
  <c r="I363" i="164"/>
  <c r="I358" i="164"/>
  <c r="I353" i="164"/>
  <c r="I348" i="164"/>
  <c r="I343" i="164"/>
  <c r="I338" i="164"/>
  <c r="I333" i="164"/>
  <c r="I328" i="164"/>
  <c r="I323" i="164"/>
  <c r="I318" i="164"/>
  <c r="I313" i="164"/>
  <c r="I308" i="164"/>
  <c r="I303" i="164"/>
  <c r="I298" i="164"/>
  <c r="I293" i="164"/>
  <c r="I288" i="164"/>
  <c r="I283" i="164"/>
  <c r="I278" i="164"/>
  <c r="I273" i="164"/>
  <c r="I268" i="164"/>
  <c r="I263" i="164"/>
  <c r="I258" i="164"/>
  <c r="I253" i="164"/>
  <c r="I248" i="164"/>
  <c r="I243" i="164"/>
  <c r="I238" i="164"/>
  <c r="I233" i="164"/>
  <c r="I228" i="164"/>
  <c r="I223" i="164"/>
  <c r="I218" i="164"/>
  <c r="I213" i="164"/>
  <c r="I208" i="164"/>
  <c r="I203" i="164"/>
  <c r="I198" i="164"/>
  <c r="I193" i="164"/>
  <c r="I188" i="164"/>
  <c r="I183" i="164"/>
  <c r="I178" i="164"/>
  <c r="I173" i="164"/>
  <c r="I168" i="164"/>
  <c r="I163" i="164"/>
  <c r="I158" i="164"/>
  <c r="I153" i="164"/>
  <c r="I148" i="164"/>
  <c r="I143" i="164"/>
  <c r="I138" i="164"/>
  <c r="I133" i="164"/>
  <c r="I128" i="164"/>
  <c r="I123" i="164"/>
  <c r="I118" i="164"/>
  <c r="I113" i="164"/>
  <c r="I108" i="164"/>
  <c r="I103" i="164"/>
  <c r="I98" i="164"/>
  <c r="I93" i="164"/>
  <c r="I88" i="164"/>
  <c r="I83" i="164"/>
  <c r="I78" i="164"/>
  <c r="I73" i="164"/>
  <c r="I68" i="164"/>
  <c r="I63" i="164"/>
  <c r="I58" i="164"/>
  <c r="I53" i="164"/>
  <c r="I48" i="164"/>
  <c r="I43" i="164"/>
  <c r="I38" i="164"/>
  <c r="I33" i="164"/>
  <c r="I28" i="164"/>
  <c r="I23" i="164"/>
  <c r="I18" i="164"/>
  <c r="I13" i="164"/>
  <c r="I8" i="164"/>
  <c r="E378" i="164"/>
  <c r="G373" i="164"/>
  <c r="G368" i="164"/>
  <c r="G363" i="164"/>
  <c r="G358" i="164"/>
  <c r="G353" i="164"/>
  <c r="G348" i="164"/>
  <c r="G343" i="164"/>
  <c r="G338" i="164"/>
  <c r="G333" i="164"/>
  <c r="G328" i="164"/>
  <c r="G323" i="164"/>
  <c r="G318" i="164"/>
  <c r="G313" i="164"/>
  <c r="G308" i="164"/>
  <c r="G303" i="164"/>
  <c r="G298" i="164"/>
  <c r="G293" i="164"/>
  <c r="G288" i="164"/>
  <c r="G283" i="164"/>
  <c r="G278" i="164"/>
  <c r="G273" i="164"/>
  <c r="G268" i="164"/>
  <c r="G263" i="164"/>
  <c r="G258" i="164"/>
  <c r="G253" i="164"/>
  <c r="G248" i="164"/>
  <c r="G243" i="164"/>
  <c r="G238" i="164"/>
  <c r="G233" i="164"/>
  <c r="G228" i="164"/>
  <c r="G223" i="164"/>
  <c r="G218" i="164"/>
  <c r="G213" i="164"/>
  <c r="G208" i="164"/>
  <c r="G203" i="164"/>
  <c r="G198" i="164"/>
  <c r="G193" i="164"/>
  <c r="G188" i="164"/>
  <c r="G183" i="164"/>
  <c r="G178" i="164"/>
  <c r="G173" i="164"/>
  <c r="G168" i="164"/>
  <c r="G163" i="164"/>
  <c r="G158" i="164"/>
  <c r="G153" i="164"/>
  <c r="G148" i="164"/>
  <c r="G143" i="164"/>
  <c r="G138" i="164"/>
  <c r="G133" i="164"/>
  <c r="G128" i="164"/>
  <c r="G123" i="164"/>
  <c r="G118" i="164"/>
  <c r="G113" i="164"/>
  <c r="G108" i="164"/>
  <c r="G103" i="164"/>
  <c r="G98" i="164"/>
  <c r="G93" i="164"/>
  <c r="G88" i="164"/>
  <c r="G83" i="164"/>
  <c r="G78" i="164"/>
  <c r="G73" i="164"/>
  <c r="G68" i="164"/>
  <c r="G63" i="164"/>
  <c r="G58" i="164"/>
  <c r="G53" i="164"/>
  <c r="G48" i="164"/>
  <c r="G43" i="164"/>
  <c r="G38" i="164"/>
  <c r="G33" i="164"/>
  <c r="G28" i="164"/>
  <c r="G23" i="164"/>
  <c r="G18" i="164"/>
  <c r="G13" i="164"/>
  <c r="G8" i="164"/>
  <c r="CW7" i="164" l="1"/>
  <c r="EP7" i="164" s="1"/>
  <c r="ER7" i="164" s="1"/>
  <c r="BG378" i="164"/>
  <c r="BE378" i="164"/>
  <c r="BC378" i="164"/>
  <c r="BB378" i="164"/>
  <c r="R378" i="164"/>
  <c r="G378" i="164"/>
  <c r="CW63" i="164"/>
  <c r="EP32" i="164" s="1"/>
  <c r="ER32" i="164" s="1"/>
  <c r="CW45" i="164"/>
  <c r="EP14" i="164" s="1"/>
  <c r="ER14" i="164" s="1"/>
  <c r="CW27" i="164"/>
  <c r="CW70" i="164"/>
  <c r="EP39" i="164" s="1"/>
  <c r="ER39" i="164" s="1"/>
  <c r="CW52" i="164"/>
  <c r="EP21" i="164" s="1"/>
  <c r="ER21" i="164" s="1"/>
  <c r="CW34" i="164"/>
  <c r="CW77" i="164"/>
  <c r="EP46" i="164" s="1"/>
  <c r="ER46" i="164" s="1"/>
  <c r="CW59" i="164"/>
  <c r="EP28" i="164" s="1"/>
  <c r="ER28" i="164" s="1"/>
  <c r="CW41" i="164"/>
  <c r="EP10" i="164" s="1"/>
  <c r="ER10" i="164" s="1"/>
  <c r="CW23" i="164"/>
  <c r="CW78" i="164"/>
  <c r="EP47" i="164" s="1"/>
  <c r="ER47" i="164" s="1"/>
  <c r="CW60" i="164"/>
  <c r="EP29" i="164" s="1"/>
  <c r="ER29" i="164" s="1"/>
  <c r="CW42" i="164"/>
  <c r="EP11" i="164" s="1"/>
  <c r="ER11" i="164" s="1"/>
  <c r="CW24" i="164"/>
  <c r="CW67" i="164"/>
  <c r="EP36" i="164" s="1"/>
  <c r="ER36" i="164" s="1"/>
  <c r="CW49" i="164"/>
  <c r="EP18" i="164" s="1"/>
  <c r="ER18" i="164" s="1"/>
  <c r="CW31" i="164"/>
  <c r="CW74" i="164"/>
  <c r="EP43" i="164" s="1"/>
  <c r="ER43" i="164" s="1"/>
  <c r="CW56" i="164"/>
  <c r="EP25" i="164" s="1"/>
  <c r="ER25" i="164" s="1"/>
  <c r="CW38" i="164"/>
  <c r="CW75" i="164"/>
  <c r="EP44" i="164" s="1"/>
  <c r="ER44" i="164" s="1"/>
  <c r="CW57" i="164"/>
  <c r="EP26" i="164" s="1"/>
  <c r="ER26" i="164" s="1"/>
  <c r="CW39" i="164"/>
  <c r="CW64" i="164"/>
  <c r="EP33" i="164" s="1"/>
  <c r="ER33" i="164" s="1"/>
  <c r="CW46" i="164"/>
  <c r="EP15" i="164" s="1"/>
  <c r="ER15" i="164" s="1"/>
  <c r="CW28" i="164"/>
  <c r="CW71" i="164"/>
  <c r="EP40" i="164" s="1"/>
  <c r="ER40" i="164" s="1"/>
  <c r="CW53" i="164"/>
  <c r="EP22" i="164" s="1"/>
  <c r="ER22" i="164" s="1"/>
  <c r="CW35" i="164"/>
  <c r="CW72" i="164"/>
  <c r="EP41" i="164" s="1"/>
  <c r="ER41" i="164" s="1"/>
  <c r="CW54" i="164"/>
  <c r="EP23" i="164" s="1"/>
  <c r="ER23" i="164" s="1"/>
  <c r="CW36" i="164"/>
  <c r="CW79" i="164"/>
  <c r="EP48" i="164" s="1"/>
  <c r="ER48" i="164" s="1"/>
  <c r="CW61" i="164"/>
  <c r="EP30" i="164" s="1"/>
  <c r="ER30" i="164" s="1"/>
  <c r="CW43" i="164"/>
  <c r="EP12" i="164" s="1"/>
  <c r="ER12" i="164" s="1"/>
  <c r="CW25" i="164"/>
  <c r="CW68" i="164"/>
  <c r="EP37" i="164" s="1"/>
  <c r="ER37" i="164" s="1"/>
  <c r="CW50" i="164"/>
  <c r="EP19" i="164" s="1"/>
  <c r="ER19" i="164" s="1"/>
  <c r="CW32" i="164"/>
  <c r="EP8" i="164" s="1"/>
  <c r="ER8" i="164" s="1"/>
  <c r="CW69" i="164"/>
  <c r="EP38" i="164" s="1"/>
  <c r="ER38" i="164" s="1"/>
  <c r="CW51" i="164"/>
  <c r="EP20" i="164" s="1"/>
  <c r="ER20" i="164" s="1"/>
  <c r="CW33" i="164"/>
  <c r="CW76" i="164"/>
  <c r="EP45" i="164" s="1"/>
  <c r="ER45" i="164" s="1"/>
  <c r="CW58" i="164"/>
  <c r="EP27" i="164" s="1"/>
  <c r="ER27" i="164" s="1"/>
  <c r="CW40" i="164"/>
  <c r="EP9" i="164" s="1"/>
  <c r="ER9" i="164" s="1"/>
  <c r="CW22" i="164"/>
  <c r="CW65" i="164"/>
  <c r="EP34" i="164" s="1"/>
  <c r="ER34" i="164" s="1"/>
  <c r="CW47" i="164"/>
  <c r="EP16" i="164" s="1"/>
  <c r="ER16" i="164" s="1"/>
  <c r="CW29" i="164"/>
  <c r="CW66" i="164"/>
  <c r="EP35" i="164" s="1"/>
  <c r="ER35" i="164" s="1"/>
  <c r="CW48" i="164"/>
  <c r="EP17" i="164" s="1"/>
  <c r="ER17" i="164" s="1"/>
  <c r="CW30" i="164"/>
  <c r="CW73" i="164"/>
  <c r="EP42" i="164" s="1"/>
  <c r="ER42" i="164" s="1"/>
  <c r="CW55" i="164"/>
  <c r="EP24" i="164" s="1"/>
  <c r="ER24" i="164" s="1"/>
  <c r="CW37" i="164"/>
  <c r="CW80" i="164"/>
  <c r="EP49" i="164" s="1"/>
  <c r="ER49" i="164" s="1"/>
  <c r="CW62" i="164"/>
  <c r="EP31" i="164" s="1"/>
  <c r="ER31" i="164" s="1"/>
  <c r="CW44" i="164"/>
  <c r="EP13" i="164" s="1"/>
  <c r="ER13" i="164" s="1"/>
  <c r="CW26" i="164"/>
  <c r="I378" i="164"/>
  <c r="P378" i="164"/>
  <c r="K378" i="164"/>
  <c r="N378" i="164"/>
  <c r="I15" i="174"/>
  <c r="G15" i="174"/>
  <c r="E15" i="174"/>
  <c r="D15" i="174"/>
  <c r="I10" i="174"/>
  <c r="G10" i="174"/>
  <c r="E10" i="174"/>
  <c r="D10" i="174"/>
  <c r="J12" i="174"/>
  <c r="H12" i="174"/>
  <c r="J7" i="174"/>
  <c r="H7" i="174"/>
  <c r="F10" i="174" l="1"/>
  <c r="F15" i="174"/>
  <c r="E17" i="174"/>
  <c r="E117" i="161"/>
  <c r="I17" i="174"/>
  <c r="I117" i="161"/>
  <c r="D117" i="161"/>
  <c r="D17" i="174"/>
  <c r="G17" i="174"/>
  <c r="G117" i="161"/>
  <c r="BF378" i="164"/>
  <c r="BH378" i="164"/>
  <c r="BW378" i="164"/>
  <c r="CW81" i="164" s="1"/>
  <c r="EP50" i="164" s="1"/>
  <c r="BD378" i="164"/>
  <c r="BB11" i="161"/>
  <c r="AJ23" i="161"/>
  <c r="AH23" i="161"/>
  <c r="AF23" i="161"/>
  <c r="AE23" i="161"/>
  <c r="AJ19" i="161"/>
  <c r="AH19" i="161"/>
  <c r="AF19" i="161"/>
  <c r="AE19" i="161"/>
  <c r="AJ15" i="161"/>
  <c r="AH15" i="161"/>
  <c r="AF15" i="161"/>
  <c r="AE15" i="161"/>
  <c r="AF11" i="161"/>
  <c r="AO11" i="161" s="1"/>
  <c r="BB7" i="161" s="1"/>
  <c r="I107" i="161"/>
  <c r="G107" i="161"/>
  <c r="E107" i="161"/>
  <c r="D107" i="161"/>
  <c r="I102" i="161"/>
  <c r="G102" i="161"/>
  <c r="E102" i="161"/>
  <c r="D102" i="161"/>
  <c r="I97" i="161"/>
  <c r="G97" i="161"/>
  <c r="E97" i="161"/>
  <c r="D97" i="161"/>
  <c r="I92" i="161"/>
  <c r="G92" i="161"/>
  <c r="E92" i="161"/>
  <c r="D92" i="161"/>
  <c r="I87" i="161"/>
  <c r="G87" i="161"/>
  <c r="E87" i="161"/>
  <c r="D87" i="161"/>
  <c r="I82" i="161"/>
  <c r="G82" i="161"/>
  <c r="E82" i="161"/>
  <c r="D82" i="161"/>
  <c r="I77" i="161"/>
  <c r="G77" i="161"/>
  <c r="E77" i="161"/>
  <c r="D77" i="161"/>
  <c r="I72" i="161"/>
  <c r="G72" i="161"/>
  <c r="E72" i="161"/>
  <c r="D72" i="161"/>
  <c r="I67" i="161"/>
  <c r="G67" i="161"/>
  <c r="E67" i="161"/>
  <c r="D67" i="161"/>
  <c r="I62" i="161"/>
  <c r="G62" i="161"/>
  <c r="E62" i="161"/>
  <c r="D62" i="161"/>
  <c r="I57" i="161"/>
  <c r="G57" i="161"/>
  <c r="E57" i="161"/>
  <c r="D57" i="161"/>
  <c r="I52" i="161"/>
  <c r="G52" i="161"/>
  <c r="E52" i="161"/>
  <c r="D52" i="161"/>
  <c r="I47" i="161"/>
  <c r="G47" i="161"/>
  <c r="E47" i="161"/>
  <c r="D47" i="161"/>
  <c r="I42" i="161"/>
  <c r="G42" i="161"/>
  <c r="E42" i="161"/>
  <c r="D42" i="161"/>
  <c r="I37" i="161"/>
  <c r="G37" i="161"/>
  <c r="E37" i="161"/>
  <c r="D37" i="161"/>
  <c r="D38" i="161"/>
  <c r="D39" i="161"/>
  <c r="D40" i="161"/>
  <c r="D41" i="161"/>
  <c r="D43" i="161"/>
  <c r="I32" i="161"/>
  <c r="G32" i="161"/>
  <c r="E32" i="161"/>
  <c r="D32" i="161"/>
  <c r="I27" i="161"/>
  <c r="G27" i="161"/>
  <c r="E27" i="161"/>
  <c r="D27" i="161"/>
  <c r="I22" i="161"/>
  <c r="G22" i="161"/>
  <c r="E22" i="161"/>
  <c r="D22" i="161"/>
  <c r="D17" i="161"/>
  <c r="I17" i="161"/>
  <c r="G17" i="161"/>
  <c r="E17" i="161"/>
  <c r="G12" i="161"/>
  <c r="I12" i="161"/>
  <c r="E12" i="161"/>
  <c r="D12" i="161"/>
  <c r="I7" i="161"/>
  <c r="G7" i="161"/>
  <c r="E7" i="161"/>
  <c r="D7" i="161"/>
  <c r="E6" i="161"/>
  <c r="E8" i="161"/>
  <c r="D6" i="161"/>
  <c r="ER50" i="164" l="1"/>
  <c r="GM10" i="164"/>
  <c r="GO10" i="164" s="1"/>
  <c r="GM13" i="164"/>
  <c r="GO13" i="164" s="1"/>
  <c r="GM16" i="164"/>
  <c r="GO16" i="164" s="1"/>
  <c r="GM19" i="164"/>
  <c r="GO19" i="164" s="1"/>
  <c r="GM22" i="164"/>
  <c r="GO22" i="164" s="1"/>
  <c r="GM25" i="164"/>
  <c r="GO25" i="164" s="1"/>
  <c r="GM28" i="164"/>
  <c r="GO28" i="164" s="1"/>
  <c r="GM31" i="164"/>
  <c r="GO31" i="164" s="1"/>
  <c r="GM34" i="164"/>
  <c r="GO34" i="164" s="1"/>
  <c r="GM37" i="164"/>
  <c r="GO37" i="164" s="1"/>
  <c r="GM40" i="164"/>
  <c r="GO40" i="164" s="1"/>
  <c r="GM43" i="164"/>
  <c r="GO43" i="164" s="1"/>
  <c r="GM46" i="164"/>
  <c r="GO46" i="164" s="1"/>
  <c r="GM49" i="164"/>
  <c r="GO49" i="164" s="1"/>
  <c r="GM7" i="164"/>
  <c r="GO7" i="164" s="1"/>
  <c r="GM11" i="164"/>
  <c r="GO11" i="164" s="1"/>
  <c r="GM15" i="164"/>
  <c r="GO15" i="164" s="1"/>
  <c r="GM20" i="164"/>
  <c r="GO20" i="164" s="1"/>
  <c r="GM24" i="164"/>
  <c r="GO24" i="164" s="1"/>
  <c r="GM29" i="164"/>
  <c r="GO29" i="164" s="1"/>
  <c r="GM33" i="164"/>
  <c r="GO33" i="164" s="1"/>
  <c r="GM38" i="164"/>
  <c r="GO38" i="164" s="1"/>
  <c r="GM42" i="164"/>
  <c r="GO42" i="164" s="1"/>
  <c r="GM47" i="164"/>
  <c r="GO47" i="164" s="1"/>
  <c r="GM8" i="164"/>
  <c r="GO8" i="164" s="1"/>
  <c r="GM14" i="164"/>
  <c r="GO14" i="164" s="1"/>
  <c r="GM21" i="164"/>
  <c r="GO21" i="164" s="1"/>
  <c r="GM27" i="164"/>
  <c r="GO27" i="164" s="1"/>
  <c r="GM35" i="164"/>
  <c r="GO35" i="164" s="1"/>
  <c r="GM41" i="164"/>
  <c r="GO41" i="164" s="1"/>
  <c r="GM48" i="164"/>
  <c r="GO48" i="164" s="1"/>
  <c r="GM9" i="164"/>
  <c r="GO9" i="164" s="1"/>
  <c r="GM17" i="164"/>
  <c r="GO17" i="164" s="1"/>
  <c r="GM23" i="164"/>
  <c r="GO23" i="164" s="1"/>
  <c r="GM30" i="164"/>
  <c r="GO30" i="164" s="1"/>
  <c r="GM36" i="164"/>
  <c r="GO36" i="164" s="1"/>
  <c r="GM44" i="164"/>
  <c r="GO44" i="164" s="1"/>
  <c r="GM12" i="164"/>
  <c r="GO12" i="164" s="1"/>
  <c r="GM32" i="164"/>
  <c r="GO32" i="164" s="1"/>
  <c r="GM45" i="164"/>
  <c r="GO45" i="164" s="1"/>
  <c r="GM18" i="164"/>
  <c r="GO18" i="164" s="1"/>
  <c r="GM39" i="164"/>
  <c r="GO39" i="164" s="1"/>
  <c r="GM26" i="164"/>
  <c r="GO26" i="164" s="1"/>
  <c r="U95" i="161"/>
  <c r="F17" i="174"/>
  <c r="H97" i="161"/>
  <c r="AO23" i="161"/>
  <c r="BB10" i="161" s="1"/>
  <c r="AO19" i="161"/>
  <c r="BB9" i="161" s="1"/>
  <c r="AO15" i="161"/>
  <c r="BB8" i="161" s="1"/>
  <c r="U7" i="161"/>
  <c r="J12" i="161"/>
  <c r="U11" i="161"/>
  <c r="U23" i="161"/>
  <c r="J17" i="161"/>
  <c r="H32" i="161"/>
  <c r="F37" i="161"/>
  <c r="U35" i="161"/>
  <c r="F82" i="161"/>
  <c r="F97" i="161"/>
  <c r="H67" i="161"/>
  <c r="CU81" i="164"/>
  <c r="EM50" i="164" s="1"/>
  <c r="J117" i="161"/>
  <c r="J17" i="174"/>
  <c r="CS81" i="164"/>
  <c r="EJ50" i="164" s="1"/>
  <c r="H117" i="161"/>
  <c r="H17" i="174"/>
  <c r="CQ81" i="164"/>
  <c r="EG50" i="164" s="1"/>
  <c r="F117" i="161"/>
  <c r="U43" i="161"/>
  <c r="F12" i="161"/>
  <c r="U75" i="161"/>
  <c r="F22" i="161"/>
  <c r="J107" i="161"/>
  <c r="F17" i="161"/>
  <c r="H12" i="161"/>
  <c r="H47" i="161"/>
  <c r="H62" i="161"/>
  <c r="H77" i="161"/>
  <c r="H87" i="161"/>
  <c r="H92" i="161"/>
  <c r="U83" i="161"/>
  <c r="H107" i="161"/>
  <c r="AO31" i="161"/>
  <c r="BB12" i="161" s="1"/>
  <c r="AO7" i="161"/>
  <c r="BB6" i="161" s="1"/>
  <c r="AS6" i="161"/>
  <c r="AG31" i="161"/>
  <c r="AS12" i="161" s="1"/>
  <c r="AI31" i="161"/>
  <c r="AV12" i="161" s="1"/>
  <c r="AK31" i="161"/>
  <c r="AY12" i="161" s="1"/>
  <c r="AI27" i="161"/>
  <c r="AV11" i="161" s="1"/>
  <c r="AK27" i="161"/>
  <c r="AY11" i="161" s="1"/>
  <c r="AG27" i="161"/>
  <c r="AS11" i="161" s="1"/>
  <c r="AI23" i="161"/>
  <c r="AV10" i="161" s="1"/>
  <c r="AK23" i="161"/>
  <c r="AY10" i="161" s="1"/>
  <c r="AG23" i="161"/>
  <c r="AS10" i="161" s="1"/>
  <c r="AK19" i="161"/>
  <c r="AY9" i="161" s="1"/>
  <c r="AG19" i="161"/>
  <c r="AS9" i="161" s="1"/>
  <c r="AI19" i="161"/>
  <c r="AV9" i="161" s="1"/>
  <c r="AK15" i="161"/>
  <c r="AY8" i="161" s="1"/>
  <c r="AG15" i="161"/>
  <c r="AS8" i="161" s="1"/>
  <c r="AI15" i="161"/>
  <c r="AV8" i="161" s="1"/>
  <c r="AG11" i="161"/>
  <c r="AS7" i="161" s="1"/>
  <c r="AI11" i="161"/>
  <c r="AV7" i="161" s="1"/>
  <c r="AK11" i="161"/>
  <c r="AY7" i="161" s="1"/>
  <c r="U39" i="161"/>
  <c r="U79" i="161"/>
  <c r="F7" i="161"/>
  <c r="F27" i="161"/>
  <c r="F42" i="161"/>
  <c r="J47" i="161"/>
  <c r="F57" i="161"/>
  <c r="J62" i="161"/>
  <c r="F72" i="161"/>
  <c r="J77" i="161"/>
  <c r="F87" i="161"/>
  <c r="U51" i="161"/>
  <c r="H7" i="161"/>
  <c r="H27" i="161"/>
  <c r="J32" i="161"/>
  <c r="H42" i="161"/>
  <c r="H52" i="161"/>
  <c r="H57" i="161"/>
  <c r="U15" i="161"/>
  <c r="U63" i="161"/>
  <c r="J27" i="161"/>
  <c r="J42" i="161"/>
  <c r="U87" i="161"/>
  <c r="U67" i="161"/>
  <c r="U31" i="161"/>
  <c r="U71" i="161"/>
  <c r="F32" i="161"/>
  <c r="F47" i="161"/>
  <c r="F77" i="161"/>
  <c r="F92" i="161"/>
  <c r="J97" i="161"/>
  <c r="F107" i="161"/>
  <c r="AV6" i="161"/>
  <c r="AY6" i="161"/>
  <c r="U27" i="161"/>
  <c r="H17" i="161"/>
  <c r="H22" i="161"/>
  <c r="H37" i="161"/>
  <c r="J57" i="161"/>
  <c r="F67" i="161"/>
  <c r="H72" i="161"/>
  <c r="J82" i="161"/>
  <c r="J92" i="161"/>
  <c r="F102" i="161"/>
  <c r="J22" i="161"/>
  <c r="J37" i="161"/>
  <c r="H102" i="161"/>
  <c r="U91" i="161"/>
  <c r="J52" i="161"/>
  <c r="F62" i="161"/>
  <c r="J87" i="161"/>
  <c r="J102" i="161"/>
  <c r="J67" i="161"/>
  <c r="U19" i="161"/>
  <c r="U59" i="161"/>
  <c r="H82" i="161"/>
  <c r="J72" i="161"/>
  <c r="U55" i="161"/>
  <c r="U47" i="161"/>
  <c r="F52" i="161"/>
  <c r="J7" i="161"/>
  <c r="EO50" i="164" l="1"/>
  <c r="GJ9" i="164"/>
  <c r="GL9" i="164" s="1"/>
  <c r="GJ12" i="164"/>
  <c r="GL12" i="164" s="1"/>
  <c r="GJ15" i="164"/>
  <c r="GL15" i="164" s="1"/>
  <c r="GJ18" i="164"/>
  <c r="GL18" i="164" s="1"/>
  <c r="GJ21" i="164"/>
  <c r="GL21" i="164" s="1"/>
  <c r="GJ24" i="164"/>
  <c r="GL24" i="164" s="1"/>
  <c r="GJ27" i="164"/>
  <c r="GL27" i="164" s="1"/>
  <c r="GJ30" i="164"/>
  <c r="GL30" i="164" s="1"/>
  <c r="GJ33" i="164"/>
  <c r="GL33" i="164" s="1"/>
  <c r="GJ36" i="164"/>
  <c r="GL36" i="164" s="1"/>
  <c r="GJ39" i="164"/>
  <c r="GL39" i="164" s="1"/>
  <c r="GJ42" i="164"/>
  <c r="GL42" i="164" s="1"/>
  <c r="GJ45" i="164"/>
  <c r="GL45" i="164" s="1"/>
  <c r="GJ48" i="164"/>
  <c r="GL48" i="164" s="1"/>
  <c r="GJ8" i="164"/>
  <c r="GL8" i="164" s="1"/>
  <c r="GJ13" i="164"/>
  <c r="GL13" i="164" s="1"/>
  <c r="GJ17" i="164"/>
  <c r="GL17" i="164" s="1"/>
  <c r="GJ22" i="164"/>
  <c r="GL22" i="164" s="1"/>
  <c r="GJ26" i="164"/>
  <c r="GL26" i="164" s="1"/>
  <c r="GJ31" i="164"/>
  <c r="GL31" i="164" s="1"/>
  <c r="GJ35" i="164"/>
  <c r="GL35" i="164" s="1"/>
  <c r="GJ40" i="164"/>
  <c r="GL40" i="164" s="1"/>
  <c r="GJ44" i="164"/>
  <c r="GL44" i="164" s="1"/>
  <c r="GJ11" i="164"/>
  <c r="GL11" i="164" s="1"/>
  <c r="GJ19" i="164"/>
  <c r="GL19" i="164" s="1"/>
  <c r="GJ25" i="164"/>
  <c r="GL25" i="164" s="1"/>
  <c r="GJ32" i="164"/>
  <c r="GL32" i="164" s="1"/>
  <c r="GJ38" i="164"/>
  <c r="GL38" i="164" s="1"/>
  <c r="GJ46" i="164"/>
  <c r="GL46" i="164" s="1"/>
  <c r="GJ7" i="164"/>
  <c r="GL7" i="164" s="1"/>
  <c r="GJ14" i="164"/>
  <c r="GL14" i="164" s="1"/>
  <c r="GJ20" i="164"/>
  <c r="GL20" i="164" s="1"/>
  <c r="GJ28" i="164"/>
  <c r="GL28" i="164" s="1"/>
  <c r="GJ34" i="164"/>
  <c r="GL34" i="164" s="1"/>
  <c r="GJ41" i="164"/>
  <c r="GL41" i="164" s="1"/>
  <c r="GJ47" i="164"/>
  <c r="GL47" i="164" s="1"/>
  <c r="GJ49" i="164"/>
  <c r="GL49" i="164" s="1"/>
  <c r="GJ10" i="164"/>
  <c r="GL10" i="164" s="1"/>
  <c r="GJ29" i="164"/>
  <c r="GL29" i="164" s="1"/>
  <c r="GJ23" i="164"/>
  <c r="GL23" i="164" s="1"/>
  <c r="GJ43" i="164"/>
  <c r="GL43" i="164" s="1"/>
  <c r="GJ16" i="164"/>
  <c r="GL16" i="164" s="1"/>
  <c r="GJ37" i="164"/>
  <c r="GL37" i="164" s="1"/>
  <c r="EL50" i="164"/>
  <c r="GG8" i="164"/>
  <c r="GI8" i="164" s="1"/>
  <c r="GG11" i="164"/>
  <c r="GI11" i="164" s="1"/>
  <c r="GG14" i="164"/>
  <c r="GI14" i="164" s="1"/>
  <c r="GG17" i="164"/>
  <c r="GI17" i="164" s="1"/>
  <c r="GG20" i="164"/>
  <c r="GI20" i="164" s="1"/>
  <c r="GG23" i="164"/>
  <c r="GI23" i="164" s="1"/>
  <c r="GG26" i="164"/>
  <c r="GI26" i="164" s="1"/>
  <c r="GG29" i="164"/>
  <c r="GI29" i="164" s="1"/>
  <c r="GG32" i="164"/>
  <c r="GI32" i="164" s="1"/>
  <c r="GG35" i="164"/>
  <c r="GI35" i="164" s="1"/>
  <c r="GG38" i="164"/>
  <c r="GI38" i="164" s="1"/>
  <c r="GG41" i="164"/>
  <c r="GI41" i="164" s="1"/>
  <c r="GG44" i="164"/>
  <c r="GI44" i="164" s="1"/>
  <c r="GG47" i="164"/>
  <c r="GI47" i="164" s="1"/>
  <c r="GG12" i="164"/>
  <c r="GI12" i="164" s="1"/>
  <c r="GG16" i="164"/>
  <c r="GI16" i="164" s="1"/>
  <c r="GG21" i="164"/>
  <c r="GI21" i="164" s="1"/>
  <c r="GG25" i="164"/>
  <c r="GI25" i="164" s="1"/>
  <c r="GG30" i="164"/>
  <c r="GI30" i="164" s="1"/>
  <c r="GG34" i="164"/>
  <c r="GI34" i="164" s="1"/>
  <c r="GG45" i="164"/>
  <c r="GI45" i="164" s="1"/>
  <c r="GG42" i="164"/>
  <c r="GI42" i="164" s="1"/>
  <c r="GG49" i="164"/>
  <c r="GI49" i="164" s="1"/>
  <c r="GG9" i="164"/>
  <c r="GI9" i="164" s="1"/>
  <c r="GG13" i="164"/>
  <c r="GI13" i="164" s="1"/>
  <c r="GG18" i="164"/>
  <c r="GI18" i="164" s="1"/>
  <c r="GG22" i="164"/>
  <c r="GI22" i="164" s="1"/>
  <c r="GG27" i="164"/>
  <c r="GI27" i="164" s="1"/>
  <c r="GG31" i="164"/>
  <c r="GI31" i="164" s="1"/>
  <c r="GG39" i="164"/>
  <c r="GI39" i="164" s="1"/>
  <c r="GG46" i="164"/>
  <c r="GI46" i="164" s="1"/>
  <c r="GG36" i="164"/>
  <c r="GI36" i="164" s="1"/>
  <c r="GG43" i="164"/>
  <c r="GI43" i="164" s="1"/>
  <c r="GG7" i="164"/>
  <c r="GI7" i="164" s="1"/>
  <c r="GG19" i="164"/>
  <c r="GI19" i="164" s="1"/>
  <c r="GG33" i="164"/>
  <c r="GI33" i="164" s="1"/>
  <c r="GG10" i="164"/>
  <c r="GI10" i="164" s="1"/>
  <c r="GG24" i="164"/>
  <c r="GI24" i="164" s="1"/>
  <c r="GG37" i="164"/>
  <c r="GI37" i="164" s="1"/>
  <c r="GG48" i="164"/>
  <c r="GI48" i="164" s="1"/>
  <c r="GG15" i="164"/>
  <c r="GI15" i="164" s="1"/>
  <c r="GG28" i="164"/>
  <c r="GI28" i="164" s="1"/>
  <c r="GG40" i="164"/>
  <c r="GI40" i="164" s="1"/>
  <c r="EI50" i="164"/>
  <c r="GD10" i="164"/>
  <c r="GF10" i="164" s="1"/>
  <c r="GD14" i="164"/>
  <c r="GF14" i="164" s="1"/>
  <c r="GD21" i="164"/>
  <c r="GF21" i="164" s="1"/>
  <c r="GD28" i="164"/>
  <c r="GF28" i="164" s="1"/>
  <c r="GD32" i="164"/>
  <c r="GF32" i="164" s="1"/>
  <c r="GD39" i="164"/>
  <c r="GF39" i="164" s="1"/>
  <c r="GD46" i="164"/>
  <c r="GF46" i="164" s="1"/>
  <c r="GD11" i="164"/>
  <c r="GF11" i="164" s="1"/>
  <c r="GD18" i="164"/>
  <c r="GF18" i="164" s="1"/>
  <c r="GD25" i="164"/>
  <c r="GF25" i="164" s="1"/>
  <c r="GD29" i="164"/>
  <c r="GF29" i="164" s="1"/>
  <c r="GD36" i="164"/>
  <c r="GF36" i="164" s="1"/>
  <c r="GD43" i="164"/>
  <c r="GF43" i="164" s="1"/>
  <c r="GD47" i="164"/>
  <c r="GF47" i="164" s="1"/>
  <c r="GD7" i="164"/>
  <c r="GF7" i="164" s="1"/>
  <c r="GD8" i="164"/>
  <c r="GF8" i="164" s="1"/>
  <c r="GD15" i="164"/>
  <c r="GF15" i="164" s="1"/>
  <c r="GD22" i="164"/>
  <c r="GF22" i="164" s="1"/>
  <c r="GD26" i="164"/>
  <c r="GF26" i="164" s="1"/>
  <c r="GD33" i="164"/>
  <c r="GF33" i="164" s="1"/>
  <c r="GD40" i="164"/>
  <c r="GF40" i="164" s="1"/>
  <c r="GD44" i="164"/>
  <c r="GF44" i="164" s="1"/>
  <c r="GD12" i="164"/>
  <c r="GF12" i="164" s="1"/>
  <c r="GD19" i="164"/>
  <c r="GF19" i="164" s="1"/>
  <c r="GD23" i="164"/>
  <c r="GF23" i="164" s="1"/>
  <c r="GD30" i="164"/>
  <c r="GF30" i="164" s="1"/>
  <c r="GD37" i="164"/>
  <c r="GF37" i="164" s="1"/>
  <c r="GD41" i="164"/>
  <c r="GF41" i="164" s="1"/>
  <c r="GD48" i="164"/>
  <c r="GF48" i="164" s="1"/>
  <c r="GD9" i="164"/>
  <c r="GF9" i="164" s="1"/>
  <c r="GD20" i="164"/>
  <c r="GF20" i="164" s="1"/>
  <c r="GD31" i="164"/>
  <c r="GF31" i="164" s="1"/>
  <c r="GD42" i="164"/>
  <c r="GF42" i="164" s="1"/>
  <c r="GD49" i="164"/>
  <c r="GF49" i="164" s="1"/>
  <c r="GD34" i="164"/>
  <c r="GF34" i="164" s="1"/>
  <c r="GD45" i="164"/>
  <c r="GF45" i="164" s="1"/>
  <c r="GD13" i="164"/>
  <c r="GF13" i="164" s="1"/>
  <c r="GD24" i="164"/>
  <c r="GF24" i="164" s="1"/>
  <c r="GD35" i="164"/>
  <c r="GF35" i="164" s="1"/>
  <c r="GD16" i="164"/>
  <c r="GF16" i="164" s="1"/>
  <c r="GD27" i="164"/>
  <c r="GF27" i="164" s="1"/>
  <c r="GD38" i="164"/>
  <c r="GF38" i="164" s="1"/>
  <c r="GD17" i="164"/>
  <c r="GF17" i="164" s="1"/>
  <c r="AL230" i="154"/>
  <c r="AJ230" i="154"/>
  <c r="AI230" i="154"/>
  <c r="AG230" i="154"/>
  <c r="AE230" i="154"/>
  <c r="AD230" i="154"/>
  <c r="AB230" i="154"/>
  <c r="Z230" i="154"/>
  <c r="Y230" i="154"/>
  <c r="W230" i="154"/>
  <c r="U230" i="154"/>
  <c r="T230" i="154"/>
  <c r="R230" i="154"/>
  <c r="P230" i="154"/>
  <c r="O230" i="154"/>
  <c r="M230" i="154"/>
  <c r="K230" i="154"/>
  <c r="J230" i="154"/>
  <c r="H230" i="154"/>
  <c r="F230" i="154"/>
  <c r="E230" i="154"/>
  <c r="AL229" i="154"/>
  <c r="AJ229" i="154"/>
  <c r="AI229" i="154"/>
  <c r="AG229" i="154"/>
  <c r="AE229" i="154"/>
  <c r="AD229" i="154"/>
  <c r="AB229" i="154"/>
  <c r="Z229" i="154"/>
  <c r="Y229" i="154"/>
  <c r="W229" i="154"/>
  <c r="U229" i="154"/>
  <c r="T229" i="154"/>
  <c r="R229" i="154"/>
  <c r="P229" i="154"/>
  <c r="O229" i="154"/>
  <c r="M229" i="154"/>
  <c r="K229" i="154"/>
  <c r="J229" i="154"/>
  <c r="H229" i="154"/>
  <c r="F229" i="154"/>
  <c r="E229" i="154"/>
  <c r="AL228" i="154"/>
  <c r="AJ228" i="154"/>
  <c r="AI228" i="154"/>
  <c r="AG228" i="154"/>
  <c r="AE228" i="154"/>
  <c r="AD228" i="154"/>
  <c r="AB228" i="154"/>
  <c r="Z228" i="154"/>
  <c r="Y228" i="154"/>
  <c r="W228" i="154"/>
  <c r="U228" i="154"/>
  <c r="T228" i="154"/>
  <c r="R228" i="154"/>
  <c r="P228" i="154"/>
  <c r="O228" i="154"/>
  <c r="M228" i="154"/>
  <c r="K228" i="154"/>
  <c r="J228" i="154"/>
  <c r="H228" i="154"/>
  <c r="F228" i="154"/>
  <c r="E228" i="154"/>
  <c r="AL230" i="145"/>
  <c r="AJ230" i="145"/>
  <c r="AI230" i="145"/>
  <c r="AG230" i="145"/>
  <c r="AE230" i="145"/>
  <c r="AD230" i="145"/>
  <c r="AB230" i="145"/>
  <c r="Z230" i="145"/>
  <c r="Y230" i="145"/>
  <c r="W230" i="145"/>
  <c r="U230" i="145"/>
  <c r="T230" i="145"/>
  <c r="R230" i="145"/>
  <c r="P230" i="145"/>
  <c r="O230" i="145"/>
  <c r="M230" i="145"/>
  <c r="K230" i="145"/>
  <c r="J230" i="145"/>
  <c r="H230" i="145"/>
  <c r="F230" i="145"/>
  <c r="E230" i="145"/>
  <c r="AL229" i="145"/>
  <c r="AJ229" i="145"/>
  <c r="AI229" i="145"/>
  <c r="AG229" i="145"/>
  <c r="AE229" i="145"/>
  <c r="AD229" i="145"/>
  <c r="AB229" i="145"/>
  <c r="Z229" i="145"/>
  <c r="Y229" i="145"/>
  <c r="W229" i="145"/>
  <c r="U229" i="145"/>
  <c r="T229" i="145"/>
  <c r="R229" i="145"/>
  <c r="P229" i="145"/>
  <c r="O229" i="145"/>
  <c r="M229" i="145"/>
  <c r="K229" i="145"/>
  <c r="J229" i="145"/>
  <c r="H229" i="145"/>
  <c r="F229" i="145"/>
  <c r="E229" i="145"/>
  <c r="AL228" i="145"/>
  <c r="AJ228" i="145"/>
  <c r="AI228" i="145"/>
  <c r="AG228" i="145"/>
  <c r="AE228" i="145"/>
  <c r="AD228" i="145"/>
  <c r="AB228" i="145"/>
  <c r="Z228" i="145"/>
  <c r="Y228" i="145"/>
  <c r="W228" i="145"/>
  <c r="U228" i="145"/>
  <c r="T228" i="145"/>
  <c r="R228" i="145"/>
  <c r="P228" i="145"/>
  <c r="O228" i="145"/>
  <c r="M228" i="145"/>
  <c r="K228" i="145"/>
  <c r="J228" i="145"/>
  <c r="H228" i="145"/>
  <c r="F228" i="145"/>
  <c r="E228" i="145"/>
  <c r="AZ381" i="164"/>
  <c r="AX381" i="164"/>
  <c r="AV381" i="164"/>
  <c r="AU381" i="164"/>
  <c r="AS381" i="164"/>
  <c r="AQ381" i="164"/>
  <c r="AO381" i="164"/>
  <c r="AN381" i="164"/>
  <c r="AL381" i="164"/>
  <c r="AJ381" i="164"/>
  <c r="AH381" i="164"/>
  <c r="AG381" i="164"/>
  <c r="AE381" i="164"/>
  <c r="AC381" i="164"/>
  <c r="AA381" i="164"/>
  <c r="Z381" i="164"/>
  <c r="X381" i="164"/>
  <c r="V381" i="164"/>
  <c r="T381" i="164"/>
  <c r="S381" i="164"/>
  <c r="Q381" i="164"/>
  <c r="O381" i="164"/>
  <c r="M381" i="164"/>
  <c r="L381" i="164"/>
  <c r="J381" i="164"/>
  <c r="H381" i="164"/>
  <c r="E381" i="164"/>
  <c r="AZ380" i="164"/>
  <c r="AX380" i="164"/>
  <c r="AV380" i="164"/>
  <c r="AU380" i="164"/>
  <c r="AS380" i="164"/>
  <c r="AQ380" i="164"/>
  <c r="AO380" i="164"/>
  <c r="AN380" i="164"/>
  <c r="AL380" i="164"/>
  <c r="AJ380" i="164"/>
  <c r="AH380" i="164"/>
  <c r="AG380" i="164"/>
  <c r="AE380" i="164"/>
  <c r="AC380" i="164"/>
  <c r="AA380" i="164"/>
  <c r="Z380" i="164"/>
  <c r="X380" i="164"/>
  <c r="V380" i="164"/>
  <c r="T380" i="164"/>
  <c r="S380" i="164"/>
  <c r="Q380" i="164"/>
  <c r="O380" i="164"/>
  <c r="M380" i="164"/>
  <c r="L380" i="164"/>
  <c r="J380" i="164"/>
  <c r="H380" i="164"/>
  <c r="E380" i="164"/>
  <c r="AZ379" i="164"/>
  <c r="AX379" i="164"/>
  <c r="AV379" i="164"/>
  <c r="AU379" i="164"/>
  <c r="AS379" i="164"/>
  <c r="AQ379" i="164"/>
  <c r="AO379" i="164"/>
  <c r="AN379" i="164"/>
  <c r="AL379" i="164"/>
  <c r="AJ379" i="164"/>
  <c r="AH379" i="164"/>
  <c r="AG379" i="164"/>
  <c r="AE379" i="164"/>
  <c r="AC379" i="164"/>
  <c r="AA379" i="164"/>
  <c r="Z379" i="164"/>
  <c r="X379" i="164"/>
  <c r="V379" i="164"/>
  <c r="T379" i="164"/>
  <c r="Q379" i="164"/>
  <c r="O379" i="164"/>
  <c r="M379" i="164"/>
  <c r="L379" i="164"/>
  <c r="J379" i="164"/>
  <c r="H379" i="164"/>
  <c r="E379" i="164"/>
  <c r="AZ377" i="164"/>
  <c r="AX377" i="164"/>
  <c r="AV377" i="164"/>
  <c r="AU377" i="164"/>
  <c r="AS377" i="164"/>
  <c r="AQ377" i="164"/>
  <c r="AO377" i="164"/>
  <c r="AN377" i="164"/>
  <c r="AL377" i="164"/>
  <c r="AJ377" i="164"/>
  <c r="AH377" i="164"/>
  <c r="AG377" i="164"/>
  <c r="AE377" i="164"/>
  <c r="AC377" i="164"/>
  <c r="AA377" i="164"/>
  <c r="Z377" i="164"/>
  <c r="X377" i="164"/>
  <c r="V377" i="164"/>
  <c r="T377" i="164"/>
  <c r="S377" i="164"/>
  <c r="Q377" i="164"/>
  <c r="M377" i="164"/>
  <c r="L377" i="164"/>
  <c r="J377" i="164"/>
  <c r="H377" i="164"/>
  <c r="E377" i="164"/>
  <c r="AN230" i="154" l="1"/>
  <c r="AN229" i="154"/>
  <c r="AN228" i="154"/>
  <c r="BG381" i="164"/>
  <c r="BE381" i="164"/>
  <c r="BC381" i="164"/>
  <c r="BB381" i="164"/>
  <c r="BG380" i="164"/>
  <c r="BE380" i="164"/>
  <c r="BC380" i="164"/>
  <c r="BB380" i="164"/>
  <c r="BG379" i="164"/>
  <c r="BE379" i="164"/>
  <c r="BC379" i="164"/>
  <c r="BB379" i="164"/>
  <c r="P377" i="164"/>
  <c r="BG377" i="164"/>
  <c r="BE377" i="164"/>
  <c r="BC377" i="164"/>
  <c r="BB377" i="164"/>
  <c r="G377" i="164"/>
  <c r="AM230" i="154"/>
  <c r="AK230" i="154"/>
  <c r="AF230" i="154"/>
  <c r="AH230" i="154"/>
  <c r="AC230" i="154"/>
  <c r="AA230" i="154"/>
  <c r="V230" i="154"/>
  <c r="X230" i="154"/>
  <c r="Q230" i="154"/>
  <c r="S230" i="154"/>
  <c r="AQ230" i="154"/>
  <c r="N230" i="154"/>
  <c r="L230" i="154"/>
  <c r="G230" i="154"/>
  <c r="AK229" i="154"/>
  <c r="AM229" i="154"/>
  <c r="AH229" i="154"/>
  <c r="AF229" i="154"/>
  <c r="AA229" i="154"/>
  <c r="AC229" i="154"/>
  <c r="X229" i="154"/>
  <c r="V229" i="154"/>
  <c r="Q229" i="154"/>
  <c r="S229" i="154"/>
  <c r="AO229" i="154"/>
  <c r="L229" i="154"/>
  <c r="N229" i="154"/>
  <c r="I229" i="154"/>
  <c r="AK228" i="154"/>
  <c r="AM228" i="154"/>
  <c r="AH228" i="154"/>
  <c r="AF228" i="154"/>
  <c r="AA228" i="154"/>
  <c r="AC228" i="154"/>
  <c r="V228" i="154"/>
  <c r="X228" i="154"/>
  <c r="S228" i="154"/>
  <c r="Q228" i="154"/>
  <c r="N228" i="154"/>
  <c r="AO228" i="154"/>
  <c r="G228" i="154"/>
  <c r="I228" i="154"/>
  <c r="AM230" i="145"/>
  <c r="AK230" i="145"/>
  <c r="AF230" i="145"/>
  <c r="AH230" i="145"/>
  <c r="AC230" i="145"/>
  <c r="AA230" i="145"/>
  <c r="X230" i="145"/>
  <c r="V230" i="145"/>
  <c r="Q230" i="145"/>
  <c r="S230" i="145"/>
  <c r="AQ230" i="145"/>
  <c r="L230" i="145"/>
  <c r="AN230" i="145"/>
  <c r="N230" i="145"/>
  <c r="G230" i="145"/>
  <c r="I230" i="145"/>
  <c r="AK229" i="145"/>
  <c r="AM229" i="145"/>
  <c r="AH229" i="145"/>
  <c r="AF229" i="145"/>
  <c r="AC229" i="145"/>
  <c r="AA229" i="145"/>
  <c r="X229" i="145"/>
  <c r="V229" i="145"/>
  <c r="S229" i="145"/>
  <c r="Q229" i="145"/>
  <c r="L229" i="145"/>
  <c r="AO229" i="145"/>
  <c r="AN229" i="145"/>
  <c r="AQ229" i="145"/>
  <c r="I229" i="145"/>
  <c r="G229" i="145"/>
  <c r="AK228" i="145"/>
  <c r="AM228" i="145"/>
  <c r="AH228" i="145"/>
  <c r="AC228" i="145"/>
  <c r="AA228" i="145"/>
  <c r="V228" i="145"/>
  <c r="X228" i="145"/>
  <c r="Q228" i="145"/>
  <c r="S228" i="145"/>
  <c r="N228" i="145"/>
  <c r="AN228" i="145"/>
  <c r="AO228" i="145"/>
  <c r="G228" i="145"/>
  <c r="I228" i="145"/>
  <c r="AW381" i="164"/>
  <c r="BA381" i="164"/>
  <c r="AY381" i="164"/>
  <c r="AR381" i="164"/>
  <c r="AT381" i="164"/>
  <c r="AP381" i="164"/>
  <c r="AI381" i="164"/>
  <c r="AM381" i="164"/>
  <c r="AK381" i="164"/>
  <c r="AF381" i="164"/>
  <c r="AB381" i="164"/>
  <c r="AD381" i="164"/>
  <c r="W381" i="164"/>
  <c r="Y381" i="164"/>
  <c r="U381" i="164"/>
  <c r="N381" i="164"/>
  <c r="P381" i="164"/>
  <c r="R381" i="164"/>
  <c r="AW380" i="164"/>
  <c r="AY380" i="164"/>
  <c r="BA380" i="164"/>
  <c r="AT380" i="164"/>
  <c r="AP380" i="164"/>
  <c r="AR380" i="164"/>
  <c r="AK380" i="164"/>
  <c r="AM380" i="164"/>
  <c r="AI380" i="164"/>
  <c r="AB380" i="164"/>
  <c r="AD380" i="164"/>
  <c r="AF380" i="164"/>
  <c r="W380" i="164"/>
  <c r="U380" i="164"/>
  <c r="Y380" i="164"/>
  <c r="P380" i="164"/>
  <c r="N380" i="164"/>
  <c r="R380" i="164"/>
  <c r="AY379" i="164"/>
  <c r="BA379" i="164"/>
  <c r="AW379" i="164"/>
  <c r="AT379" i="164"/>
  <c r="AI379" i="164"/>
  <c r="AK379" i="164"/>
  <c r="AM379" i="164"/>
  <c r="AB379" i="164"/>
  <c r="W379" i="164"/>
  <c r="U379" i="164"/>
  <c r="Y379" i="164"/>
  <c r="P379" i="164"/>
  <c r="AY377" i="164"/>
  <c r="BA377" i="164"/>
  <c r="AW377" i="164"/>
  <c r="AP377" i="164"/>
  <c r="AI377" i="164"/>
  <c r="AK377" i="164"/>
  <c r="AM377" i="164"/>
  <c r="AD377" i="164"/>
  <c r="U377" i="164"/>
  <c r="W377" i="164"/>
  <c r="Y377" i="164"/>
  <c r="R377" i="164"/>
  <c r="AQ229" i="154"/>
  <c r="I230" i="154"/>
  <c r="L228" i="154"/>
  <c r="G229" i="154"/>
  <c r="AQ228" i="154"/>
  <c r="AO230" i="154"/>
  <c r="N229" i="145"/>
  <c r="L228" i="145"/>
  <c r="AQ228" i="145"/>
  <c r="AO230" i="145"/>
  <c r="AF228" i="145"/>
  <c r="K379" i="164"/>
  <c r="I380" i="164"/>
  <c r="G381" i="164"/>
  <c r="AF377" i="164"/>
  <c r="AR377" i="164"/>
  <c r="R379" i="164"/>
  <c r="AD379" i="164"/>
  <c r="AP379" i="164"/>
  <c r="N377" i="164"/>
  <c r="I377" i="164"/>
  <c r="G379" i="164"/>
  <c r="K380" i="164"/>
  <c r="I381" i="164"/>
  <c r="AB377" i="164"/>
  <c r="AT377" i="164"/>
  <c r="N379" i="164"/>
  <c r="AF379" i="164"/>
  <c r="AR379" i="164"/>
  <c r="K377" i="164"/>
  <c r="I379" i="164"/>
  <c r="G380" i="164"/>
  <c r="K381" i="164"/>
  <c r="D7" i="148" l="1"/>
  <c r="D6" i="148"/>
  <c r="D5" i="148"/>
  <c r="I120" i="161"/>
  <c r="G120" i="161"/>
  <c r="E120" i="161"/>
  <c r="I119" i="161"/>
  <c r="G19" i="174"/>
  <c r="E19" i="174"/>
  <c r="D119" i="161"/>
  <c r="I18" i="174"/>
  <c r="G18" i="174"/>
  <c r="E18" i="174"/>
  <c r="D18" i="174"/>
  <c r="E116" i="161"/>
  <c r="G7" i="148"/>
  <c r="E6" i="148"/>
  <c r="G5" i="148"/>
  <c r="E5" i="148"/>
  <c r="G7" i="142"/>
  <c r="D7" i="142"/>
  <c r="G6" i="142"/>
  <c r="E6" i="142"/>
  <c r="D6" i="142"/>
  <c r="E5" i="142"/>
  <c r="D5" i="142"/>
  <c r="I16" i="174"/>
  <c r="G16" i="174"/>
  <c r="BD377" i="164"/>
  <c r="D116" i="161"/>
  <c r="D120" i="161"/>
  <c r="D20" i="174"/>
  <c r="AR230" i="154"/>
  <c r="AP230" i="154"/>
  <c r="E7" i="148"/>
  <c r="AP229" i="154"/>
  <c r="AR229" i="154"/>
  <c r="G6" i="148"/>
  <c r="AR228" i="154"/>
  <c r="AP228" i="154"/>
  <c r="AR230" i="145"/>
  <c r="AP230" i="145"/>
  <c r="E7" i="142"/>
  <c r="AP229" i="145"/>
  <c r="AR229" i="145"/>
  <c r="AR228" i="145"/>
  <c r="G5" i="142"/>
  <c r="AP228" i="145"/>
  <c r="BH381" i="164"/>
  <c r="I20" i="174"/>
  <c r="BF381" i="164"/>
  <c r="G20" i="174"/>
  <c r="BD381" i="164"/>
  <c r="E20" i="174"/>
  <c r="E119" i="161"/>
  <c r="G119" i="161"/>
  <c r="BH380" i="164"/>
  <c r="BD380" i="164"/>
  <c r="I19" i="174"/>
  <c r="D19" i="174"/>
  <c r="BF380" i="164"/>
  <c r="E118" i="161"/>
  <c r="G118" i="161"/>
  <c r="I118" i="161"/>
  <c r="BF379" i="164"/>
  <c r="BD379" i="164"/>
  <c r="D118" i="161"/>
  <c r="BH379" i="164"/>
  <c r="E16" i="174"/>
  <c r="I116" i="161"/>
  <c r="D16" i="174"/>
  <c r="BH377" i="164"/>
  <c r="BF377" i="164"/>
  <c r="G116" i="161"/>
  <c r="BC11" i="161"/>
  <c r="F7" i="148" l="1"/>
  <c r="H7" i="148"/>
  <c r="F6" i="148"/>
  <c r="H6" i="148"/>
  <c r="H5" i="148"/>
  <c r="F5" i="148"/>
  <c r="H7" i="142"/>
  <c r="F7" i="142"/>
  <c r="F6" i="142"/>
  <c r="H6" i="142"/>
  <c r="H5" i="142"/>
  <c r="F5" i="142"/>
  <c r="F20" i="174"/>
  <c r="U97" i="161"/>
  <c r="AA28" i="161" s="1"/>
  <c r="J119" i="161"/>
  <c r="F19" i="174"/>
  <c r="H19" i="174"/>
  <c r="F18" i="174"/>
  <c r="CI81" i="164"/>
  <c r="DU50" i="164" s="1"/>
  <c r="F16" i="174"/>
  <c r="BA11" i="161"/>
  <c r="J16" i="174"/>
  <c r="CM81" i="164"/>
  <c r="EA50" i="164" s="1"/>
  <c r="F118" i="161"/>
  <c r="CY81" i="164"/>
  <c r="ES50" i="164" s="1"/>
  <c r="H118" i="161"/>
  <c r="DA81" i="164"/>
  <c r="EV50" i="164" s="1"/>
  <c r="H16" i="174"/>
  <c r="CK81" i="164"/>
  <c r="DX50" i="164" s="1"/>
  <c r="J118" i="161"/>
  <c r="DC81" i="164"/>
  <c r="EY50" i="164" s="1"/>
  <c r="J20" i="174"/>
  <c r="CE81" i="164"/>
  <c r="DO50" i="164" s="1"/>
  <c r="CA81" i="164"/>
  <c r="DI50" i="164" s="1"/>
  <c r="FF7" i="164" s="1"/>
  <c r="H20" i="174"/>
  <c r="CC81" i="164"/>
  <c r="DL50" i="164" s="1"/>
  <c r="J120" i="161"/>
  <c r="H120" i="161"/>
  <c r="F120" i="161"/>
  <c r="J19" i="174"/>
  <c r="F119" i="161"/>
  <c r="H119" i="161"/>
  <c r="J18" i="174"/>
  <c r="H18" i="174"/>
  <c r="J116" i="161"/>
  <c r="F116" i="161"/>
  <c r="H116" i="161"/>
  <c r="EX50" i="164" l="1"/>
  <c r="GS9" i="164"/>
  <c r="GU9" i="164" s="1"/>
  <c r="GS12" i="164"/>
  <c r="GU12" i="164" s="1"/>
  <c r="GS15" i="164"/>
  <c r="GU15" i="164" s="1"/>
  <c r="GS18" i="164"/>
  <c r="GU18" i="164" s="1"/>
  <c r="GS21" i="164"/>
  <c r="GU21" i="164" s="1"/>
  <c r="GS24" i="164"/>
  <c r="GU24" i="164" s="1"/>
  <c r="GS27" i="164"/>
  <c r="GU27" i="164" s="1"/>
  <c r="GS30" i="164"/>
  <c r="GU30" i="164" s="1"/>
  <c r="GS33" i="164"/>
  <c r="GU33" i="164" s="1"/>
  <c r="GS36" i="164"/>
  <c r="GU36" i="164" s="1"/>
  <c r="GS39" i="164"/>
  <c r="GU39" i="164" s="1"/>
  <c r="GS42" i="164"/>
  <c r="GU42" i="164" s="1"/>
  <c r="GS45" i="164"/>
  <c r="GU45" i="164" s="1"/>
  <c r="GS48" i="164"/>
  <c r="GU48" i="164" s="1"/>
  <c r="GS10" i="164"/>
  <c r="GU10" i="164" s="1"/>
  <c r="GS13" i="164"/>
  <c r="GU13" i="164" s="1"/>
  <c r="GS16" i="164"/>
  <c r="GU16" i="164" s="1"/>
  <c r="GS19" i="164"/>
  <c r="GU19" i="164" s="1"/>
  <c r="GS22" i="164"/>
  <c r="GU22" i="164" s="1"/>
  <c r="GS25" i="164"/>
  <c r="GU25" i="164" s="1"/>
  <c r="GS28" i="164"/>
  <c r="GU28" i="164" s="1"/>
  <c r="GS31" i="164"/>
  <c r="GU31" i="164" s="1"/>
  <c r="GS34" i="164"/>
  <c r="GU34" i="164" s="1"/>
  <c r="GS37" i="164"/>
  <c r="GU37" i="164" s="1"/>
  <c r="GS40" i="164"/>
  <c r="GU40" i="164" s="1"/>
  <c r="GS43" i="164"/>
  <c r="GU43" i="164" s="1"/>
  <c r="GS46" i="164"/>
  <c r="GU46" i="164" s="1"/>
  <c r="GS49" i="164"/>
  <c r="GU49" i="164" s="1"/>
  <c r="GS7" i="164"/>
  <c r="GU7" i="164" s="1"/>
  <c r="GS20" i="164"/>
  <c r="GU20" i="164" s="1"/>
  <c r="GS38" i="164"/>
  <c r="GU38" i="164" s="1"/>
  <c r="GS23" i="164"/>
  <c r="GU23" i="164" s="1"/>
  <c r="GS41" i="164"/>
  <c r="GU41" i="164" s="1"/>
  <c r="GS8" i="164"/>
  <c r="GU8" i="164" s="1"/>
  <c r="GS32" i="164"/>
  <c r="GU32" i="164" s="1"/>
  <c r="GS11" i="164"/>
  <c r="GU11" i="164" s="1"/>
  <c r="GS35" i="164"/>
  <c r="GU35" i="164" s="1"/>
  <c r="GS14" i="164"/>
  <c r="GU14" i="164" s="1"/>
  <c r="GS44" i="164"/>
  <c r="GU44" i="164" s="1"/>
  <c r="GS17" i="164"/>
  <c r="GU17" i="164" s="1"/>
  <c r="GS47" i="164"/>
  <c r="GU47" i="164" s="1"/>
  <c r="GS26" i="164"/>
  <c r="GU26" i="164" s="1"/>
  <c r="GS29" i="164"/>
  <c r="GU29" i="164" s="1"/>
  <c r="EU50" i="164"/>
  <c r="GP8" i="164"/>
  <c r="GR8" i="164" s="1"/>
  <c r="GP11" i="164"/>
  <c r="GR11" i="164" s="1"/>
  <c r="GP14" i="164"/>
  <c r="GR14" i="164" s="1"/>
  <c r="GP17" i="164"/>
  <c r="GR17" i="164" s="1"/>
  <c r="GP20" i="164"/>
  <c r="GR20" i="164" s="1"/>
  <c r="GP23" i="164"/>
  <c r="GR23" i="164" s="1"/>
  <c r="GP26" i="164"/>
  <c r="GR26" i="164" s="1"/>
  <c r="GP29" i="164"/>
  <c r="GR29" i="164" s="1"/>
  <c r="GP32" i="164"/>
  <c r="GR32" i="164" s="1"/>
  <c r="GP35" i="164"/>
  <c r="GR35" i="164" s="1"/>
  <c r="GP38" i="164"/>
  <c r="GR38" i="164" s="1"/>
  <c r="GP41" i="164"/>
  <c r="GR41" i="164" s="1"/>
  <c r="GP44" i="164"/>
  <c r="GR44" i="164" s="1"/>
  <c r="GP47" i="164"/>
  <c r="GR47" i="164" s="1"/>
  <c r="GP9" i="164"/>
  <c r="GR9" i="164" s="1"/>
  <c r="GP12" i="164"/>
  <c r="GR12" i="164" s="1"/>
  <c r="GP15" i="164"/>
  <c r="GR15" i="164" s="1"/>
  <c r="GP18" i="164"/>
  <c r="GR18" i="164" s="1"/>
  <c r="GP13" i="164"/>
  <c r="GR13" i="164" s="1"/>
  <c r="GP24" i="164"/>
  <c r="GR24" i="164" s="1"/>
  <c r="GP30" i="164"/>
  <c r="GR30" i="164" s="1"/>
  <c r="GP16" i="164"/>
  <c r="GR16" i="164" s="1"/>
  <c r="GP36" i="164"/>
  <c r="GR36" i="164" s="1"/>
  <c r="GP40" i="164"/>
  <c r="GR40" i="164" s="1"/>
  <c r="GP45" i="164"/>
  <c r="GR45" i="164" s="1"/>
  <c r="GP49" i="164"/>
  <c r="GR49" i="164" s="1"/>
  <c r="GP19" i="164"/>
  <c r="GR19" i="164" s="1"/>
  <c r="GP7" i="164"/>
  <c r="GR7" i="164" s="1"/>
  <c r="GP21" i="164"/>
  <c r="GR21" i="164" s="1"/>
  <c r="GP28" i="164"/>
  <c r="GR28" i="164" s="1"/>
  <c r="GP37" i="164"/>
  <c r="GR37" i="164" s="1"/>
  <c r="GP43" i="164"/>
  <c r="GR43" i="164" s="1"/>
  <c r="GP31" i="164"/>
  <c r="GR31" i="164" s="1"/>
  <c r="GP22" i="164"/>
  <c r="GR22" i="164" s="1"/>
  <c r="GP33" i="164"/>
  <c r="GR33" i="164" s="1"/>
  <c r="GP39" i="164"/>
  <c r="GR39" i="164" s="1"/>
  <c r="GP46" i="164"/>
  <c r="GR46" i="164" s="1"/>
  <c r="GP34" i="164"/>
  <c r="GR34" i="164" s="1"/>
  <c r="GP10" i="164"/>
  <c r="GR10" i="164" s="1"/>
  <c r="GP42" i="164"/>
  <c r="GR42" i="164" s="1"/>
  <c r="GP25" i="164"/>
  <c r="GR25" i="164" s="1"/>
  <c r="GP27" i="164"/>
  <c r="GR27" i="164" s="1"/>
  <c r="GP48" i="164"/>
  <c r="GR48" i="164" s="1"/>
  <c r="FA50" i="164"/>
  <c r="GV10" i="164"/>
  <c r="GX10" i="164" s="1"/>
  <c r="GV13" i="164"/>
  <c r="GX13" i="164" s="1"/>
  <c r="GV16" i="164"/>
  <c r="GX16" i="164" s="1"/>
  <c r="GV19" i="164"/>
  <c r="GX19" i="164" s="1"/>
  <c r="GV22" i="164"/>
  <c r="GX22" i="164" s="1"/>
  <c r="GV25" i="164"/>
  <c r="GX25" i="164" s="1"/>
  <c r="GV28" i="164"/>
  <c r="GX28" i="164" s="1"/>
  <c r="GV31" i="164"/>
  <c r="GX31" i="164" s="1"/>
  <c r="GV34" i="164"/>
  <c r="GX34" i="164" s="1"/>
  <c r="GV37" i="164"/>
  <c r="GX37" i="164" s="1"/>
  <c r="GV40" i="164"/>
  <c r="GX40" i="164" s="1"/>
  <c r="GV43" i="164"/>
  <c r="GX43" i="164" s="1"/>
  <c r="GV46" i="164"/>
  <c r="GX46" i="164" s="1"/>
  <c r="GV49" i="164"/>
  <c r="GX49" i="164" s="1"/>
  <c r="GV8" i="164"/>
  <c r="GX8" i="164" s="1"/>
  <c r="GV11" i="164"/>
  <c r="GX11" i="164" s="1"/>
  <c r="GV14" i="164"/>
  <c r="GX14" i="164" s="1"/>
  <c r="GV17" i="164"/>
  <c r="GX17" i="164" s="1"/>
  <c r="GV20" i="164"/>
  <c r="GX20" i="164" s="1"/>
  <c r="GV23" i="164"/>
  <c r="GX23" i="164" s="1"/>
  <c r="GV26" i="164"/>
  <c r="GX26" i="164" s="1"/>
  <c r="GV29" i="164"/>
  <c r="GX29" i="164" s="1"/>
  <c r="GV32" i="164"/>
  <c r="GX32" i="164" s="1"/>
  <c r="GV35" i="164"/>
  <c r="GX35" i="164" s="1"/>
  <c r="GV38" i="164"/>
  <c r="GX38" i="164" s="1"/>
  <c r="GV41" i="164"/>
  <c r="GX41" i="164" s="1"/>
  <c r="GV44" i="164"/>
  <c r="GX44" i="164" s="1"/>
  <c r="GV47" i="164"/>
  <c r="GX47" i="164" s="1"/>
  <c r="GV7" i="164"/>
  <c r="GX7" i="164" s="1"/>
  <c r="GV9" i="164"/>
  <c r="GX9" i="164" s="1"/>
  <c r="GV27" i="164"/>
  <c r="GX27" i="164" s="1"/>
  <c r="GV45" i="164"/>
  <c r="GX45" i="164" s="1"/>
  <c r="GV12" i="164"/>
  <c r="GX12" i="164" s="1"/>
  <c r="GV30" i="164"/>
  <c r="GX30" i="164" s="1"/>
  <c r="GV48" i="164"/>
  <c r="GX48" i="164" s="1"/>
  <c r="GV21" i="164"/>
  <c r="GX21" i="164" s="1"/>
  <c r="GV24" i="164"/>
  <c r="GX24" i="164" s="1"/>
  <c r="GV33" i="164"/>
  <c r="GX33" i="164" s="1"/>
  <c r="GV36" i="164"/>
  <c r="GX36" i="164" s="1"/>
  <c r="GV42" i="164"/>
  <c r="GX42" i="164" s="1"/>
  <c r="GV15" i="164"/>
  <c r="GX15" i="164" s="1"/>
  <c r="GV18" i="164"/>
  <c r="GX18" i="164" s="1"/>
  <c r="GV39" i="164"/>
  <c r="GX39" i="164" s="1"/>
  <c r="DW50" i="164"/>
  <c r="FR10" i="164"/>
  <c r="FT10" i="164" s="1"/>
  <c r="FR16" i="164"/>
  <c r="FT16" i="164" s="1"/>
  <c r="FR22" i="164"/>
  <c r="FT22" i="164" s="1"/>
  <c r="FR28" i="164"/>
  <c r="FT28" i="164" s="1"/>
  <c r="FR34" i="164"/>
  <c r="FT34" i="164" s="1"/>
  <c r="FR40" i="164"/>
  <c r="FT40" i="164" s="1"/>
  <c r="FR46" i="164"/>
  <c r="FT46" i="164" s="1"/>
  <c r="FR12" i="164"/>
  <c r="FT12" i="164" s="1"/>
  <c r="FR18" i="164"/>
  <c r="FT18" i="164" s="1"/>
  <c r="FR24" i="164"/>
  <c r="FT24" i="164" s="1"/>
  <c r="FR30" i="164"/>
  <c r="FT30" i="164" s="1"/>
  <c r="FR36" i="164"/>
  <c r="FT36" i="164" s="1"/>
  <c r="FR42" i="164"/>
  <c r="FT42" i="164" s="1"/>
  <c r="FR48" i="164"/>
  <c r="FT48" i="164" s="1"/>
  <c r="FR8" i="164"/>
  <c r="FT8" i="164" s="1"/>
  <c r="FR17" i="164"/>
  <c r="FT17" i="164" s="1"/>
  <c r="FR26" i="164"/>
  <c r="FT26" i="164" s="1"/>
  <c r="FR35" i="164"/>
  <c r="FT35" i="164" s="1"/>
  <c r="FR44" i="164"/>
  <c r="FT44" i="164" s="1"/>
  <c r="FR9" i="164"/>
  <c r="FT9" i="164" s="1"/>
  <c r="FR19" i="164"/>
  <c r="FT19" i="164" s="1"/>
  <c r="FR27" i="164"/>
  <c r="FT27" i="164" s="1"/>
  <c r="FR37" i="164"/>
  <c r="FT37" i="164" s="1"/>
  <c r="FR45" i="164"/>
  <c r="FT45" i="164" s="1"/>
  <c r="FR11" i="164"/>
  <c r="FT11" i="164" s="1"/>
  <c r="FR20" i="164"/>
  <c r="FT20" i="164" s="1"/>
  <c r="FR29" i="164"/>
  <c r="FT29" i="164" s="1"/>
  <c r="FR38" i="164"/>
  <c r="FT38" i="164" s="1"/>
  <c r="FR47" i="164"/>
  <c r="FT47" i="164" s="1"/>
  <c r="FR13" i="164"/>
  <c r="FT13" i="164" s="1"/>
  <c r="FR21" i="164"/>
  <c r="FT21" i="164" s="1"/>
  <c r="FR31" i="164"/>
  <c r="FT31" i="164" s="1"/>
  <c r="FR39" i="164"/>
  <c r="FT39" i="164" s="1"/>
  <c r="FR49" i="164"/>
  <c r="FT49" i="164" s="1"/>
  <c r="FR14" i="164"/>
  <c r="FT14" i="164" s="1"/>
  <c r="FR23" i="164"/>
  <c r="FT23" i="164" s="1"/>
  <c r="FR32" i="164"/>
  <c r="FT32" i="164" s="1"/>
  <c r="FR41" i="164"/>
  <c r="FT41" i="164" s="1"/>
  <c r="FR25" i="164"/>
  <c r="FT25" i="164" s="1"/>
  <c r="FR33" i="164"/>
  <c r="FT33" i="164" s="1"/>
  <c r="FR43" i="164"/>
  <c r="FT43" i="164" s="1"/>
  <c r="FR7" i="164"/>
  <c r="FT7" i="164" s="1"/>
  <c r="FR15" i="164"/>
  <c r="FT15" i="164" s="1"/>
  <c r="DZ50" i="164"/>
  <c r="FU10" i="164"/>
  <c r="FW10" i="164" s="1"/>
  <c r="FU13" i="164"/>
  <c r="FW13" i="164" s="1"/>
  <c r="FU16" i="164"/>
  <c r="FW16" i="164" s="1"/>
  <c r="FU19" i="164"/>
  <c r="FW19" i="164" s="1"/>
  <c r="FU22" i="164"/>
  <c r="FW22" i="164" s="1"/>
  <c r="FU25" i="164"/>
  <c r="FW25" i="164" s="1"/>
  <c r="FU28" i="164"/>
  <c r="FW28" i="164" s="1"/>
  <c r="FU31" i="164"/>
  <c r="FW31" i="164" s="1"/>
  <c r="FU34" i="164"/>
  <c r="FW34" i="164" s="1"/>
  <c r="FU37" i="164"/>
  <c r="FW37" i="164" s="1"/>
  <c r="FU40" i="164"/>
  <c r="FW40" i="164" s="1"/>
  <c r="FU43" i="164"/>
  <c r="FW43" i="164" s="1"/>
  <c r="FU46" i="164"/>
  <c r="FW46" i="164" s="1"/>
  <c r="FU49" i="164"/>
  <c r="FW49" i="164" s="1"/>
  <c r="FU8" i="164"/>
  <c r="FW8" i="164" s="1"/>
  <c r="FU11" i="164"/>
  <c r="FW11" i="164" s="1"/>
  <c r="FU14" i="164"/>
  <c r="FW14" i="164" s="1"/>
  <c r="FU17" i="164"/>
  <c r="FW17" i="164" s="1"/>
  <c r="FU20" i="164"/>
  <c r="FW20" i="164" s="1"/>
  <c r="FU23" i="164"/>
  <c r="FW23" i="164" s="1"/>
  <c r="FU26" i="164"/>
  <c r="FW26" i="164" s="1"/>
  <c r="FU29" i="164"/>
  <c r="FW29" i="164" s="1"/>
  <c r="FU32" i="164"/>
  <c r="FW32" i="164" s="1"/>
  <c r="FU35" i="164"/>
  <c r="FW35" i="164" s="1"/>
  <c r="FU38" i="164"/>
  <c r="FW38" i="164" s="1"/>
  <c r="FU41" i="164"/>
  <c r="FW41" i="164" s="1"/>
  <c r="FU44" i="164"/>
  <c r="FW44" i="164" s="1"/>
  <c r="FU47" i="164"/>
  <c r="FW47" i="164" s="1"/>
  <c r="FU7" i="164"/>
  <c r="FW7" i="164" s="1"/>
  <c r="FU9" i="164"/>
  <c r="FW9" i="164" s="1"/>
  <c r="FU15" i="164"/>
  <c r="FW15" i="164" s="1"/>
  <c r="FU21" i="164"/>
  <c r="FW21" i="164" s="1"/>
  <c r="FU27" i="164"/>
  <c r="FW27" i="164" s="1"/>
  <c r="FU33" i="164"/>
  <c r="FW33" i="164" s="1"/>
  <c r="FU39" i="164"/>
  <c r="FW39" i="164" s="1"/>
  <c r="FU45" i="164"/>
  <c r="FW45" i="164" s="1"/>
  <c r="FU18" i="164"/>
  <c r="FW18" i="164" s="1"/>
  <c r="FU24" i="164"/>
  <c r="FW24" i="164" s="1"/>
  <c r="FU30" i="164"/>
  <c r="FW30" i="164" s="1"/>
  <c r="FU36" i="164"/>
  <c r="FW36" i="164" s="1"/>
  <c r="FU42" i="164"/>
  <c r="FW42" i="164" s="1"/>
  <c r="FU12" i="164"/>
  <c r="FW12" i="164" s="1"/>
  <c r="FU48" i="164"/>
  <c r="FW48" i="164" s="1"/>
  <c r="EC50" i="164"/>
  <c r="FX14" i="164"/>
  <c r="FZ14" i="164" s="1"/>
  <c r="FX18" i="164"/>
  <c r="FZ18" i="164" s="1"/>
  <c r="FX25" i="164"/>
  <c r="FZ25" i="164" s="1"/>
  <c r="FX32" i="164"/>
  <c r="FZ32" i="164" s="1"/>
  <c r="FX35" i="164"/>
  <c r="FZ35" i="164" s="1"/>
  <c r="FX38" i="164"/>
  <c r="FZ38" i="164" s="1"/>
  <c r="FX41" i="164"/>
  <c r="FZ41" i="164" s="1"/>
  <c r="FX44" i="164"/>
  <c r="FZ44" i="164" s="1"/>
  <c r="FX47" i="164"/>
  <c r="FZ47" i="164" s="1"/>
  <c r="FX11" i="164"/>
  <c r="FZ11" i="164" s="1"/>
  <c r="FX15" i="164"/>
  <c r="FZ15" i="164" s="1"/>
  <c r="FX22" i="164"/>
  <c r="FZ22" i="164" s="1"/>
  <c r="FX29" i="164"/>
  <c r="FZ29" i="164" s="1"/>
  <c r="FX8" i="164"/>
  <c r="FZ8" i="164" s="1"/>
  <c r="FX12" i="164"/>
  <c r="FZ12" i="164" s="1"/>
  <c r="FX19" i="164"/>
  <c r="FZ19" i="164" s="1"/>
  <c r="FX26" i="164"/>
  <c r="FZ26" i="164" s="1"/>
  <c r="FX30" i="164"/>
  <c r="FZ30" i="164" s="1"/>
  <c r="FX33" i="164"/>
  <c r="FZ33" i="164" s="1"/>
  <c r="FX36" i="164"/>
  <c r="FZ36" i="164" s="1"/>
  <c r="FX39" i="164"/>
  <c r="FZ39" i="164" s="1"/>
  <c r="FX42" i="164"/>
  <c r="FZ42" i="164" s="1"/>
  <c r="FX45" i="164"/>
  <c r="FZ45" i="164" s="1"/>
  <c r="FX48" i="164"/>
  <c r="FZ48" i="164" s="1"/>
  <c r="FX9" i="164"/>
  <c r="FZ9" i="164" s="1"/>
  <c r="FX16" i="164"/>
  <c r="FZ16" i="164" s="1"/>
  <c r="FX23" i="164"/>
  <c r="FZ23" i="164" s="1"/>
  <c r="FX27" i="164"/>
  <c r="FZ27" i="164" s="1"/>
  <c r="FX20" i="164"/>
  <c r="FZ20" i="164" s="1"/>
  <c r="FX31" i="164"/>
  <c r="FZ31" i="164" s="1"/>
  <c r="FX10" i="164"/>
  <c r="FZ10" i="164" s="1"/>
  <c r="FX21" i="164"/>
  <c r="FZ21" i="164" s="1"/>
  <c r="FX7" i="164"/>
  <c r="FZ7" i="164" s="1"/>
  <c r="FX13" i="164"/>
  <c r="FZ13" i="164" s="1"/>
  <c r="FX24" i="164"/>
  <c r="FZ24" i="164" s="1"/>
  <c r="FX34" i="164"/>
  <c r="FZ34" i="164" s="1"/>
  <c r="FX40" i="164"/>
  <c r="FZ40" i="164" s="1"/>
  <c r="FX46" i="164"/>
  <c r="FZ46" i="164" s="1"/>
  <c r="FX17" i="164"/>
  <c r="FZ17" i="164" s="1"/>
  <c r="FX28" i="164"/>
  <c r="FZ28" i="164" s="1"/>
  <c r="FX37" i="164"/>
  <c r="FZ37" i="164" s="1"/>
  <c r="FX43" i="164"/>
  <c r="FZ43" i="164" s="1"/>
  <c r="FX49" i="164"/>
  <c r="FZ49" i="164" s="1"/>
  <c r="Z28" i="161"/>
  <c r="X28" i="161"/>
  <c r="Y28" i="161"/>
  <c r="AK29" i="161"/>
  <c r="AK28" i="161"/>
  <c r="AZ11" i="161" s="1"/>
  <c r="AK26" i="161"/>
  <c r="AX11" i="161" s="1"/>
  <c r="AG29" i="161"/>
  <c r="AG28" i="161"/>
  <c r="AT11" i="161" s="1"/>
  <c r="AG26" i="161"/>
  <c r="AR11" i="161" s="1"/>
  <c r="AO32" i="161" l="1"/>
  <c r="BC12" i="161" s="1"/>
  <c r="AO30" i="161"/>
  <c r="BA12" i="161" s="1"/>
  <c r="AO33" i="161"/>
  <c r="X27" i="161" l="1"/>
  <c r="Y27" i="161"/>
  <c r="Z27" i="161"/>
  <c r="D10" i="161"/>
  <c r="J14" i="174"/>
  <c r="H14" i="174"/>
  <c r="J13" i="174"/>
  <c r="H13" i="174"/>
  <c r="H11" i="174"/>
  <c r="J9" i="174" l="1"/>
  <c r="H6" i="174"/>
  <c r="J10" i="174"/>
  <c r="J8" i="174"/>
  <c r="H9" i="174"/>
  <c r="H8" i="174"/>
  <c r="J15" i="174"/>
  <c r="J11" i="174"/>
  <c r="J6" i="174"/>
  <c r="H10" i="174"/>
  <c r="H15" i="174"/>
  <c r="BE7" i="154" l="1"/>
  <c r="BG7" i="154"/>
  <c r="BI7" i="154"/>
  <c r="BK7" i="154"/>
  <c r="BE8" i="154"/>
  <c r="BG8" i="154"/>
  <c r="BI8" i="154"/>
  <c r="BK8" i="154"/>
  <c r="BE9" i="154"/>
  <c r="BG9" i="154"/>
  <c r="BI9" i="154"/>
  <c r="BK9" i="154"/>
  <c r="BE10" i="154"/>
  <c r="BG10" i="154"/>
  <c r="BI10" i="154"/>
  <c r="BK10" i="154"/>
  <c r="BE11" i="154"/>
  <c r="BG11" i="154"/>
  <c r="BI11" i="154"/>
  <c r="BK11" i="154"/>
  <c r="BE12" i="154"/>
  <c r="BG12" i="154"/>
  <c r="BI12" i="154"/>
  <c r="BK12" i="154"/>
  <c r="BE13" i="154"/>
  <c r="BG13" i="154"/>
  <c r="BI13" i="154"/>
  <c r="BK13" i="154"/>
  <c r="BE14" i="154"/>
  <c r="BG14" i="154"/>
  <c r="BI14" i="154"/>
  <c r="BK14" i="154"/>
  <c r="BE15" i="154"/>
  <c r="BG15" i="154"/>
  <c r="BI15" i="154"/>
  <c r="BK15" i="154"/>
  <c r="BE16" i="154"/>
  <c r="BG16" i="154"/>
  <c r="BI16" i="154"/>
  <c r="BK16" i="154"/>
  <c r="BE17" i="154"/>
  <c r="BG17" i="154"/>
  <c r="BI17" i="154"/>
  <c r="BK17" i="154"/>
  <c r="BE18" i="154"/>
  <c r="BG18" i="154"/>
  <c r="BI18" i="154"/>
  <c r="BK18" i="154"/>
  <c r="BE19" i="154"/>
  <c r="BG19" i="154"/>
  <c r="BI19" i="154"/>
  <c r="BK19" i="154"/>
  <c r="BE20" i="154"/>
  <c r="BG20" i="154"/>
  <c r="BI20" i="154"/>
  <c r="BK20" i="154"/>
  <c r="BE21" i="154"/>
  <c r="BG21" i="154"/>
  <c r="BI21" i="154"/>
  <c r="BK21" i="154"/>
  <c r="BE22" i="154"/>
  <c r="BG22" i="154"/>
  <c r="BI22" i="154"/>
  <c r="BK22" i="154"/>
  <c r="BE23" i="154"/>
  <c r="BG23" i="154"/>
  <c r="BI23" i="154"/>
  <c r="BK23" i="154"/>
  <c r="BE24" i="154"/>
  <c r="BG24" i="154"/>
  <c r="BI24" i="154"/>
  <c r="BK24" i="154"/>
  <c r="BE25" i="154"/>
  <c r="BG25" i="154"/>
  <c r="BI25" i="154"/>
  <c r="BK25" i="154"/>
  <c r="BE26" i="154"/>
  <c r="BG26" i="154"/>
  <c r="BI26" i="154"/>
  <c r="BK26" i="154"/>
  <c r="BE27" i="154"/>
  <c r="BG27" i="154"/>
  <c r="BI27" i="154"/>
  <c r="BK27" i="154"/>
  <c r="BE28" i="154"/>
  <c r="BG28" i="154"/>
  <c r="BI28" i="154"/>
  <c r="BK28" i="154"/>
  <c r="BE29" i="154"/>
  <c r="BG29" i="154"/>
  <c r="BI29" i="154"/>
  <c r="BK29" i="154"/>
  <c r="BE30" i="154"/>
  <c r="BG30" i="154"/>
  <c r="BI30" i="154"/>
  <c r="BK30" i="154"/>
  <c r="BE31" i="154"/>
  <c r="BG31" i="154"/>
  <c r="BR7" i="154" s="1"/>
  <c r="BI31" i="154"/>
  <c r="BU7" i="154" s="1"/>
  <c r="BK31" i="154"/>
  <c r="BX7" i="154" s="1"/>
  <c r="BE32" i="154"/>
  <c r="BG32" i="154"/>
  <c r="BI32" i="154"/>
  <c r="BK32" i="154"/>
  <c r="BE33" i="154"/>
  <c r="BG33" i="154"/>
  <c r="BI33" i="154"/>
  <c r="BK33" i="154"/>
  <c r="BE34" i="154"/>
  <c r="BG34" i="154"/>
  <c r="BI34" i="154"/>
  <c r="BK34" i="154"/>
  <c r="BE35" i="154"/>
  <c r="BG35" i="154"/>
  <c r="BI35" i="154"/>
  <c r="BK35" i="154"/>
  <c r="BE36" i="154"/>
  <c r="BG36" i="154"/>
  <c r="BI36" i="154"/>
  <c r="BK36" i="154"/>
  <c r="BE37" i="154"/>
  <c r="BG37" i="154"/>
  <c r="BI37" i="154"/>
  <c r="BK37" i="154"/>
  <c r="BE38" i="154"/>
  <c r="BG38" i="154"/>
  <c r="BI38" i="154"/>
  <c r="BK38" i="154"/>
  <c r="BE39" i="154"/>
  <c r="BG39" i="154"/>
  <c r="BR8" i="154" s="1"/>
  <c r="BI39" i="154"/>
  <c r="BU8" i="154" s="1"/>
  <c r="BK39" i="154"/>
  <c r="BX8" i="154" s="1"/>
  <c r="BE40" i="154"/>
  <c r="BO9" i="154" s="1"/>
  <c r="BG40" i="154"/>
  <c r="BR9" i="154" s="1"/>
  <c r="BI40" i="154"/>
  <c r="BK40" i="154"/>
  <c r="BX9" i="154" s="1"/>
  <c r="BE41" i="154"/>
  <c r="BO10" i="154" s="1"/>
  <c r="BG41" i="154"/>
  <c r="BR10" i="154" s="1"/>
  <c r="BI41" i="154"/>
  <c r="BK41" i="154"/>
  <c r="BX10" i="154" s="1"/>
  <c r="BE42" i="154"/>
  <c r="BO11" i="154" s="1"/>
  <c r="BG42" i="154"/>
  <c r="BR11" i="154" s="1"/>
  <c r="BI42" i="154"/>
  <c r="BK42" i="154"/>
  <c r="BX11" i="154" s="1"/>
  <c r="BE43" i="154"/>
  <c r="BG43" i="154"/>
  <c r="BR12" i="154" s="1"/>
  <c r="BI43" i="154"/>
  <c r="BU12" i="154" s="1"/>
  <c r="BK43" i="154"/>
  <c r="BX12" i="154" s="1"/>
  <c r="BE44" i="154"/>
  <c r="BO13" i="154" s="1"/>
  <c r="BG44" i="154"/>
  <c r="BR13" i="154" s="1"/>
  <c r="BI44" i="154"/>
  <c r="BK44" i="154"/>
  <c r="BX13" i="154" s="1"/>
  <c r="BE45" i="154"/>
  <c r="BG45" i="154"/>
  <c r="BR14" i="154" s="1"/>
  <c r="BI45" i="154"/>
  <c r="BK45" i="154"/>
  <c r="BX14" i="154" s="1"/>
  <c r="BE46" i="154"/>
  <c r="BG46" i="154"/>
  <c r="BR15" i="154" s="1"/>
  <c r="BI46" i="154"/>
  <c r="BK46" i="154"/>
  <c r="BX15" i="154" s="1"/>
  <c r="BE47" i="154"/>
  <c r="BO16" i="154" s="1"/>
  <c r="BG47" i="154"/>
  <c r="BR16" i="154" s="1"/>
  <c r="BI47" i="154"/>
  <c r="BU16" i="154" s="1"/>
  <c r="BK47" i="154"/>
  <c r="BX16" i="154" s="1"/>
  <c r="BE48" i="154"/>
  <c r="BG48" i="154"/>
  <c r="BR17" i="154" s="1"/>
  <c r="BI48" i="154"/>
  <c r="BU17" i="154" s="1"/>
  <c r="BK48" i="154"/>
  <c r="BX17" i="154" s="1"/>
  <c r="BE49" i="154"/>
  <c r="BG49" i="154"/>
  <c r="BR18" i="154" s="1"/>
  <c r="BI49" i="154"/>
  <c r="BK49" i="154"/>
  <c r="BX18" i="154" s="1"/>
  <c r="BE50" i="154"/>
  <c r="BO19" i="154" s="1"/>
  <c r="BG50" i="154"/>
  <c r="BR19" i="154" s="1"/>
  <c r="BI50" i="154"/>
  <c r="BK50" i="154"/>
  <c r="BX19" i="154" s="1"/>
  <c r="BE51" i="154"/>
  <c r="BG51" i="154"/>
  <c r="BR20" i="154" s="1"/>
  <c r="BI51" i="154"/>
  <c r="BU20" i="154" s="1"/>
  <c r="BK51" i="154"/>
  <c r="BX20" i="154" s="1"/>
  <c r="BE52" i="154"/>
  <c r="BG52" i="154"/>
  <c r="BR21" i="154" s="1"/>
  <c r="BI52" i="154"/>
  <c r="BK52" i="154"/>
  <c r="BX21" i="154" s="1"/>
  <c r="BE53" i="154"/>
  <c r="BO22" i="154" s="1"/>
  <c r="BG53" i="154"/>
  <c r="BR22" i="154" s="1"/>
  <c r="BI53" i="154"/>
  <c r="BK53" i="154"/>
  <c r="BX22" i="154" s="1"/>
  <c r="BE54" i="154"/>
  <c r="BG54" i="154"/>
  <c r="BR23" i="154" s="1"/>
  <c r="BI54" i="154"/>
  <c r="BU23" i="154" s="1"/>
  <c r="BK54" i="154"/>
  <c r="BX23" i="154" s="1"/>
  <c r="BE55" i="154"/>
  <c r="BG55" i="154"/>
  <c r="BR24" i="154" s="1"/>
  <c r="BI55" i="154"/>
  <c r="BK55" i="154"/>
  <c r="BX24" i="154" s="1"/>
  <c r="BE56" i="154"/>
  <c r="BO25" i="154" s="1"/>
  <c r="BG56" i="154"/>
  <c r="BR25" i="154" s="1"/>
  <c r="BI56" i="154"/>
  <c r="BK56" i="154"/>
  <c r="BX25" i="154" s="1"/>
  <c r="BE57" i="154"/>
  <c r="BG57" i="154"/>
  <c r="BR26" i="154" s="1"/>
  <c r="BI57" i="154"/>
  <c r="BU26" i="154" s="1"/>
  <c r="BK57" i="154"/>
  <c r="BX26" i="154" s="1"/>
  <c r="BE58" i="154"/>
  <c r="BG58" i="154"/>
  <c r="BR27" i="154" s="1"/>
  <c r="BI58" i="154"/>
  <c r="BK58" i="154"/>
  <c r="BX27" i="154" s="1"/>
  <c r="BE59" i="154"/>
  <c r="BO28" i="154" s="1"/>
  <c r="BG59" i="154"/>
  <c r="BR28" i="154" s="1"/>
  <c r="BI59" i="154"/>
  <c r="BU28" i="154" s="1"/>
  <c r="BK59" i="154"/>
  <c r="BX28" i="154" s="1"/>
  <c r="BE60" i="154"/>
  <c r="BG60" i="154"/>
  <c r="BR29" i="154" s="1"/>
  <c r="BI60" i="154"/>
  <c r="BU29" i="154" s="1"/>
  <c r="BK60" i="154"/>
  <c r="BX29" i="154" s="1"/>
  <c r="BE61" i="154"/>
  <c r="BG61" i="154"/>
  <c r="BR30" i="154" s="1"/>
  <c r="BI61" i="154"/>
  <c r="BK61" i="154"/>
  <c r="BX30" i="154" s="1"/>
  <c r="BE62" i="154"/>
  <c r="BO31" i="154" s="1"/>
  <c r="BG62" i="154"/>
  <c r="BR31" i="154" s="1"/>
  <c r="BI62" i="154"/>
  <c r="BK62" i="154"/>
  <c r="BX31" i="154" s="1"/>
  <c r="BE63" i="154"/>
  <c r="BG63" i="154"/>
  <c r="BR32" i="154" s="1"/>
  <c r="BI63" i="154"/>
  <c r="BU32" i="154" s="1"/>
  <c r="BK63" i="154"/>
  <c r="BX32" i="154" s="1"/>
  <c r="BE64" i="154"/>
  <c r="BG64" i="154"/>
  <c r="BR33" i="154" s="1"/>
  <c r="BI64" i="154"/>
  <c r="BK64" i="154"/>
  <c r="BX33" i="154" s="1"/>
  <c r="BE65" i="154"/>
  <c r="BO34" i="154" s="1"/>
  <c r="BG65" i="154"/>
  <c r="BR34" i="154" s="1"/>
  <c r="BI65" i="154"/>
  <c r="BK65" i="154"/>
  <c r="BX34" i="154" s="1"/>
  <c r="BE66" i="154"/>
  <c r="BG66" i="154"/>
  <c r="BR35" i="154" s="1"/>
  <c r="BI66" i="154"/>
  <c r="BU35" i="154" s="1"/>
  <c r="BK66" i="154"/>
  <c r="BX35" i="154" s="1"/>
  <c r="BE67" i="154"/>
  <c r="BG67" i="154"/>
  <c r="BR36" i="154" s="1"/>
  <c r="BI67" i="154"/>
  <c r="BK67" i="154"/>
  <c r="BX36" i="154" s="1"/>
  <c r="BE68" i="154"/>
  <c r="BO37" i="154" s="1"/>
  <c r="BG68" i="154"/>
  <c r="BR37" i="154" s="1"/>
  <c r="BI68" i="154"/>
  <c r="BK68" i="154"/>
  <c r="BX37" i="154" s="1"/>
  <c r="BE69" i="154"/>
  <c r="BG69" i="154"/>
  <c r="BR38" i="154" s="1"/>
  <c r="BI69" i="154"/>
  <c r="BU38" i="154" s="1"/>
  <c r="BK69" i="154"/>
  <c r="BX38" i="154" s="1"/>
  <c r="BE70" i="154"/>
  <c r="BG70" i="154"/>
  <c r="BR39" i="154" s="1"/>
  <c r="BI70" i="154"/>
  <c r="BK70" i="154"/>
  <c r="BX39" i="154" s="1"/>
  <c r="BE71" i="154"/>
  <c r="BO40" i="154" s="1"/>
  <c r="BG71" i="154"/>
  <c r="BR40" i="154" s="1"/>
  <c r="BI71" i="154"/>
  <c r="BK71" i="154"/>
  <c r="BX40" i="154" s="1"/>
  <c r="BE72" i="154"/>
  <c r="BG72" i="154"/>
  <c r="BR41" i="154" s="1"/>
  <c r="BI72" i="154"/>
  <c r="BU41" i="154" s="1"/>
  <c r="BK72" i="154"/>
  <c r="BX41" i="154" s="1"/>
  <c r="BE73" i="154"/>
  <c r="BG73" i="154"/>
  <c r="BR42" i="154" s="1"/>
  <c r="BI73" i="154"/>
  <c r="BK73" i="154"/>
  <c r="BX42" i="154" s="1"/>
  <c r="BE74" i="154"/>
  <c r="BO43" i="154" s="1"/>
  <c r="BG74" i="154"/>
  <c r="BR43" i="154" s="1"/>
  <c r="BI74" i="154"/>
  <c r="BK74" i="154"/>
  <c r="BX43" i="154" s="1"/>
  <c r="BE75" i="154"/>
  <c r="BG75" i="154"/>
  <c r="BR44" i="154" s="1"/>
  <c r="BI75" i="154"/>
  <c r="BU44" i="154" s="1"/>
  <c r="BK75" i="154"/>
  <c r="BX44" i="154" s="1"/>
  <c r="BE76" i="154"/>
  <c r="BG76" i="154"/>
  <c r="BR45" i="154" s="1"/>
  <c r="BI76" i="154"/>
  <c r="BK76" i="154"/>
  <c r="BX45" i="154" s="1"/>
  <c r="BE77" i="154"/>
  <c r="BO46" i="154" s="1"/>
  <c r="BG77" i="154"/>
  <c r="BR46" i="154" s="1"/>
  <c r="BI77" i="154"/>
  <c r="BK77" i="154"/>
  <c r="BX46" i="154" s="1"/>
  <c r="BE78" i="154"/>
  <c r="BG78" i="154"/>
  <c r="BR47" i="154" s="1"/>
  <c r="BI78" i="154"/>
  <c r="BU47" i="154" s="1"/>
  <c r="BK78" i="154"/>
  <c r="BX47" i="154" s="1"/>
  <c r="BE79" i="154"/>
  <c r="BG79" i="154"/>
  <c r="BR48" i="154" s="1"/>
  <c r="BI79" i="154"/>
  <c r="BK79" i="154"/>
  <c r="BX48" i="154" s="1"/>
  <c r="BE80" i="154"/>
  <c r="BO49" i="154" s="1"/>
  <c r="BG80" i="154"/>
  <c r="BI80" i="154"/>
  <c r="BK80" i="154"/>
  <c r="CL7" i="154" s="1"/>
  <c r="BK6" i="154"/>
  <c r="BG6" i="154"/>
  <c r="BR6" i="154" s="1"/>
  <c r="BI6" i="154"/>
  <c r="BU6" i="154" s="1"/>
  <c r="BE6" i="154"/>
  <c r="BO6" i="154" s="1"/>
  <c r="BO7" i="154"/>
  <c r="BO8" i="154"/>
  <c r="BU9" i="154"/>
  <c r="BU10" i="154"/>
  <c r="BU11" i="154"/>
  <c r="BO12" i="154"/>
  <c r="BU13" i="154"/>
  <c r="BO14" i="154"/>
  <c r="BU14" i="154"/>
  <c r="BO15" i="154"/>
  <c r="BU15" i="154"/>
  <c r="BO17" i="154"/>
  <c r="BO18" i="154"/>
  <c r="BU18" i="154"/>
  <c r="BU19" i="154"/>
  <c r="BO20" i="154"/>
  <c r="BO21" i="154"/>
  <c r="BU21" i="154"/>
  <c r="BU22" i="154"/>
  <c r="BO23" i="154"/>
  <c r="BO24" i="154"/>
  <c r="BU24" i="154"/>
  <c r="BU25" i="154"/>
  <c r="BO26" i="154"/>
  <c r="BO27" i="154"/>
  <c r="BU27" i="154"/>
  <c r="BO29" i="154"/>
  <c r="BO30" i="154"/>
  <c r="BU30" i="154"/>
  <c r="BU31" i="154"/>
  <c r="BO32" i="154"/>
  <c r="BO33" i="154"/>
  <c r="BU33" i="154"/>
  <c r="BU34" i="154"/>
  <c r="BO35" i="154"/>
  <c r="BO36" i="154"/>
  <c r="BU36" i="154"/>
  <c r="BU37" i="154"/>
  <c r="BO38" i="154"/>
  <c r="BO39" i="154"/>
  <c r="BU39" i="154"/>
  <c r="BU40" i="154"/>
  <c r="BO41" i="154"/>
  <c r="BO42" i="154"/>
  <c r="BU42" i="154"/>
  <c r="BU43" i="154"/>
  <c r="BO44" i="154"/>
  <c r="BO45" i="154"/>
  <c r="BU45" i="154"/>
  <c r="BU46" i="154"/>
  <c r="BO47" i="154"/>
  <c r="BO48" i="154"/>
  <c r="BU48" i="154"/>
  <c r="BU49" i="154"/>
  <c r="BX6" i="154"/>
  <c r="CI7" i="154"/>
  <c r="CI8" i="154"/>
  <c r="CI9" i="154"/>
  <c r="CI10" i="154"/>
  <c r="CI11" i="154"/>
  <c r="CI12" i="154"/>
  <c r="CI13" i="154"/>
  <c r="CI14" i="154"/>
  <c r="CI15" i="154"/>
  <c r="CI16" i="154"/>
  <c r="CI17" i="154"/>
  <c r="CC18" i="154"/>
  <c r="CI18" i="154"/>
  <c r="CI19" i="154"/>
  <c r="CI20" i="154"/>
  <c r="CI21" i="154"/>
  <c r="CI22" i="154"/>
  <c r="CI23" i="154"/>
  <c r="CI24" i="154"/>
  <c r="CI25" i="154"/>
  <c r="CI26" i="154"/>
  <c r="CC27" i="154"/>
  <c r="CI27" i="154"/>
  <c r="CI28" i="154"/>
  <c r="CI29" i="154"/>
  <c r="CI30" i="154"/>
  <c r="CI31" i="154"/>
  <c r="CI32" i="154"/>
  <c r="CI33" i="154"/>
  <c r="CI34" i="154"/>
  <c r="CI35" i="154"/>
  <c r="CC36" i="154"/>
  <c r="CI36" i="154"/>
  <c r="CI37" i="154"/>
  <c r="CI38" i="154"/>
  <c r="CI39" i="154"/>
  <c r="CI40" i="154"/>
  <c r="CC41" i="154"/>
  <c r="CI41" i="154"/>
  <c r="CI42" i="154"/>
  <c r="CI43" i="154"/>
  <c r="CI44" i="154"/>
  <c r="CI45" i="154"/>
  <c r="CI46" i="154"/>
  <c r="CI47" i="154"/>
  <c r="CI48" i="154"/>
  <c r="CI6" i="154"/>
  <c r="BL7" i="145"/>
  <c r="BL8" i="145"/>
  <c r="BL9" i="145"/>
  <c r="BL10" i="145"/>
  <c r="BL11" i="145"/>
  <c r="BL12" i="145"/>
  <c r="BL13" i="145"/>
  <c r="BL14" i="145"/>
  <c r="BL15" i="145"/>
  <c r="BL16" i="145"/>
  <c r="BL17" i="145"/>
  <c r="BL18" i="145"/>
  <c r="BL19" i="145"/>
  <c r="BL20" i="145"/>
  <c r="BL21" i="145"/>
  <c r="BL22" i="145"/>
  <c r="BL23" i="145"/>
  <c r="BL24" i="145"/>
  <c r="BL25" i="145"/>
  <c r="BL26" i="145"/>
  <c r="BL27" i="145"/>
  <c r="BL28" i="145"/>
  <c r="BL29" i="145"/>
  <c r="BL30" i="145"/>
  <c r="BL31" i="145"/>
  <c r="BL32" i="145"/>
  <c r="BL33" i="145"/>
  <c r="BL34" i="145"/>
  <c r="BL35" i="145"/>
  <c r="BL36" i="145"/>
  <c r="BL37" i="145"/>
  <c r="BL38" i="145"/>
  <c r="BL39" i="145"/>
  <c r="BY8" i="145" s="1"/>
  <c r="BL40" i="145"/>
  <c r="BL41" i="145"/>
  <c r="BY10" i="145" s="1"/>
  <c r="BL42" i="145"/>
  <c r="BY11" i="145" s="1"/>
  <c r="BL43" i="145"/>
  <c r="BL44" i="145"/>
  <c r="BY13" i="145" s="1"/>
  <c r="BL45" i="145"/>
  <c r="BL46" i="145"/>
  <c r="BY15" i="145" s="1"/>
  <c r="BL47" i="145"/>
  <c r="BL48" i="145"/>
  <c r="BY17" i="145" s="1"/>
  <c r="BL49" i="145"/>
  <c r="BY18" i="145" s="1"/>
  <c r="BL50" i="145"/>
  <c r="BY19" i="145" s="1"/>
  <c r="BL51" i="145"/>
  <c r="BL52" i="145"/>
  <c r="BL53" i="145"/>
  <c r="BY22" i="145" s="1"/>
  <c r="BL54" i="145"/>
  <c r="BY23" i="145" s="1"/>
  <c r="BL55" i="145"/>
  <c r="BL56" i="145"/>
  <c r="BY25" i="145" s="1"/>
  <c r="BL57" i="145"/>
  <c r="BY26" i="145" s="1"/>
  <c r="BL58" i="145"/>
  <c r="BY27" i="145" s="1"/>
  <c r="BL59" i="145"/>
  <c r="BL60" i="145"/>
  <c r="BL61" i="145"/>
  <c r="BY30" i="145" s="1"/>
  <c r="BL62" i="145"/>
  <c r="BY31" i="145" s="1"/>
  <c r="BL63" i="145"/>
  <c r="BL64" i="145"/>
  <c r="BL65" i="145"/>
  <c r="BY34" i="145" s="1"/>
  <c r="BL66" i="145"/>
  <c r="BY35" i="145" s="1"/>
  <c r="BL67" i="145"/>
  <c r="BL68" i="145"/>
  <c r="BY37" i="145" s="1"/>
  <c r="BL69" i="145"/>
  <c r="BY38" i="145" s="1"/>
  <c r="BL70" i="145"/>
  <c r="BY39" i="145" s="1"/>
  <c r="BL71" i="145"/>
  <c r="BL72" i="145"/>
  <c r="BL73" i="145"/>
  <c r="BL74" i="145"/>
  <c r="BY43" i="145" s="1"/>
  <c r="BL75" i="145"/>
  <c r="BL76" i="145"/>
  <c r="BL77" i="145"/>
  <c r="BL78" i="145"/>
  <c r="BY47" i="145" s="1"/>
  <c r="BL79" i="145"/>
  <c r="BL80" i="145"/>
  <c r="CM15" i="145" s="1"/>
  <c r="BJ7" i="145"/>
  <c r="BJ8" i="145"/>
  <c r="BJ9" i="145"/>
  <c r="BJ10" i="145"/>
  <c r="BJ11" i="145"/>
  <c r="BJ12" i="145"/>
  <c r="BJ13" i="145"/>
  <c r="BJ14" i="145"/>
  <c r="BJ15" i="145"/>
  <c r="BJ16" i="145"/>
  <c r="BJ17" i="145"/>
  <c r="BJ18" i="145"/>
  <c r="BJ19" i="145"/>
  <c r="BJ20" i="145"/>
  <c r="BJ21" i="145"/>
  <c r="BJ22" i="145"/>
  <c r="BJ23" i="145"/>
  <c r="BJ24" i="145"/>
  <c r="BJ25" i="145"/>
  <c r="BJ26" i="145"/>
  <c r="BJ27" i="145"/>
  <c r="BJ28" i="145"/>
  <c r="BJ29" i="145"/>
  <c r="BJ30" i="145"/>
  <c r="BJ31" i="145"/>
  <c r="BV7" i="145" s="1"/>
  <c r="BJ32" i="145"/>
  <c r="BJ33" i="145"/>
  <c r="BJ34" i="145"/>
  <c r="BJ35" i="145"/>
  <c r="BJ36" i="145"/>
  <c r="BJ37" i="145"/>
  <c r="BJ38" i="145"/>
  <c r="BJ39" i="145"/>
  <c r="BV8" i="145" s="1"/>
  <c r="BJ40" i="145"/>
  <c r="BV9" i="145" s="1"/>
  <c r="BJ41" i="145"/>
  <c r="BJ42" i="145"/>
  <c r="BV11" i="145" s="1"/>
  <c r="BJ43" i="145"/>
  <c r="BV12" i="145" s="1"/>
  <c r="BJ44" i="145"/>
  <c r="BV13" i="145" s="1"/>
  <c r="BJ45" i="145"/>
  <c r="BJ46" i="145"/>
  <c r="BV15" i="145" s="1"/>
  <c r="BJ47" i="145"/>
  <c r="BJ48" i="145"/>
  <c r="BV17" i="145" s="1"/>
  <c r="BJ49" i="145"/>
  <c r="BV18" i="145" s="1"/>
  <c r="BJ50" i="145"/>
  <c r="BV19" i="145" s="1"/>
  <c r="BJ51" i="145"/>
  <c r="BJ52" i="145"/>
  <c r="BV21" i="145" s="1"/>
  <c r="BJ53" i="145"/>
  <c r="BJ54" i="145"/>
  <c r="BV23" i="145" s="1"/>
  <c r="BJ55" i="145"/>
  <c r="BV24" i="145" s="1"/>
  <c r="BJ56" i="145"/>
  <c r="BV25" i="145" s="1"/>
  <c r="BJ57" i="145"/>
  <c r="BV26" i="145" s="1"/>
  <c r="BJ58" i="145"/>
  <c r="BV27" i="145" s="1"/>
  <c r="BJ59" i="145"/>
  <c r="BV28" i="145" s="1"/>
  <c r="BJ60" i="145"/>
  <c r="BV29" i="145" s="1"/>
  <c r="BJ61" i="145"/>
  <c r="BV30" i="145" s="1"/>
  <c r="BJ62" i="145"/>
  <c r="BV31" i="145" s="1"/>
  <c r="BJ63" i="145"/>
  <c r="BJ64" i="145"/>
  <c r="BV33" i="145" s="1"/>
  <c r="BJ65" i="145"/>
  <c r="BJ66" i="145"/>
  <c r="BV35" i="145" s="1"/>
  <c r="BJ67" i="145"/>
  <c r="BJ68" i="145"/>
  <c r="BV37" i="145" s="1"/>
  <c r="BJ69" i="145"/>
  <c r="BJ70" i="145"/>
  <c r="BJ71" i="145"/>
  <c r="BV40" i="145" s="1"/>
  <c r="BJ72" i="145"/>
  <c r="BV41" i="145" s="1"/>
  <c r="BJ73" i="145"/>
  <c r="BV42" i="145" s="1"/>
  <c r="BJ74" i="145"/>
  <c r="BV43" i="145" s="1"/>
  <c r="BJ75" i="145"/>
  <c r="BJ76" i="145"/>
  <c r="BV45" i="145" s="1"/>
  <c r="BJ77" i="145"/>
  <c r="BJ78" i="145"/>
  <c r="BV47" i="145" s="1"/>
  <c r="BJ79" i="145"/>
  <c r="BV48" i="145" s="1"/>
  <c r="BJ80" i="145"/>
  <c r="CJ6" i="145" s="1"/>
  <c r="BH7" i="145"/>
  <c r="BH8" i="145"/>
  <c r="BH9" i="145"/>
  <c r="BH10" i="145"/>
  <c r="BH11" i="145"/>
  <c r="BH12" i="145"/>
  <c r="BH13" i="145"/>
  <c r="BH14" i="145"/>
  <c r="BH15" i="145"/>
  <c r="BH16" i="145"/>
  <c r="BH17" i="145"/>
  <c r="BH18" i="145"/>
  <c r="BH19" i="145"/>
  <c r="BH20" i="145"/>
  <c r="BH21" i="145"/>
  <c r="BH22" i="145"/>
  <c r="BH23" i="145"/>
  <c r="BH24" i="145"/>
  <c r="BH25" i="145"/>
  <c r="BH26" i="145"/>
  <c r="BH27" i="145"/>
  <c r="BH28" i="145"/>
  <c r="BH29" i="145"/>
  <c r="BH30" i="145"/>
  <c r="BH31" i="145"/>
  <c r="BH32" i="145"/>
  <c r="BH33" i="145"/>
  <c r="BH34" i="145"/>
  <c r="BH35" i="145"/>
  <c r="BH36" i="145"/>
  <c r="BH37" i="145"/>
  <c r="BH38" i="145"/>
  <c r="BH39" i="145"/>
  <c r="BS8" i="145" s="1"/>
  <c r="BH40" i="145"/>
  <c r="BS9" i="145" s="1"/>
  <c r="BH41" i="145"/>
  <c r="BS10" i="145" s="1"/>
  <c r="BH42" i="145"/>
  <c r="BS11" i="145" s="1"/>
  <c r="BH43" i="145"/>
  <c r="BH44" i="145"/>
  <c r="BS13" i="145" s="1"/>
  <c r="BH45" i="145"/>
  <c r="BS14" i="145" s="1"/>
  <c r="BH46" i="145"/>
  <c r="BS15" i="145" s="1"/>
  <c r="BH47" i="145"/>
  <c r="BS16" i="145" s="1"/>
  <c r="BH48" i="145"/>
  <c r="BS17" i="145" s="1"/>
  <c r="BH49" i="145"/>
  <c r="BS18" i="145" s="1"/>
  <c r="BH50" i="145"/>
  <c r="BS19" i="145" s="1"/>
  <c r="BH51" i="145"/>
  <c r="BH52" i="145"/>
  <c r="BS21" i="145" s="1"/>
  <c r="BH53" i="145"/>
  <c r="BS22" i="145" s="1"/>
  <c r="BH54" i="145"/>
  <c r="BS23" i="145" s="1"/>
  <c r="BH55" i="145"/>
  <c r="BS24" i="145" s="1"/>
  <c r="BH56" i="145"/>
  <c r="BH57" i="145"/>
  <c r="BH58" i="145"/>
  <c r="BS27" i="145" s="1"/>
  <c r="BH59" i="145"/>
  <c r="BS28" i="145" s="1"/>
  <c r="BH60" i="145"/>
  <c r="BH61" i="145"/>
  <c r="BH62" i="145"/>
  <c r="BS31" i="145" s="1"/>
  <c r="BH63" i="145"/>
  <c r="BS32" i="145" s="1"/>
  <c r="BH64" i="145"/>
  <c r="BS33" i="145" s="1"/>
  <c r="BH65" i="145"/>
  <c r="BH66" i="145"/>
  <c r="BS35" i="145" s="1"/>
  <c r="BH67" i="145"/>
  <c r="BH68" i="145"/>
  <c r="BS37" i="145" s="1"/>
  <c r="BH69" i="145"/>
  <c r="BS38" i="145" s="1"/>
  <c r="BH70" i="145"/>
  <c r="BS39" i="145" s="1"/>
  <c r="BH71" i="145"/>
  <c r="BS40" i="145" s="1"/>
  <c r="BH72" i="145"/>
  <c r="BH73" i="145"/>
  <c r="BH74" i="145"/>
  <c r="BS43" i="145" s="1"/>
  <c r="BH75" i="145"/>
  <c r="BH76" i="145"/>
  <c r="BS45" i="145" s="1"/>
  <c r="BH77" i="145"/>
  <c r="BS46" i="145" s="1"/>
  <c r="BH78" i="145"/>
  <c r="BS47" i="145" s="1"/>
  <c r="BH79" i="145"/>
  <c r="BS48" i="145" s="1"/>
  <c r="BH80" i="145"/>
  <c r="CG11" i="145" s="1"/>
  <c r="BF7" i="145"/>
  <c r="BF8" i="145"/>
  <c r="BF9" i="145"/>
  <c r="BF10" i="145"/>
  <c r="BF11" i="145"/>
  <c r="BF12" i="145"/>
  <c r="BF13" i="145"/>
  <c r="BF14" i="145"/>
  <c r="BF15" i="145"/>
  <c r="BF16" i="145"/>
  <c r="BF17" i="145"/>
  <c r="BF18" i="145"/>
  <c r="BF19" i="145"/>
  <c r="BF20" i="145"/>
  <c r="BF21" i="145"/>
  <c r="BF22" i="145"/>
  <c r="BF23" i="145"/>
  <c r="BF24" i="145"/>
  <c r="BF25" i="145"/>
  <c r="BF26" i="145"/>
  <c r="BF27" i="145"/>
  <c r="BF28" i="145"/>
  <c r="BF29" i="145"/>
  <c r="BF30" i="145"/>
  <c r="BF31" i="145"/>
  <c r="BP7" i="145" s="1"/>
  <c r="BF32" i="145"/>
  <c r="BF33" i="145"/>
  <c r="BF34" i="145"/>
  <c r="BF35" i="145"/>
  <c r="BF36" i="145"/>
  <c r="BF37" i="145"/>
  <c r="BF38" i="145"/>
  <c r="BF39" i="145"/>
  <c r="BF40" i="145"/>
  <c r="BP9" i="145" s="1"/>
  <c r="BF41" i="145"/>
  <c r="BF42" i="145"/>
  <c r="BP11" i="145" s="1"/>
  <c r="BF43" i="145"/>
  <c r="BP12" i="145" s="1"/>
  <c r="BF44" i="145"/>
  <c r="BP13" i="145" s="1"/>
  <c r="BF45" i="145"/>
  <c r="BP14" i="145" s="1"/>
  <c r="BF46" i="145"/>
  <c r="BP15" i="145" s="1"/>
  <c r="BF47" i="145"/>
  <c r="BP16" i="145" s="1"/>
  <c r="BF48" i="145"/>
  <c r="BP17" i="145" s="1"/>
  <c r="BF49" i="145"/>
  <c r="BF50" i="145"/>
  <c r="BP19" i="145" s="1"/>
  <c r="BF51" i="145"/>
  <c r="BP20" i="145" s="1"/>
  <c r="BF52" i="145"/>
  <c r="BP21" i="145" s="1"/>
  <c r="BF53" i="145"/>
  <c r="BP22" i="145" s="1"/>
  <c r="BF54" i="145"/>
  <c r="BP23" i="145" s="1"/>
  <c r="BF55" i="145"/>
  <c r="BF56" i="145"/>
  <c r="BP25" i="145" s="1"/>
  <c r="BF57" i="145"/>
  <c r="BP26" i="145" s="1"/>
  <c r="BF58" i="145"/>
  <c r="BP27" i="145" s="1"/>
  <c r="BF59" i="145"/>
  <c r="BF60" i="145"/>
  <c r="BP29" i="145" s="1"/>
  <c r="BF61" i="145"/>
  <c r="BP30" i="145" s="1"/>
  <c r="BF62" i="145"/>
  <c r="BP31" i="145" s="1"/>
  <c r="BF63" i="145"/>
  <c r="BP32" i="145" s="1"/>
  <c r="BF64" i="145"/>
  <c r="BP33" i="145" s="1"/>
  <c r="BF65" i="145"/>
  <c r="BF66" i="145"/>
  <c r="BP35" i="145" s="1"/>
  <c r="BF67" i="145"/>
  <c r="BP36" i="145" s="1"/>
  <c r="BF68" i="145"/>
  <c r="BP37" i="145" s="1"/>
  <c r="BF69" i="145"/>
  <c r="BP38" i="145" s="1"/>
  <c r="BF70" i="145"/>
  <c r="BP39" i="145" s="1"/>
  <c r="BF71" i="145"/>
  <c r="BF72" i="145"/>
  <c r="BP41" i="145" s="1"/>
  <c r="BF73" i="145"/>
  <c r="BF74" i="145"/>
  <c r="BP43" i="145" s="1"/>
  <c r="BF75" i="145"/>
  <c r="BP44" i="145" s="1"/>
  <c r="BF76" i="145"/>
  <c r="BP45" i="145" s="1"/>
  <c r="BF77" i="145"/>
  <c r="BP46" i="145" s="1"/>
  <c r="BF78" i="145"/>
  <c r="BP47" i="145" s="1"/>
  <c r="BF79" i="145"/>
  <c r="BF80" i="145"/>
  <c r="BP49" i="145" s="1"/>
  <c r="BL6" i="145"/>
  <c r="BH6" i="145"/>
  <c r="BS6" i="145" s="1"/>
  <c r="BJ6" i="145"/>
  <c r="BF6" i="145"/>
  <c r="BP6" i="145" s="1"/>
  <c r="BS7" i="145"/>
  <c r="BY7" i="145"/>
  <c r="BP8" i="145"/>
  <c r="BY9" i="145"/>
  <c r="BP10" i="145"/>
  <c r="BV10" i="145"/>
  <c r="BS12" i="145"/>
  <c r="BY12" i="145"/>
  <c r="BV14" i="145"/>
  <c r="BY14" i="145"/>
  <c r="BV16" i="145"/>
  <c r="BY16" i="145"/>
  <c r="BP18" i="145"/>
  <c r="BS20" i="145"/>
  <c r="BV20" i="145"/>
  <c r="BY20" i="145"/>
  <c r="BY21" i="145"/>
  <c r="BV22" i="145"/>
  <c r="BP24" i="145"/>
  <c r="BY24" i="145"/>
  <c r="BS25" i="145"/>
  <c r="BS26" i="145"/>
  <c r="BP28" i="145"/>
  <c r="BY28" i="145"/>
  <c r="BS29" i="145"/>
  <c r="BY29" i="145"/>
  <c r="BS30" i="145"/>
  <c r="BV32" i="145"/>
  <c r="BY32" i="145"/>
  <c r="BY33" i="145"/>
  <c r="BP34" i="145"/>
  <c r="BS34" i="145"/>
  <c r="BV34" i="145"/>
  <c r="BS36" i="145"/>
  <c r="BV36" i="145"/>
  <c r="BY36" i="145"/>
  <c r="BV38" i="145"/>
  <c r="BV39" i="145"/>
  <c r="BP40" i="145"/>
  <c r="BY40" i="145"/>
  <c r="BS41" i="145"/>
  <c r="BY41" i="145"/>
  <c r="BP42" i="145"/>
  <c r="BS42" i="145"/>
  <c r="BY42" i="145"/>
  <c r="BS44" i="145"/>
  <c r="BV44" i="145"/>
  <c r="BY44" i="145"/>
  <c r="BY45" i="145"/>
  <c r="BV46" i="145"/>
  <c r="BY46" i="145"/>
  <c r="BP48" i="145"/>
  <c r="BY48" i="145"/>
  <c r="BS49" i="145"/>
  <c r="BY6" i="145"/>
  <c r="BV6" i="145"/>
  <c r="CG8" i="145"/>
  <c r="CM9" i="145"/>
  <c r="CG10" i="145"/>
  <c r="CG13" i="145"/>
  <c r="CG14" i="145"/>
  <c r="CG15" i="145"/>
  <c r="CG16" i="145"/>
  <c r="CG19" i="145"/>
  <c r="CG21" i="145"/>
  <c r="CG22" i="145"/>
  <c r="CG25" i="145"/>
  <c r="CG26" i="145"/>
  <c r="CG27" i="145"/>
  <c r="CG28" i="145"/>
  <c r="CM30" i="145"/>
  <c r="CG32" i="145"/>
  <c r="CG33" i="145"/>
  <c r="CM35" i="145"/>
  <c r="CG36" i="145"/>
  <c r="CG37" i="145"/>
  <c r="CG38" i="145"/>
  <c r="CM38" i="145"/>
  <c r="CG41" i="145"/>
  <c r="CG42" i="145"/>
  <c r="CG43" i="145"/>
  <c r="CG44" i="145"/>
  <c r="CM44" i="145"/>
  <c r="CG45" i="145"/>
  <c r="CG46" i="145"/>
  <c r="CG48" i="145"/>
  <c r="CG6" i="145"/>
  <c r="CG47" i="145" l="1"/>
  <c r="CG40" i="145"/>
  <c r="CG31" i="145"/>
  <c r="CG20" i="145"/>
  <c r="CG9" i="145"/>
  <c r="CC25" i="154"/>
  <c r="CC20" i="154"/>
  <c r="CC11" i="154"/>
  <c r="CC43" i="154"/>
  <c r="CC34" i="154"/>
  <c r="CC9" i="154"/>
  <c r="CG39" i="145"/>
  <c r="CG35" i="145"/>
  <c r="CG30" i="145"/>
  <c r="CG24" i="145"/>
  <c r="CG18" i="145"/>
  <c r="CG12" i="145"/>
  <c r="CG7" i="145"/>
  <c r="CG34" i="145"/>
  <c r="CG29" i="145"/>
  <c r="CG23" i="145"/>
  <c r="CG17" i="145"/>
  <c r="CL28" i="154"/>
  <c r="CM29" i="145"/>
  <c r="CM12" i="145"/>
  <c r="CM41" i="145"/>
  <c r="CM32" i="145"/>
  <c r="CM46" i="145"/>
  <c r="CM26" i="145"/>
  <c r="CM23" i="145"/>
  <c r="CM20" i="145"/>
  <c r="CM17" i="145"/>
  <c r="CM14" i="145"/>
  <c r="CM43" i="145"/>
  <c r="CM40" i="145"/>
  <c r="CM37" i="145"/>
  <c r="CM34" i="145"/>
  <c r="CM31" i="145"/>
  <c r="CD29" i="145"/>
  <c r="CM11" i="145"/>
  <c r="CM8" i="145"/>
  <c r="CM6" i="145"/>
  <c r="CM48" i="145"/>
  <c r="CM45" i="145"/>
  <c r="CM28" i="145"/>
  <c r="CM25" i="145"/>
  <c r="CM22" i="145"/>
  <c r="CM19" i="145"/>
  <c r="CM16" i="145"/>
  <c r="CM13" i="145"/>
  <c r="BY49" i="145"/>
  <c r="CM42" i="145"/>
  <c r="CM39" i="145"/>
  <c r="CM36" i="145"/>
  <c r="CM33" i="145"/>
  <c r="CM10" i="145"/>
  <c r="CM7" i="145"/>
  <c r="CM47" i="145"/>
  <c r="CD45" i="145"/>
  <c r="CM27" i="145"/>
  <c r="CM24" i="145"/>
  <c r="CM21" i="145"/>
  <c r="CM18" i="145"/>
  <c r="CD13" i="145"/>
  <c r="CL44" i="154"/>
  <c r="CL12" i="154"/>
  <c r="CD41" i="145"/>
  <c r="CD25" i="145"/>
  <c r="CD37" i="145"/>
  <c r="CD9" i="145"/>
  <c r="CD21" i="145"/>
  <c r="CD33" i="145"/>
  <c r="CD17" i="145"/>
  <c r="CL24" i="154"/>
  <c r="CL40" i="154"/>
  <c r="CL8" i="154"/>
  <c r="CC32" i="154"/>
  <c r="CC30" i="154"/>
  <c r="CC23" i="154"/>
  <c r="CC21" i="154"/>
  <c r="CC16" i="154"/>
  <c r="CC14" i="154"/>
  <c r="CC7" i="154"/>
  <c r="CC44" i="154"/>
  <c r="CC42" i="154"/>
  <c r="CL36" i="154"/>
  <c r="CC35" i="154"/>
  <c r="CC33" i="154"/>
  <c r="CC28" i="154"/>
  <c r="CC26" i="154"/>
  <c r="CL20" i="154"/>
  <c r="CC19" i="154"/>
  <c r="CC17" i="154"/>
  <c r="CC12" i="154"/>
  <c r="CC10" i="154"/>
  <c r="CC6" i="154"/>
  <c r="CC48" i="154"/>
  <c r="CC46" i="154"/>
  <c r="CC39" i="154"/>
  <c r="CC37" i="154"/>
  <c r="CL48" i="154"/>
  <c r="CC47" i="154"/>
  <c r="CC45" i="154"/>
  <c r="CC40" i="154"/>
  <c r="CC38" i="154"/>
  <c r="CL32" i="154"/>
  <c r="CC31" i="154"/>
  <c r="CC29" i="154"/>
  <c r="CC24" i="154"/>
  <c r="CC22" i="154"/>
  <c r="CL16" i="154"/>
  <c r="CC15" i="154"/>
  <c r="CC13" i="154"/>
  <c r="CC8" i="154"/>
  <c r="CD46" i="145"/>
  <c r="CD42" i="145"/>
  <c r="CD38" i="145"/>
  <c r="CD34" i="145"/>
  <c r="CD30" i="145"/>
  <c r="CD26" i="145"/>
  <c r="CD22" i="145"/>
  <c r="CD18" i="145"/>
  <c r="CD14" i="145"/>
  <c r="CD10" i="145"/>
  <c r="CD7" i="145"/>
  <c r="CD47" i="145"/>
  <c r="CD43" i="145"/>
  <c r="CD39" i="145"/>
  <c r="CD35" i="145"/>
  <c r="CD31" i="145"/>
  <c r="CD27" i="145"/>
  <c r="CD23" i="145"/>
  <c r="CD19" i="145"/>
  <c r="CD15" i="145"/>
  <c r="CD11" i="145"/>
  <c r="CD48" i="145"/>
  <c r="CD44" i="145"/>
  <c r="CD40" i="145"/>
  <c r="CD36" i="145"/>
  <c r="CD32" i="145"/>
  <c r="CD28" i="145"/>
  <c r="CD24" i="145"/>
  <c r="CD20" i="145"/>
  <c r="CD16" i="145"/>
  <c r="CD12" i="145"/>
  <c r="CD8" i="145"/>
  <c r="BV49" i="145"/>
  <c r="CD6" i="145"/>
  <c r="CJ48" i="145"/>
  <c r="CJ47" i="145"/>
  <c r="CJ46" i="145"/>
  <c r="CJ45" i="145"/>
  <c r="CJ44" i="145"/>
  <c r="CJ43" i="145"/>
  <c r="CJ42" i="145"/>
  <c r="CJ41" i="145"/>
  <c r="CJ40" i="145"/>
  <c r="CJ39" i="145"/>
  <c r="CJ38" i="145"/>
  <c r="CJ37" i="145"/>
  <c r="CJ36" i="145"/>
  <c r="CJ35" i="145"/>
  <c r="CJ34" i="145"/>
  <c r="CJ33" i="145"/>
  <c r="CJ32" i="145"/>
  <c r="CJ31" i="145"/>
  <c r="CJ30" i="145"/>
  <c r="CJ29" i="145"/>
  <c r="CJ28" i="145"/>
  <c r="CJ27" i="145"/>
  <c r="CJ26" i="145"/>
  <c r="CJ25" i="145"/>
  <c r="CJ24" i="145"/>
  <c r="CJ23" i="145"/>
  <c r="CJ22" i="145"/>
  <c r="CJ21" i="145"/>
  <c r="CJ20" i="145"/>
  <c r="CJ19" i="145"/>
  <c r="CJ18" i="145"/>
  <c r="CJ17" i="145"/>
  <c r="CJ16" i="145"/>
  <c r="CJ15" i="145"/>
  <c r="CJ14" i="145"/>
  <c r="CJ13" i="145"/>
  <c r="CJ12" i="145"/>
  <c r="CJ11" i="145"/>
  <c r="CJ10" i="145"/>
  <c r="CJ9" i="145"/>
  <c r="CJ8" i="145"/>
  <c r="CJ7" i="145"/>
  <c r="CL45" i="154"/>
  <c r="CL41" i="154"/>
  <c r="CL37" i="154"/>
  <c r="CL33" i="154"/>
  <c r="CL29" i="154"/>
  <c r="CL25" i="154"/>
  <c r="CL21" i="154"/>
  <c r="CL17" i="154"/>
  <c r="CL13" i="154"/>
  <c r="CL9" i="154"/>
  <c r="CF7" i="154"/>
  <c r="CF8" i="154"/>
  <c r="CF9" i="154"/>
  <c r="CF10" i="154"/>
  <c r="CF11" i="154"/>
  <c r="CF12" i="154"/>
  <c r="CF13" i="154"/>
  <c r="CF14" i="154"/>
  <c r="CF15" i="154"/>
  <c r="CF16" i="154"/>
  <c r="CF17" i="154"/>
  <c r="CF18" i="154"/>
  <c r="CF19" i="154"/>
  <c r="CF20" i="154"/>
  <c r="CF21" i="154"/>
  <c r="CF22" i="154"/>
  <c r="CF23" i="154"/>
  <c r="CF24" i="154"/>
  <c r="CF25" i="154"/>
  <c r="CF26" i="154"/>
  <c r="CF27" i="154"/>
  <c r="CF28" i="154"/>
  <c r="CF29" i="154"/>
  <c r="CF30" i="154"/>
  <c r="CF31" i="154"/>
  <c r="CF32" i="154"/>
  <c r="CF33" i="154"/>
  <c r="CF34" i="154"/>
  <c r="CF35" i="154"/>
  <c r="CF36" i="154"/>
  <c r="CF37" i="154"/>
  <c r="CF38" i="154"/>
  <c r="CF39" i="154"/>
  <c r="CF40" i="154"/>
  <c r="CF41" i="154"/>
  <c r="CF42" i="154"/>
  <c r="CF43" i="154"/>
  <c r="CF44" i="154"/>
  <c r="CF45" i="154"/>
  <c r="CF46" i="154"/>
  <c r="CF47" i="154"/>
  <c r="CF48" i="154"/>
  <c r="CF6" i="154"/>
  <c r="BR49" i="154"/>
  <c r="CL46" i="154"/>
  <c r="CL42" i="154"/>
  <c r="CL38" i="154"/>
  <c r="CL34" i="154"/>
  <c r="CL30" i="154"/>
  <c r="CL26" i="154"/>
  <c r="CL22" i="154"/>
  <c r="CL18" i="154"/>
  <c r="CL14" i="154"/>
  <c r="CL10" i="154"/>
  <c r="BX49" i="154"/>
  <c r="CL6" i="154"/>
  <c r="CL47" i="154"/>
  <c r="CL43" i="154"/>
  <c r="CL39" i="154"/>
  <c r="CL35" i="154"/>
  <c r="CL31" i="154"/>
  <c r="CL27" i="154"/>
  <c r="CL23" i="154"/>
  <c r="CL19" i="154"/>
  <c r="CL15" i="154"/>
  <c r="CL11" i="154"/>
  <c r="FJ14" i="164" l="1"/>
  <c r="FM9" i="164"/>
  <c r="CH8" i="164"/>
  <c r="CH9" i="164"/>
  <c r="CH10" i="164"/>
  <c r="CH11" i="164"/>
  <c r="CH12" i="164"/>
  <c r="CH13" i="164"/>
  <c r="CH14" i="164"/>
  <c r="CH15" i="164"/>
  <c r="CH16" i="164"/>
  <c r="CH17" i="164"/>
  <c r="CH18" i="164"/>
  <c r="CH19" i="164"/>
  <c r="CH20" i="164"/>
  <c r="CH21" i="164"/>
  <c r="CH22" i="164"/>
  <c r="CH23" i="164"/>
  <c r="CH24" i="164"/>
  <c r="CH25" i="164"/>
  <c r="CH26" i="164"/>
  <c r="CH27" i="164"/>
  <c r="CH28" i="164"/>
  <c r="CH29" i="164"/>
  <c r="CH30" i="164"/>
  <c r="CH31" i="164"/>
  <c r="CH33" i="164"/>
  <c r="CH34" i="164"/>
  <c r="CH35" i="164"/>
  <c r="CH36" i="164"/>
  <c r="CH37" i="164"/>
  <c r="CH38" i="164"/>
  <c r="CH39" i="164"/>
  <c r="CH41" i="164"/>
  <c r="DS10" i="164" s="1"/>
  <c r="CH42" i="164"/>
  <c r="DS11" i="164" s="1"/>
  <c r="CH44" i="164"/>
  <c r="DS13" i="164" s="1"/>
  <c r="CH45" i="164"/>
  <c r="DS14" i="164" s="1"/>
  <c r="CH47" i="164"/>
  <c r="DS16" i="164" s="1"/>
  <c r="CH48" i="164"/>
  <c r="DS17" i="164" s="1"/>
  <c r="CH50" i="164"/>
  <c r="DS19" i="164" s="1"/>
  <c r="CH51" i="164"/>
  <c r="DS20" i="164" s="1"/>
  <c r="CH53" i="164"/>
  <c r="DS22" i="164" s="1"/>
  <c r="CH54" i="164"/>
  <c r="DS23" i="164" s="1"/>
  <c r="CH56" i="164"/>
  <c r="DS25" i="164" s="1"/>
  <c r="CH57" i="164"/>
  <c r="DS26" i="164" s="1"/>
  <c r="CH59" i="164"/>
  <c r="DS28" i="164" s="1"/>
  <c r="CH60" i="164"/>
  <c r="DS29" i="164" s="1"/>
  <c r="CH62" i="164"/>
  <c r="DS31" i="164" s="1"/>
  <c r="CH63" i="164"/>
  <c r="DS32" i="164" s="1"/>
  <c r="CH65" i="164"/>
  <c r="DS34" i="164" s="1"/>
  <c r="CH66" i="164"/>
  <c r="DS35" i="164" s="1"/>
  <c r="CH68" i="164"/>
  <c r="DS37" i="164" s="1"/>
  <c r="CH69" i="164"/>
  <c r="DS38" i="164" s="1"/>
  <c r="CH71" i="164"/>
  <c r="DS40" i="164" s="1"/>
  <c r="CH72" i="164"/>
  <c r="DS41" i="164" s="1"/>
  <c r="CH74" i="164"/>
  <c r="DS43" i="164" s="1"/>
  <c r="CH75" i="164"/>
  <c r="DS44" i="164" s="1"/>
  <c r="CH77" i="164"/>
  <c r="DS46" i="164" s="1"/>
  <c r="CH78" i="164"/>
  <c r="DS47" i="164" s="1"/>
  <c r="CH80" i="164"/>
  <c r="DS49" i="164" s="1"/>
  <c r="CH81" i="164"/>
  <c r="DS50" i="164" s="1"/>
  <c r="FP7" i="164" s="1"/>
  <c r="CH58" i="164" l="1"/>
  <c r="DS27" i="164" s="1"/>
  <c r="CH76" i="164"/>
  <c r="DS45" i="164" s="1"/>
  <c r="CH73" i="164"/>
  <c r="DS42" i="164" s="1"/>
  <c r="CH67" i="164"/>
  <c r="DS36" i="164" s="1"/>
  <c r="CH64" i="164"/>
  <c r="DS33" i="164" s="1"/>
  <c r="CH61" i="164"/>
  <c r="DS30" i="164" s="1"/>
  <c r="CH7" i="164"/>
  <c r="DS7" i="164" s="1"/>
  <c r="CH46" i="164"/>
  <c r="DS15" i="164" s="1"/>
  <c r="CH43" i="164"/>
  <c r="DS12" i="164" s="1"/>
  <c r="CH40" i="164"/>
  <c r="DS9" i="164" s="1"/>
  <c r="CH70" i="164"/>
  <c r="DS39" i="164" s="1"/>
  <c r="CH55" i="164"/>
  <c r="DS24" i="164" s="1"/>
  <c r="CH52" i="164"/>
  <c r="DS21" i="164" s="1"/>
  <c r="CH32" i="164"/>
  <c r="DS8" i="164" s="1"/>
  <c r="CH79" i="164"/>
  <c r="DS48" i="164" s="1"/>
  <c r="CH49" i="164"/>
  <c r="DS18" i="164" s="1"/>
  <c r="FP10" i="164"/>
  <c r="FM18" i="164"/>
  <c r="FM37" i="164"/>
  <c r="FM35" i="164"/>
  <c r="FM29" i="164"/>
  <c r="FM43" i="164"/>
  <c r="FM31" i="164"/>
  <c r="FM20" i="164"/>
  <c r="FJ18" i="164"/>
  <c r="FM46" i="164"/>
  <c r="FJ40" i="164"/>
  <c r="FJ36" i="164"/>
  <c r="FJ26" i="164"/>
  <c r="FJ10" i="164"/>
  <c r="FJ44" i="164"/>
  <c r="FM45" i="164"/>
  <c r="FM42" i="164"/>
  <c r="FM30" i="164"/>
  <c r="FM28" i="164"/>
  <c r="FM23" i="164"/>
  <c r="FM13" i="164"/>
  <c r="FM47" i="164"/>
  <c r="FM44" i="164"/>
  <c r="FM39" i="164"/>
  <c r="FM36" i="164"/>
  <c r="FM33" i="164"/>
  <c r="FM25" i="164"/>
  <c r="FM22" i="164"/>
  <c r="FM19" i="164"/>
  <c r="FM49" i="164"/>
  <c r="FM40" i="164"/>
  <c r="FM38" i="164"/>
  <c r="FM32" i="164"/>
  <c r="FM26" i="164"/>
  <c r="FM24" i="164"/>
  <c r="FM21" i="164"/>
  <c r="FJ32" i="164"/>
  <c r="FM7" i="164"/>
  <c r="FM48" i="164"/>
  <c r="FM41" i="164"/>
  <c r="FM34" i="164"/>
  <c r="FM27" i="164"/>
  <c r="FM17" i="164"/>
  <c r="FM15" i="164"/>
  <c r="FM10" i="164"/>
  <c r="FM8" i="164"/>
  <c r="FM12" i="164"/>
  <c r="FM14" i="164"/>
  <c r="FM16" i="164"/>
  <c r="FM11" i="164"/>
  <c r="FJ49" i="164"/>
  <c r="FJ45" i="164"/>
  <c r="FJ41" i="164"/>
  <c r="FJ37" i="164"/>
  <c r="FJ33" i="164"/>
  <c r="FJ28" i="164"/>
  <c r="FJ20" i="164"/>
  <c r="FJ12" i="164"/>
  <c r="FJ48" i="164"/>
  <c r="FJ46" i="164"/>
  <c r="FJ42" i="164"/>
  <c r="FJ38" i="164"/>
  <c r="FJ34" i="164"/>
  <c r="FJ30" i="164"/>
  <c r="FJ22" i="164"/>
  <c r="FJ7" i="164"/>
  <c r="FJ9" i="164"/>
  <c r="FJ11" i="164"/>
  <c r="FJ13" i="164"/>
  <c r="FJ15" i="164"/>
  <c r="FJ17" i="164"/>
  <c r="FJ19" i="164"/>
  <c r="FJ21" i="164"/>
  <c r="FJ23" i="164"/>
  <c r="FJ25" i="164"/>
  <c r="FJ27" i="164"/>
  <c r="FJ29" i="164"/>
  <c r="FJ47" i="164"/>
  <c r="FJ43" i="164"/>
  <c r="FJ39" i="164"/>
  <c r="FJ35" i="164"/>
  <c r="FJ31" i="164"/>
  <c r="FJ24" i="164"/>
  <c r="FJ16" i="164"/>
  <c r="FJ8" i="164"/>
  <c r="FG8" i="164"/>
  <c r="FG9" i="164"/>
  <c r="FG10" i="164"/>
  <c r="FG11" i="164"/>
  <c r="FG12" i="164"/>
  <c r="FG13" i="164"/>
  <c r="FG14" i="164"/>
  <c r="FG15" i="164"/>
  <c r="FG16" i="164"/>
  <c r="FG17" i="164"/>
  <c r="FG18" i="164"/>
  <c r="FG19" i="164"/>
  <c r="FG20" i="164"/>
  <c r="FG21" i="164"/>
  <c r="FG22" i="164"/>
  <c r="FG23" i="164"/>
  <c r="FG24" i="164"/>
  <c r="FG25" i="164"/>
  <c r="FG26" i="164"/>
  <c r="FG27" i="164"/>
  <c r="FG28" i="164"/>
  <c r="FG29" i="164"/>
  <c r="FG30" i="164"/>
  <c r="FG31" i="164"/>
  <c r="FG32" i="164"/>
  <c r="FG33" i="164"/>
  <c r="FG34" i="164"/>
  <c r="FG35" i="164"/>
  <c r="FG36" i="164"/>
  <c r="FG37" i="164"/>
  <c r="FG38" i="164"/>
  <c r="FG39" i="164"/>
  <c r="FG40" i="164"/>
  <c r="FG41" i="164"/>
  <c r="FG42" i="164"/>
  <c r="FG43" i="164"/>
  <c r="FG44" i="164"/>
  <c r="FG45" i="164"/>
  <c r="FG46" i="164"/>
  <c r="FG47" i="164"/>
  <c r="FG48" i="164"/>
  <c r="FG49" i="164"/>
  <c r="FG7" i="164"/>
  <c r="FH7" i="164" s="1"/>
  <c r="FP39" i="164" l="1"/>
  <c r="FP21" i="164"/>
  <c r="FP33" i="164"/>
  <c r="FP15" i="164"/>
  <c r="FP32" i="164"/>
  <c r="FP14" i="164"/>
  <c r="FP38" i="164"/>
  <c r="FP20" i="164"/>
  <c r="FP45" i="164"/>
  <c r="FP27" i="164"/>
  <c r="FP9" i="164"/>
  <c r="FP44" i="164"/>
  <c r="FP26" i="164"/>
  <c r="FP8" i="164"/>
  <c r="FP49" i="164"/>
  <c r="FP43" i="164"/>
  <c r="FP37" i="164"/>
  <c r="FP31" i="164"/>
  <c r="FP25" i="164"/>
  <c r="FP19" i="164"/>
  <c r="FP13" i="164"/>
  <c r="FP48" i="164"/>
  <c r="FP42" i="164"/>
  <c r="FP36" i="164"/>
  <c r="FP30" i="164"/>
  <c r="FP24" i="164"/>
  <c r="FP18" i="164"/>
  <c r="FP12" i="164"/>
  <c r="FP47" i="164"/>
  <c r="FP41" i="164"/>
  <c r="FP35" i="164"/>
  <c r="FP29" i="164"/>
  <c r="FP23" i="164"/>
  <c r="FP17" i="164"/>
  <c r="FP11" i="164"/>
  <c r="FP46" i="164"/>
  <c r="FP40" i="164"/>
  <c r="FP34" i="164"/>
  <c r="FP28" i="164"/>
  <c r="FP22" i="164"/>
  <c r="FP16" i="164"/>
  <c r="AJ25" i="161" l="1"/>
  <c r="AJ24" i="161"/>
  <c r="AJ22" i="161"/>
  <c r="AJ21" i="161"/>
  <c r="AJ20" i="161"/>
  <c r="AJ18" i="161"/>
  <c r="AJ17" i="161"/>
  <c r="AJ16" i="161"/>
  <c r="AJ14" i="161"/>
  <c r="AJ13" i="161"/>
  <c r="AJ12" i="161"/>
  <c r="AJ9" i="161"/>
  <c r="AJ8" i="161"/>
  <c r="AJ6" i="161"/>
  <c r="AH25" i="161"/>
  <c r="AH24" i="161"/>
  <c r="AH22" i="161"/>
  <c r="AH21" i="161"/>
  <c r="AH20" i="161"/>
  <c r="AH18" i="161"/>
  <c r="AH17" i="161"/>
  <c r="AH16" i="161"/>
  <c r="AH14" i="161"/>
  <c r="AH13" i="161"/>
  <c r="AH12" i="161"/>
  <c r="AH9" i="161"/>
  <c r="AH8" i="161"/>
  <c r="AH6" i="161"/>
  <c r="AF25" i="161"/>
  <c r="AF24" i="161"/>
  <c r="AF21" i="161"/>
  <c r="AF20" i="161"/>
  <c r="AF18" i="161"/>
  <c r="AF17" i="161"/>
  <c r="AF16" i="161"/>
  <c r="AF14" i="161"/>
  <c r="AF13" i="161"/>
  <c r="AF12" i="161"/>
  <c r="AF10" i="161"/>
  <c r="AF9" i="161"/>
  <c r="AF8" i="161"/>
  <c r="AF6" i="161"/>
  <c r="AE25" i="161"/>
  <c r="AE24" i="161"/>
  <c r="AE22" i="161"/>
  <c r="AE21" i="161"/>
  <c r="AE20" i="161"/>
  <c r="AE18" i="161"/>
  <c r="AE17" i="161"/>
  <c r="AE16" i="161"/>
  <c r="AE14" i="161"/>
  <c r="AE13" i="161"/>
  <c r="AE12" i="161"/>
  <c r="AE10" i="161"/>
  <c r="AE9" i="161"/>
  <c r="AE8" i="161"/>
  <c r="AE6" i="161"/>
  <c r="AO24" i="161" l="1"/>
  <c r="BC10" i="161" s="1"/>
  <c r="AO20" i="161"/>
  <c r="BC9" i="161" s="1"/>
  <c r="AO21" i="161"/>
  <c r="AO10" i="161"/>
  <c r="BA7" i="161" s="1"/>
  <c r="AO13" i="161"/>
  <c r="AO18" i="161"/>
  <c r="BA9" i="161" s="1"/>
  <c r="AO12" i="161"/>
  <c r="BC7" i="161" s="1"/>
  <c r="AO17" i="161"/>
  <c r="AO14" i="161"/>
  <c r="BA8" i="161" s="1"/>
  <c r="AO22" i="161"/>
  <c r="BA10" i="161" s="1"/>
  <c r="AO16" i="161"/>
  <c r="BC8" i="161" s="1"/>
  <c r="AO25" i="161"/>
  <c r="AG6" i="161"/>
  <c r="AR6" i="161" s="1"/>
  <c r="AO6" i="161"/>
  <c r="BA6" i="161" s="1"/>
  <c r="AO8" i="161"/>
  <c r="BC6" i="161" s="1"/>
  <c r="AO9" i="161"/>
  <c r="D11" i="161"/>
  <c r="AK6" i="145" l="1"/>
  <c r="AK7" i="145"/>
  <c r="AK8" i="145"/>
  <c r="AK9" i="145"/>
  <c r="AK10" i="145"/>
  <c r="AK11" i="145"/>
  <c r="AK12" i="145"/>
  <c r="AK13" i="145"/>
  <c r="AK14" i="145"/>
  <c r="AK15" i="145"/>
  <c r="AK16" i="145"/>
  <c r="AK17" i="145"/>
  <c r="AK18" i="145"/>
  <c r="AK19" i="145"/>
  <c r="AK20" i="145"/>
  <c r="AK21" i="145"/>
  <c r="AK22" i="145"/>
  <c r="AK23" i="145"/>
  <c r="AK24" i="145"/>
  <c r="AK25" i="145"/>
  <c r="AK26" i="145"/>
  <c r="AK27" i="145"/>
  <c r="AK28" i="145"/>
  <c r="AK29" i="145"/>
  <c r="AK30" i="145"/>
  <c r="AK31" i="145"/>
  <c r="AK32" i="145"/>
  <c r="AK33" i="145"/>
  <c r="AK34" i="145"/>
  <c r="AK35" i="145"/>
  <c r="AK36" i="145"/>
  <c r="AK37" i="145"/>
  <c r="AK38" i="145"/>
  <c r="AK39" i="145"/>
  <c r="AK40" i="145"/>
  <c r="AK41" i="145"/>
  <c r="AK42" i="145"/>
  <c r="AK43" i="145"/>
  <c r="AK44" i="145"/>
  <c r="AK45" i="145"/>
  <c r="AK46" i="145"/>
  <c r="AK47" i="145"/>
  <c r="AK48" i="145"/>
  <c r="AK49" i="145"/>
  <c r="AK50" i="145"/>
  <c r="AK51" i="145"/>
  <c r="AK52" i="145"/>
  <c r="AK53" i="145"/>
  <c r="AK54" i="145"/>
  <c r="AK55" i="145"/>
  <c r="AK56" i="145"/>
  <c r="AK57" i="145"/>
  <c r="AK58" i="145"/>
  <c r="AK59" i="145"/>
  <c r="AK60" i="145"/>
  <c r="AK61" i="145"/>
  <c r="AK62" i="145"/>
  <c r="AK63" i="145"/>
  <c r="AK64" i="145"/>
  <c r="AK65" i="145"/>
  <c r="AK66" i="145"/>
  <c r="AK67" i="145"/>
  <c r="AK68" i="145"/>
  <c r="AK69" i="145"/>
  <c r="AK70" i="145"/>
  <c r="AK71" i="145"/>
  <c r="AK72" i="145"/>
  <c r="AK73" i="145"/>
  <c r="AK74" i="145"/>
  <c r="AK75" i="145"/>
  <c r="AK76" i="145"/>
  <c r="AK77" i="145"/>
  <c r="AK78" i="145"/>
  <c r="AK79" i="145"/>
  <c r="AK80" i="145"/>
  <c r="AK81" i="145"/>
  <c r="AK82" i="145"/>
  <c r="AK83" i="145"/>
  <c r="AK84" i="145"/>
  <c r="AK85" i="145"/>
  <c r="AK86" i="145"/>
  <c r="AK87" i="145"/>
  <c r="AK88" i="145"/>
  <c r="AK89" i="145"/>
  <c r="AK90" i="145"/>
  <c r="AK91" i="145"/>
  <c r="AK92" i="145"/>
  <c r="AK93" i="145"/>
  <c r="AK94" i="145"/>
  <c r="AK95" i="145"/>
  <c r="AK96" i="145"/>
  <c r="AK97" i="145"/>
  <c r="AK98" i="145"/>
  <c r="AK99" i="145"/>
  <c r="AK100" i="145"/>
  <c r="AK101" i="145"/>
  <c r="AK102" i="145"/>
  <c r="AK103" i="145"/>
  <c r="AK104" i="145"/>
  <c r="AK105" i="145"/>
  <c r="AK106" i="145"/>
  <c r="AK107" i="145"/>
  <c r="AK108" i="145"/>
  <c r="AK109" i="145"/>
  <c r="AK110" i="145"/>
  <c r="AK111" i="145"/>
  <c r="AK112" i="145"/>
  <c r="AK113" i="145"/>
  <c r="AK114" i="145"/>
  <c r="AK115" i="145"/>
  <c r="AK116" i="145"/>
  <c r="AK117" i="145"/>
  <c r="AK118" i="145"/>
  <c r="AK119" i="145"/>
  <c r="AK120" i="145"/>
  <c r="AK121" i="145"/>
  <c r="AK122" i="145"/>
  <c r="AK123" i="145"/>
  <c r="AK124" i="145"/>
  <c r="AK125" i="145"/>
  <c r="AK126" i="145"/>
  <c r="AK127" i="145"/>
  <c r="AK128" i="145"/>
  <c r="AK129" i="145"/>
  <c r="AK130" i="145"/>
  <c r="AK131" i="145"/>
  <c r="AK132" i="145"/>
  <c r="AK133" i="145"/>
  <c r="AK134" i="145"/>
  <c r="AK135" i="145"/>
  <c r="AK136" i="145"/>
  <c r="AK137" i="145"/>
  <c r="AK138" i="145"/>
  <c r="AK139" i="145"/>
  <c r="AK140" i="145"/>
  <c r="AK141" i="145"/>
  <c r="AK142" i="145"/>
  <c r="AK143" i="145"/>
  <c r="AK144" i="145"/>
  <c r="AK145" i="145"/>
  <c r="AK146" i="145"/>
  <c r="AK147" i="145"/>
  <c r="AK148" i="145"/>
  <c r="AK149" i="145"/>
  <c r="AK150" i="145"/>
  <c r="AK151" i="145"/>
  <c r="AK152" i="145"/>
  <c r="AK153" i="145"/>
  <c r="AK154" i="145"/>
  <c r="AK155" i="145"/>
  <c r="AK156" i="145"/>
  <c r="AK157" i="145"/>
  <c r="AK158" i="145"/>
  <c r="AK159" i="145"/>
  <c r="AK160" i="145"/>
  <c r="AK161" i="145"/>
  <c r="AK162" i="145"/>
  <c r="AK163" i="145"/>
  <c r="AK164" i="145"/>
  <c r="AK165" i="145"/>
  <c r="AK166" i="145"/>
  <c r="AK167" i="145"/>
  <c r="AK168" i="145"/>
  <c r="AK169" i="145"/>
  <c r="AK170" i="145"/>
  <c r="AK171" i="145"/>
  <c r="AK172" i="145"/>
  <c r="AK173" i="145"/>
  <c r="AK174" i="145"/>
  <c r="AK175" i="145"/>
  <c r="AK176" i="145"/>
  <c r="AK177" i="145"/>
  <c r="AK178" i="145"/>
  <c r="AK179" i="145"/>
  <c r="AK180" i="145"/>
  <c r="AK181" i="145"/>
  <c r="AK182" i="145"/>
  <c r="AK183" i="145"/>
  <c r="AK184" i="145"/>
  <c r="AK185" i="145"/>
  <c r="AK186" i="145"/>
  <c r="AK187" i="145"/>
  <c r="AK188" i="145"/>
  <c r="AK189" i="145"/>
  <c r="AK190" i="145"/>
  <c r="AK191" i="145"/>
  <c r="AK192" i="145"/>
  <c r="AK193" i="145"/>
  <c r="AK194" i="145"/>
  <c r="AK195" i="145"/>
  <c r="AK196" i="145"/>
  <c r="AK197" i="145"/>
  <c r="AK198" i="145"/>
  <c r="AK199" i="145"/>
  <c r="AK200" i="145"/>
  <c r="AK201" i="145"/>
  <c r="AK202" i="145"/>
  <c r="AK203" i="145"/>
  <c r="AK204" i="145"/>
  <c r="AK205" i="145"/>
  <c r="AK206" i="145"/>
  <c r="AK207" i="145"/>
  <c r="AK208" i="145"/>
  <c r="AK209" i="145"/>
  <c r="AK210" i="145"/>
  <c r="AK211" i="145"/>
  <c r="AK212" i="145"/>
  <c r="AK213" i="145"/>
  <c r="AK214" i="145"/>
  <c r="AK215" i="145"/>
  <c r="AK216" i="145"/>
  <c r="AK217" i="145"/>
  <c r="AK218" i="145"/>
  <c r="AK219" i="145"/>
  <c r="AK220" i="145"/>
  <c r="AK221" i="145"/>
  <c r="AK222" i="145"/>
  <c r="AK223" i="145"/>
  <c r="AK224" i="145"/>
  <c r="AK225" i="145"/>
  <c r="AK226" i="145"/>
  <c r="AK227" i="145"/>
  <c r="BA375" i="164" l="1"/>
  <c r="AY375" i="164"/>
  <c r="AW375" i="164"/>
  <c r="AT375" i="164"/>
  <c r="AR375" i="164"/>
  <c r="AP375" i="164"/>
  <c r="AM375" i="164"/>
  <c r="AK375" i="164"/>
  <c r="AI375" i="164"/>
  <c r="AF375" i="164"/>
  <c r="AD375" i="164"/>
  <c r="AB375" i="164"/>
  <c r="Y375" i="164"/>
  <c r="W375" i="164"/>
  <c r="U375" i="164"/>
  <c r="R375" i="164"/>
  <c r="P375" i="164"/>
  <c r="N375" i="164"/>
  <c r="K375" i="164"/>
  <c r="I375" i="164"/>
  <c r="G375" i="164"/>
  <c r="BA370" i="164"/>
  <c r="AY370" i="164"/>
  <c r="AW370" i="164"/>
  <c r="AT370" i="164"/>
  <c r="AR370" i="164"/>
  <c r="AP370" i="164"/>
  <c r="AM370" i="164"/>
  <c r="AK370" i="164"/>
  <c r="AI370" i="164"/>
  <c r="AF370" i="164"/>
  <c r="AD370" i="164"/>
  <c r="AB370" i="164"/>
  <c r="Y370" i="164"/>
  <c r="W370" i="164"/>
  <c r="U370" i="164"/>
  <c r="R370" i="164"/>
  <c r="P370" i="164"/>
  <c r="N370" i="164"/>
  <c r="K370" i="164"/>
  <c r="I370" i="164"/>
  <c r="G370" i="164"/>
  <c r="BA365" i="164"/>
  <c r="AY365" i="164"/>
  <c r="AW365" i="164"/>
  <c r="AT365" i="164"/>
  <c r="AR365" i="164"/>
  <c r="AP365" i="164"/>
  <c r="AM365" i="164"/>
  <c r="AK365" i="164"/>
  <c r="AI365" i="164"/>
  <c r="AF365" i="164"/>
  <c r="AD365" i="164"/>
  <c r="AB365" i="164"/>
  <c r="Y365" i="164"/>
  <c r="W365" i="164"/>
  <c r="U365" i="164"/>
  <c r="R365" i="164"/>
  <c r="P365" i="164"/>
  <c r="N365" i="164"/>
  <c r="K365" i="164"/>
  <c r="I365" i="164"/>
  <c r="G365" i="164"/>
  <c r="BA360" i="164"/>
  <c r="AY360" i="164"/>
  <c r="AW360" i="164"/>
  <c r="AT360" i="164"/>
  <c r="AR360" i="164"/>
  <c r="AP360" i="164"/>
  <c r="AM360" i="164"/>
  <c r="AK360" i="164"/>
  <c r="AI360" i="164"/>
  <c r="AF360" i="164"/>
  <c r="AD360" i="164"/>
  <c r="AB360" i="164"/>
  <c r="Y360" i="164"/>
  <c r="W360" i="164"/>
  <c r="U360" i="164"/>
  <c r="R360" i="164"/>
  <c r="P360" i="164"/>
  <c r="N360" i="164"/>
  <c r="K360" i="164"/>
  <c r="I360" i="164"/>
  <c r="G360" i="164"/>
  <c r="BA355" i="164"/>
  <c r="AY355" i="164"/>
  <c r="AW355" i="164"/>
  <c r="AT355" i="164"/>
  <c r="AR355" i="164"/>
  <c r="AP355" i="164"/>
  <c r="AM355" i="164"/>
  <c r="AK355" i="164"/>
  <c r="AI355" i="164"/>
  <c r="AF355" i="164"/>
  <c r="AD355" i="164"/>
  <c r="AB355" i="164"/>
  <c r="Y355" i="164"/>
  <c r="W355" i="164"/>
  <c r="U355" i="164"/>
  <c r="R355" i="164"/>
  <c r="P355" i="164"/>
  <c r="N355" i="164"/>
  <c r="K355" i="164"/>
  <c r="I355" i="164"/>
  <c r="G355" i="164"/>
  <c r="BA350" i="164"/>
  <c r="AY350" i="164"/>
  <c r="AW350" i="164"/>
  <c r="AT350" i="164"/>
  <c r="AR350" i="164"/>
  <c r="AP350" i="164"/>
  <c r="AM350" i="164"/>
  <c r="AK350" i="164"/>
  <c r="AI350" i="164"/>
  <c r="AF350" i="164"/>
  <c r="AD350" i="164"/>
  <c r="AB350" i="164"/>
  <c r="Y350" i="164"/>
  <c r="W350" i="164"/>
  <c r="U350" i="164"/>
  <c r="R350" i="164"/>
  <c r="P350" i="164"/>
  <c r="N350" i="164"/>
  <c r="K350" i="164"/>
  <c r="I350" i="164"/>
  <c r="G350" i="164"/>
  <c r="BA345" i="164"/>
  <c r="AY345" i="164"/>
  <c r="AW345" i="164"/>
  <c r="AT345" i="164"/>
  <c r="AR345" i="164"/>
  <c r="AP345" i="164"/>
  <c r="AM345" i="164"/>
  <c r="AK345" i="164"/>
  <c r="AI345" i="164"/>
  <c r="AF345" i="164"/>
  <c r="AD345" i="164"/>
  <c r="AB345" i="164"/>
  <c r="Y345" i="164"/>
  <c r="W345" i="164"/>
  <c r="U345" i="164"/>
  <c r="R345" i="164"/>
  <c r="P345" i="164"/>
  <c r="N345" i="164"/>
  <c r="K345" i="164"/>
  <c r="I345" i="164"/>
  <c r="G345" i="164"/>
  <c r="BA340" i="164"/>
  <c r="AY340" i="164"/>
  <c r="AW340" i="164"/>
  <c r="AT340" i="164"/>
  <c r="AR340" i="164"/>
  <c r="AP340" i="164"/>
  <c r="AM340" i="164"/>
  <c r="AK340" i="164"/>
  <c r="AI340" i="164"/>
  <c r="AF340" i="164"/>
  <c r="AD340" i="164"/>
  <c r="AB340" i="164"/>
  <c r="Y340" i="164"/>
  <c r="W340" i="164"/>
  <c r="U340" i="164"/>
  <c r="R340" i="164"/>
  <c r="P340" i="164"/>
  <c r="N340" i="164"/>
  <c r="K340" i="164"/>
  <c r="I340" i="164"/>
  <c r="G340" i="164"/>
  <c r="BA335" i="164"/>
  <c r="AY335" i="164"/>
  <c r="AW335" i="164"/>
  <c r="AT335" i="164"/>
  <c r="AR335" i="164"/>
  <c r="AP335" i="164"/>
  <c r="AM335" i="164"/>
  <c r="AK335" i="164"/>
  <c r="AI335" i="164"/>
  <c r="AF335" i="164"/>
  <c r="AD335" i="164"/>
  <c r="AB335" i="164"/>
  <c r="Y335" i="164"/>
  <c r="W335" i="164"/>
  <c r="U335" i="164"/>
  <c r="R335" i="164"/>
  <c r="P335" i="164"/>
  <c r="N335" i="164"/>
  <c r="K335" i="164"/>
  <c r="I335" i="164"/>
  <c r="G335" i="164"/>
  <c r="BA330" i="164"/>
  <c r="AY330" i="164"/>
  <c r="AW330" i="164"/>
  <c r="AT330" i="164"/>
  <c r="AR330" i="164"/>
  <c r="AP330" i="164"/>
  <c r="AM330" i="164"/>
  <c r="AK330" i="164"/>
  <c r="AI330" i="164"/>
  <c r="AF330" i="164"/>
  <c r="AD330" i="164"/>
  <c r="AB330" i="164"/>
  <c r="Y330" i="164"/>
  <c r="W330" i="164"/>
  <c r="U330" i="164"/>
  <c r="R330" i="164"/>
  <c r="P330" i="164"/>
  <c r="N330" i="164"/>
  <c r="K330" i="164"/>
  <c r="I330" i="164"/>
  <c r="G330" i="164"/>
  <c r="BA325" i="164"/>
  <c r="AY325" i="164"/>
  <c r="AW325" i="164"/>
  <c r="AT325" i="164"/>
  <c r="AR325" i="164"/>
  <c r="AP325" i="164"/>
  <c r="AM325" i="164"/>
  <c r="AK325" i="164"/>
  <c r="AI325" i="164"/>
  <c r="AF325" i="164"/>
  <c r="AD325" i="164"/>
  <c r="AB325" i="164"/>
  <c r="Y325" i="164"/>
  <c r="W325" i="164"/>
  <c r="U325" i="164"/>
  <c r="R325" i="164"/>
  <c r="P325" i="164"/>
  <c r="N325" i="164"/>
  <c r="K325" i="164"/>
  <c r="I325" i="164"/>
  <c r="G325" i="164"/>
  <c r="BA320" i="164"/>
  <c r="AY320" i="164"/>
  <c r="AW320" i="164"/>
  <c r="AT320" i="164"/>
  <c r="AR320" i="164"/>
  <c r="AP320" i="164"/>
  <c r="AM320" i="164"/>
  <c r="AK320" i="164"/>
  <c r="AI320" i="164"/>
  <c r="AF320" i="164"/>
  <c r="AD320" i="164"/>
  <c r="AB320" i="164"/>
  <c r="Y320" i="164"/>
  <c r="W320" i="164"/>
  <c r="U320" i="164"/>
  <c r="R320" i="164"/>
  <c r="P320" i="164"/>
  <c r="N320" i="164"/>
  <c r="K320" i="164"/>
  <c r="I320" i="164"/>
  <c r="G320" i="164"/>
  <c r="BA315" i="164"/>
  <c r="AY315" i="164"/>
  <c r="AW315" i="164"/>
  <c r="AT315" i="164"/>
  <c r="AR315" i="164"/>
  <c r="AP315" i="164"/>
  <c r="AM315" i="164"/>
  <c r="AK315" i="164"/>
  <c r="AI315" i="164"/>
  <c r="AF315" i="164"/>
  <c r="AD315" i="164"/>
  <c r="AB315" i="164"/>
  <c r="Y315" i="164"/>
  <c r="W315" i="164"/>
  <c r="U315" i="164"/>
  <c r="R315" i="164"/>
  <c r="P315" i="164"/>
  <c r="N315" i="164"/>
  <c r="K315" i="164"/>
  <c r="I315" i="164"/>
  <c r="G315" i="164"/>
  <c r="BA310" i="164"/>
  <c r="AY310" i="164"/>
  <c r="AW310" i="164"/>
  <c r="AT310" i="164"/>
  <c r="AR310" i="164"/>
  <c r="AP310" i="164"/>
  <c r="AM310" i="164"/>
  <c r="AK310" i="164"/>
  <c r="AI310" i="164"/>
  <c r="AF310" i="164"/>
  <c r="AD310" i="164"/>
  <c r="AB310" i="164"/>
  <c r="Y310" i="164"/>
  <c r="W310" i="164"/>
  <c r="U310" i="164"/>
  <c r="R310" i="164"/>
  <c r="P310" i="164"/>
  <c r="N310" i="164"/>
  <c r="K310" i="164"/>
  <c r="I310" i="164"/>
  <c r="G310" i="164"/>
  <c r="BA305" i="164"/>
  <c r="AY305" i="164"/>
  <c r="AW305" i="164"/>
  <c r="AT305" i="164"/>
  <c r="AR305" i="164"/>
  <c r="AP305" i="164"/>
  <c r="AM305" i="164"/>
  <c r="AK305" i="164"/>
  <c r="AI305" i="164"/>
  <c r="AF305" i="164"/>
  <c r="AD305" i="164"/>
  <c r="AB305" i="164"/>
  <c r="Y305" i="164"/>
  <c r="W305" i="164"/>
  <c r="U305" i="164"/>
  <c r="R305" i="164"/>
  <c r="P305" i="164"/>
  <c r="N305" i="164"/>
  <c r="K305" i="164"/>
  <c r="I305" i="164"/>
  <c r="G305" i="164"/>
  <c r="BA300" i="164"/>
  <c r="AY300" i="164"/>
  <c r="AW300" i="164"/>
  <c r="AT300" i="164"/>
  <c r="AR300" i="164"/>
  <c r="AP300" i="164"/>
  <c r="AM300" i="164"/>
  <c r="AK300" i="164"/>
  <c r="AI300" i="164"/>
  <c r="AF300" i="164"/>
  <c r="AD300" i="164"/>
  <c r="AB300" i="164"/>
  <c r="Y300" i="164"/>
  <c r="W300" i="164"/>
  <c r="U300" i="164"/>
  <c r="R300" i="164"/>
  <c r="P300" i="164"/>
  <c r="N300" i="164"/>
  <c r="K300" i="164"/>
  <c r="I300" i="164"/>
  <c r="G300" i="164"/>
  <c r="BA295" i="164"/>
  <c r="AY295" i="164"/>
  <c r="AW295" i="164"/>
  <c r="AT295" i="164"/>
  <c r="AR295" i="164"/>
  <c r="AP295" i="164"/>
  <c r="AM295" i="164"/>
  <c r="AK295" i="164"/>
  <c r="AI295" i="164"/>
  <c r="AF295" i="164"/>
  <c r="AD295" i="164"/>
  <c r="AB295" i="164"/>
  <c r="Y295" i="164"/>
  <c r="W295" i="164"/>
  <c r="U295" i="164"/>
  <c r="R295" i="164"/>
  <c r="P295" i="164"/>
  <c r="N295" i="164"/>
  <c r="K295" i="164"/>
  <c r="I295" i="164"/>
  <c r="G295" i="164"/>
  <c r="BA290" i="164"/>
  <c r="AY290" i="164"/>
  <c r="AW290" i="164"/>
  <c r="AT290" i="164"/>
  <c r="AR290" i="164"/>
  <c r="AP290" i="164"/>
  <c r="AM290" i="164"/>
  <c r="AK290" i="164"/>
  <c r="AI290" i="164"/>
  <c r="AF290" i="164"/>
  <c r="AD290" i="164"/>
  <c r="AB290" i="164"/>
  <c r="Y290" i="164"/>
  <c r="W290" i="164"/>
  <c r="U290" i="164"/>
  <c r="R290" i="164"/>
  <c r="P290" i="164"/>
  <c r="N290" i="164"/>
  <c r="K290" i="164"/>
  <c r="I290" i="164"/>
  <c r="G290" i="164"/>
  <c r="BA285" i="164"/>
  <c r="AY285" i="164"/>
  <c r="AW285" i="164"/>
  <c r="AT285" i="164"/>
  <c r="AR285" i="164"/>
  <c r="AP285" i="164"/>
  <c r="AM285" i="164"/>
  <c r="AK285" i="164"/>
  <c r="AI285" i="164"/>
  <c r="AF285" i="164"/>
  <c r="AD285" i="164"/>
  <c r="AB285" i="164"/>
  <c r="Y285" i="164"/>
  <c r="W285" i="164"/>
  <c r="U285" i="164"/>
  <c r="R285" i="164"/>
  <c r="P285" i="164"/>
  <c r="N285" i="164"/>
  <c r="K285" i="164"/>
  <c r="I285" i="164"/>
  <c r="G285" i="164"/>
  <c r="BA280" i="164"/>
  <c r="AY280" i="164"/>
  <c r="AW280" i="164"/>
  <c r="AT280" i="164"/>
  <c r="AR280" i="164"/>
  <c r="AP280" i="164"/>
  <c r="AM280" i="164"/>
  <c r="AK280" i="164"/>
  <c r="AI280" i="164"/>
  <c r="AF280" i="164"/>
  <c r="AD280" i="164"/>
  <c r="AB280" i="164"/>
  <c r="Y280" i="164"/>
  <c r="W280" i="164"/>
  <c r="U280" i="164"/>
  <c r="R280" i="164"/>
  <c r="P280" i="164"/>
  <c r="N280" i="164"/>
  <c r="K280" i="164"/>
  <c r="I280" i="164"/>
  <c r="G280" i="164"/>
  <c r="BA275" i="164"/>
  <c r="AY275" i="164"/>
  <c r="AW275" i="164"/>
  <c r="AT275" i="164"/>
  <c r="AR275" i="164"/>
  <c r="AP275" i="164"/>
  <c r="AM275" i="164"/>
  <c r="AK275" i="164"/>
  <c r="AI275" i="164"/>
  <c r="AF275" i="164"/>
  <c r="AD275" i="164"/>
  <c r="AB275" i="164"/>
  <c r="Y275" i="164"/>
  <c r="W275" i="164"/>
  <c r="U275" i="164"/>
  <c r="R275" i="164"/>
  <c r="P275" i="164"/>
  <c r="N275" i="164"/>
  <c r="K275" i="164"/>
  <c r="I275" i="164"/>
  <c r="G275" i="164"/>
  <c r="BA270" i="164"/>
  <c r="AY270" i="164"/>
  <c r="AW270" i="164"/>
  <c r="AT270" i="164"/>
  <c r="AR270" i="164"/>
  <c r="AP270" i="164"/>
  <c r="AM270" i="164"/>
  <c r="AK270" i="164"/>
  <c r="AI270" i="164"/>
  <c r="AF270" i="164"/>
  <c r="AD270" i="164"/>
  <c r="AB270" i="164"/>
  <c r="Y270" i="164"/>
  <c r="W270" i="164"/>
  <c r="U270" i="164"/>
  <c r="R270" i="164"/>
  <c r="P270" i="164"/>
  <c r="N270" i="164"/>
  <c r="K270" i="164"/>
  <c r="I270" i="164"/>
  <c r="G270" i="164"/>
  <c r="BA265" i="164"/>
  <c r="AY265" i="164"/>
  <c r="AW265" i="164"/>
  <c r="AT265" i="164"/>
  <c r="AR265" i="164"/>
  <c r="AP265" i="164"/>
  <c r="AM265" i="164"/>
  <c r="AK265" i="164"/>
  <c r="AI265" i="164"/>
  <c r="AF265" i="164"/>
  <c r="AD265" i="164"/>
  <c r="AB265" i="164"/>
  <c r="Y265" i="164"/>
  <c r="W265" i="164"/>
  <c r="U265" i="164"/>
  <c r="R265" i="164"/>
  <c r="P265" i="164"/>
  <c r="N265" i="164"/>
  <c r="K265" i="164"/>
  <c r="I265" i="164"/>
  <c r="G265" i="164"/>
  <c r="BA260" i="164"/>
  <c r="AY260" i="164"/>
  <c r="AW260" i="164"/>
  <c r="AT260" i="164"/>
  <c r="AR260" i="164"/>
  <c r="AP260" i="164"/>
  <c r="AM260" i="164"/>
  <c r="AK260" i="164"/>
  <c r="AI260" i="164"/>
  <c r="AF260" i="164"/>
  <c r="AD260" i="164"/>
  <c r="AB260" i="164"/>
  <c r="Y260" i="164"/>
  <c r="W260" i="164"/>
  <c r="U260" i="164"/>
  <c r="R260" i="164"/>
  <c r="P260" i="164"/>
  <c r="N260" i="164"/>
  <c r="K260" i="164"/>
  <c r="I260" i="164"/>
  <c r="G260" i="164"/>
  <c r="BA255" i="164"/>
  <c r="AY255" i="164"/>
  <c r="AW255" i="164"/>
  <c r="AT255" i="164"/>
  <c r="AR255" i="164"/>
  <c r="AP255" i="164"/>
  <c r="AM255" i="164"/>
  <c r="AK255" i="164"/>
  <c r="AI255" i="164"/>
  <c r="AF255" i="164"/>
  <c r="AD255" i="164"/>
  <c r="AB255" i="164"/>
  <c r="Y255" i="164"/>
  <c r="W255" i="164"/>
  <c r="U255" i="164"/>
  <c r="R255" i="164"/>
  <c r="P255" i="164"/>
  <c r="N255" i="164"/>
  <c r="K255" i="164"/>
  <c r="I255" i="164"/>
  <c r="G255" i="164"/>
  <c r="BA250" i="164"/>
  <c r="AY250" i="164"/>
  <c r="AW250" i="164"/>
  <c r="AT250" i="164"/>
  <c r="AR250" i="164"/>
  <c r="AP250" i="164"/>
  <c r="AM250" i="164"/>
  <c r="AK250" i="164"/>
  <c r="AI250" i="164"/>
  <c r="AF250" i="164"/>
  <c r="AD250" i="164"/>
  <c r="AB250" i="164"/>
  <c r="Y250" i="164"/>
  <c r="W250" i="164"/>
  <c r="U250" i="164"/>
  <c r="R250" i="164"/>
  <c r="P250" i="164"/>
  <c r="N250" i="164"/>
  <c r="K250" i="164"/>
  <c r="I250" i="164"/>
  <c r="G250" i="164"/>
  <c r="BA245" i="164"/>
  <c r="AY245" i="164"/>
  <c r="AW245" i="164"/>
  <c r="AT245" i="164"/>
  <c r="AR245" i="164"/>
  <c r="AP245" i="164"/>
  <c r="AM245" i="164"/>
  <c r="AK245" i="164"/>
  <c r="AI245" i="164"/>
  <c r="AF245" i="164"/>
  <c r="AD245" i="164"/>
  <c r="AB245" i="164"/>
  <c r="Y245" i="164"/>
  <c r="W245" i="164"/>
  <c r="U245" i="164"/>
  <c r="R245" i="164"/>
  <c r="P245" i="164"/>
  <c r="N245" i="164"/>
  <c r="K245" i="164"/>
  <c r="I245" i="164"/>
  <c r="G245" i="164"/>
  <c r="BA240" i="164"/>
  <c r="AY240" i="164"/>
  <c r="AW240" i="164"/>
  <c r="AT240" i="164"/>
  <c r="AR240" i="164"/>
  <c r="AP240" i="164"/>
  <c r="AM240" i="164"/>
  <c r="AK240" i="164"/>
  <c r="AI240" i="164"/>
  <c r="AF240" i="164"/>
  <c r="AD240" i="164"/>
  <c r="AB240" i="164"/>
  <c r="Y240" i="164"/>
  <c r="W240" i="164"/>
  <c r="U240" i="164"/>
  <c r="R240" i="164"/>
  <c r="P240" i="164"/>
  <c r="N240" i="164"/>
  <c r="K240" i="164"/>
  <c r="I240" i="164"/>
  <c r="G240" i="164"/>
  <c r="G241" i="164"/>
  <c r="I241" i="164"/>
  <c r="K241" i="164"/>
  <c r="N241" i="164"/>
  <c r="P241" i="164"/>
  <c r="R241" i="164"/>
  <c r="U241" i="164"/>
  <c r="W241" i="164"/>
  <c r="Y241" i="164"/>
  <c r="AB241" i="164"/>
  <c r="AD241" i="164"/>
  <c r="AF241" i="164"/>
  <c r="AI241" i="164"/>
  <c r="AK241" i="164"/>
  <c r="AM241" i="164"/>
  <c r="AP241" i="164"/>
  <c r="AR241" i="164"/>
  <c r="AT241" i="164"/>
  <c r="AW241" i="164"/>
  <c r="AY241" i="164"/>
  <c r="BA241" i="164"/>
  <c r="BA235" i="164"/>
  <c r="AY235" i="164"/>
  <c r="AW235" i="164"/>
  <c r="AT235" i="164"/>
  <c r="AR235" i="164"/>
  <c r="AP235" i="164"/>
  <c r="AM235" i="164"/>
  <c r="AK235" i="164"/>
  <c r="AI235" i="164"/>
  <c r="AF235" i="164"/>
  <c r="AD235" i="164"/>
  <c r="AB235" i="164"/>
  <c r="Y235" i="164"/>
  <c r="W235" i="164"/>
  <c r="U235" i="164"/>
  <c r="R235" i="164"/>
  <c r="P235" i="164"/>
  <c r="N235" i="164"/>
  <c r="K235" i="164"/>
  <c r="I235" i="164"/>
  <c r="G235" i="164"/>
  <c r="BA230" i="164"/>
  <c r="AY230" i="164"/>
  <c r="AW230" i="164"/>
  <c r="AT230" i="164"/>
  <c r="AR230" i="164"/>
  <c r="AP230" i="164"/>
  <c r="AM230" i="164"/>
  <c r="AK230" i="164"/>
  <c r="AI230" i="164"/>
  <c r="AF230" i="164"/>
  <c r="AD230" i="164"/>
  <c r="AB230" i="164"/>
  <c r="Y230" i="164"/>
  <c r="W230" i="164"/>
  <c r="U230" i="164"/>
  <c r="R230" i="164"/>
  <c r="P230" i="164"/>
  <c r="N230" i="164"/>
  <c r="K230" i="164"/>
  <c r="I230" i="164"/>
  <c r="G230" i="164"/>
  <c r="BA225" i="164"/>
  <c r="AY225" i="164"/>
  <c r="AW225" i="164"/>
  <c r="AT225" i="164"/>
  <c r="AR225" i="164"/>
  <c r="AP225" i="164"/>
  <c r="AM225" i="164"/>
  <c r="AK225" i="164"/>
  <c r="AI225" i="164"/>
  <c r="AF225" i="164"/>
  <c r="AD225" i="164"/>
  <c r="AB225" i="164"/>
  <c r="Y225" i="164"/>
  <c r="W225" i="164"/>
  <c r="U225" i="164"/>
  <c r="R225" i="164"/>
  <c r="P225" i="164"/>
  <c r="N225" i="164"/>
  <c r="K225" i="164"/>
  <c r="I225" i="164"/>
  <c r="G225" i="164"/>
  <c r="BA220" i="164"/>
  <c r="AY220" i="164"/>
  <c r="AW220" i="164"/>
  <c r="AT220" i="164"/>
  <c r="AR220" i="164"/>
  <c r="AP220" i="164"/>
  <c r="AM220" i="164"/>
  <c r="AK220" i="164"/>
  <c r="AI220" i="164"/>
  <c r="AF220" i="164"/>
  <c r="AD220" i="164"/>
  <c r="AB220" i="164"/>
  <c r="Y220" i="164"/>
  <c r="W220" i="164"/>
  <c r="U220" i="164"/>
  <c r="R220" i="164"/>
  <c r="P220" i="164"/>
  <c r="N220" i="164"/>
  <c r="K220" i="164"/>
  <c r="I220" i="164"/>
  <c r="G220" i="164"/>
  <c r="BA215" i="164"/>
  <c r="AY215" i="164"/>
  <c r="AW215" i="164"/>
  <c r="AT215" i="164"/>
  <c r="AR215" i="164"/>
  <c r="AP215" i="164"/>
  <c r="AM215" i="164"/>
  <c r="AK215" i="164"/>
  <c r="AI215" i="164"/>
  <c r="AF215" i="164"/>
  <c r="AD215" i="164"/>
  <c r="AB215" i="164"/>
  <c r="Y215" i="164"/>
  <c r="W215" i="164"/>
  <c r="U215" i="164"/>
  <c r="R215" i="164"/>
  <c r="P215" i="164"/>
  <c r="N215" i="164"/>
  <c r="K215" i="164"/>
  <c r="I215" i="164"/>
  <c r="G215" i="164"/>
  <c r="BA210" i="164"/>
  <c r="AY210" i="164"/>
  <c r="AW210" i="164"/>
  <c r="AT210" i="164"/>
  <c r="AR210" i="164"/>
  <c r="AP210" i="164"/>
  <c r="AM210" i="164"/>
  <c r="AK210" i="164"/>
  <c r="AI210" i="164"/>
  <c r="AF210" i="164"/>
  <c r="AD210" i="164"/>
  <c r="AB210" i="164"/>
  <c r="Y210" i="164"/>
  <c r="W210" i="164"/>
  <c r="U210" i="164"/>
  <c r="R210" i="164"/>
  <c r="P210" i="164"/>
  <c r="N210" i="164"/>
  <c r="K210" i="164"/>
  <c r="I210" i="164"/>
  <c r="G210" i="164"/>
  <c r="BA205" i="164"/>
  <c r="AY205" i="164"/>
  <c r="AW205" i="164"/>
  <c r="AT205" i="164"/>
  <c r="AR205" i="164"/>
  <c r="AP205" i="164"/>
  <c r="AM205" i="164"/>
  <c r="AK205" i="164"/>
  <c r="AI205" i="164"/>
  <c r="AF205" i="164"/>
  <c r="AD205" i="164"/>
  <c r="AB205" i="164"/>
  <c r="Y205" i="164"/>
  <c r="W205" i="164"/>
  <c r="U205" i="164"/>
  <c r="R205" i="164"/>
  <c r="P205" i="164"/>
  <c r="N205" i="164"/>
  <c r="K205" i="164"/>
  <c r="I205" i="164"/>
  <c r="G205" i="164"/>
  <c r="BA200" i="164"/>
  <c r="AY200" i="164"/>
  <c r="AW200" i="164"/>
  <c r="AT200" i="164"/>
  <c r="AR200" i="164"/>
  <c r="AP200" i="164"/>
  <c r="AM200" i="164"/>
  <c r="AK200" i="164"/>
  <c r="AI200" i="164"/>
  <c r="AF200" i="164"/>
  <c r="AD200" i="164"/>
  <c r="AB200" i="164"/>
  <c r="Y200" i="164"/>
  <c r="W200" i="164"/>
  <c r="U200" i="164"/>
  <c r="R200" i="164"/>
  <c r="P200" i="164"/>
  <c r="N200" i="164"/>
  <c r="K200" i="164"/>
  <c r="I200" i="164"/>
  <c r="G200" i="164"/>
  <c r="BA195" i="164"/>
  <c r="AY195" i="164"/>
  <c r="AW195" i="164"/>
  <c r="AT195" i="164"/>
  <c r="AR195" i="164"/>
  <c r="AP195" i="164"/>
  <c r="AM195" i="164"/>
  <c r="AK195" i="164"/>
  <c r="AI195" i="164"/>
  <c r="AF195" i="164"/>
  <c r="AD195" i="164"/>
  <c r="AB195" i="164"/>
  <c r="Y195" i="164"/>
  <c r="W195" i="164"/>
  <c r="U195" i="164"/>
  <c r="R195" i="164"/>
  <c r="P195" i="164"/>
  <c r="N195" i="164"/>
  <c r="K195" i="164"/>
  <c r="I195" i="164"/>
  <c r="G195" i="164"/>
  <c r="BA190" i="164"/>
  <c r="AY190" i="164"/>
  <c r="AW190" i="164"/>
  <c r="AT190" i="164"/>
  <c r="AR190" i="164"/>
  <c r="AP190" i="164"/>
  <c r="AM190" i="164"/>
  <c r="AK190" i="164"/>
  <c r="AI190" i="164"/>
  <c r="AF190" i="164"/>
  <c r="AD190" i="164"/>
  <c r="AB190" i="164"/>
  <c r="Y190" i="164"/>
  <c r="W190" i="164"/>
  <c r="U190" i="164"/>
  <c r="R190" i="164"/>
  <c r="P190" i="164"/>
  <c r="N190" i="164"/>
  <c r="K190" i="164"/>
  <c r="I190" i="164"/>
  <c r="G190" i="164"/>
  <c r="BA185" i="164"/>
  <c r="AY185" i="164"/>
  <c r="AW185" i="164"/>
  <c r="AT185" i="164"/>
  <c r="AR185" i="164"/>
  <c r="AP185" i="164"/>
  <c r="AM185" i="164"/>
  <c r="AK185" i="164"/>
  <c r="AI185" i="164"/>
  <c r="AF185" i="164"/>
  <c r="AD185" i="164"/>
  <c r="AB185" i="164"/>
  <c r="Y185" i="164"/>
  <c r="W185" i="164"/>
  <c r="U185" i="164"/>
  <c r="R185" i="164"/>
  <c r="P185" i="164"/>
  <c r="N185" i="164"/>
  <c r="K185" i="164"/>
  <c r="I185" i="164"/>
  <c r="G185" i="164"/>
  <c r="BA180" i="164"/>
  <c r="AY180" i="164"/>
  <c r="AW180" i="164"/>
  <c r="AT180" i="164"/>
  <c r="AR180" i="164"/>
  <c r="AP180" i="164"/>
  <c r="AM180" i="164"/>
  <c r="AK180" i="164"/>
  <c r="AI180" i="164"/>
  <c r="AF180" i="164"/>
  <c r="AD180" i="164"/>
  <c r="AB180" i="164"/>
  <c r="Y180" i="164"/>
  <c r="W180" i="164"/>
  <c r="U180" i="164"/>
  <c r="R180" i="164"/>
  <c r="P180" i="164"/>
  <c r="N180" i="164"/>
  <c r="K180" i="164"/>
  <c r="I180" i="164"/>
  <c r="G180" i="164"/>
  <c r="BA175" i="164"/>
  <c r="AY175" i="164"/>
  <c r="AW175" i="164"/>
  <c r="AT175" i="164"/>
  <c r="AR175" i="164"/>
  <c r="AP175" i="164"/>
  <c r="AM175" i="164"/>
  <c r="AK175" i="164"/>
  <c r="AI175" i="164"/>
  <c r="AF175" i="164"/>
  <c r="AD175" i="164"/>
  <c r="AB175" i="164"/>
  <c r="Y175" i="164"/>
  <c r="W175" i="164"/>
  <c r="U175" i="164"/>
  <c r="R175" i="164"/>
  <c r="P175" i="164"/>
  <c r="N175" i="164"/>
  <c r="K175" i="164"/>
  <c r="I175" i="164"/>
  <c r="G175" i="164"/>
  <c r="BA170" i="164"/>
  <c r="AY170" i="164"/>
  <c r="AW170" i="164"/>
  <c r="AT170" i="164"/>
  <c r="AR170" i="164"/>
  <c r="AP170" i="164"/>
  <c r="AM170" i="164"/>
  <c r="AK170" i="164"/>
  <c r="AI170" i="164"/>
  <c r="AF170" i="164"/>
  <c r="AD170" i="164"/>
  <c r="AB170" i="164"/>
  <c r="Y170" i="164"/>
  <c r="W170" i="164"/>
  <c r="U170" i="164"/>
  <c r="R170" i="164"/>
  <c r="P170" i="164"/>
  <c r="N170" i="164"/>
  <c r="K170" i="164"/>
  <c r="I170" i="164"/>
  <c r="G170" i="164"/>
  <c r="BA165" i="164"/>
  <c r="AY165" i="164"/>
  <c r="AW165" i="164"/>
  <c r="AT165" i="164"/>
  <c r="AR165" i="164"/>
  <c r="AP165" i="164"/>
  <c r="AM165" i="164"/>
  <c r="AK165" i="164"/>
  <c r="AI165" i="164"/>
  <c r="AF165" i="164"/>
  <c r="AD165" i="164"/>
  <c r="AB165" i="164"/>
  <c r="Y165" i="164"/>
  <c r="W165" i="164"/>
  <c r="U165" i="164"/>
  <c r="R165" i="164"/>
  <c r="P165" i="164"/>
  <c r="N165" i="164"/>
  <c r="K165" i="164"/>
  <c r="I165" i="164"/>
  <c r="G165" i="164"/>
  <c r="BA160" i="164"/>
  <c r="AY160" i="164"/>
  <c r="AW160" i="164"/>
  <c r="AT160" i="164"/>
  <c r="AR160" i="164"/>
  <c r="AP160" i="164"/>
  <c r="AM160" i="164"/>
  <c r="AK160" i="164"/>
  <c r="AI160" i="164"/>
  <c r="AF160" i="164"/>
  <c r="AD160" i="164"/>
  <c r="AB160" i="164"/>
  <c r="Y160" i="164"/>
  <c r="W160" i="164"/>
  <c r="U160" i="164"/>
  <c r="R160" i="164"/>
  <c r="P160" i="164"/>
  <c r="N160" i="164"/>
  <c r="K160" i="164"/>
  <c r="I160" i="164"/>
  <c r="G160" i="164"/>
  <c r="BA155" i="164"/>
  <c r="AY155" i="164"/>
  <c r="AW155" i="164"/>
  <c r="AT155" i="164"/>
  <c r="AR155" i="164"/>
  <c r="AP155" i="164"/>
  <c r="AM155" i="164"/>
  <c r="AK155" i="164"/>
  <c r="AI155" i="164"/>
  <c r="AF155" i="164"/>
  <c r="AD155" i="164"/>
  <c r="AB155" i="164"/>
  <c r="Y155" i="164"/>
  <c r="W155" i="164"/>
  <c r="U155" i="164"/>
  <c r="R155" i="164"/>
  <c r="P155" i="164"/>
  <c r="N155" i="164"/>
  <c r="K155" i="164"/>
  <c r="I155" i="164"/>
  <c r="G155" i="164"/>
  <c r="BA150" i="164"/>
  <c r="AY150" i="164"/>
  <c r="AW150" i="164"/>
  <c r="AT150" i="164"/>
  <c r="AR150" i="164"/>
  <c r="AP150" i="164"/>
  <c r="AM150" i="164"/>
  <c r="AK150" i="164"/>
  <c r="AI150" i="164"/>
  <c r="AF150" i="164"/>
  <c r="AD150" i="164"/>
  <c r="AB150" i="164"/>
  <c r="Y150" i="164"/>
  <c r="W150" i="164"/>
  <c r="U150" i="164"/>
  <c r="R150" i="164"/>
  <c r="P150" i="164"/>
  <c r="N150" i="164"/>
  <c r="K150" i="164"/>
  <c r="I150" i="164"/>
  <c r="G150" i="164"/>
  <c r="BA145" i="164"/>
  <c r="AY145" i="164"/>
  <c r="AW145" i="164"/>
  <c r="AT145" i="164"/>
  <c r="AR145" i="164"/>
  <c r="AP145" i="164"/>
  <c r="AM145" i="164"/>
  <c r="AK145" i="164"/>
  <c r="AI145" i="164"/>
  <c r="AF145" i="164"/>
  <c r="AD145" i="164"/>
  <c r="AB145" i="164"/>
  <c r="Y145" i="164"/>
  <c r="W145" i="164"/>
  <c r="U145" i="164"/>
  <c r="R145" i="164"/>
  <c r="P145" i="164"/>
  <c r="N145" i="164"/>
  <c r="K145" i="164"/>
  <c r="I145" i="164"/>
  <c r="G145" i="164"/>
  <c r="BA140" i="164"/>
  <c r="AY140" i="164"/>
  <c r="AW140" i="164"/>
  <c r="AT140" i="164"/>
  <c r="AR140" i="164"/>
  <c r="AP140" i="164"/>
  <c r="AM140" i="164"/>
  <c r="AK140" i="164"/>
  <c r="AI140" i="164"/>
  <c r="AF140" i="164"/>
  <c r="AD140" i="164"/>
  <c r="AB140" i="164"/>
  <c r="Y140" i="164"/>
  <c r="W140" i="164"/>
  <c r="U140" i="164"/>
  <c r="R140" i="164"/>
  <c r="P140" i="164"/>
  <c r="N140" i="164"/>
  <c r="K140" i="164"/>
  <c r="I140" i="164"/>
  <c r="G140" i="164"/>
  <c r="BA135" i="164"/>
  <c r="AY135" i="164"/>
  <c r="AW135" i="164"/>
  <c r="AT135" i="164"/>
  <c r="AR135" i="164"/>
  <c r="AP135" i="164"/>
  <c r="AM135" i="164"/>
  <c r="AK135" i="164"/>
  <c r="AI135" i="164"/>
  <c r="AF135" i="164"/>
  <c r="AD135" i="164"/>
  <c r="AB135" i="164"/>
  <c r="Y135" i="164"/>
  <c r="W135" i="164"/>
  <c r="U135" i="164"/>
  <c r="R135" i="164"/>
  <c r="P135" i="164"/>
  <c r="N135" i="164"/>
  <c r="K135" i="164"/>
  <c r="I135" i="164"/>
  <c r="G135" i="164"/>
  <c r="BA130" i="164"/>
  <c r="AY130" i="164"/>
  <c r="AW130" i="164"/>
  <c r="AT130" i="164"/>
  <c r="AR130" i="164"/>
  <c r="AP130" i="164"/>
  <c r="AM130" i="164"/>
  <c r="AK130" i="164"/>
  <c r="AI130" i="164"/>
  <c r="AF130" i="164"/>
  <c r="AD130" i="164"/>
  <c r="AB130" i="164"/>
  <c r="Y130" i="164"/>
  <c r="W130" i="164"/>
  <c r="U130" i="164"/>
  <c r="R130" i="164"/>
  <c r="P130" i="164"/>
  <c r="N130" i="164"/>
  <c r="K130" i="164"/>
  <c r="I130" i="164"/>
  <c r="G130" i="164"/>
  <c r="BA125" i="164"/>
  <c r="AY125" i="164"/>
  <c r="AW125" i="164"/>
  <c r="AT125" i="164"/>
  <c r="AR125" i="164"/>
  <c r="AP125" i="164"/>
  <c r="AM125" i="164"/>
  <c r="AK125" i="164"/>
  <c r="AI125" i="164"/>
  <c r="AF125" i="164"/>
  <c r="AD125" i="164"/>
  <c r="AB125" i="164"/>
  <c r="Y125" i="164"/>
  <c r="W125" i="164"/>
  <c r="U125" i="164"/>
  <c r="R125" i="164"/>
  <c r="P125" i="164"/>
  <c r="N125" i="164"/>
  <c r="K125" i="164"/>
  <c r="I125" i="164"/>
  <c r="G125" i="164"/>
  <c r="BA120" i="164"/>
  <c r="AY120" i="164"/>
  <c r="AW120" i="164"/>
  <c r="AT120" i="164"/>
  <c r="AR120" i="164"/>
  <c r="AP120" i="164"/>
  <c r="AM120" i="164"/>
  <c r="AK120" i="164"/>
  <c r="AI120" i="164"/>
  <c r="AF120" i="164"/>
  <c r="AD120" i="164"/>
  <c r="AB120" i="164"/>
  <c r="Y120" i="164"/>
  <c r="W120" i="164"/>
  <c r="U120" i="164"/>
  <c r="R120" i="164"/>
  <c r="P120" i="164"/>
  <c r="N120" i="164"/>
  <c r="K120" i="164"/>
  <c r="I120" i="164"/>
  <c r="G120" i="164"/>
  <c r="BA115" i="164"/>
  <c r="AY115" i="164"/>
  <c r="AW115" i="164"/>
  <c r="AT115" i="164"/>
  <c r="AR115" i="164"/>
  <c r="AP115" i="164"/>
  <c r="AM115" i="164"/>
  <c r="AK115" i="164"/>
  <c r="AI115" i="164"/>
  <c r="AF115" i="164"/>
  <c r="AD115" i="164"/>
  <c r="AB115" i="164"/>
  <c r="Y115" i="164"/>
  <c r="W115" i="164"/>
  <c r="U115" i="164"/>
  <c r="R115" i="164"/>
  <c r="P115" i="164"/>
  <c r="N115" i="164"/>
  <c r="K115" i="164"/>
  <c r="I115" i="164"/>
  <c r="G115" i="164"/>
  <c r="BA110" i="164"/>
  <c r="AY110" i="164"/>
  <c r="AW110" i="164"/>
  <c r="AT110" i="164"/>
  <c r="AR110" i="164"/>
  <c r="AP110" i="164"/>
  <c r="AM110" i="164"/>
  <c r="AK110" i="164"/>
  <c r="AI110" i="164"/>
  <c r="AF110" i="164"/>
  <c r="AD110" i="164"/>
  <c r="AB110" i="164"/>
  <c r="Y110" i="164"/>
  <c r="W110" i="164"/>
  <c r="U110" i="164"/>
  <c r="R110" i="164"/>
  <c r="P110" i="164"/>
  <c r="N110" i="164"/>
  <c r="K110" i="164"/>
  <c r="I110" i="164"/>
  <c r="G110" i="164"/>
  <c r="BA105" i="164"/>
  <c r="AY105" i="164"/>
  <c r="AW105" i="164"/>
  <c r="AT105" i="164"/>
  <c r="AR105" i="164"/>
  <c r="AP105" i="164"/>
  <c r="AM105" i="164"/>
  <c r="AK105" i="164"/>
  <c r="AI105" i="164"/>
  <c r="AF105" i="164"/>
  <c r="AD105" i="164"/>
  <c r="AB105" i="164"/>
  <c r="Y105" i="164"/>
  <c r="W105" i="164"/>
  <c r="U105" i="164"/>
  <c r="R105" i="164"/>
  <c r="P105" i="164"/>
  <c r="N105" i="164"/>
  <c r="K105" i="164"/>
  <c r="I105" i="164"/>
  <c r="G105" i="164"/>
  <c r="BA100" i="164"/>
  <c r="AY100" i="164"/>
  <c r="AW100" i="164"/>
  <c r="AT100" i="164"/>
  <c r="AR100" i="164"/>
  <c r="AP100" i="164"/>
  <c r="AM100" i="164"/>
  <c r="AK100" i="164"/>
  <c r="AI100" i="164"/>
  <c r="AF100" i="164"/>
  <c r="AD100" i="164"/>
  <c r="AB100" i="164"/>
  <c r="Y100" i="164"/>
  <c r="W100" i="164"/>
  <c r="U100" i="164"/>
  <c r="R100" i="164"/>
  <c r="P100" i="164"/>
  <c r="N100" i="164"/>
  <c r="K100" i="164"/>
  <c r="I100" i="164"/>
  <c r="G100" i="164"/>
  <c r="BA95" i="164"/>
  <c r="AY95" i="164"/>
  <c r="AW95" i="164"/>
  <c r="AT95" i="164"/>
  <c r="AR95" i="164"/>
  <c r="AP95" i="164"/>
  <c r="AM95" i="164"/>
  <c r="AK95" i="164"/>
  <c r="AI95" i="164"/>
  <c r="AF95" i="164"/>
  <c r="AD95" i="164"/>
  <c r="AB95" i="164"/>
  <c r="Y95" i="164"/>
  <c r="W95" i="164"/>
  <c r="U95" i="164"/>
  <c r="R95" i="164"/>
  <c r="P95" i="164"/>
  <c r="N95" i="164"/>
  <c r="K95" i="164"/>
  <c r="I95" i="164"/>
  <c r="G95" i="164"/>
  <c r="BA90" i="164"/>
  <c r="AY90" i="164"/>
  <c r="AW90" i="164"/>
  <c r="AT90" i="164"/>
  <c r="AR90" i="164"/>
  <c r="AP90" i="164"/>
  <c r="AM90" i="164"/>
  <c r="AK90" i="164"/>
  <c r="AI90" i="164"/>
  <c r="AF90" i="164"/>
  <c r="AD90" i="164"/>
  <c r="AB90" i="164"/>
  <c r="Y90" i="164"/>
  <c r="W90" i="164"/>
  <c r="U90" i="164"/>
  <c r="R90" i="164"/>
  <c r="P90" i="164"/>
  <c r="N90" i="164"/>
  <c r="K90" i="164"/>
  <c r="I90" i="164"/>
  <c r="G90" i="164"/>
  <c r="BA85" i="164"/>
  <c r="AY85" i="164"/>
  <c r="AW85" i="164"/>
  <c r="AT85" i="164"/>
  <c r="AR85" i="164"/>
  <c r="AP85" i="164"/>
  <c r="AM85" i="164"/>
  <c r="AK85" i="164"/>
  <c r="AI85" i="164"/>
  <c r="AF85" i="164"/>
  <c r="AD85" i="164"/>
  <c r="AB85" i="164"/>
  <c r="Y85" i="164"/>
  <c r="W85" i="164"/>
  <c r="U85" i="164"/>
  <c r="R85" i="164"/>
  <c r="P85" i="164"/>
  <c r="N85" i="164"/>
  <c r="K85" i="164"/>
  <c r="I85" i="164"/>
  <c r="G85" i="164"/>
  <c r="BA80" i="164"/>
  <c r="AY80" i="164"/>
  <c r="AW80" i="164"/>
  <c r="AT80" i="164"/>
  <c r="AR80" i="164"/>
  <c r="AP80" i="164"/>
  <c r="AM80" i="164"/>
  <c r="AK80" i="164"/>
  <c r="AI80" i="164"/>
  <c r="AF80" i="164"/>
  <c r="AD80" i="164"/>
  <c r="AB80" i="164"/>
  <c r="Y80" i="164"/>
  <c r="W80" i="164"/>
  <c r="U80" i="164"/>
  <c r="R80" i="164"/>
  <c r="P80" i="164"/>
  <c r="N80" i="164"/>
  <c r="K80" i="164"/>
  <c r="I80" i="164"/>
  <c r="G80" i="164"/>
  <c r="BA75" i="164"/>
  <c r="AY75" i="164"/>
  <c r="AW75" i="164"/>
  <c r="AT75" i="164"/>
  <c r="AR75" i="164"/>
  <c r="AP75" i="164"/>
  <c r="AM75" i="164"/>
  <c r="AK75" i="164"/>
  <c r="AI75" i="164"/>
  <c r="AF75" i="164"/>
  <c r="AD75" i="164"/>
  <c r="AB75" i="164"/>
  <c r="Y75" i="164"/>
  <c r="W75" i="164"/>
  <c r="U75" i="164"/>
  <c r="R75" i="164"/>
  <c r="P75" i="164"/>
  <c r="N75" i="164"/>
  <c r="K75" i="164"/>
  <c r="I75" i="164"/>
  <c r="G75" i="164"/>
  <c r="BA70" i="164"/>
  <c r="AY70" i="164"/>
  <c r="AW70" i="164"/>
  <c r="AT70" i="164"/>
  <c r="AR70" i="164"/>
  <c r="AP70" i="164"/>
  <c r="AM70" i="164"/>
  <c r="AK70" i="164"/>
  <c r="AI70" i="164"/>
  <c r="AF70" i="164"/>
  <c r="AD70" i="164"/>
  <c r="AB70" i="164"/>
  <c r="Y70" i="164"/>
  <c r="W70" i="164"/>
  <c r="U70" i="164"/>
  <c r="R70" i="164"/>
  <c r="P70" i="164"/>
  <c r="N70" i="164"/>
  <c r="K70" i="164"/>
  <c r="I70" i="164"/>
  <c r="G70" i="164"/>
  <c r="BA65" i="164"/>
  <c r="AY65" i="164"/>
  <c r="AW65" i="164"/>
  <c r="AT65" i="164"/>
  <c r="AR65" i="164"/>
  <c r="AP65" i="164"/>
  <c r="AM65" i="164"/>
  <c r="AK65" i="164"/>
  <c r="AI65" i="164"/>
  <c r="AF65" i="164"/>
  <c r="AD65" i="164"/>
  <c r="AB65" i="164"/>
  <c r="Y65" i="164"/>
  <c r="W65" i="164"/>
  <c r="U65" i="164"/>
  <c r="R65" i="164"/>
  <c r="P65" i="164"/>
  <c r="N65" i="164"/>
  <c r="K65" i="164"/>
  <c r="I65" i="164"/>
  <c r="G65" i="164"/>
  <c r="BA60" i="164"/>
  <c r="AY60" i="164"/>
  <c r="AW60" i="164"/>
  <c r="AT60" i="164"/>
  <c r="AR60" i="164"/>
  <c r="AP60" i="164"/>
  <c r="AM60" i="164"/>
  <c r="AK60" i="164"/>
  <c r="AI60" i="164"/>
  <c r="AF60" i="164"/>
  <c r="AD60" i="164"/>
  <c r="AB60" i="164"/>
  <c r="Y60" i="164"/>
  <c r="W60" i="164"/>
  <c r="U60" i="164"/>
  <c r="R60" i="164"/>
  <c r="P60" i="164"/>
  <c r="N60" i="164"/>
  <c r="K60" i="164"/>
  <c r="I60" i="164"/>
  <c r="G60" i="164"/>
  <c r="BA55" i="164"/>
  <c r="AY55" i="164"/>
  <c r="AW55" i="164"/>
  <c r="AT55" i="164"/>
  <c r="AR55" i="164"/>
  <c r="AP55" i="164"/>
  <c r="AM55" i="164"/>
  <c r="AK55" i="164"/>
  <c r="AI55" i="164"/>
  <c r="AF55" i="164"/>
  <c r="AD55" i="164"/>
  <c r="AB55" i="164"/>
  <c r="Y55" i="164"/>
  <c r="W55" i="164"/>
  <c r="U55" i="164"/>
  <c r="R55" i="164"/>
  <c r="P55" i="164"/>
  <c r="N55" i="164"/>
  <c r="K55" i="164"/>
  <c r="I55" i="164"/>
  <c r="G55" i="164"/>
  <c r="BA50" i="164"/>
  <c r="AY50" i="164"/>
  <c r="AW50" i="164"/>
  <c r="AT50" i="164"/>
  <c r="AR50" i="164"/>
  <c r="AP50" i="164"/>
  <c r="AM50" i="164"/>
  <c r="AK50" i="164"/>
  <c r="AI50" i="164"/>
  <c r="AF50" i="164"/>
  <c r="AD50" i="164"/>
  <c r="AB50" i="164"/>
  <c r="Y50" i="164"/>
  <c r="W50" i="164"/>
  <c r="U50" i="164"/>
  <c r="R50" i="164"/>
  <c r="P50" i="164"/>
  <c r="N50" i="164"/>
  <c r="K50" i="164"/>
  <c r="I50" i="164"/>
  <c r="G50" i="164"/>
  <c r="BA45" i="164"/>
  <c r="AY45" i="164"/>
  <c r="AW45" i="164"/>
  <c r="AT45" i="164"/>
  <c r="AR45" i="164"/>
  <c r="AP45" i="164"/>
  <c r="AM45" i="164"/>
  <c r="AK45" i="164"/>
  <c r="AI45" i="164"/>
  <c r="AF45" i="164"/>
  <c r="AD45" i="164"/>
  <c r="AB45" i="164"/>
  <c r="Y45" i="164"/>
  <c r="W45" i="164"/>
  <c r="U45" i="164"/>
  <c r="R45" i="164"/>
  <c r="P45" i="164"/>
  <c r="N45" i="164"/>
  <c r="K45" i="164"/>
  <c r="I45" i="164"/>
  <c r="G45" i="164"/>
  <c r="BA40" i="164"/>
  <c r="AY40" i="164"/>
  <c r="AW40" i="164"/>
  <c r="AT40" i="164"/>
  <c r="AR40" i="164"/>
  <c r="AP40" i="164"/>
  <c r="AM40" i="164"/>
  <c r="AK40" i="164"/>
  <c r="AI40" i="164"/>
  <c r="AF40" i="164"/>
  <c r="AD40" i="164"/>
  <c r="AB40" i="164"/>
  <c r="Y40" i="164"/>
  <c r="W40" i="164"/>
  <c r="U40" i="164"/>
  <c r="R40" i="164"/>
  <c r="P40" i="164"/>
  <c r="N40" i="164"/>
  <c r="K40" i="164"/>
  <c r="I40" i="164"/>
  <c r="G40" i="164"/>
  <c r="BA35" i="164"/>
  <c r="AY35" i="164"/>
  <c r="AW35" i="164"/>
  <c r="AT35" i="164"/>
  <c r="AR35" i="164"/>
  <c r="AP35" i="164"/>
  <c r="AM35" i="164"/>
  <c r="AK35" i="164"/>
  <c r="AI35" i="164"/>
  <c r="AF35" i="164"/>
  <c r="AD35" i="164"/>
  <c r="AB35" i="164"/>
  <c r="Y35" i="164"/>
  <c r="W35" i="164"/>
  <c r="U35" i="164"/>
  <c r="R35" i="164"/>
  <c r="P35" i="164"/>
  <c r="N35" i="164"/>
  <c r="K35" i="164"/>
  <c r="I35" i="164"/>
  <c r="G35" i="164"/>
  <c r="BA30" i="164"/>
  <c r="AY30" i="164"/>
  <c r="AW30" i="164"/>
  <c r="AT30" i="164"/>
  <c r="AR30" i="164"/>
  <c r="AP30" i="164"/>
  <c r="AM30" i="164"/>
  <c r="AK30" i="164"/>
  <c r="AI30" i="164"/>
  <c r="AF30" i="164"/>
  <c r="AD30" i="164"/>
  <c r="AB30" i="164"/>
  <c r="Y30" i="164"/>
  <c r="W30" i="164"/>
  <c r="U30" i="164"/>
  <c r="R30" i="164"/>
  <c r="P30" i="164"/>
  <c r="N30" i="164"/>
  <c r="K30" i="164"/>
  <c r="I30" i="164"/>
  <c r="G30" i="164"/>
  <c r="BA25" i="164"/>
  <c r="AY25" i="164"/>
  <c r="AW25" i="164"/>
  <c r="AT25" i="164"/>
  <c r="AR25" i="164"/>
  <c r="AP25" i="164"/>
  <c r="AM25" i="164"/>
  <c r="AK25" i="164"/>
  <c r="AI25" i="164"/>
  <c r="AF25" i="164"/>
  <c r="AD25" i="164"/>
  <c r="AB25" i="164"/>
  <c r="Y25" i="164"/>
  <c r="W25" i="164"/>
  <c r="U25" i="164"/>
  <c r="R25" i="164"/>
  <c r="P25" i="164"/>
  <c r="N25" i="164"/>
  <c r="K25" i="164"/>
  <c r="I25" i="164"/>
  <c r="G25" i="164"/>
  <c r="BA20" i="164"/>
  <c r="AY20" i="164"/>
  <c r="AW20" i="164"/>
  <c r="AT20" i="164"/>
  <c r="AR20" i="164"/>
  <c r="AP20" i="164"/>
  <c r="AM20" i="164"/>
  <c r="AK20" i="164"/>
  <c r="AI20" i="164"/>
  <c r="AF20" i="164"/>
  <c r="AD20" i="164"/>
  <c r="AB20" i="164"/>
  <c r="Y20" i="164"/>
  <c r="W20" i="164"/>
  <c r="U20" i="164"/>
  <c r="R20" i="164"/>
  <c r="P20" i="164"/>
  <c r="N20" i="164"/>
  <c r="K20" i="164"/>
  <c r="I20" i="164"/>
  <c r="G20" i="164"/>
  <c r="BA15" i="164"/>
  <c r="AY15" i="164"/>
  <c r="AW15" i="164"/>
  <c r="AT15" i="164"/>
  <c r="AR15" i="164"/>
  <c r="AP15" i="164"/>
  <c r="AM15" i="164"/>
  <c r="AK15" i="164"/>
  <c r="AI15" i="164"/>
  <c r="AF15" i="164"/>
  <c r="AD15" i="164"/>
  <c r="AB15" i="164"/>
  <c r="Y15" i="164"/>
  <c r="W15" i="164"/>
  <c r="U15" i="164"/>
  <c r="R15" i="164"/>
  <c r="P15" i="164"/>
  <c r="N15" i="164"/>
  <c r="K15" i="164"/>
  <c r="I15" i="164"/>
  <c r="G15" i="164"/>
  <c r="BA10" i="164"/>
  <c r="AY10" i="164"/>
  <c r="AW10" i="164"/>
  <c r="AT10" i="164"/>
  <c r="AR10" i="164"/>
  <c r="AP10" i="164"/>
  <c r="AM10" i="164"/>
  <c r="AK10" i="164"/>
  <c r="AI10" i="164"/>
  <c r="AF10" i="164"/>
  <c r="AD10" i="164"/>
  <c r="AB10" i="164"/>
  <c r="Y10" i="164"/>
  <c r="W10" i="164"/>
  <c r="U10" i="164"/>
  <c r="R10" i="164"/>
  <c r="P10" i="164"/>
  <c r="N10" i="164"/>
  <c r="K10" i="164"/>
  <c r="I10" i="164"/>
  <c r="G10" i="164"/>
  <c r="BW15" i="164" l="1"/>
  <c r="BW35" i="164"/>
  <c r="BW55" i="164"/>
  <c r="BW75" i="164"/>
  <c r="BW95" i="164"/>
  <c r="BW115" i="164"/>
  <c r="BW135" i="164"/>
  <c r="BW155" i="164"/>
  <c r="BW175" i="164"/>
  <c r="BW195" i="164"/>
  <c r="BW215" i="164"/>
  <c r="BW235" i="164"/>
  <c r="BW250" i="164"/>
  <c r="BW270" i="164"/>
  <c r="BW290" i="164"/>
  <c r="BW310" i="164"/>
  <c r="BW330" i="164"/>
  <c r="BW350" i="164"/>
  <c r="BW370" i="164"/>
  <c r="BW20" i="164"/>
  <c r="BW40" i="164"/>
  <c r="BW60" i="164"/>
  <c r="BW80" i="164"/>
  <c r="BW100" i="164"/>
  <c r="BW120" i="164"/>
  <c r="BW140" i="164"/>
  <c r="BW160" i="164"/>
  <c r="BW180" i="164"/>
  <c r="BW200" i="164"/>
  <c r="BW220" i="164"/>
  <c r="BW255" i="164"/>
  <c r="BW275" i="164"/>
  <c r="BW295" i="164"/>
  <c r="BW315" i="164"/>
  <c r="BW335" i="164"/>
  <c r="BW355" i="164"/>
  <c r="BW375" i="164"/>
  <c r="BW25" i="164"/>
  <c r="BW45" i="164"/>
  <c r="BW65" i="164"/>
  <c r="BW85" i="164"/>
  <c r="BW105" i="164"/>
  <c r="BW125" i="164"/>
  <c r="BW145" i="164"/>
  <c r="BW165" i="164"/>
  <c r="BW185" i="164"/>
  <c r="BW205" i="164"/>
  <c r="BW225" i="164"/>
  <c r="BW240" i="164"/>
  <c r="BW260" i="164"/>
  <c r="BW280" i="164"/>
  <c r="BW300" i="164"/>
  <c r="BW320" i="164"/>
  <c r="BW340" i="164"/>
  <c r="BW360" i="164"/>
  <c r="BW10" i="164"/>
  <c r="BW30" i="164"/>
  <c r="BW50" i="164"/>
  <c r="BW70" i="164"/>
  <c r="BW90" i="164"/>
  <c r="BW110" i="164"/>
  <c r="BW130" i="164"/>
  <c r="BW150" i="164"/>
  <c r="BW170" i="164"/>
  <c r="BW190" i="164"/>
  <c r="BW210" i="164"/>
  <c r="BW230" i="164"/>
  <c r="BW241" i="164"/>
  <c r="BW245" i="164"/>
  <c r="BW265" i="164"/>
  <c r="BW285" i="164"/>
  <c r="BW305" i="164"/>
  <c r="BW325" i="164"/>
  <c r="BW345" i="164"/>
  <c r="BW365" i="164"/>
  <c r="BH345" i="164"/>
  <c r="BF345" i="164"/>
  <c r="BF230" i="164"/>
  <c r="BD350" i="164"/>
  <c r="BD375" i="164"/>
  <c r="BF375" i="164"/>
  <c r="BH375" i="164"/>
  <c r="BD365" i="164"/>
  <c r="BF350" i="164"/>
  <c r="BD345" i="164"/>
  <c r="BD335" i="164"/>
  <c r="BF330" i="164"/>
  <c r="BH330" i="164"/>
  <c r="BD315" i="164"/>
  <c r="BD300" i="164"/>
  <c r="BD290" i="164"/>
  <c r="BF290" i="164"/>
  <c r="BH290" i="164"/>
  <c r="BD280" i="164"/>
  <c r="BH280" i="164"/>
  <c r="BF275" i="164"/>
  <c r="BF270" i="164"/>
  <c r="BH265" i="164"/>
  <c r="BH260" i="164"/>
  <c r="BD260" i="164"/>
  <c r="BH255" i="164"/>
  <c r="BF255" i="164"/>
  <c r="BD250" i="164"/>
  <c r="BH250" i="164"/>
  <c r="BF241" i="164"/>
  <c r="CC53" i="164" s="1"/>
  <c r="DL22" i="164" s="1"/>
  <c r="BD240" i="164"/>
  <c r="BF240" i="164"/>
  <c r="BH240" i="164"/>
  <c r="BD220" i="164"/>
  <c r="BH220" i="164"/>
  <c r="BD210" i="164"/>
  <c r="BH210" i="164"/>
  <c r="BD205" i="164"/>
  <c r="BD200" i="164"/>
  <c r="BF190" i="164"/>
  <c r="BH190" i="164"/>
  <c r="BD190" i="164"/>
  <c r="BF185" i="164"/>
  <c r="BD180" i="164"/>
  <c r="BH180" i="164"/>
  <c r="BD170" i="164"/>
  <c r="BF170" i="164"/>
  <c r="BH170" i="164"/>
  <c r="BD160" i="164"/>
  <c r="BH160" i="164"/>
  <c r="BF150" i="164"/>
  <c r="BH150" i="164"/>
  <c r="BD150" i="164"/>
  <c r="BH145" i="164"/>
  <c r="BF145" i="164"/>
  <c r="BD140" i="164"/>
  <c r="BH140" i="164"/>
  <c r="BD125" i="164"/>
  <c r="BH125" i="164"/>
  <c r="BF115" i="164"/>
  <c r="BH110" i="164"/>
  <c r="BF105" i="164"/>
  <c r="BF80" i="164"/>
  <c r="BH80" i="164"/>
  <c r="BD75" i="164"/>
  <c r="BF70" i="164"/>
  <c r="BD70" i="164"/>
  <c r="BF65" i="164"/>
  <c r="BH60" i="164"/>
  <c r="BD50" i="164"/>
  <c r="BD40" i="164"/>
  <c r="BH40" i="164"/>
  <c r="BF30" i="164"/>
  <c r="BH30" i="164"/>
  <c r="BD30" i="164"/>
  <c r="BF25" i="164"/>
  <c r="BH20" i="164"/>
  <c r="BD10" i="164"/>
  <c r="BF10" i="164"/>
  <c r="BH10" i="164"/>
  <c r="BF95" i="164"/>
  <c r="BF120" i="164"/>
  <c r="BD241" i="164"/>
  <c r="CA53" i="164" s="1"/>
  <c r="DI22" i="164" s="1"/>
  <c r="BH100" i="164"/>
  <c r="BF50" i="164"/>
  <c r="BD110" i="164"/>
  <c r="BF215" i="164"/>
  <c r="BF235" i="164"/>
  <c r="BH315" i="164"/>
  <c r="BF365" i="164"/>
  <c r="BD20" i="164"/>
  <c r="BH50" i="164"/>
  <c r="BD60" i="164"/>
  <c r="BH70" i="164"/>
  <c r="BD80" i="164"/>
  <c r="BD100" i="164"/>
  <c r="BF110" i="164"/>
  <c r="BF165" i="164"/>
  <c r="BH200" i="164"/>
  <c r="BF220" i="164"/>
  <c r="BF325" i="164"/>
  <c r="BD330" i="164"/>
  <c r="BH365" i="164"/>
  <c r="BH75" i="164"/>
  <c r="BF100" i="164"/>
  <c r="BF130" i="164"/>
  <c r="BF295" i="164"/>
  <c r="BH310" i="164"/>
  <c r="BH335" i="164"/>
  <c r="BH370" i="164"/>
  <c r="BF45" i="164"/>
  <c r="BH205" i="164"/>
  <c r="BF260" i="164"/>
  <c r="BH340" i="164"/>
  <c r="BH360" i="164"/>
  <c r="BD15" i="164"/>
  <c r="BH25" i="164"/>
  <c r="BD35" i="164"/>
  <c r="BH45" i="164"/>
  <c r="BD55" i="164"/>
  <c r="BH65" i="164"/>
  <c r="BD85" i="164"/>
  <c r="BH90" i="164"/>
  <c r="BH95" i="164"/>
  <c r="BH105" i="164"/>
  <c r="BH115" i="164"/>
  <c r="BD135" i="164"/>
  <c r="BD155" i="164"/>
  <c r="BH165" i="164"/>
  <c r="BD175" i="164"/>
  <c r="BH185" i="164"/>
  <c r="BD195" i="164"/>
  <c r="BF205" i="164"/>
  <c r="BH215" i="164"/>
  <c r="BD225" i="164"/>
  <c r="BH230" i="164"/>
  <c r="BH235" i="164"/>
  <c r="BD245" i="164"/>
  <c r="BH270" i="164"/>
  <c r="BH275" i="164"/>
  <c r="BF280" i="164"/>
  <c r="BD285" i="164"/>
  <c r="BH295" i="164"/>
  <c r="BF300" i="164"/>
  <c r="BD305" i="164"/>
  <c r="BF315" i="164"/>
  <c r="BH320" i="164"/>
  <c r="BH325" i="164"/>
  <c r="BF335" i="164"/>
  <c r="BD355" i="164"/>
  <c r="BH300" i="164"/>
  <c r="BF305" i="164"/>
  <c r="BD310" i="164"/>
  <c r="BD340" i="164"/>
  <c r="BH350" i="164"/>
  <c r="BF355" i="164"/>
  <c r="BD360" i="164"/>
  <c r="BD370" i="164"/>
  <c r="BF15" i="164"/>
  <c r="BF35" i="164"/>
  <c r="BF55" i="164"/>
  <c r="BF85" i="164"/>
  <c r="BF135" i="164"/>
  <c r="BF155" i="164"/>
  <c r="BF175" i="164"/>
  <c r="BF195" i="164"/>
  <c r="BF225" i="164"/>
  <c r="BH241" i="164"/>
  <c r="CE53" i="164" s="1"/>
  <c r="DO22" i="164" s="1"/>
  <c r="BF245" i="164"/>
  <c r="BF265" i="164"/>
  <c r="BF285" i="164"/>
  <c r="BH15" i="164"/>
  <c r="BF20" i="164"/>
  <c r="BD25" i="164"/>
  <c r="BH35" i="164"/>
  <c r="BF40" i="164"/>
  <c r="BD45" i="164"/>
  <c r="BH55" i="164"/>
  <c r="BF60" i="164"/>
  <c r="BD65" i="164"/>
  <c r="BF75" i="164"/>
  <c r="BH85" i="164"/>
  <c r="BF90" i="164"/>
  <c r="BD95" i="164"/>
  <c r="BD105" i="164"/>
  <c r="BD115" i="164"/>
  <c r="BH120" i="164"/>
  <c r="BF125" i="164"/>
  <c r="BH130" i="164"/>
  <c r="BH135" i="164"/>
  <c r="BF140" i="164"/>
  <c r="BH155" i="164"/>
  <c r="BF160" i="164"/>
  <c r="BD165" i="164"/>
  <c r="BH175" i="164"/>
  <c r="BF180" i="164"/>
  <c r="BD185" i="164"/>
  <c r="BH195" i="164"/>
  <c r="BF200" i="164"/>
  <c r="BF210" i="164"/>
  <c r="BD215" i="164"/>
  <c r="BH225" i="164"/>
  <c r="BD235" i="164"/>
  <c r="BH245" i="164"/>
  <c r="BF250" i="164"/>
  <c r="BD275" i="164"/>
  <c r="BH285" i="164"/>
  <c r="BD295" i="164"/>
  <c r="BH305" i="164"/>
  <c r="BF310" i="164"/>
  <c r="BF320" i="164"/>
  <c r="BD325" i="164"/>
  <c r="BF340" i="164"/>
  <c r="BH355" i="164"/>
  <c r="BF360" i="164"/>
  <c r="BF370" i="164"/>
  <c r="BD320" i="164"/>
  <c r="BD270" i="164"/>
  <c r="BD265" i="164"/>
  <c r="BD255" i="164"/>
  <c r="BD230" i="164"/>
  <c r="BD145" i="164"/>
  <c r="BD130" i="164"/>
  <c r="BD120" i="164"/>
  <c r="BD90" i="164"/>
  <c r="CG53" i="164" l="1"/>
  <c r="DR22" i="164" s="1"/>
  <c r="D18" i="161"/>
  <c r="E18" i="161"/>
  <c r="G18" i="161"/>
  <c r="I18" i="161"/>
  <c r="D19" i="161"/>
  <c r="E19" i="161"/>
  <c r="G19" i="161"/>
  <c r="I19" i="161"/>
  <c r="D20" i="161"/>
  <c r="E20" i="161"/>
  <c r="G20" i="161"/>
  <c r="I20" i="161"/>
  <c r="D21" i="161"/>
  <c r="E21" i="161"/>
  <c r="G21" i="161"/>
  <c r="I21" i="161"/>
  <c r="D23" i="161"/>
  <c r="E23" i="161"/>
  <c r="G23" i="161"/>
  <c r="I23" i="161"/>
  <c r="D24" i="161"/>
  <c r="E24" i="161"/>
  <c r="G24" i="161"/>
  <c r="I24" i="161"/>
  <c r="D25" i="161"/>
  <c r="E25" i="161"/>
  <c r="G25" i="161"/>
  <c r="I25" i="161"/>
  <c r="D26" i="161"/>
  <c r="E26" i="161"/>
  <c r="G26" i="161"/>
  <c r="I26" i="161"/>
  <c r="D28" i="161"/>
  <c r="E28" i="161"/>
  <c r="G28" i="161"/>
  <c r="I28" i="161"/>
  <c r="D29" i="161"/>
  <c r="E29" i="161"/>
  <c r="G29" i="161"/>
  <c r="I29" i="161"/>
  <c r="D30" i="161"/>
  <c r="E30" i="161"/>
  <c r="G30" i="161"/>
  <c r="I30" i="161"/>
  <c r="D31" i="161"/>
  <c r="E31" i="161"/>
  <c r="G31" i="161"/>
  <c r="I31" i="161"/>
  <c r="D33" i="161"/>
  <c r="E33" i="161"/>
  <c r="G33" i="161"/>
  <c r="I33" i="161"/>
  <c r="D34" i="161"/>
  <c r="E34" i="161"/>
  <c r="G34" i="161"/>
  <c r="I34" i="161"/>
  <c r="D35" i="161"/>
  <c r="E35" i="161"/>
  <c r="G35" i="161"/>
  <c r="I35" i="161"/>
  <c r="D36" i="161"/>
  <c r="E36" i="161"/>
  <c r="G36" i="161"/>
  <c r="I36" i="161"/>
  <c r="E38" i="161"/>
  <c r="G38" i="161"/>
  <c r="I38" i="161"/>
  <c r="E39" i="161"/>
  <c r="G39" i="161"/>
  <c r="I39" i="161"/>
  <c r="E40" i="161"/>
  <c r="G40" i="161"/>
  <c r="I40" i="161"/>
  <c r="E41" i="161"/>
  <c r="G41" i="161"/>
  <c r="I41" i="161"/>
  <c r="E43" i="161"/>
  <c r="G43" i="161"/>
  <c r="I43" i="161"/>
  <c r="D44" i="161"/>
  <c r="E44" i="161"/>
  <c r="G44" i="161"/>
  <c r="I44" i="161"/>
  <c r="D45" i="161"/>
  <c r="E45" i="161"/>
  <c r="G45" i="161"/>
  <c r="I45" i="161"/>
  <c r="D46" i="161"/>
  <c r="E46" i="161"/>
  <c r="G46" i="161"/>
  <c r="I46" i="161"/>
  <c r="D48" i="161"/>
  <c r="E48" i="161"/>
  <c r="G48" i="161"/>
  <c r="I48" i="161"/>
  <c r="D49" i="161"/>
  <c r="E49" i="161"/>
  <c r="G49" i="161"/>
  <c r="I49" i="161"/>
  <c r="D50" i="161"/>
  <c r="E50" i="161"/>
  <c r="G50" i="161"/>
  <c r="I50" i="161"/>
  <c r="D51" i="161"/>
  <c r="E51" i="161"/>
  <c r="G51" i="161"/>
  <c r="I51" i="161"/>
  <c r="D53" i="161"/>
  <c r="E53" i="161"/>
  <c r="G53" i="161"/>
  <c r="I53" i="161"/>
  <c r="D54" i="161"/>
  <c r="E54" i="161"/>
  <c r="G54" i="161"/>
  <c r="I54" i="161"/>
  <c r="D55" i="161"/>
  <c r="E55" i="161"/>
  <c r="G55" i="161"/>
  <c r="I55" i="161"/>
  <c r="D56" i="161"/>
  <c r="E56" i="161"/>
  <c r="G56" i="161"/>
  <c r="I56" i="161"/>
  <c r="D58" i="161"/>
  <c r="E58" i="161"/>
  <c r="G58" i="161"/>
  <c r="I58" i="161"/>
  <c r="D59" i="161"/>
  <c r="E59" i="161"/>
  <c r="G59" i="161"/>
  <c r="I59" i="161"/>
  <c r="D60" i="161"/>
  <c r="E60" i="161"/>
  <c r="G60" i="161"/>
  <c r="I60" i="161"/>
  <c r="D61" i="161"/>
  <c r="E61" i="161"/>
  <c r="G61" i="161"/>
  <c r="I61" i="161"/>
  <c r="D63" i="161"/>
  <c r="E63" i="161"/>
  <c r="G63" i="161"/>
  <c r="I63" i="161"/>
  <c r="D64" i="161"/>
  <c r="E64" i="161"/>
  <c r="G64" i="161"/>
  <c r="I64" i="161"/>
  <c r="D65" i="161"/>
  <c r="E65" i="161"/>
  <c r="G65" i="161"/>
  <c r="I65" i="161"/>
  <c r="D66" i="161"/>
  <c r="E66" i="161"/>
  <c r="G66" i="161"/>
  <c r="I66" i="161"/>
  <c r="D68" i="161"/>
  <c r="E68" i="161"/>
  <c r="G68" i="161"/>
  <c r="I68" i="161"/>
  <c r="D69" i="161"/>
  <c r="E69" i="161"/>
  <c r="G69" i="161"/>
  <c r="I69" i="161"/>
  <c r="D70" i="161"/>
  <c r="E70" i="161"/>
  <c r="G70" i="161"/>
  <c r="I70" i="161"/>
  <c r="D71" i="161"/>
  <c r="E71" i="161"/>
  <c r="G71" i="161"/>
  <c r="I71" i="161"/>
  <c r="D73" i="161"/>
  <c r="E73" i="161"/>
  <c r="G73" i="161"/>
  <c r="I73" i="161"/>
  <c r="D74" i="161"/>
  <c r="E74" i="161"/>
  <c r="G74" i="161"/>
  <c r="I74" i="161"/>
  <c r="D75" i="161"/>
  <c r="E75" i="161"/>
  <c r="G75" i="161"/>
  <c r="I75" i="161"/>
  <c r="D76" i="161"/>
  <c r="E76" i="161"/>
  <c r="G76" i="161"/>
  <c r="I76" i="161"/>
  <c r="D78" i="161"/>
  <c r="E78" i="161"/>
  <c r="G78" i="161"/>
  <c r="I78" i="161"/>
  <c r="D79" i="161"/>
  <c r="E79" i="161"/>
  <c r="G79" i="161"/>
  <c r="I79" i="161"/>
  <c r="D80" i="161"/>
  <c r="E80" i="161"/>
  <c r="G80" i="161"/>
  <c r="I80" i="161"/>
  <c r="D81" i="161"/>
  <c r="E81" i="161"/>
  <c r="G81" i="161"/>
  <c r="I81" i="161"/>
  <c r="D83" i="161"/>
  <c r="E83" i="161"/>
  <c r="G83" i="161"/>
  <c r="I83" i="161"/>
  <c r="D84" i="161"/>
  <c r="E84" i="161"/>
  <c r="G84" i="161"/>
  <c r="I84" i="161"/>
  <c r="D85" i="161"/>
  <c r="E85" i="161"/>
  <c r="G85" i="161"/>
  <c r="I85" i="161"/>
  <c r="D86" i="161"/>
  <c r="E86" i="161"/>
  <c r="G86" i="161"/>
  <c r="I86" i="161"/>
  <c r="D88" i="161"/>
  <c r="E88" i="161"/>
  <c r="G88" i="161"/>
  <c r="I88" i="161"/>
  <c r="D89" i="161"/>
  <c r="E89" i="161"/>
  <c r="G89" i="161"/>
  <c r="I89" i="161"/>
  <c r="D90" i="161"/>
  <c r="E90" i="161"/>
  <c r="G90" i="161"/>
  <c r="I90" i="161"/>
  <c r="D91" i="161"/>
  <c r="E91" i="161"/>
  <c r="G91" i="161"/>
  <c r="I91" i="161"/>
  <c r="D93" i="161"/>
  <c r="E93" i="161"/>
  <c r="G93" i="161"/>
  <c r="I93" i="161"/>
  <c r="D94" i="161"/>
  <c r="E94" i="161"/>
  <c r="G94" i="161"/>
  <c r="I94" i="161"/>
  <c r="D95" i="161"/>
  <c r="E95" i="161"/>
  <c r="G95" i="161"/>
  <c r="I95" i="161"/>
  <c r="D96" i="161"/>
  <c r="E96" i="161"/>
  <c r="G96" i="161"/>
  <c r="I96" i="161"/>
  <c r="D98" i="161"/>
  <c r="E98" i="161"/>
  <c r="G98" i="161"/>
  <c r="I98" i="161"/>
  <c r="D99" i="161"/>
  <c r="E99" i="161"/>
  <c r="G99" i="161"/>
  <c r="I99" i="161"/>
  <c r="D100" i="161"/>
  <c r="E100" i="161"/>
  <c r="G100" i="161"/>
  <c r="I100" i="161"/>
  <c r="D101" i="161"/>
  <c r="E101" i="161"/>
  <c r="G101" i="161"/>
  <c r="I101" i="161"/>
  <c r="D103" i="161"/>
  <c r="E103" i="161"/>
  <c r="G103" i="161"/>
  <c r="I103" i="161"/>
  <c r="D104" i="161"/>
  <c r="E104" i="161"/>
  <c r="G104" i="161"/>
  <c r="I104" i="161"/>
  <c r="D105" i="161"/>
  <c r="E105" i="161"/>
  <c r="G105" i="161"/>
  <c r="I105" i="161"/>
  <c r="D106" i="161"/>
  <c r="E106" i="161"/>
  <c r="G106" i="161"/>
  <c r="I106" i="161"/>
  <c r="D108" i="161"/>
  <c r="E108" i="161"/>
  <c r="G108" i="161"/>
  <c r="I108" i="161"/>
  <c r="D109" i="161"/>
  <c r="E109" i="161"/>
  <c r="G109" i="161"/>
  <c r="I109" i="161"/>
  <c r="D110" i="161"/>
  <c r="E110" i="161"/>
  <c r="G110" i="161"/>
  <c r="I110" i="161"/>
  <c r="I14" i="161"/>
  <c r="G14" i="161"/>
  <c r="E14" i="161"/>
  <c r="D14" i="161"/>
  <c r="D13" i="161"/>
  <c r="I10" i="161"/>
  <c r="I15" i="161"/>
  <c r="G9" i="161"/>
  <c r="I9" i="161"/>
  <c r="E9" i="161"/>
  <c r="D9" i="161"/>
  <c r="D8" i="161"/>
  <c r="H21" i="161" l="1"/>
  <c r="J9" i="161"/>
  <c r="H9" i="161"/>
  <c r="J106" i="161"/>
  <c r="H109" i="161"/>
  <c r="H105" i="161"/>
  <c r="Y25" i="161" s="1"/>
  <c r="H104" i="161"/>
  <c r="H103" i="161"/>
  <c r="H101" i="161"/>
  <c r="H100" i="161"/>
  <c r="Y24" i="161" s="1"/>
  <c r="H99" i="161"/>
  <c r="H98" i="161"/>
  <c r="H96" i="161"/>
  <c r="H95" i="161"/>
  <c r="Y23" i="161" s="1"/>
  <c r="H94" i="161"/>
  <c r="H93" i="161"/>
  <c r="H91" i="161"/>
  <c r="H90" i="161"/>
  <c r="Y22" i="161" s="1"/>
  <c r="H89" i="161"/>
  <c r="H88" i="161"/>
  <c r="H86" i="161"/>
  <c r="H85" i="161"/>
  <c r="Y21" i="161" s="1"/>
  <c r="H84" i="161"/>
  <c r="H83" i="161"/>
  <c r="H81" i="161"/>
  <c r="H80" i="161"/>
  <c r="Y20" i="161" s="1"/>
  <c r="H79" i="161"/>
  <c r="H78" i="161"/>
  <c r="H76" i="161"/>
  <c r="H75" i="161"/>
  <c r="Y19" i="161" s="1"/>
  <c r="H74" i="161"/>
  <c r="H73" i="161"/>
  <c r="H71" i="161"/>
  <c r="H70" i="161"/>
  <c r="Y18" i="161" s="1"/>
  <c r="H69" i="161"/>
  <c r="H68" i="161"/>
  <c r="H66" i="161"/>
  <c r="H65" i="161"/>
  <c r="Y17" i="161" s="1"/>
  <c r="H64" i="161"/>
  <c r="H63" i="161"/>
  <c r="H61" i="161"/>
  <c r="H60" i="161"/>
  <c r="Y16" i="161" s="1"/>
  <c r="H59" i="161"/>
  <c r="H58" i="161"/>
  <c r="H56" i="161"/>
  <c r="H55" i="161"/>
  <c r="Y15" i="161" s="1"/>
  <c r="H54" i="161"/>
  <c r="H53" i="161"/>
  <c r="H51" i="161"/>
  <c r="H50" i="161"/>
  <c r="Y14" i="161" s="1"/>
  <c r="H49" i="161"/>
  <c r="H48" i="161"/>
  <c r="H46" i="161"/>
  <c r="H45" i="161"/>
  <c r="Y13" i="161" s="1"/>
  <c r="H44" i="161"/>
  <c r="H43" i="161"/>
  <c r="H41" i="161"/>
  <c r="H39" i="161"/>
  <c r="H38" i="161"/>
  <c r="H36" i="161"/>
  <c r="H34" i="161"/>
  <c r="H33" i="161"/>
  <c r="H31" i="161"/>
  <c r="H26" i="161"/>
  <c r="F108" i="161"/>
  <c r="F8" i="161"/>
  <c r="H24" i="161"/>
  <c r="J108" i="161"/>
  <c r="F99" i="161"/>
  <c r="F94" i="161"/>
  <c r="F89" i="161"/>
  <c r="F84" i="161"/>
  <c r="F79" i="161"/>
  <c r="F74" i="161"/>
  <c r="F69" i="161"/>
  <c r="F64" i="161"/>
  <c r="F59" i="161"/>
  <c r="F54" i="161"/>
  <c r="F49" i="161"/>
  <c r="F44" i="161"/>
  <c r="F39" i="161"/>
  <c r="F34" i="161"/>
  <c r="F9" i="161"/>
  <c r="J14" i="161"/>
  <c r="F106" i="161"/>
  <c r="F105" i="161"/>
  <c r="X25" i="161" s="1"/>
  <c r="F101" i="161"/>
  <c r="F100" i="161"/>
  <c r="X24" i="161" s="1"/>
  <c r="F96" i="161"/>
  <c r="F95" i="161"/>
  <c r="X23" i="161" s="1"/>
  <c r="F91" i="161"/>
  <c r="F90" i="161"/>
  <c r="X22" i="161" s="1"/>
  <c r="F86" i="161"/>
  <c r="F85" i="161"/>
  <c r="X21" i="161" s="1"/>
  <c r="F81" i="161"/>
  <c r="F80" i="161"/>
  <c r="X20" i="161" s="1"/>
  <c r="F76" i="161"/>
  <c r="F75" i="161"/>
  <c r="X19" i="161" s="1"/>
  <c r="F71" i="161"/>
  <c r="F70" i="161"/>
  <c r="X18" i="161" s="1"/>
  <c r="F66" i="161"/>
  <c r="F65" i="161"/>
  <c r="X17" i="161" s="1"/>
  <c r="F61" i="161"/>
  <c r="F60" i="161"/>
  <c r="X16" i="161" s="1"/>
  <c r="F56" i="161"/>
  <c r="F55" i="161"/>
  <c r="X15" i="161" s="1"/>
  <c r="F51" i="161"/>
  <c r="F50" i="161"/>
  <c r="X14" i="161" s="1"/>
  <c r="F46" i="161"/>
  <c r="F45" i="161"/>
  <c r="X13" i="161" s="1"/>
  <c r="F41" i="161"/>
  <c r="F40" i="161"/>
  <c r="X12" i="161" s="1"/>
  <c r="F36" i="161"/>
  <c r="F35" i="161"/>
  <c r="X11" i="161" s="1"/>
  <c r="F31" i="161"/>
  <c r="F30" i="161"/>
  <c r="X10" i="161" s="1"/>
  <c r="F28" i="161"/>
  <c r="J23" i="161"/>
  <c r="F21" i="161"/>
  <c r="F19" i="161"/>
  <c r="H110" i="161"/>
  <c r="Y26" i="161" s="1"/>
  <c r="H108" i="161"/>
  <c r="J105" i="161"/>
  <c r="Z25" i="161" s="1"/>
  <c r="J101" i="161"/>
  <c r="J100" i="161"/>
  <c r="Z24" i="161" s="1"/>
  <c r="J96" i="161"/>
  <c r="J95" i="161"/>
  <c r="Z23" i="161" s="1"/>
  <c r="J91" i="161"/>
  <c r="J90" i="161"/>
  <c r="Z22" i="161" s="1"/>
  <c r="J86" i="161"/>
  <c r="J85" i="161"/>
  <c r="Z21" i="161" s="1"/>
  <c r="J81" i="161"/>
  <c r="J80" i="161"/>
  <c r="Z20" i="161" s="1"/>
  <c r="J76" i="161"/>
  <c r="J75" i="161"/>
  <c r="Z19" i="161" s="1"/>
  <c r="J71" i="161"/>
  <c r="J70" i="161"/>
  <c r="Z18" i="161" s="1"/>
  <c r="J66" i="161"/>
  <c r="J65" i="161"/>
  <c r="Z17" i="161" s="1"/>
  <c r="J61" i="161"/>
  <c r="J60" i="161"/>
  <c r="Z16" i="161" s="1"/>
  <c r="J56" i="161"/>
  <c r="J55" i="161"/>
  <c r="Z15" i="161" s="1"/>
  <c r="J51" i="161"/>
  <c r="J50" i="161"/>
  <c r="Z14" i="161" s="1"/>
  <c r="J46" i="161"/>
  <c r="J45" i="161"/>
  <c r="Z13" i="161" s="1"/>
  <c r="J41" i="161"/>
  <c r="J40" i="161"/>
  <c r="Z12" i="161" s="1"/>
  <c r="J36" i="161"/>
  <c r="J35" i="161"/>
  <c r="Z11" i="161" s="1"/>
  <c r="J31" i="161"/>
  <c r="J30" i="161"/>
  <c r="Z10" i="161" s="1"/>
  <c r="J28" i="161"/>
  <c r="F26" i="161"/>
  <c r="F23" i="161"/>
  <c r="H14" i="161"/>
  <c r="F110" i="161"/>
  <c r="X26" i="161" s="1"/>
  <c r="H106" i="161"/>
  <c r="F103" i="161"/>
  <c r="F98" i="161"/>
  <c r="F93" i="161"/>
  <c r="F88" i="161"/>
  <c r="F83" i="161"/>
  <c r="F78" i="161"/>
  <c r="F73" i="161"/>
  <c r="F68" i="161"/>
  <c r="F63" i="161"/>
  <c r="F58" i="161"/>
  <c r="F53" i="161"/>
  <c r="F48" i="161"/>
  <c r="F43" i="161"/>
  <c r="F38" i="161"/>
  <c r="F33" i="161"/>
  <c r="F29" i="161"/>
  <c r="J25" i="161"/>
  <c r="Z9" i="161" s="1"/>
  <c r="F24" i="161"/>
  <c r="J20" i="161"/>
  <c r="Z8" i="161" s="1"/>
  <c r="J18" i="161"/>
  <c r="F14" i="161"/>
  <c r="J104" i="161"/>
  <c r="J26" i="161"/>
  <c r="H25" i="161"/>
  <c r="Y9" i="161" s="1"/>
  <c r="J21" i="161"/>
  <c r="H20" i="161"/>
  <c r="Y8" i="161" s="1"/>
  <c r="H18" i="161"/>
  <c r="J110" i="161"/>
  <c r="Z26" i="161" s="1"/>
  <c r="F109" i="161"/>
  <c r="J103" i="161"/>
  <c r="J98" i="161"/>
  <c r="J93" i="161"/>
  <c r="J88" i="161"/>
  <c r="J83" i="161"/>
  <c r="J78" i="161"/>
  <c r="J73" i="161"/>
  <c r="J68" i="161"/>
  <c r="J63" i="161"/>
  <c r="J58" i="161"/>
  <c r="J53" i="161"/>
  <c r="J48" i="161"/>
  <c r="J43" i="161"/>
  <c r="H40" i="161"/>
  <c r="Y12" i="161" s="1"/>
  <c r="J38" i="161"/>
  <c r="H35" i="161"/>
  <c r="Y11" i="161" s="1"/>
  <c r="J33" i="161"/>
  <c r="H30" i="161"/>
  <c r="Y10" i="161" s="1"/>
  <c r="H28" i="161"/>
  <c r="F25" i="161"/>
  <c r="X9" i="161" s="1"/>
  <c r="H23" i="161"/>
  <c r="F20" i="161"/>
  <c r="X8" i="161" s="1"/>
  <c r="F18" i="161"/>
  <c r="H29" i="161"/>
  <c r="H19" i="161"/>
  <c r="J109" i="161"/>
  <c r="F104" i="161"/>
  <c r="J99" i="161"/>
  <c r="J94" i="161"/>
  <c r="J89" i="161"/>
  <c r="J84" i="161"/>
  <c r="J79" i="161"/>
  <c r="J74" i="161"/>
  <c r="J69" i="161"/>
  <c r="J64" i="161"/>
  <c r="J59" i="161"/>
  <c r="J54" i="161"/>
  <c r="J49" i="161"/>
  <c r="J44" i="161"/>
  <c r="J39" i="161"/>
  <c r="J34" i="161"/>
  <c r="J29" i="161"/>
  <c r="J24" i="161"/>
  <c r="J19" i="161"/>
  <c r="BW380" i="164" l="1"/>
  <c r="G8" i="161" l="1"/>
  <c r="H8" i="161" l="1"/>
  <c r="G10" i="161" l="1"/>
  <c r="E10" i="161"/>
  <c r="U9" i="161" l="1"/>
  <c r="AA6" i="161" s="1"/>
  <c r="U93" i="161"/>
  <c r="AA27" i="161" s="1"/>
  <c r="J10" i="161"/>
  <c r="I16" i="161"/>
  <c r="I13" i="161"/>
  <c r="I11" i="161"/>
  <c r="G16" i="161"/>
  <c r="G15" i="161"/>
  <c r="G13" i="161"/>
  <c r="G11" i="161"/>
  <c r="E16" i="161"/>
  <c r="E15" i="161"/>
  <c r="E13" i="161"/>
  <c r="E11" i="161"/>
  <c r="D16" i="161"/>
  <c r="D15" i="161"/>
  <c r="U13" i="161" l="1"/>
  <c r="U10" i="161"/>
  <c r="U12" i="161"/>
  <c r="Z6" i="161"/>
  <c r="F11" i="161"/>
  <c r="I8" i="161" l="1"/>
  <c r="I6" i="161"/>
  <c r="G6" i="161"/>
  <c r="U8" i="161" l="1"/>
  <c r="U6" i="161"/>
  <c r="J8" i="161"/>
  <c r="AR306" i="164" l="1"/>
  <c r="AT306" i="164"/>
  <c r="BA304" i="164"/>
  <c r="AY304" i="164"/>
  <c r="AW304" i="164"/>
  <c r="AT304" i="164"/>
  <c r="AR304" i="164"/>
  <c r="AP304" i="164"/>
  <c r="AM304" i="164"/>
  <c r="AK304" i="164"/>
  <c r="AI304" i="164"/>
  <c r="AF304" i="164"/>
  <c r="AD304" i="164"/>
  <c r="AB304" i="164"/>
  <c r="Y304" i="164"/>
  <c r="W304" i="164"/>
  <c r="U304" i="164"/>
  <c r="R304" i="164"/>
  <c r="P304" i="164"/>
  <c r="N304" i="164"/>
  <c r="K304" i="164"/>
  <c r="I304" i="164"/>
  <c r="G304" i="164"/>
  <c r="BA302" i="164"/>
  <c r="AY302" i="164"/>
  <c r="AW302" i="164"/>
  <c r="AT302" i="164"/>
  <c r="AR302" i="164"/>
  <c r="AP302" i="164"/>
  <c r="AM302" i="164"/>
  <c r="AK302" i="164"/>
  <c r="AI302" i="164"/>
  <c r="AF302" i="164"/>
  <c r="AD302" i="164"/>
  <c r="AB302" i="164"/>
  <c r="Y302" i="164"/>
  <c r="W302" i="164"/>
  <c r="U302" i="164"/>
  <c r="R302" i="164"/>
  <c r="P302" i="164"/>
  <c r="N302" i="164"/>
  <c r="K302" i="164"/>
  <c r="I302" i="164"/>
  <c r="G302" i="164"/>
  <c r="AT301" i="164"/>
  <c r="AP301" i="164"/>
  <c r="U301" i="164"/>
  <c r="I301" i="164"/>
  <c r="BA299" i="164"/>
  <c r="AY299" i="164"/>
  <c r="AW299" i="164"/>
  <c r="AT299" i="164"/>
  <c r="AR299" i="164"/>
  <c r="AP299" i="164"/>
  <c r="AM299" i="164"/>
  <c r="AK299" i="164"/>
  <c r="AI299" i="164"/>
  <c r="AF299" i="164"/>
  <c r="AD299" i="164"/>
  <c r="AB299" i="164"/>
  <c r="Y299" i="164"/>
  <c r="W299" i="164"/>
  <c r="U299" i="164"/>
  <c r="R299" i="164"/>
  <c r="P299" i="164"/>
  <c r="N299" i="164"/>
  <c r="K299" i="164"/>
  <c r="I299" i="164"/>
  <c r="G299" i="164"/>
  <c r="BA297" i="164"/>
  <c r="AY297" i="164"/>
  <c r="AW297" i="164"/>
  <c r="AT297" i="164"/>
  <c r="AR297" i="164"/>
  <c r="AP297" i="164"/>
  <c r="AM297" i="164"/>
  <c r="AK297" i="164"/>
  <c r="AI297" i="164"/>
  <c r="AF297" i="164"/>
  <c r="AD297" i="164"/>
  <c r="AB297" i="164"/>
  <c r="Y297" i="164"/>
  <c r="W297" i="164"/>
  <c r="U297" i="164"/>
  <c r="R297" i="164"/>
  <c r="P297" i="164"/>
  <c r="N297" i="164"/>
  <c r="K297" i="164"/>
  <c r="I297" i="164"/>
  <c r="G297" i="164"/>
  <c r="BA296" i="164"/>
  <c r="AR296" i="164"/>
  <c r="AP296" i="164"/>
  <c r="AK296" i="164"/>
  <c r="AF296" i="164"/>
  <c r="AB296" i="164"/>
  <c r="Y296" i="164"/>
  <c r="U296" i="164"/>
  <c r="BA294" i="164"/>
  <c r="AY294" i="164"/>
  <c r="AW294" i="164"/>
  <c r="AT294" i="164"/>
  <c r="AR294" i="164"/>
  <c r="AP294" i="164"/>
  <c r="AM294" i="164"/>
  <c r="AK294" i="164"/>
  <c r="AI294" i="164"/>
  <c r="AF294" i="164"/>
  <c r="AD294" i="164"/>
  <c r="AB294" i="164"/>
  <c r="Y294" i="164"/>
  <c r="W294" i="164"/>
  <c r="U294" i="164"/>
  <c r="R294" i="164"/>
  <c r="P294" i="164"/>
  <c r="N294" i="164"/>
  <c r="K294" i="164"/>
  <c r="I294" i="164"/>
  <c r="G294" i="164"/>
  <c r="BA292" i="164"/>
  <c r="AY292" i="164"/>
  <c r="AW292" i="164"/>
  <c r="AT292" i="164"/>
  <c r="AR292" i="164"/>
  <c r="AP292" i="164"/>
  <c r="AM292" i="164"/>
  <c r="AK292" i="164"/>
  <c r="AI292" i="164"/>
  <c r="AF292" i="164"/>
  <c r="AD292" i="164"/>
  <c r="AB292" i="164"/>
  <c r="Y292" i="164"/>
  <c r="W292" i="164"/>
  <c r="U292" i="164"/>
  <c r="R292" i="164"/>
  <c r="P292" i="164"/>
  <c r="N292" i="164"/>
  <c r="K292" i="164"/>
  <c r="I292" i="164"/>
  <c r="G292" i="164"/>
  <c r="BA291" i="164"/>
  <c r="AW291" i="164"/>
  <c r="AP291" i="164"/>
  <c r="AM291" i="164"/>
  <c r="AK291" i="164"/>
  <c r="AB291" i="164"/>
  <c r="AD291" i="164"/>
  <c r="W291" i="164"/>
  <c r="P291" i="164"/>
  <c r="BA289" i="164"/>
  <c r="AY289" i="164"/>
  <c r="AW289" i="164"/>
  <c r="AT289" i="164"/>
  <c r="AR289" i="164"/>
  <c r="AP289" i="164"/>
  <c r="AM289" i="164"/>
  <c r="AK289" i="164"/>
  <c r="AI289" i="164"/>
  <c r="AF289" i="164"/>
  <c r="AD289" i="164"/>
  <c r="AB289" i="164"/>
  <c r="Y289" i="164"/>
  <c r="W289" i="164"/>
  <c r="U289" i="164"/>
  <c r="R289" i="164"/>
  <c r="P289" i="164"/>
  <c r="N289" i="164"/>
  <c r="K289" i="164"/>
  <c r="I289" i="164"/>
  <c r="G289" i="164"/>
  <c r="BA287" i="164"/>
  <c r="AY287" i="164"/>
  <c r="AW287" i="164"/>
  <c r="AT287" i="164"/>
  <c r="AR287" i="164"/>
  <c r="AP287" i="164"/>
  <c r="AM287" i="164"/>
  <c r="AK287" i="164"/>
  <c r="AI287" i="164"/>
  <c r="AF287" i="164"/>
  <c r="AD287" i="164"/>
  <c r="AB287" i="164"/>
  <c r="Y287" i="164"/>
  <c r="W287" i="164"/>
  <c r="U287" i="164"/>
  <c r="R287" i="164"/>
  <c r="P287" i="164"/>
  <c r="N287" i="164"/>
  <c r="K287" i="164"/>
  <c r="I287" i="164"/>
  <c r="G287" i="164"/>
  <c r="AP286" i="164"/>
  <c r="P286" i="164"/>
  <c r="N286" i="164"/>
  <c r="BA284" i="164"/>
  <c r="AY284" i="164"/>
  <c r="AW284" i="164"/>
  <c r="AT284" i="164"/>
  <c r="AR284" i="164"/>
  <c r="AP284" i="164"/>
  <c r="AM284" i="164"/>
  <c r="AK284" i="164"/>
  <c r="AI284" i="164"/>
  <c r="AF284" i="164"/>
  <c r="AD284" i="164"/>
  <c r="AB284" i="164"/>
  <c r="Y284" i="164"/>
  <c r="W284" i="164"/>
  <c r="U284" i="164"/>
  <c r="R284" i="164"/>
  <c r="P284" i="164"/>
  <c r="N284" i="164"/>
  <c r="K284" i="164"/>
  <c r="I284" i="164"/>
  <c r="G284" i="164"/>
  <c r="BA282" i="164"/>
  <c r="AY282" i="164"/>
  <c r="AW282" i="164"/>
  <c r="AT282" i="164"/>
  <c r="AR282" i="164"/>
  <c r="AP282" i="164"/>
  <c r="AM282" i="164"/>
  <c r="AK282" i="164"/>
  <c r="AI282" i="164"/>
  <c r="AF282" i="164"/>
  <c r="AD282" i="164"/>
  <c r="AB282" i="164"/>
  <c r="Y282" i="164"/>
  <c r="W282" i="164"/>
  <c r="U282" i="164"/>
  <c r="R282" i="164"/>
  <c r="P282" i="164"/>
  <c r="N282" i="164"/>
  <c r="K282" i="164"/>
  <c r="I282" i="164"/>
  <c r="G282" i="164"/>
  <c r="AY281" i="164"/>
  <c r="AW281" i="164"/>
  <c r="AT281" i="164"/>
  <c r="AP281" i="164"/>
  <c r="AM281" i="164"/>
  <c r="AK281" i="164"/>
  <c r="AI281" i="164"/>
  <c r="Y281" i="164"/>
  <c r="U281" i="164"/>
  <c r="BA279" i="164"/>
  <c r="AY279" i="164"/>
  <c r="AW279" i="164"/>
  <c r="AT279" i="164"/>
  <c r="AR279" i="164"/>
  <c r="AP279" i="164"/>
  <c r="AM279" i="164"/>
  <c r="AK279" i="164"/>
  <c r="AI279" i="164"/>
  <c r="AF279" i="164"/>
  <c r="AD279" i="164"/>
  <c r="AB279" i="164"/>
  <c r="Y279" i="164"/>
  <c r="W279" i="164"/>
  <c r="U279" i="164"/>
  <c r="R279" i="164"/>
  <c r="P279" i="164"/>
  <c r="N279" i="164"/>
  <c r="K279" i="164"/>
  <c r="I279" i="164"/>
  <c r="G279" i="164"/>
  <c r="BA277" i="164"/>
  <c r="AY277" i="164"/>
  <c r="AW277" i="164"/>
  <c r="AT277" i="164"/>
  <c r="AR277" i="164"/>
  <c r="AP277" i="164"/>
  <c r="AM277" i="164"/>
  <c r="AK277" i="164"/>
  <c r="AI277" i="164"/>
  <c r="AF277" i="164"/>
  <c r="AD277" i="164"/>
  <c r="AB277" i="164"/>
  <c r="Y277" i="164"/>
  <c r="W277" i="164"/>
  <c r="U277" i="164"/>
  <c r="R277" i="164"/>
  <c r="P277" i="164"/>
  <c r="N277" i="164"/>
  <c r="K277" i="164"/>
  <c r="I277" i="164"/>
  <c r="G277" i="164"/>
  <c r="BA276" i="164"/>
  <c r="AF276" i="164"/>
  <c r="AD276" i="164"/>
  <c r="AB276" i="164"/>
  <c r="U276" i="164"/>
  <c r="BA274" i="164"/>
  <c r="AY274" i="164"/>
  <c r="AW274" i="164"/>
  <c r="AT274" i="164"/>
  <c r="AR274" i="164"/>
  <c r="AP274" i="164"/>
  <c r="AM274" i="164"/>
  <c r="AK274" i="164"/>
  <c r="AI274" i="164"/>
  <c r="AF274" i="164"/>
  <c r="AD274" i="164"/>
  <c r="AB274" i="164"/>
  <c r="Y274" i="164"/>
  <c r="W274" i="164"/>
  <c r="U274" i="164"/>
  <c r="R274" i="164"/>
  <c r="P274" i="164"/>
  <c r="N274" i="164"/>
  <c r="K274" i="164"/>
  <c r="I274" i="164"/>
  <c r="G274" i="164"/>
  <c r="BA272" i="164"/>
  <c r="AY272" i="164"/>
  <c r="AW272" i="164"/>
  <c r="AT272" i="164"/>
  <c r="AR272" i="164"/>
  <c r="AP272" i="164"/>
  <c r="AM272" i="164"/>
  <c r="AK272" i="164"/>
  <c r="AI272" i="164"/>
  <c r="AF272" i="164"/>
  <c r="AD272" i="164"/>
  <c r="AB272" i="164"/>
  <c r="Y272" i="164"/>
  <c r="W272" i="164"/>
  <c r="U272" i="164"/>
  <c r="R272" i="164"/>
  <c r="P272" i="164"/>
  <c r="N272" i="164"/>
  <c r="K272" i="164"/>
  <c r="I272" i="164"/>
  <c r="G272" i="164"/>
  <c r="AM271" i="164"/>
  <c r="AK271" i="164"/>
  <c r="AD271" i="164"/>
  <c r="AB271" i="164"/>
  <c r="Y271" i="164"/>
  <c r="W271" i="164"/>
  <c r="BA269" i="164"/>
  <c r="AY269" i="164"/>
  <c r="AW269" i="164"/>
  <c r="AT269" i="164"/>
  <c r="AR269" i="164"/>
  <c r="AP269" i="164"/>
  <c r="AM269" i="164"/>
  <c r="AK269" i="164"/>
  <c r="AI269" i="164"/>
  <c r="AF269" i="164"/>
  <c r="AD269" i="164"/>
  <c r="AB269" i="164"/>
  <c r="Y269" i="164"/>
  <c r="W269" i="164"/>
  <c r="U269" i="164"/>
  <c r="R269" i="164"/>
  <c r="P269" i="164"/>
  <c r="N269" i="164"/>
  <c r="K269" i="164"/>
  <c r="I269" i="164"/>
  <c r="G269" i="164"/>
  <c r="BA267" i="164"/>
  <c r="AY267" i="164"/>
  <c r="AW267" i="164"/>
  <c r="AT267" i="164"/>
  <c r="AR267" i="164"/>
  <c r="AP267" i="164"/>
  <c r="AM267" i="164"/>
  <c r="AK267" i="164"/>
  <c r="AI267" i="164"/>
  <c r="AF267" i="164"/>
  <c r="AD267" i="164"/>
  <c r="AB267" i="164"/>
  <c r="Y267" i="164"/>
  <c r="W267" i="164"/>
  <c r="U267" i="164"/>
  <c r="R267" i="164"/>
  <c r="P267" i="164"/>
  <c r="N267" i="164"/>
  <c r="K267" i="164"/>
  <c r="I267" i="164"/>
  <c r="G267" i="164"/>
  <c r="AK266" i="164"/>
  <c r="AI266" i="164"/>
  <c r="AD266" i="164"/>
  <c r="W266" i="164"/>
  <c r="U266" i="164"/>
  <c r="G266" i="164"/>
  <c r="BA264" i="164"/>
  <c r="AY264" i="164"/>
  <c r="AW264" i="164"/>
  <c r="AT264" i="164"/>
  <c r="AR264" i="164"/>
  <c r="AP264" i="164"/>
  <c r="AM264" i="164"/>
  <c r="AK264" i="164"/>
  <c r="AI264" i="164"/>
  <c r="AF264" i="164"/>
  <c r="AD264" i="164"/>
  <c r="AB264" i="164"/>
  <c r="Y264" i="164"/>
  <c r="W264" i="164"/>
  <c r="U264" i="164"/>
  <c r="R264" i="164"/>
  <c r="P264" i="164"/>
  <c r="N264" i="164"/>
  <c r="K264" i="164"/>
  <c r="I264" i="164"/>
  <c r="G264" i="164"/>
  <c r="BA262" i="164"/>
  <c r="AY262" i="164"/>
  <c r="AW262" i="164"/>
  <c r="AT262" i="164"/>
  <c r="AR262" i="164"/>
  <c r="AP262" i="164"/>
  <c r="AM262" i="164"/>
  <c r="AK262" i="164"/>
  <c r="AI262" i="164"/>
  <c r="AF262" i="164"/>
  <c r="AD262" i="164"/>
  <c r="AB262" i="164"/>
  <c r="Y262" i="164"/>
  <c r="W262" i="164"/>
  <c r="U262" i="164"/>
  <c r="R262" i="164"/>
  <c r="P262" i="164"/>
  <c r="N262" i="164"/>
  <c r="K262" i="164"/>
  <c r="I262" i="164"/>
  <c r="G262" i="164"/>
  <c r="AW261" i="164"/>
  <c r="AK261" i="164"/>
  <c r="AI261" i="164"/>
  <c r="Y261" i="164"/>
  <c r="W261" i="164"/>
  <c r="U261" i="164"/>
  <c r="I261" i="164"/>
  <c r="BA259" i="164"/>
  <c r="AY259" i="164"/>
  <c r="AW259" i="164"/>
  <c r="AT259" i="164"/>
  <c r="AR259" i="164"/>
  <c r="AP259" i="164"/>
  <c r="AM259" i="164"/>
  <c r="AK259" i="164"/>
  <c r="AI259" i="164"/>
  <c r="AF259" i="164"/>
  <c r="AD259" i="164"/>
  <c r="AB259" i="164"/>
  <c r="Y259" i="164"/>
  <c r="W259" i="164"/>
  <c r="U259" i="164"/>
  <c r="R259" i="164"/>
  <c r="P259" i="164"/>
  <c r="N259" i="164"/>
  <c r="K259" i="164"/>
  <c r="I259" i="164"/>
  <c r="G259" i="164"/>
  <c r="BA257" i="164"/>
  <c r="AY257" i="164"/>
  <c r="AW257" i="164"/>
  <c r="AT257" i="164"/>
  <c r="AR257" i="164"/>
  <c r="AP257" i="164"/>
  <c r="AM257" i="164"/>
  <c r="AK257" i="164"/>
  <c r="AI257" i="164"/>
  <c r="AF257" i="164"/>
  <c r="AD257" i="164"/>
  <c r="AB257" i="164"/>
  <c r="Y257" i="164"/>
  <c r="W257" i="164"/>
  <c r="U257" i="164"/>
  <c r="R257" i="164"/>
  <c r="P257" i="164"/>
  <c r="N257" i="164"/>
  <c r="K257" i="164"/>
  <c r="I257" i="164"/>
  <c r="G257" i="164"/>
  <c r="AW256" i="164"/>
  <c r="AR256" i="164"/>
  <c r="AP256" i="164"/>
  <c r="AM256" i="164"/>
  <c r="AK256" i="164"/>
  <c r="Y256" i="164"/>
  <c r="W256" i="164"/>
  <c r="U256" i="164"/>
  <c r="BA254" i="164"/>
  <c r="AY254" i="164"/>
  <c r="AW254" i="164"/>
  <c r="AT254" i="164"/>
  <c r="AR254" i="164"/>
  <c r="AP254" i="164"/>
  <c r="AM254" i="164"/>
  <c r="AK254" i="164"/>
  <c r="AI254" i="164"/>
  <c r="AF254" i="164"/>
  <c r="AD254" i="164"/>
  <c r="AB254" i="164"/>
  <c r="Y254" i="164"/>
  <c r="W254" i="164"/>
  <c r="U254" i="164"/>
  <c r="R254" i="164"/>
  <c r="P254" i="164"/>
  <c r="N254" i="164"/>
  <c r="K254" i="164"/>
  <c r="I254" i="164"/>
  <c r="G254" i="164"/>
  <c r="BA252" i="164"/>
  <c r="AY252" i="164"/>
  <c r="AW252" i="164"/>
  <c r="AT252" i="164"/>
  <c r="AR252" i="164"/>
  <c r="AP252" i="164"/>
  <c r="AM252" i="164"/>
  <c r="AK252" i="164"/>
  <c r="AI252" i="164"/>
  <c r="AF252" i="164"/>
  <c r="AD252" i="164"/>
  <c r="AB252" i="164"/>
  <c r="Y252" i="164"/>
  <c r="W252" i="164"/>
  <c r="U252" i="164"/>
  <c r="R252" i="164"/>
  <c r="P252" i="164"/>
  <c r="N252" i="164"/>
  <c r="K252" i="164"/>
  <c r="I252" i="164"/>
  <c r="G252" i="164"/>
  <c r="AF251" i="164"/>
  <c r="U251" i="164"/>
  <c r="P251" i="164"/>
  <c r="G251" i="164"/>
  <c r="BA249" i="164"/>
  <c r="AY249" i="164"/>
  <c r="AW249" i="164"/>
  <c r="AT249" i="164"/>
  <c r="AR249" i="164"/>
  <c r="AP249" i="164"/>
  <c r="AM249" i="164"/>
  <c r="AK249" i="164"/>
  <c r="AI249" i="164"/>
  <c r="AF249" i="164"/>
  <c r="AD249" i="164"/>
  <c r="AB249" i="164"/>
  <c r="Y249" i="164"/>
  <c r="W249" i="164"/>
  <c r="U249" i="164"/>
  <c r="R249" i="164"/>
  <c r="P249" i="164"/>
  <c r="N249" i="164"/>
  <c r="K249" i="164"/>
  <c r="I249" i="164"/>
  <c r="G249" i="164"/>
  <c r="BA247" i="164"/>
  <c r="AY247" i="164"/>
  <c r="AW247" i="164"/>
  <c r="AT247" i="164"/>
  <c r="AR247" i="164"/>
  <c r="AP247" i="164"/>
  <c r="AM247" i="164"/>
  <c r="AK247" i="164"/>
  <c r="AI247" i="164"/>
  <c r="AF247" i="164"/>
  <c r="AD247" i="164"/>
  <c r="AB247" i="164"/>
  <c r="Y247" i="164"/>
  <c r="W247" i="164"/>
  <c r="U247" i="164"/>
  <c r="R247" i="164"/>
  <c r="P247" i="164"/>
  <c r="N247" i="164"/>
  <c r="K247" i="164"/>
  <c r="I247" i="164"/>
  <c r="G247" i="164"/>
  <c r="AY246" i="164"/>
  <c r="AW246" i="164"/>
  <c r="AM246" i="164"/>
  <c r="AK246" i="164"/>
  <c r="AI246" i="164"/>
  <c r="BA244" i="164"/>
  <c r="AY244" i="164"/>
  <c r="AW244" i="164"/>
  <c r="AT244" i="164"/>
  <c r="AR244" i="164"/>
  <c r="AP244" i="164"/>
  <c r="AK244" i="164"/>
  <c r="AI244" i="164"/>
  <c r="AF244" i="164"/>
  <c r="AD244" i="164"/>
  <c r="AB244" i="164"/>
  <c r="Y244" i="164"/>
  <c r="W244" i="164"/>
  <c r="U244" i="164"/>
  <c r="R244" i="164"/>
  <c r="P244" i="164"/>
  <c r="N244" i="164"/>
  <c r="K244" i="164"/>
  <c r="I244" i="164"/>
  <c r="G244" i="164"/>
  <c r="BA242" i="164"/>
  <c r="AY242" i="164"/>
  <c r="AW242" i="164"/>
  <c r="AT242" i="164"/>
  <c r="AR242" i="164"/>
  <c r="AP242" i="164"/>
  <c r="AM242" i="164"/>
  <c r="AK242" i="164"/>
  <c r="AI242" i="164"/>
  <c r="AF242" i="164"/>
  <c r="AD242" i="164"/>
  <c r="AB242" i="164"/>
  <c r="Y242" i="164"/>
  <c r="W242" i="164"/>
  <c r="U242" i="164"/>
  <c r="R242" i="164"/>
  <c r="P242" i="164"/>
  <c r="N242" i="164"/>
  <c r="K242" i="164"/>
  <c r="I242" i="164"/>
  <c r="G242" i="164"/>
  <c r="BA239" i="164"/>
  <c r="AY239" i="164"/>
  <c r="AW239" i="164"/>
  <c r="AT239" i="164"/>
  <c r="AR239" i="164"/>
  <c r="AP239" i="164"/>
  <c r="AM239" i="164"/>
  <c r="AK239" i="164"/>
  <c r="AI239" i="164"/>
  <c r="AF239" i="164"/>
  <c r="AD239" i="164"/>
  <c r="AB239" i="164"/>
  <c r="Y239" i="164"/>
  <c r="W239" i="164"/>
  <c r="U239" i="164"/>
  <c r="R239" i="164"/>
  <c r="P239" i="164"/>
  <c r="N239" i="164"/>
  <c r="K239" i="164"/>
  <c r="I239" i="164"/>
  <c r="G239" i="164"/>
  <c r="BA237" i="164"/>
  <c r="AY237" i="164"/>
  <c r="AW237" i="164"/>
  <c r="AT237" i="164"/>
  <c r="AR237" i="164"/>
  <c r="AP237" i="164"/>
  <c r="AM237" i="164"/>
  <c r="AK237" i="164"/>
  <c r="AI237" i="164"/>
  <c r="AF237" i="164"/>
  <c r="AD237" i="164"/>
  <c r="AB237" i="164"/>
  <c r="Y237" i="164"/>
  <c r="W237" i="164"/>
  <c r="U237" i="164"/>
  <c r="R237" i="164"/>
  <c r="P237" i="164"/>
  <c r="N237" i="164"/>
  <c r="K237" i="164"/>
  <c r="I237" i="164"/>
  <c r="G237" i="164"/>
  <c r="BA366" i="164"/>
  <c r="AT366" i="164"/>
  <c r="AR366" i="164"/>
  <c r="AP366" i="164"/>
  <c r="AI366" i="164"/>
  <c r="W366" i="164"/>
  <c r="U366" i="164"/>
  <c r="R366" i="164"/>
  <c r="N366" i="164"/>
  <c r="BA364" i="164"/>
  <c r="AY364" i="164"/>
  <c r="AW364" i="164"/>
  <c r="AT364" i="164"/>
  <c r="AR364" i="164"/>
  <c r="AP364" i="164"/>
  <c r="AM364" i="164"/>
  <c r="AK364" i="164"/>
  <c r="AI364" i="164"/>
  <c r="AF364" i="164"/>
  <c r="AD364" i="164"/>
  <c r="AB364" i="164"/>
  <c r="Y364" i="164"/>
  <c r="W364" i="164"/>
  <c r="U364" i="164"/>
  <c r="P364" i="164"/>
  <c r="N364" i="164"/>
  <c r="K364" i="164"/>
  <c r="I364" i="164"/>
  <c r="G364" i="164"/>
  <c r="BA362" i="164"/>
  <c r="AY362" i="164"/>
  <c r="AW362" i="164"/>
  <c r="AT362" i="164"/>
  <c r="AR362" i="164"/>
  <c r="AP362" i="164"/>
  <c r="AM362" i="164"/>
  <c r="AK362" i="164"/>
  <c r="AI362" i="164"/>
  <c r="AF362" i="164"/>
  <c r="AD362" i="164"/>
  <c r="AB362" i="164"/>
  <c r="Y362" i="164"/>
  <c r="W362" i="164"/>
  <c r="U362" i="164"/>
  <c r="R362" i="164"/>
  <c r="P362" i="164"/>
  <c r="N362" i="164"/>
  <c r="K362" i="164"/>
  <c r="I362" i="164"/>
  <c r="G362" i="164"/>
  <c r="AT361" i="164"/>
  <c r="AP361" i="164"/>
  <c r="BA359" i="164"/>
  <c r="AY359" i="164"/>
  <c r="AW359" i="164"/>
  <c r="AT359" i="164"/>
  <c r="AR359" i="164"/>
  <c r="AP359" i="164"/>
  <c r="AM359" i="164"/>
  <c r="AK359" i="164"/>
  <c r="AI359" i="164"/>
  <c r="AF359" i="164"/>
  <c r="AD359" i="164"/>
  <c r="AB359" i="164"/>
  <c r="Y359" i="164"/>
  <c r="W359" i="164"/>
  <c r="U359" i="164"/>
  <c r="R359" i="164"/>
  <c r="P359" i="164"/>
  <c r="N359" i="164"/>
  <c r="K359" i="164"/>
  <c r="I359" i="164"/>
  <c r="G359" i="164"/>
  <c r="BA357" i="164"/>
  <c r="AY357" i="164"/>
  <c r="AW357" i="164"/>
  <c r="AT357" i="164"/>
  <c r="AR357" i="164"/>
  <c r="AP357" i="164"/>
  <c r="AM357" i="164"/>
  <c r="AK357" i="164"/>
  <c r="AI357" i="164"/>
  <c r="AF357" i="164"/>
  <c r="AD357" i="164"/>
  <c r="AB357" i="164"/>
  <c r="Y357" i="164"/>
  <c r="W357" i="164"/>
  <c r="U357" i="164"/>
  <c r="R357" i="164"/>
  <c r="P357" i="164"/>
  <c r="N357" i="164"/>
  <c r="K357" i="164"/>
  <c r="I357" i="164"/>
  <c r="G357" i="164"/>
  <c r="AY151" i="164"/>
  <c r="AT151" i="164"/>
  <c r="AR151" i="164"/>
  <c r="AP151" i="164"/>
  <c r="AD151" i="164"/>
  <c r="I151" i="164"/>
  <c r="BA149" i="164"/>
  <c r="AY149" i="164"/>
  <c r="AW149" i="164"/>
  <c r="AT149" i="164"/>
  <c r="AR149" i="164"/>
  <c r="AP149" i="164"/>
  <c r="AM149" i="164"/>
  <c r="AK149" i="164"/>
  <c r="AI149" i="164"/>
  <c r="AF149" i="164"/>
  <c r="AD149" i="164"/>
  <c r="AB149" i="164"/>
  <c r="Y149" i="164"/>
  <c r="W149" i="164"/>
  <c r="U149" i="164"/>
  <c r="R149" i="164"/>
  <c r="P149" i="164"/>
  <c r="N149" i="164"/>
  <c r="K149" i="164"/>
  <c r="I149" i="164"/>
  <c r="G149" i="164"/>
  <c r="BA147" i="164"/>
  <c r="AY147" i="164"/>
  <c r="AW147" i="164"/>
  <c r="AT147" i="164"/>
  <c r="AR147" i="164"/>
  <c r="AP147" i="164"/>
  <c r="AM147" i="164"/>
  <c r="AK147" i="164"/>
  <c r="AI147" i="164"/>
  <c r="AF147" i="164"/>
  <c r="AD147" i="164"/>
  <c r="AB147" i="164"/>
  <c r="Y147" i="164"/>
  <c r="W147" i="164"/>
  <c r="U147" i="164"/>
  <c r="R147" i="164"/>
  <c r="P147" i="164"/>
  <c r="N147" i="164"/>
  <c r="K147" i="164"/>
  <c r="I147" i="164"/>
  <c r="G147" i="164"/>
  <c r="BA146" i="164"/>
  <c r="AY146" i="164"/>
  <c r="AW146" i="164"/>
  <c r="AP146" i="164"/>
  <c r="AB146" i="164"/>
  <c r="N146" i="164"/>
  <c r="BA144" i="164"/>
  <c r="AY144" i="164"/>
  <c r="AW144" i="164"/>
  <c r="AT144" i="164"/>
  <c r="AR144" i="164"/>
  <c r="AP144" i="164"/>
  <c r="AM144" i="164"/>
  <c r="AK144" i="164"/>
  <c r="AI144" i="164"/>
  <c r="AF144" i="164"/>
  <c r="AD144" i="164"/>
  <c r="AB144" i="164"/>
  <c r="Y144" i="164"/>
  <c r="W144" i="164"/>
  <c r="U144" i="164"/>
  <c r="R144" i="164"/>
  <c r="P144" i="164"/>
  <c r="N144" i="164"/>
  <c r="K144" i="164"/>
  <c r="I144" i="164"/>
  <c r="G144" i="164"/>
  <c r="BA142" i="164"/>
  <c r="AY142" i="164"/>
  <c r="AW142" i="164"/>
  <c r="AT142" i="164"/>
  <c r="AR142" i="164"/>
  <c r="AP142" i="164"/>
  <c r="AM142" i="164"/>
  <c r="AK142" i="164"/>
  <c r="AI142" i="164"/>
  <c r="AF142" i="164"/>
  <c r="AD142" i="164"/>
  <c r="AB142" i="164"/>
  <c r="Y142" i="164"/>
  <c r="W142" i="164"/>
  <c r="U142" i="164"/>
  <c r="R142" i="164"/>
  <c r="P142" i="164"/>
  <c r="N142" i="164"/>
  <c r="K142" i="164"/>
  <c r="I142" i="164"/>
  <c r="G142" i="164"/>
  <c r="AY141" i="164"/>
  <c r="AP141" i="164"/>
  <c r="AR141" i="164"/>
  <c r="AM141" i="164"/>
  <c r="AK141" i="164"/>
  <c r="AI141" i="164"/>
  <c r="Y141" i="164"/>
  <c r="K141" i="164"/>
  <c r="BA139" i="164"/>
  <c r="AY139" i="164"/>
  <c r="AW139" i="164"/>
  <c r="AT139" i="164"/>
  <c r="AR139" i="164"/>
  <c r="AP139" i="164"/>
  <c r="AM139" i="164"/>
  <c r="AK139" i="164"/>
  <c r="AI139" i="164"/>
  <c r="AF139" i="164"/>
  <c r="AD139" i="164"/>
  <c r="AB139" i="164"/>
  <c r="Y139" i="164"/>
  <c r="W139" i="164"/>
  <c r="U139" i="164"/>
  <c r="R139" i="164"/>
  <c r="P139" i="164"/>
  <c r="N139" i="164"/>
  <c r="K139" i="164"/>
  <c r="I139" i="164"/>
  <c r="G139" i="164"/>
  <c r="BA137" i="164"/>
  <c r="AY137" i="164"/>
  <c r="AW137" i="164"/>
  <c r="AT137" i="164"/>
  <c r="AR137" i="164"/>
  <c r="AP137" i="164"/>
  <c r="AM137" i="164"/>
  <c r="AK137" i="164"/>
  <c r="AI137" i="164"/>
  <c r="AF137" i="164"/>
  <c r="AD137" i="164"/>
  <c r="AB137" i="164"/>
  <c r="Y137" i="164"/>
  <c r="W137" i="164"/>
  <c r="U137" i="164"/>
  <c r="R137" i="164"/>
  <c r="P137" i="164"/>
  <c r="N137" i="164"/>
  <c r="K137" i="164"/>
  <c r="I137" i="164"/>
  <c r="G137" i="164"/>
  <c r="AD136" i="164"/>
  <c r="N136" i="164"/>
  <c r="G136" i="164"/>
  <c r="BA134" i="164"/>
  <c r="AY134" i="164"/>
  <c r="AW134" i="164"/>
  <c r="AT134" i="164"/>
  <c r="AR134" i="164"/>
  <c r="AP134" i="164"/>
  <c r="AM134" i="164"/>
  <c r="AK134" i="164"/>
  <c r="AI134" i="164"/>
  <c r="AF134" i="164"/>
  <c r="AD134" i="164"/>
  <c r="AB134" i="164"/>
  <c r="Y134" i="164"/>
  <c r="W134" i="164"/>
  <c r="U134" i="164"/>
  <c r="R134" i="164"/>
  <c r="P134" i="164"/>
  <c r="N134" i="164"/>
  <c r="K134" i="164"/>
  <c r="I134" i="164"/>
  <c r="G134" i="164"/>
  <c r="BA132" i="164"/>
  <c r="AY132" i="164"/>
  <c r="AW132" i="164"/>
  <c r="AT132" i="164"/>
  <c r="AR132" i="164"/>
  <c r="AP132" i="164"/>
  <c r="AM132" i="164"/>
  <c r="AK132" i="164"/>
  <c r="AI132" i="164"/>
  <c r="AF132" i="164"/>
  <c r="AD132" i="164"/>
  <c r="AB132" i="164"/>
  <c r="Y132" i="164"/>
  <c r="W132" i="164"/>
  <c r="U132" i="164"/>
  <c r="R132" i="164"/>
  <c r="P132" i="164"/>
  <c r="N132" i="164"/>
  <c r="K132" i="164"/>
  <c r="I132" i="164"/>
  <c r="G132" i="164"/>
  <c r="BA131" i="164"/>
  <c r="AY131" i="164"/>
  <c r="AW131" i="164"/>
  <c r="AR131" i="164"/>
  <c r="AP131" i="164"/>
  <c r="Y131" i="164"/>
  <c r="R131" i="164"/>
  <c r="N131" i="164"/>
  <c r="BA129" i="164"/>
  <c r="AY129" i="164"/>
  <c r="AW129" i="164"/>
  <c r="AT129" i="164"/>
  <c r="AR129" i="164"/>
  <c r="AP129" i="164"/>
  <c r="AM129" i="164"/>
  <c r="AK129" i="164"/>
  <c r="AI129" i="164"/>
  <c r="AF129" i="164"/>
  <c r="AD129" i="164"/>
  <c r="AB129" i="164"/>
  <c r="Y129" i="164"/>
  <c r="W129" i="164"/>
  <c r="U129" i="164"/>
  <c r="R129" i="164"/>
  <c r="P129" i="164"/>
  <c r="N129" i="164"/>
  <c r="K129" i="164"/>
  <c r="I129" i="164"/>
  <c r="G129" i="164"/>
  <c r="BA127" i="164"/>
  <c r="AY127" i="164"/>
  <c r="AW127" i="164"/>
  <c r="AT127" i="164"/>
  <c r="AR127" i="164"/>
  <c r="AP127" i="164"/>
  <c r="AM127" i="164"/>
  <c r="AK127" i="164"/>
  <c r="AI127" i="164"/>
  <c r="AF127" i="164"/>
  <c r="AD127" i="164"/>
  <c r="AB127" i="164"/>
  <c r="Y127" i="164"/>
  <c r="W127" i="164"/>
  <c r="U127" i="164"/>
  <c r="R127" i="164"/>
  <c r="P127" i="164"/>
  <c r="N127" i="164"/>
  <c r="K127" i="164"/>
  <c r="I127" i="164"/>
  <c r="G127" i="164"/>
  <c r="AW126" i="164"/>
  <c r="Y126" i="164"/>
  <c r="W126" i="164"/>
  <c r="G126" i="164"/>
  <c r="K126" i="164"/>
  <c r="BA124" i="164"/>
  <c r="AY124" i="164"/>
  <c r="AW124" i="164"/>
  <c r="AT124" i="164"/>
  <c r="AR124" i="164"/>
  <c r="AP124" i="164"/>
  <c r="AM124" i="164"/>
  <c r="AK124" i="164"/>
  <c r="AI124" i="164"/>
  <c r="AF124" i="164"/>
  <c r="AD124" i="164"/>
  <c r="AB124" i="164"/>
  <c r="Y124" i="164"/>
  <c r="W124" i="164"/>
  <c r="U124" i="164"/>
  <c r="R124" i="164"/>
  <c r="P124" i="164"/>
  <c r="N124" i="164"/>
  <c r="K124" i="164"/>
  <c r="I124" i="164"/>
  <c r="G124" i="164"/>
  <c r="BA122" i="164"/>
  <c r="AY122" i="164"/>
  <c r="AW122" i="164"/>
  <c r="AT122" i="164"/>
  <c r="AR122" i="164"/>
  <c r="AP122" i="164"/>
  <c r="AM122" i="164"/>
  <c r="AK122" i="164"/>
  <c r="AI122" i="164"/>
  <c r="AF122" i="164"/>
  <c r="AD122" i="164"/>
  <c r="AB122" i="164"/>
  <c r="Y122" i="164"/>
  <c r="W122" i="164"/>
  <c r="U122" i="164"/>
  <c r="R122" i="164"/>
  <c r="P122" i="164"/>
  <c r="N122" i="164"/>
  <c r="K122" i="164"/>
  <c r="I122" i="164"/>
  <c r="G122" i="164"/>
  <c r="BA121" i="164"/>
  <c r="AY121" i="164"/>
  <c r="AM121" i="164"/>
  <c r="AF121" i="164"/>
  <c r="U121" i="164"/>
  <c r="R121" i="164"/>
  <c r="G121" i="164"/>
  <c r="BA119" i="164"/>
  <c r="AY119" i="164"/>
  <c r="AW119" i="164"/>
  <c r="AT119" i="164"/>
  <c r="AR119" i="164"/>
  <c r="AP119" i="164"/>
  <c r="AM119" i="164"/>
  <c r="AK119" i="164"/>
  <c r="AI119" i="164"/>
  <c r="AF119" i="164"/>
  <c r="AD119" i="164"/>
  <c r="AB119" i="164"/>
  <c r="Y119" i="164"/>
  <c r="W119" i="164"/>
  <c r="U119" i="164"/>
  <c r="R119" i="164"/>
  <c r="P119" i="164"/>
  <c r="N119" i="164"/>
  <c r="K119" i="164"/>
  <c r="I119" i="164"/>
  <c r="G119" i="164"/>
  <c r="BA117" i="164"/>
  <c r="AY117" i="164"/>
  <c r="AW117" i="164"/>
  <c r="AT117" i="164"/>
  <c r="AR117" i="164"/>
  <c r="AP117" i="164"/>
  <c r="AM117" i="164"/>
  <c r="AK117" i="164"/>
  <c r="AI117" i="164"/>
  <c r="AF117" i="164"/>
  <c r="AD117" i="164"/>
  <c r="AB117" i="164"/>
  <c r="Y117" i="164"/>
  <c r="W117" i="164"/>
  <c r="U117" i="164"/>
  <c r="R117" i="164"/>
  <c r="P117" i="164"/>
  <c r="N117" i="164"/>
  <c r="K117" i="164"/>
  <c r="I117" i="164"/>
  <c r="G117" i="164"/>
  <c r="BA116" i="164"/>
  <c r="AY116" i="164"/>
  <c r="AI116" i="164"/>
  <c r="AF116" i="164"/>
  <c r="AD116" i="164"/>
  <c r="AB116" i="164"/>
  <c r="R116" i="164"/>
  <c r="BA114" i="164"/>
  <c r="AY114" i="164"/>
  <c r="AW114" i="164"/>
  <c r="AT114" i="164"/>
  <c r="AR114" i="164"/>
  <c r="AP114" i="164"/>
  <c r="AM114" i="164"/>
  <c r="AK114" i="164"/>
  <c r="AI114" i="164"/>
  <c r="AF114" i="164"/>
  <c r="AD114" i="164"/>
  <c r="AB114" i="164"/>
  <c r="Y114" i="164"/>
  <c r="W114" i="164"/>
  <c r="U114" i="164"/>
  <c r="R114" i="164"/>
  <c r="P114" i="164"/>
  <c r="N114" i="164"/>
  <c r="K114" i="164"/>
  <c r="I114" i="164"/>
  <c r="G114" i="164"/>
  <c r="BA112" i="164"/>
  <c r="AY112" i="164"/>
  <c r="AW112" i="164"/>
  <c r="AT112" i="164"/>
  <c r="AR112" i="164"/>
  <c r="AP112" i="164"/>
  <c r="AM112" i="164"/>
  <c r="AK112" i="164"/>
  <c r="AI112" i="164"/>
  <c r="AF112" i="164"/>
  <c r="AD112" i="164"/>
  <c r="AB112" i="164"/>
  <c r="Y112" i="164"/>
  <c r="W112" i="164"/>
  <c r="U112" i="164"/>
  <c r="R112" i="164"/>
  <c r="P112" i="164"/>
  <c r="N112" i="164"/>
  <c r="K112" i="164"/>
  <c r="I112" i="164"/>
  <c r="G112" i="164"/>
  <c r="AI111" i="164"/>
  <c r="AF111" i="164"/>
  <c r="Y111" i="164"/>
  <c r="U111" i="164"/>
  <c r="R111" i="164"/>
  <c r="P111" i="164"/>
  <c r="N111" i="164"/>
  <c r="BA109" i="164"/>
  <c r="AY109" i="164"/>
  <c r="AW109" i="164"/>
  <c r="AT109" i="164"/>
  <c r="AR109" i="164"/>
  <c r="AP109" i="164"/>
  <c r="AM109" i="164"/>
  <c r="AK109" i="164"/>
  <c r="AI109" i="164"/>
  <c r="AF109" i="164"/>
  <c r="AD109" i="164"/>
  <c r="AB109" i="164"/>
  <c r="Y109" i="164"/>
  <c r="W109" i="164"/>
  <c r="U109" i="164"/>
  <c r="R109" i="164"/>
  <c r="P109" i="164"/>
  <c r="N109" i="164"/>
  <c r="K109" i="164"/>
  <c r="I109" i="164"/>
  <c r="G109" i="164"/>
  <c r="BA107" i="164"/>
  <c r="AY107" i="164"/>
  <c r="AW107" i="164"/>
  <c r="AT107" i="164"/>
  <c r="AR107" i="164"/>
  <c r="AP107" i="164"/>
  <c r="AM107" i="164"/>
  <c r="AK107" i="164"/>
  <c r="AI107" i="164"/>
  <c r="AF107" i="164"/>
  <c r="AD107" i="164"/>
  <c r="AB107" i="164"/>
  <c r="Y107" i="164"/>
  <c r="W107" i="164"/>
  <c r="U107" i="164"/>
  <c r="R107" i="164"/>
  <c r="P107" i="164"/>
  <c r="N107" i="164"/>
  <c r="K107" i="164"/>
  <c r="I107" i="164"/>
  <c r="G107" i="164"/>
  <c r="AW106" i="164"/>
  <c r="AR106" i="164"/>
  <c r="AF106" i="164"/>
  <c r="Y106" i="164"/>
  <c r="N106" i="164"/>
  <c r="P106" i="164"/>
  <c r="BA104" i="164"/>
  <c r="AY104" i="164"/>
  <c r="AW104" i="164"/>
  <c r="AT104" i="164"/>
  <c r="AR104" i="164"/>
  <c r="AP104" i="164"/>
  <c r="AM104" i="164"/>
  <c r="AK104" i="164"/>
  <c r="AI104" i="164"/>
  <c r="AF104" i="164"/>
  <c r="AD104" i="164"/>
  <c r="AB104" i="164"/>
  <c r="Y104" i="164"/>
  <c r="W104" i="164"/>
  <c r="U104" i="164"/>
  <c r="R104" i="164"/>
  <c r="P104" i="164"/>
  <c r="N104" i="164"/>
  <c r="K104" i="164"/>
  <c r="I104" i="164"/>
  <c r="G104" i="164"/>
  <c r="BA102" i="164"/>
  <c r="AY102" i="164"/>
  <c r="AW102" i="164"/>
  <c r="AT102" i="164"/>
  <c r="AR102" i="164"/>
  <c r="AP102" i="164"/>
  <c r="AM102" i="164"/>
  <c r="AK102" i="164"/>
  <c r="AI102" i="164"/>
  <c r="AF102" i="164"/>
  <c r="AD102" i="164"/>
  <c r="AB102" i="164"/>
  <c r="Y102" i="164"/>
  <c r="W102" i="164"/>
  <c r="U102" i="164"/>
  <c r="R102" i="164"/>
  <c r="P102" i="164"/>
  <c r="N102" i="164"/>
  <c r="K102" i="164"/>
  <c r="I102" i="164"/>
  <c r="G102" i="164"/>
  <c r="BA101" i="164"/>
  <c r="AY101" i="164"/>
  <c r="AW101" i="164"/>
  <c r="AT101" i="164"/>
  <c r="AI101" i="164"/>
  <c r="AD101" i="164"/>
  <c r="AB101" i="164"/>
  <c r="K101" i="164"/>
  <c r="BA99" i="164"/>
  <c r="AY99" i="164"/>
  <c r="AW99" i="164"/>
  <c r="AT99" i="164"/>
  <c r="AR99" i="164"/>
  <c r="AP99" i="164"/>
  <c r="AM99" i="164"/>
  <c r="AK99" i="164"/>
  <c r="AI99" i="164"/>
  <c r="AF99" i="164"/>
  <c r="AD99" i="164"/>
  <c r="AB99" i="164"/>
  <c r="Y99" i="164"/>
  <c r="W99" i="164"/>
  <c r="U99" i="164"/>
  <c r="R99" i="164"/>
  <c r="P99" i="164"/>
  <c r="N99" i="164"/>
  <c r="K99" i="164"/>
  <c r="I99" i="164"/>
  <c r="G99" i="164"/>
  <c r="BA97" i="164"/>
  <c r="AY97" i="164"/>
  <c r="AW97" i="164"/>
  <c r="AT97" i="164"/>
  <c r="AR97" i="164"/>
  <c r="AP97" i="164"/>
  <c r="AM97" i="164"/>
  <c r="AK97" i="164"/>
  <c r="AI97" i="164"/>
  <c r="AF97" i="164"/>
  <c r="AD97" i="164"/>
  <c r="AB97" i="164"/>
  <c r="Y97" i="164"/>
  <c r="W97" i="164"/>
  <c r="U97" i="164"/>
  <c r="R97" i="164"/>
  <c r="P97" i="164"/>
  <c r="N97" i="164"/>
  <c r="K97" i="164"/>
  <c r="I97" i="164"/>
  <c r="G97" i="164"/>
  <c r="AT96" i="164"/>
  <c r="AM96" i="164"/>
  <c r="AD96" i="164"/>
  <c r="AB96" i="164"/>
  <c r="Y96" i="164"/>
  <c r="W96" i="164"/>
  <c r="BA94" i="164"/>
  <c r="AY94" i="164"/>
  <c r="AW94" i="164"/>
  <c r="AT94" i="164"/>
  <c r="AR94" i="164"/>
  <c r="AP94" i="164"/>
  <c r="AM94" i="164"/>
  <c r="AK94" i="164"/>
  <c r="AI94" i="164"/>
  <c r="AF94" i="164"/>
  <c r="AD94" i="164"/>
  <c r="AB94" i="164"/>
  <c r="Y94" i="164"/>
  <c r="W94" i="164"/>
  <c r="U94" i="164"/>
  <c r="R94" i="164"/>
  <c r="P94" i="164"/>
  <c r="N94" i="164"/>
  <c r="K94" i="164"/>
  <c r="I94" i="164"/>
  <c r="G94" i="164"/>
  <c r="BA92" i="164"/>
  <c r="AY92" i="164"/>
  <c r="AW92" i="164"/>
  <c r="AT92" i="164"/>
  <c r="AR92" i="164"/>
  <c r="AP92" i="164"/>
  <c r="AM92" i="164"/>
  <c r="AK92" i="164"/>
  <c r="AI92" i="164"/>
  <c r="AF92" i="164"/>
  <c r="AD92" i="164"/>
  <c r="AB92" i="164"/>
  <c r="Y92" i="164"/>
  <c r="W92" i="164"/>
  <c r="U92" i="164"/>
  <c r="R92" i="164"/>
  <c r="P92" i="164"/>
  <c r="N92" i="164"/>
  <c r="K92" i="164"/>
  <c r="I92" i="164"/>
  <c r="G92" i="164"/>
  <c r="BA91" i="164"/>
  <c r="AT91" i="164"/>
  <c r="AR91" i="164"/>
  <c r="BA89" i="164"/>
  <c r="AY89" i="164"/>
  <c r="AW89" i="164"/>
  <c r="AT89" i="164"/>
  <c r="AR89" i="164"/>
  <c r="AP89" i="164"/>
  <c r="AM89" i="164"/>
  <c r="AK89" i="164"/>
  <c r="AI89" i="164"/>
  <c r="AF89" i="164"/>
  <c r="AD89" i="164"/>
  <c r="AB89" i="164"/>
  <c r="Y89" i="164"/>
  <c r="W89" i="164"/>
  <c r="U89" i="164"/>
  <c r="R89" i="164"/>
  <c r="P89" i="164"/>
  <c r="N89" i="164"/>
  <c r="K89" i="164"/>
  <c r="I89" i="164"/>
  <c r="G89" i="164"/>
  <c r="BA87" i="164"/>
  <c r="AY87" i="164"/>
  <c r="AW87" i="164"/>
  <c r="AT87" i="164"/>
  <c r="AR87" i="164"/>
  <c r="AP87" i="164"/>
  <c r="AM87" i="164"/>
  <c r="AK87" i="164"/>
  <c r="AI87" i="164"/>
  <c r="AF87" i="164"/>
  <c r="AD87" i="164"/>
  <c r="AB87" i="164"/>
  <c r="Y87" i="164"/>
  <c r="W87" i="164"/>
  <c r="U87" i="164"/>
  <c r="R87" i="164"/>
  <c r="P87" i="164"/>
  <c r="N87" i="164"/>
  <c r="K87" i="164"/>
  <c r="I87" i="164"/>
  <c r="G87" i="164"/>
  <c r="AY86" i="164"/>
  <c r="AP86" i="164"/>
  <c r="AB86" i="164"/>
  <c r="BA84" i="164"/>
  <c r="AY84" i="164"/>
  <c r="AW84" i="164"/>
  <c r="AT84" i="164"/>
  <c r="AR84" i="164"/>
  <c r="AP84" i="164"/>
  <c r="AM84" i="164"/>
  <c r="AK84" i="164"/>
  <c r="AI84" i="164"/>
  <c r="AF84" i="164"/>
  <c r="AD84" i="164"/>
  <c r="AB84" i="164"/>
  <c r="Y84" i="164"/>
  <c r="W84" i="164"/>
  <c r="U84" i="164"/>
  <c r="R84" i="164"/>
  <c r="P84" i="164"/>
  <c r="N84" i="164"/>
  <c r="K84" i="164"/>
  <c r="I84" i="164"/>
  <c r="G84" i="164"/>
  <c r="BA82" i="164"/>
  <c r="AY82" i="164"/>
  <c r="AW82" i="164"/>
  <c r="AT82" i="164"/>
  <c r="AR82" i="164"/>
  <c r="AP82" i="164"/>
  <c r="AM82" i="164"/>
  <c r="AK82" i="164"/>
  <c r="AI82" i="164"/>
  <c r="AF82" i="164"/>
  <c r="AD82" i="164"/>
  <c r="AB82" i="164"/>
  <c r="Y82" i="164"/>
  <c r="W82" i="164"/>
  <c r="U82" i="164"/>
  <c r="R82" i="164"/>
  <c r="P82" i="164"/>
  <c r="N82" i="164"/>
  <c r="K82" i="164"/>
  <c r="I82" i="164"/>
  <c r="G82" i="164"/>
  <c r="AM81" i="164"/>
  <c r="AK81" i="164"/>
  <c r="AI81" i="164"/>
  <c r="AF81" i="164"/>
  <c r="Y81" i="164"/>
  <c r="R81" i="164"/>
  <c r="N81" i="164"/>
  <c r="BA79" i="164"/>
  <c r="AY79" i="164"/>
  <c r="AW79" i="164"/>
  <c r="AT79" i="164"/>
  <c r="AR79" i="164"/>
  <c r="AP79" i="164"/>
  <c r="AM79" i="164"/>
  <c r="AK79" i="164"/>
  <c r="AI79" i="164"/>
  <c r="AF79" i="164"/>
  <c r="AD79" i="164"/>
  <c r="AB79" i="164"/>
  <c r="Y79" i="164"/>
  <c r="W79" i="164"/>
  <c r="U79" i="164"/>
  <c r="R79" i="164"/>
  <c r="P79" i="164"/>
  <c r="N79" i="164"/>
  <c r="K79" i="164"/>
  <c r="I79" i="164"/>
  <c r="G79" i="164"/>
  <c r="BA77" i="164"/>
  <c r="AY77" i="164"/>
  <c r="AW77" i="164"/>
  <c r="AT77" i="164"/>
  <c r="AR77" i="164"/>
  <c r="AP77" i="164"/>
  <c r="AM77" i="164"/>
  <c r="AK77" i="164"/>
  <c r="AI77" i="164"/>
  <c r="AF77" i="164"/>
  <c r="AD77" i="164"/>
  <c r="AB77" i="164"/>
  <c r="Y77" i="164"/>
  <c r="W77" i="164"/>
  <c r="U77" i="164"/>
  <c r="R77" i="164"/>
  <c r="P77" i="164"/>
  <c r="N77" i="164"/>
  <c r="K77" i="164"/>
  <c r="I77" i="164"/>
  <c r="G77" i="164"/>
  <c r="BA76" i="164"/>
  <c r="AY76" i="164"/>
  <c r="AP76" i="164"/>
  <c r="AF76" i="164"/>
  <c r="AD76" i="164"/>
  <c r="U76" i="164"/>
  <c r="P76" i="164"/>
  <c r="N76" i="164"/>
  <c r="K76" i="164"/>
  <c r="BA74" i="164"/>
  <c r="AY74" i="164"/>
  <c r="AW74" i="164"/>
  <c r="AT74" i="164"/>
  <c r="AR74" i="164"/>
  <c r="AP74" i="164"/>
  <c r="AM74" i="164"/>
  <c r="AK74" i="164"/>
  <c r="AI74" i="164"/>
  <c r="AF74" i="164"/>
  <c r="AD74" i="164"/>
  <c r="AB74" i="164"/>
  <c r="Y74" i="164"/>
  <c r="W74" i="164"/>
  <c r="U74" i="164"/>
  <c r="R74" i="164"/>
  <c r="P74" i="164"/>
  <c r="N74" i="164"/>
  <c r="K74" i="164"/>
  <c r="I74" i="164"/>
  <c r="G74" i="164"/>
  <c r="BA72" i="164"/>
  <c r="AY72" i="164"/>
  <c r="AW72" i="164"/>
  <c r="AT72" i="164"/>
  <c r="AR72" i="164"/>
  <c r="AP72" i="164"/>
  <c r="AM72" i="164"/>
  <c r="AK72" i="164"/>
  <c r="AI72" i="164"/>
  <c r="AF72" i="164"/>
  <c r="AD72" i="164"/>
  <c r="AB72" i="164"/>
  <c r="Y72" i="164"/>
  <c r="W72" i="164"/>
  <c r="U72" i="164"/>
  <c r="R72" i="164"/>
  <c r="P72" i="164"/>
  <c r="N72" i="164"/>
  <c r="K72" i="164"/>
  <c r="I72" i="164"/>
  <c r="G72" i="164"/>
  <c r="AF71" i="164"/>
  <c r="AD71" i="164"/>
  <c r="BA69" i="164"/>
  <c r="AY69" i="164"/>
  <c r="AW69" i="164"/>
  <c r="AT69" i="164"/>
  <c r="AR69" i="164"/>
  <c r="AP69" i="164"/>
  <c r="AM69" i="164"/>
  <c r="AK69" i="164"/>
  <c r="AI69" i="164"/>
  <c r="AF69" i="164"/>
  <c r="AD69" i="164"/>
  <c r="AB69" i="164"/>
  <c r="Y69" i="164"/>
  <c r="W69" i="164"/>
  <c r="U69" i="164"/>
  <c r="R69" i="164"/>
  <c r="P69" i="164"/>
  <c r="N69" i="164"/>
  <c r="K69" i="164"/>
  <c r="I69" i="164"/>
  <c r="G69" i="164"/>
  <c r="BA67" i="164"/>
  <c r="AY67" i="164"/>
  <c r="AW67" i="164"/>
  <c r="AT67" i="164"/>
  <c r="AR67" i="164"/>
  <c r="AP67" i="164"/>
  <c r="AM67" i="164"/>
  <c r="AK67" i="164"/>
  <c r="AI67" i="164"/>
  <c r="AF67" i="164"/>
  <c r="AD67" i="164"/>
  <c r="AB67" i="164"/>
  <c r="Y67" i="164"/>
  <c r="W67" i="164"/>
  <c r="U67" i="164"/>
  <c r="R67" i="164"/>
  <c r="P67" i="164"/>
  <c r="N67" i="164"/>
  <c r="K67" i="164"/>
  <c r="I67" i="164"/>
  <c r="G67" i="164"/>
  <c r="AT66" i="164"/>
  <c r="AR66" i="164"/>
  <c r="AM66" i="164"/>
  <c r="AK66" i="164"/>
  <c r="W66" i="164"/>
  <c r="U66" i="164"/>
  <c r="K66" i="164"/>
  <c r="G66" i="164"/>
  <c r="BA64" i="164"/>
  <c r="AY64" i="164"/>
  <c r="AW64" i="164"/>
  <c r="AT64" i="164"/>
  <c r="AR64" i="164"/>
  <c r="AP64" i="164"/>
  <c r="AM64" i="164"/>
  <c r="AK64" i="164"/>
  <c r="AI64" i="164"/>
  <c r="AF64" i="164"/>
  <c r="AD64" i="164"/>
  <c r="AB64" i="164"/>
  <c r="Y64" i="164"/>
  <c r="W64" i="164"/>
  <c r="U64" i="164"/>
  <c r="R64" i="164"/>
  <c r="P64" i="164"/>
  <c r="N64" i="164"/>
  <c r="K64" i="164"/>
  <c r="I64" i="164"/>
  <c r="G64" i="164"/>
  <c r="BA62" i="164"/>
  <c r="AY62" i="164"/>
  <c r="AW62" i="164"/>
  <c r="AT62" i="164"/>
  <c r="AR62" i="164"/>
  <c r="AP62" i="164"/>
  <c r="AM62" i="164"/>
  <c r="AK62" i="164"/>
  <c r="AI62" i="164"/>
  <c r="AF62" i="164"/>
  <c r="AD62" i="164"/>
  <c r="AB62" i="164"/>
  <c r="Y62" i="164"/>
  <c r="W62" i="164"/>
  <c r="U62" i="164"/>
  <c r="R62" i="164"/>
  <c r="P62" i="164"/>
  <c r="N62" i="164"/>
  <c r="K62" i="164"/>
  <c r="I62" i="164"/>
  <c r="G62" i="164"/>
  <c r="AI61" i="164"/>
  <c r="Y61" i="164"/>
  <c r="I61" i="164"/>
  <c r="BA59" i="164"/>
  <c r="AY59" i="164"/>
  <c r="AW59" i="164"/>
  <c r="AT59" i="164"/>
  <c r="AR59" i="164"/>
  <c r="AP59" i="164"/>
  <c r="AM59" i="164"/>
  <c r="AK59" i="164"/>
  <c r="AI59" i="164"/>
  <c r="AF59" i="164"/>
  <c r="AD59" i="164"/>
  <c r="AB59" i="164"/>
  <c r="Y59" i="164"/>
  <c r="W59" i="164"/>
  <c r="U59" i="164"/>
  <c r="R59" i="164"/>
  <c r="P59" i="164"/>
  <c r="N59" i="164"/>
  <c r="K59" i="164"/>
  <c r="I59" i="164"/>
  <c r="G59" i="164"/>
  <c r="BA57" i="164"/>
  <c r="AY57" i="164"/>
  <c r="AW57" i="164"/>
  <c r="AT57" i="164"/>
  <c r="AR57" i="164"/>
  <c r="AP57" i="164"/>
  <c r="AM57" i="164"/>
  <c r="AK57" i="164"/>
  <c r="AI57" i="164"/>
  <c r="AF57" i="164"/>
  <c r="AD57" i="164"/>
  <c r="AB57" i="164"/>
  <c r="Y57" i="164"/>
  <c r="W57" i="164"/>
  <c r="U57" i="164"/>
  <c r="R57" i="164"/>
  <c r="P57" i="164"/>
  <c r="N57" i="164"/>
  <c r="K57" i="164"/>
  <c r="I57" i="164"/>
  <c r="G57" i="164"/>
  <c r="BA56" i="164"/>
  <c r="AW56" i="164"/>
  <c r="AY56" i="164"/>
  <c r="AD56" i="164"/>
  <c r="Y56" i="164"/>
  <c r="U56" i="164"/>
  <c r="BA54" i="164"/>
  <c r="AY54" i="164"/>
  <c r="AW54" i="164"/>
  <c r="AT54" i="164"/>
  <c r="AR54" i="164"/>
  <c r="AP54" i="164"/>
  <c r="AM54" i="164"/>
  <c r="AK54" i="164"/>
  <c r="AI54" i="164"/>
  <c r="AF54" i="164"/>
  <c r="AD54" i="164"/>
  <c r="AB54" i="164"/>
  <c r="Y54" i="164"/>
  <c r="W54" i="164"/>
  <c r="U54" i="164"/>
  <c r="R54" i="164"/>
  <c r="P54" i="164"/>
  <c r="N54" i="164"/>
  <c r="K54" i="164"/>
  <c r="I54" i="164"/>
  <c r="G54" i="164"/>
  <c r="BA52" i="164"/>
  <c r="AY52" i="164"/>
  <c r="AW52" i="164"/>
  <c r="AT52" i="164"/>
  <c r="AR52" i="164"/>
  <c r="AP52" i="164"/>
  <c r="AM52" i="164"/>
  <c r="AK52" i="164"/>
  <c r="AI52" i="164"/>
  <c r="AF52" i="164"/>
  <c r="AD52" i="164"/>
  <c r="AB52" i="164"/>
  <c r="Y52" i="164"/>
  <c r="W52" i="164"/>
  <c r="U52" i="164"/>
  <c r="R52" i="164"/>
  <c r="P52" i="164"/>
  <c r="N52" i="164"/>
  <c r="K52" i="164"/>
  <c r="I52" i="164"/>
  <c r="G52" i="164"/>
  <c r="BA51" i="164"/>
  <c r="AW51" i="164"/>
  <c r="AM51" i="164"/>
  <c r="AI51" i="164"/>
  <c r="Y51" i="164"/>
  <c r="U51" i="164"/>
  <c r="R51" i="164"/>
  <c r="BA49" i="164"/>
  <c r="AY49" i="164"/>
  <c r="AW49" i="164"/>
  <c r="AT49" i="164"/>
  <c r="AR49" i="164"/>
  <c r="AP49" i="164"/>
  <c r="AM49" i="164"/>
  <c r="AK49" i="164"/>
  <c r="AI49" i="164"/>
  <c r="AF49" i="164"/>
  <c r="AD49" i="164"/>
  <c r="AB49" i="164"/>
  <c r="Y49" i="164"/>
  <c r="W49" i="164"/>
  <c r="U49" i="164"/>
  <c r="R49" i="164"/>
  <c r="P49" i="164"/>
  <c r="N49" i="164"/>
  <c r="K49" i="164"/>
  <c r="I49" i="164"/>
  <c r="G49" i="164"/>
  <c r="BA47" i="164"/>
  <c r="AY47" i="164"/>
  <c r="AW47" i="164"/>
  <c r="AT47" i="164"/>
  <c r="AR47" i="164"/>
  <c r="AP47" i="164"/>
  <c r="AM47" i="164"/>
  <c r="AK47" i="164"/>
  <c r="AI47" i="164"/>
  <c r="AF47" i="164"/>
  <c r="AD47" i="164"/>
  <c r="AB47" i="164"/>
  <c r="Y47" i="164"/>
  <c r="W47" i="164"/>
  <c r="U47" i="164"/>
  <c r="R47" i="164"/>
  <c r="P47" i="164"/>
  <c r="N47" i="164"/>
  <c r="K47" i="164"/>
  <c r="I47" i="164"/>
  <c r="G47" i="164"/>
  <c r="AT46" i="164"/>
  <c r="AP46" i="164"/>
  <c r="AM46" i="164"/>
  <c r="AI46" i="164"/>
  <c r="U46" i="164"/>
  <c r="K46" i="164"/>
  <c r="BA44" i="164"/>
  <c r="AY44" i="164"/>
  <c r="AW44" i="164"/>
  <c r="AT44" i="164"/>
  <c r="AR44" i="164"/>
  <c r="AP44" i="164"/>
  <c r="AM44" i="164"/>
  <c r="AK44" i="164"/>
  <c r="AI44" i="164"/>
  <c r="AF44" i="164"/>
  <c r="AD44" i="164"/>
  <c r="AB44" i="164"/>
  <c r="Y44" i="164"/>
  <c r="W44" i="164"/>
  <c r="U44" i="164"/>
  <c r="R44" i="164"/>
  <c r="P44" i="164"/>
  <c r="N44" i="164"/>
  <c r="K44" i="164"/>
  <c r="I44" i="164"/>
  <c r="G44" i="164"/>
  <c r="BA42" i="164"/>
  <c r="AY42" i="164"/>
  <c r="AW42" i="164"/>
  <c r="AT42" i="164"/>
  <c r="AR42" i="164"/>
  <c r="AP42" i="164"/>
  <c r="AM42" i="164"/>
  <c r="AK42" i="164"/>
  <c r="AI42" i="164"/>
  <c r="AF42" i="164"/>
  <c r="AD42" i="164"/>
  <c r="AB42" i="164"/>
  <c r="Y42" i="164"/>
  <c r="W42" i="164"/>
  <c r="U42" i="164"/>
  <c r="R42" i="164"/>
  <c r="P42" i="164"/>
  <c r="N42" i="164"/>
  <c r="K42" i="164"/>
  <c r="I42" i="164"/>
  <c r="G42" i="164"/>
  <c r="AT41" i="164"/>
  <c r="AI41" i="164"/>
  <c r="AB41" i="164"/>
  <c r="R41" i="164"/>
  <c r="N41" i="164"/>
  <c r="P41" i="164"/>
  <c r="BA39" i="164"/>
  <c r="AY39" i="164"/>
  <c r="AW39" i="164"/>
  <c r="AT39" i="164"/>
  <c r="AR39" i="164"/>
  <c r="AP39" i="164"/>
  <c r="AM39" i="164"/>
  <c r="AK39" i="164"/>
  <c r="AI39" i="164"/>
  <c r="AF39" i="164"/>
  <c r="AD39" i="164"/>
  <c r="AB39" i="164"/>
  <c r="Y39" i="164"/>
  <c r="W39" i="164"/>
  <c r="U39" i="164"/>
  <c r="R39" i="164"/>
  <c r="P39" i="164"/>
  <c r="N39" i="164"/>
  <c r="K39" i="164"/>
  <c r="I39" i="164"/>
  <c r="G39" i="164"/>
  <c r="BA37" i="164"/>
  <c r="AY37" i="164"/>
  <c r="AW37" i="164"/>
  <c r="AT37" i="164"/>
  <c r="AR37" i="164"/>
  <c r="AP37" i="164"/>
  <c r="AM37" i="164"/>
  <c r="AK37" i="164"/>
  <c r="AI37" i="164"/>
  <c r="AF37" i="164"/>
  <c r="AD37" i="164"/>
  <c r="AB37" i="164"/>
  <c r="Y37" i="164"/>
  <c r="W37" i="164"/>
  <c r="U37" i="164"/>
  <c r="R37" i="164"/>
  <c r="P37" i="164"/>
  <c r="N37" i="164"/>
  <c r="K37" i="164"/>
  <c r="I37" i="164"/>
  <c r="G37" i="164"/>
  <c r="AY36" i="164"/>
  <c r="AM36" i="164"/>
  <c r="AF36" i="164"/>
  <c r="AD36" i="164"/>
  <c r="AB36" i="164"/>
  <c r="U36" i="164"/>
  <c r="BA34" i="164"/>
  <c r="AY34" i="164"/>
  <c r="AW34" i="164"/>
  <c r="AT34" i="164"/>
  <c r="AR34" i="164"/>
  <c r="AP34" i="164"/>
  <c r="AM34" i="164"/>
  <c r="AK34" i="164"/>
  <c r="AI34" i="164"/>
  <c r="AF34" i="164"/>
  <c r="AD34" i="164"/>
  <c r="AB34" i="164"/>
  <c r="Y34" i="164"/>
  <c r="W34" i="164"/>
  <c r="U34" i="164"/>
  <c r="R34" i="164"/>
  <c r="P34" i="164"/>
  <c r="N34" i="164"/>
  <c r="K34" i="164"/>
  <c r="I34" i="164"/>
  <c r="G34" i="164"/>
  <c r="BA32" i="164"/>
  <c r="AY32" i="164"/>
  <c r="AW32" i="164"/>
  <c r="AT32" i="164"/>
  <c r="AR32" i="164"/>
  <c r="AP32" i="164"/>
  <c r="AM32" i="164"/>
  <c r="AK32" i="164"/>
  <c r="AI32" i="164"/>
  <c r="AF32" i="164"/>
  <c r="AD32" i="164"/>
  <c r="AB32" i="164"/>
  <c r="Y32" i="164"/>
  <c r="W32" i="164"/>
  <c r="U32" i="164"/>
  <c r="R32" i="164"/>
  <c r="P32" i="164"/>
  <c r="N32" i="164"/>
  <c r="K32" i="164"/>
  <c r="I32" i="164"/>
  <c r="G32" i="164"/>
  <c r="BA31" i="164"/>
  <c r="AY31" i="164"/>
  <c r="AW31" i="164"/>
  <c r="AK31" i="164"/>
  <c r="R31" i="164"/>
  <c r="P31" i="164"/>
  <c r="BA29" i="164"/>
  <c r="AY29" i="164"/>
  <c r="AW29" i="164"/>
  <c r="AT29" i="164"/>
  <c r="AR29" i="164"/>
  <c r="AP29" i="164"/>
  <c r="AM29" i="164"/>
  <c r="AK29" i="164"/>
  <c r="AI29" i="164"/>
  <c r="AF29" i="164"/>
  <c r="AD29" i="164"/>
  <c r="AB29" i="164"/>
  <c r="Y29" i="164"/>
  <c r="W29" i="164"/>
  <c r="U29" i="164"/>
  <c r="R29" i="164"/>
  <c r="P29" i="164"/>
  <c r="N29" i="164"/>
  <c r="K29" i="164"/>
  <c r="I29" i="164"/>
  <c r="G29" i="164"/>
  <c r="BA27" i="164"/>
  <c r="AY27" i="164"/>
  <c r="AW27" i="164"/>
  <c r="AT27" i="164"/>
  <c r="AR27" i="164"/>
  <c r="AP27" i="164"/>
  <c r="AM27" i="164"/>
  <c r="AK27" i="164"/>
  <c r="AI27" i="164"/>
  <c r="AF27" i="164"/>
  <c r="AD27" i="164"/>
  <c r="AB27" i="164"/>
  <c r="Y27" i="164"/>
  <c r="W27" i="164"/>
  <c r="U27" i="164"/>
  <c r="R27" i="164"/>
  <c r="P27" i="164"/>
  <c r="N27" i="164"/>
  <c r="K27" i="164"/>
  <c r="I27" i="164"/>
  <c r="G27" i="164"/>
  <c r="AW26" i="164"/>
  <c r="AT26" i="164"/>
  <c r="AR26" i="164"/>
  <c r="AK26" i="164"/>
  <c r="AD26" i="164"/>
  <c r="AB26" i="164"/>
  <c r="W26" i="164"/>
  <c r="G26" i="164"/>
  <c r="BA24" i="164"/>
  <c r="AY24" i="164"/>
  <c r="AW24" i="164"/>
  <c r="AT24" i="164"/>
  <c r="AR24" i="164"/>
  <c r="AP24" i="164"/>
  <c r="AM24" i="164"/>
  <c r="AK24" i="164"/>
  <c r="AI24" i="164"/>
  <c r="AF24" i="164"/>
  <c r="AD24" i="164"/>
  <c r="AB24" i="164"/>
  <c r="Y24" i="164"/>
  <c r="W24" i="164"/>
  <c r="U24" i="164"/>
  <c r="R24" i="164"/>
  <c r="P24" i="164"/>
  <c r="N24" i="164"/>
  <c r="K24" i="164"/>
  <c r="I24" i="164"/>
  <c r="G24" i="164"/>
  <c r="BA22" i="164"/>
  <c r="AY22" i="164"/>
  <c r="AW22" i="164"/>
  <c r="AT22" i="164"/>
  <c r="AR22" i="164"/>
  <c r="AP22" i="164"/>
  <c r="AM22" i="164"/>
  <c r="AK22" i="164"/>
  <c r="AI22" i="164"/>
  <c r="AF22" i="164"/>
  <c r="AD22" i="164"/>
  <c r="AB22" i="164"/>
  <c r="Y22" i="164"/>
  <c r="W22" i="164"/>
  <c r="U22" i="164"/>
  <c r="R22" i="164"/>
  <c r="P22" i="164"/>
  <c r="N22" i="164"/>
  <c r="K22" i="164"/>
  <c r="I22" i="164"/>
  <c r="G22" i="164"/>
  <c r="BA21" i="164"/>
  <c r="AM21" i="164"/>
  <c r="AK21" i="164"/>
  <c r="AI21" i="164"/>
  <c r="AD21" i="164"/>
  <c r="AF21" i="164"/>
  <c r="U21" i="164"/>
  <c r="N21" i="164"/>
  <c r="K21" i="164"/>
  <c r="I21" i="164"/>
  <c r="BA19" i="164"/>
  <c r="AY19" i="164"/>
  <c r="AW19" i="164"/>
  <c r="AT19" i="164"/>
  <c r="AR19" i="164"/>
  <c r="AP19" i="164"/>
  <c r="AM19" i="164"/>
  <c r="AK19" i="164"/>
  <c r="AI19" i="164"/>
  <c r="AF19" i="164"/>
  <c r="AD19" i="164"/>
  <c r="AB19" i="164"/>
  <c r="W19" i="164"/>
  <c r="U19" i="164"/>
  <c r="R19" i="164"/>
  <c r="P19" i="164"/>
  <c r="N19" i="164"/>
  <c r="K19" i="164"/>
  <c r="I19" i="164"/>
  <c r="G19" i="164"/>
  <c r="BA17" i="164"/>
  <c r="AY17" i="164"/>
  <c r="AW17" i="164"/>
  <c r="AT17" i="164"/>
  <c r="AR17" i="164"/>
  <c r="AP17" i="164"/>
  <c r="AM17" i="164"/>
  <c r="AK17" i="164"/>
  <c r="AI17" i="164"/>
  <c r="AF17" i="164"/>
  <c r="AD17" i="164"/>
  <c r="AB17" i="164"/>
  <c r="Y17" i="164"/>
  <c r="W17" i="164"/>
  <c r="U17" i="164"/>
  <c r="R17" i="164"/>
  <c r="P17" i="164"/>
  <c r="N17" i="164"/>
  <c r="K17" i="164"/>
  <c r="I17" i="164"/>
  <c r="G17" i="164"/>
  <c r="BA16" i="164"/>
  <c r="AM16" i="164"/>
  <c r="AI16" i="164"/>
  <c r="Y16" i="164"/>
  <c r="R16" i="164"/>
  <c r="BA14" i="164"/>
  <c r="AY14" i="164"/>
  <c r="AW14" i="164"/>
  <c r="AT14" i="164"/>
  <c r="AR14" i="164"/>
  <c r="AP14" i="164"/>
  <c r="AM14" i="164"/>
  <c r="AK14" i="164"/>
  <c r="AI14" i="164"/>
  <c r="AF14" i="164"/>
  <c r="AD14" i="164"/>
  <c r="AB14" i="164"/>
  <c r="Y14" i="164"/>
  <c r="W14" i="164"/>
  <c r="U14" i="164"/>
  <c r="R14" i="164"/>
  <c r="P14" i="164"/>
  <c r="N14" i="164"/>
  <c r="K14" i="164"/>
  <c r="I14" i="164"/>
  <c r="G14" i="164"/>
  <c r="BA12" i="164"/>
  <c r="AY12" i="164"/>
  <c r="AW12" i="164"/>
  <c r="AT12" i="164"/>
  <c r="AR12" i="164"/>
  <c r="AP12" i="164"/>
  <c r="AM12" i="164"/>
  <c r="AK12" i="164"/>
  <c r="AI12" i="164"/>
  <c r="AF12" i="164"/>
  <c r="AD12" i="164"/>
  <c r="AB12" i="164"/>
  <c r="Y12" i="164"/>
  <c r="W12" i="164"/>
  <c r="U12" i="164"/>
  <c r="R12" i="164"/>
  <c r="P12" i="164"/>
  <c r="N12" i="164"/>
  <c r="K12" i="164"/>
  <c r="I12" i="164"/>
  <c r="G12" i="164"/>
  <c r="BA11" i="164"/>
  <c r="AY11" i="164"/>
  <c r="AW11" i="164"/>
  <c r="AT11" i="164"/>
  <c r="AR11" i="164"/>
  <c r="AP11" i="164"/>
  <c r="AK11" i="164"/>
  <c r="AF11" i="164"/>
  <c r="Y11" i="164"/>
  <c r="I11" i="164"/>
  <c r="BA9" i="164"/>
  <c r="AY9" i="164"/>
  <c r="AW9" i="164"/>
  <c r="AT9" i="164"/>
  <c r="AR9" i="164"/>
  <c r="AP9" i="164"/>
  <c r="AM9" i="164"/>
  <c r="AK9" i="164"/>
  <c r="AI9" i="164"/>
  <c r="AF9" i="164"/>
  <c r="AD9" i="164"/>
  <c r="AB9" i="164"/>
  <c r="Y9" i="164"/>
  <c r="W9" i="164"/>
  <c r="U9" i="164"/>
  <c r="R9" i="164"/>
  <c r="P9" i="164"/>
  <c r="N9" i="164"/>
  <c r="K9" i="164"/>
  <c r="I9" i="164"/>
  <c r="G9" i="164"/>
  <c r="BA7" i="164"/>
  <c r="AY7" i="164"/>
  <c r="AW7" i="164"/>
  <c r="AT7" i="164"/>
  <c r="AR7" i="164"/>
  <c r="AP7" i="164"/>
  <c r="AM7" i="164"/>
  <c r="AK7" i="164"/>
  <c r="AI7" i="164"/>
  <c r="AF7" i="164"/>
  <c r="AD7" i="164"/>
  <c r="AB7" i="164"/>
  <c r="Y7" i="164"/>
  <c r="U7" i="164"/>
  <c r="P7" i="164"/>
  <c r="N7" i="164"/>
  <c r="K7" i="164"/>
  <c r="I7" i="164"/>
  <c r="G7" i="164"/>
  <c r="BA226" i="164"/>
  <c r="AM226" i="164"/>
  <c r="AI226" i="164"/>
  <c r="Y226" i="164"/>
  <c r="N226" i="164"/>
  <c r="I226" i="164"/>
  <c r="BA224" i="164"/>
  <c r="AY224" i="164"/>
  <c r="AW224" i="164"/>
  <c r="AT224" i="164"/>
  <c r="AR224" i="164"/>
  <c r="AP224" i="164"/>
  <c r="AM224" i="164"/>
  <c r="AK224" i="164"/>
  <c r="AI224" i="164"/>
  <c r="AF224" i="164"/>
  <c r="AD224" i="164"/>
  <c r="AB224" i="164"/>
  <c r="Y224" i="164"/>
  <c r="W224" i="164"/>
  <c r="U224" i="164"/>
  <c r="R224" i="164"/>
  <c r="P224" i="164"/>
  <c r="N224" i="164"/>
  <c r="K224" i="164"/>
  <c r="I224" i="164"/>
  <c r="G224" i="164"/>
  <c r="BA222" i="164"/>
  <c r="AY222" i="164"/>
  <c r="AW222" i="164"/>
  <c r="AT222" i="164"/>
  <c r="AR222" i="164"/>
  <c r="AP222" i="164"/>
  <c r="AM222" i="164"/>
  <c r="AK222" i="164"/>
  <c r="AI222" i="164"/>
  <c r="AF222" i="164"/>
  <c r="AD222" i="164"/>
  <c r="AB222" i="164"/>
  <c r="Y222" i="164"/>
  <c r="W222" i="164"/>
  <c r="U222" i="164"/>
  <c r="R222" i="164"/>
  <c r="P222" i="164"/>
  <c r="N222" i="164"/>
  <c r="K222" i="164"/>
  <c r="I222" i="164"/>
  <c r="G222" i="164"/>
  <c r="AR221" i="164"/>
  <c r="AB221" i="164"/>
  <c r="Y221" i="164"/>
  <c r="P221" i="164"/>
  <c r="G221" i="164"/>
  <c r="BA219" i="164"/>
  <c r="AY219" i="164"/>
  <c r="AW219" i="164"/>
  <c r="AT219" i="164"/>
  <c r="AR219" i="164"/>
  <c r="AP219" i="164"/>
  <c r="AM219" i="164"/>
  <c r="AK219" i="164"/>
  <c r="AI219" i="164"/>
  <c r="AF219" i="164"/>
  <c r="AD219" i="164"/>
  <c r="AB219" i="164"/>
  <c r="Y219" i="164"/>
  <c r="W219" i="164"/>
  <c r="U219" i="164"/>
  <c r="R219" i="164"/>
  <c r="P219" i="164"/>
  <c r="N219" i="164"/>
  <c r="K219" i="164"/>
  <c r="I219" i="164"/>
  <c r="G219" i="164"/>
  <c r="BA217" i="164"/>
  <c r="AY217" i="164"/>
  <c r="AW217" i="164"/>
  <c r="AT217" i="164"/>
  <c r="AR217" i="164"/>
  <c r="AP217" i="164"/>
  <c r="AM217" i="164"/>
  <c r="AK217" i="164"/>
  <c r="AI217" i="164"/>
  <c r="AF217" i="164"/>
  <c r="AD217" i="164"/>
  <c r="AB217" i="164"/>
  <c r="Y217" i="164"/>
  <c r="W217" i="164"/>
  <c r="U217" i="164"/>
  <c r="R217" i="164"/>
  <c r="P217" i="164"/>
  <c r="N217" i="164"/>
  <c r="K217" i="164"/>
  <c r="I217" i="164"/>
  <c r="G217" i="164"/>
  <c r="AY216" i="164"/>
  <c r="AR216" i="164"/>
  <c r="AP216" i="164"/>
  <c r="AM216" i="164"/>
  <c r="AK216" i="164"/>
  <c r="AI216" i="164"/>
  <c r="AB216" i="164"/>
  <c r="P216" i="164"/>
  <c r="BA214" i="164"/>
  <c r="AY214" i="164"/>
  <c r="AW214" i="164"/>
  <c r="AT214" i="164"/>
  <c r="AR214" i="164"/>
  <c r="AP214" i="164"/>
  <c r="AM214" i="164"/>
  <c r="AK214" i="164"/>
  <c r="AI214" i="164"/>
  <c r="AF214" i="164"/>
  <c r="AD214" i="164"/>
  <c r="AB214" i="164"/>
  <c r="Y214" i="164"/>
  <c r="W214" i="164"/>
  <c r="U214" i="164"/>
  <c r="R214" i="164"/>
  <c r="P214" i="164"/>
  <c r="N214" i="164"/>
  <c r="K214" i="164"/>
  <c r="I214" i="164"/>
  <c r="G214" i="164"/>
  <c r="BA212" i="164"/>
  <c r="AY212" i="164"/>
  <c r="AW212" i="164"/>
  <c r="AT212" i="164"/>
  <c r="AR212" i="164"/>
  <c r="AP212" i="164"/>
  <c r="AM212" i="164"/>
  <c r="AK212" i="164"/>
  <c r="AI212" i="164"/>
  <c r="AF212" i="164"/>
  <c r="AD212" i="164"/>
  <c r="AB212" i="164"/>
  <c r="Y212" i="164"/>
  <c r="W212" i="164"/>
  <c r="U212" i="164"/>
  <c r="R212" i="164"/>
  <c r="P212" i="164"/>
  <c r="N212" i="164"/>
  <c r="K212" i="164"/>
  <c r="I212" i="164"/>
  <c r="G212" i="164"/>
  <c r="AK211" i="164"/>
  <c r="AF211" i="164"/>
  <c r="W211" i="164"/>
  <c r="R211" i="164"/>
  <c r="G211" i="164"/>
  <c r="I211" i="164"/>
  <c r="BA209" i="164"/>
  <c r="AY209" i="164"/>
  <c r="AW209" i="164"/>
  <c r="AT209" i="164"/>
  <c r="AR209" i="164"/>
  <c r="AP209" i="164"/>
  <c r="AM209" i="164"/>
  <c r="AK209" i="164"/>
  <c r="AI209" i="164"/>
  <c r="AF209" i="164"/>
  <c r="AD209" i="164"/>
  <c r="AB209" i="164"/>
  <c r="Y209" i="164"/>
  <c r="W209" i="164"/>
  <c r="U209" i="164"/>
  <c r="R209" i="164"/>
  <c r="P209" i="164"/>
  <c r="N209" i="164"/>
  <c r="K209" i="164"/>
  <c r="I209" i="164"/>
  <c r="G209" i="164"/>
  <c r="BA207" i="164"/>
  <c r="AY207" i="164"/>
  <c r="AW207" i="164"/>
  <c r="AT207" i="164"/>
  <c r="AR207" i="164"/>
  <c r="AP207" i="164"/>
  <c r="AM207" i="164"/>
  <c r="AK207" i="164"/>
  <c r="AI207" i="164"/>
  <c r="AF207" i="164"/>
  <c r="AD207" i="164"/>
  <c r="AB207" i="164"/>
  <c r="Y207" i="164"/>
  <c r="W207" i="164"/>
  <c r="U207" i="164"/>
  <c r="R207" i="164"/>
  <c r="P207" i="164"/>
  <c r="N207" i="164"/>
  <c r="K207" i="164"/>
  <c r="I207" i="164"/>
  <c r="G207" i="164"/>
  <c r="BA206" i="164"/>
  <c r="AW206" i="164"/>
  <c r="AI206" i="164"/>
  <c r="Y206" i="164"/>
  <c r="W206" i="164"/>
  <c r="U206" i="164"/>
  <c r="R206" i="164"/>
  <c r="P206" i="164"/>
  <c r="N206" i="164"/>
  <c r="BA204" i="164"/>
  <c r="AY204" i="164"/>
  <c r="AW204" i="164"/>
  <c r="AT204" i="164"/>
  <c r="AR204" i="164"/>
  <c r="AP204" i="164"/>
  <c r="AM204" i="164"/>
  <c r="AK204" i="164"/>
  <c r="AI204" i="164"/>
  <c r="AF204" i="164"/>
  <c r="AD204" i="164"/>
  <c r="AB204" i="164"/>
  <c r="Y204" i="164"/>
  <c r="W204" i="164"/>
  <c r="U204" i="164"/>
  <c r="R204" i="164"/>
  <c r="P204" i="164"/>
  <c r="N204" i="164"/>
  <c r="K204" i="164"/>
  <c r="I204" i="164"/>
  <c r="G204" i="164"/>
  <c r="BA202" i="164"/>
  <c r="AY202" i="164"/>
  <c r="AW202" i="164"/>
  <c r="AT202" i="164"/>
  <c r="AR202" i="164"/>
  <c r="AP202" i="164"/>
  <c r="AM202" i="164"/>
  <c r="AK202" i="164"/>
  <c r="AI202" i="164"/>
  <c r="AF202" i="164"/>
  <c r="AD202" i="164"/>
  <c r="AB202" i="164"/>
  <c r="Y202" i="164"/>
  <c r="W202" i="164"/>
  <c r="U202" i="164"/>
  <c r="R202" i="164"/>
  <c r="P202" i="164"/>
  <c r="N202" i="164"/>
  <c r="K202" i="164"/>
  <c r="I202" i="164"/>
  <c r="G202" i="164"/>
  <c r="BA201" i="164"/>
  <c r="AW201" i="164"/>
  <c r="AR201" i="164"/>
  <c r="AK201" i="164"/>
  <c r="AB201" i="164"/>
  <c r="W201" i="164"/>
  <c r="P201" i="164"/>
  <c r="BA199" i="164"/>
  <c r="AY199" i="164"/>
  <c r="AW199" i="164"/>
  <c r="AT199" i="164"/>
  <c r="AR199" i="164"/>
  <c r="AP199" i="164"/>
  <c r="AM199" i="164"/>
  <c r="AK199" i="164"/>
  <c r="AI199" i="164"/>
  <c r="AF199" i="164"/>
  <c r="AD199" i="164"/>
  <c r="AB199" i="164"/>
  <c r="Y199" i="164"/>
  <c r="W199" i="164"/>
  <c r="U199" i="164"/>
  <c r="R199" i="164"/>
  <c r="P199" i="164"/>
  <c r="N199" i="164"/>
  <c r="K199" i="164"/>
  <c r="I199" i="164"/>
  <c r="G199" i="164"/>
  <c r="BA197" i="164"/>
  <c r="AY197" i="164"/>
  <c r="AW197" i="164"/>
  <c r="AT197" i="164"/>
  <c r="AR197" i="164"/>
  <c r="AP197" i="164"/>
  <c r="AM197" i="164"/>
  <c r="AK197" i="164"/>
  <c r="AI197" i="164"/>
  <c r="AF197" i="164"/>
  <c r="AD197" i="164"/>
  <c r="AB197" i="164"/>
  <c r="Y197" i="164"/>
  <c r="W197" i="164"/>
  <c r="U197" i="164"/>
  <c r="R197" i="164"/>
  <c r="P197" i="164"/>
  <c r="N197" i="164"/>
  <c r="K197" i="164"/>
  <c r="I197" i="164"/>
  <c r="G197" i="164"/>
  <c r="BA196" i="164"/>
  <c r="AM196" i="164"/>
  <c r="AK196" i="164"/>
  <c r="AI196" i="164"/>
  <c r="AF196" i="164"/>
  <c r="AD196" i="164"/>
  <c r="AB196" i="164"/>
  <c r="W196" i="164"/>
  <c r="P196" i="164"/>
  <c r="N196" i="164"/>
  <c r="G196" i="164"/>
  <c r="BA194" i="164"/>
  <c r="AY194" i="164"/>
  <c r="AW194" i="164"/>
  <c r="AT194" i="164"/>
  <c r="AR194" i="164"/>
  <c r="AP194" i="164"/>
  <c r="AM194" i="164"/>
  <c r="AK194" i="164"/>
  <c r="AI194" i="164"/>
  <c r="AF194" i="164"/>
  <c r="AD194" i="164"/>
  <c r="AB194" i="164"/>
  <c r="Y194" i="164"/>
  <c r="W194" i="164"/>
  <c r="U194" i="164"/>
  <c r="R194" i="164"/>
  <c r="P194" i="164"/>
  <c r="N194" i="164"/>
  <c r="K194" i="164"/>
  <c r="I194" i="164"/>
  <c r="G194" i="164"/>
  <c r="BA192" i="164"/>
  <c r="AY192" i="164"/>
  <c r="AW192" i="164"/>
  <c r="AT192" i="164"/>
  <c r="AR192" i="164"/>
  <c r="AP192" i="164"/>
  <c r="AM192" i="164"/>
  <c r="AK192" i="164"/>
  <c r="AI192" i="164"/>
  <c r="AF192" i="164"/>
  <c r="AD192" i="164"/>
  <c r="AB192" i="164"/>
  <c r="Y192" i="164"/>
  <c r="W192" i="164"/>
  <c r="U192" i="164"/>
  <c r="R192" i="164"/>
  <c r="P192" i="164"/>
  <c r="N192" i="164"/>
  <c r="K192" i="164"/>
  <c r="I192" i="164"/>
  <c r="G192" i="164"/>
  <c r="AW191" i="164"/>
  <c r="BA191" i="164"/>
  <c r="AT191" i="164"/>
  <c r="AI191" i="164"/>
  <c r="W191" i="164"/>
  <c r="BA189" i="164"/>
  <c r="AY189" i="164"/>
  <c r="AW189" i="164"/>
  <c r="AT189" i="164"/>
  <c r="AR189" i="164"/>
  <c r="AP189" i="164"/>
  <c r="AM189" i="164"/>
  <c r="AK189" i="164"/>
  <c r="AI189" i="164"/>
  <c r="AF189" i="164"/>
  <c r="AD189" i="164"/>
  <c r="AB189" i="164"/>
  <c r="Y189" i="164"/>
  <c r="W189" i="164"/>
  <c r="U189" i="164"/>
  <c r="R189" i="164"/>
  <c r="P189" i="164"/>
  <c r="N189" i="164"/>
  <c r="K189" i="164"/>
  <c r="I189" i="164"/>
  <c r="G189" i="164"/>
  <c r="BA187" i="164"/>
  <c r="AY187" i="164"/>
  <c r="AW187" i="164"/>
  <c r="AT187" i="164"/>
  <c r="AR187" i="164"/>
  <c r="AP187" i="164"/>
  <c r="AM187" i="164"/>
  <c r="AK187" i="164"/>
  <c r="AI187" i="164"/>
  <c r="AF187" i="164"/>
  <c r="AD187" i="164"/>
  <c r="AB187" i="164"/>
  <c r="Y187" i="164"/>
  <c r="W187" i="164"/>
  <c r="U187" i="164"/>
  <c r="R187" i="164"/>
  <c r="P187" i="164"/>
  <c r="N187" i="164"/>
  <c r="K187" i="164"/>
  <c r="I187" i="164"/>
  <c r="G187" i="164"/>
  <c r="AW186" i="164"/>
  <c r="AK186" i="164"/>
  <c r="AF186" i="164"/>
  <c r="AD186" i="164"/>
  <c r="Y186" i="164"/>
  <c r="U186" i="164"/>
  <c r="BA184" i="164"/>
  <c r="AY184" i="164"/>
  <c r="AW184" i="164"/>
  <c r="AT184" i="164"/>
  <c r="AR184" i="164"/>
  <c r="AP184" i="164"/>
  <c r="AM184" i="164"/>
  <c r="AK184" i="164"/>
  <c r="AI184" i="164"/>
  <c r="AF184" i="164"/>
  <c r="AD184" i="164"/>
  <c r="AB184" i="164"/>
  <c r="Y184" i="164"/>
  <c r="W184" i="164"/>
  <c r="U184" i="164"/>
  <c r="R184" i="164"/>
  <c r="P184" i="164"/>
  <c r="N184" i="164"/>
  <c r="K184" i="164"/>
  <c r="I184" i="164"/>
  <c r="G184" i="164"/>
  <c r="BA182" i="164"/>
  <c r="AY182" i="164"/>
  <c r="AW182" i="164"/>
  <c r="AT182" i="164"/>
  <c r="AR182" i="164"/>
  <c r="AP182" i="164"/>
  <c r="AM182" i="164"/>
  <c r="AK182" i="164"/>
  <c r="AI182" i="164"/>
  <c r="AF182" i="164"/>
  <c r="AD182" i="164"/>
  <c r="AB182" i="164"/>
  <c r="Y182" i="164"/>
  <c r="W182" i="164"/>
  <c r="U182" i="164"/>
  <c r="R182" i="164"/>
  <c r="P182" i="164"/>
  <c r="N182" i="164"/>
  <c r="K182" i="164"/>
  <c r="I182" i="164"/>
  <c r="G182" i="164"/>
  <c r="AY181" i="164"/>
  <c r="AT181" i="164"/>
  <c r="AP181" i="164"/>
  <c r="AF181" i="164"/>
  <c r="AB181" i="164"/>
  <c r="P181" i="164"/>
  <c r="BA179" i="164"/>
  <c r="AY179" i="164"/>
  <c r="AW179" i="164"/>
  <c r="AT179" i="164"/>
  <c r="AR179" i="164"/>
  <c r="AP179" i="164"/>
  <c r="AM179" i="164"/>
  <c r="AK179" i="164"/>
  <c r="AI179" i="164"/>
  <c r="AF179" i="164"/>
  <c r="AD179" i="164"/>
  <c r="AB179" i="164"/>
  <c r="Y179" i="164"/>
  <c r="W179" i="164"/>
  <c r="U179" i="164"/>
  <c r="R179" i="164"/>
  <c r="P179" i="164"/>
  <c r="N179" i="164"/>
  <c r="K179" i="164"/>
  <c r="I179" i="164"/>
  <c r="G179" i="164"/>
  <c r="BA177" i="164"/>
  <c r="AY177" i="164"/>
  <c r="AW177" i="164"/>
  <c r="AT177" i="164"/>
  <c r="AR177" i="164"/>
  <c r="AP177" i="164"/>
  <c r="AM177" i="164"/>
  <c r="AK177" i="164"/>
  <c r="AI177" i="164"/>
  <c r="AF177" i="164"/>
  <c r="AD177" i="164"/>
  <c r="AB177" i="164"/>
  <c r="Y177" i="164"/>
  <c r="W177" i="164"/>
  <c r="U177" i="164"/>
  <c r="R177" i="164"/>
  <c r="P177" i="164"/>
  <c r="N177" i="164"/>
  <c r="K177" i="164"/>
  <c r="I177" i="164"/>
  <c r="G177" i="164"/>
  <c r="AY176" i="164"/>
  <c r="AR176" i="164"/>
  <c r="AM176" i="164"/>
  <c r="AB176" i="164"/>
  <c r="Y176" i="164"/>
  <c r="W176" i="164"/>
  <c r="K176" i="164"/>
  <c r="G176" i="164"/>
  <c r="BA174" i="164"/>
  <c r="AY174" i="164"/>
  <c r="AW174" i="164"/>
  <c r="AT174" i="164"/>
  <c r="AR174" i="164"/>
  <c r="AP174" i="164"/>
  <c r="AM174" i="164"/>
  <c r="AK174" i="164"/>
  <c r="AI174" i="164"/>
  <c r="AF174" i="164"/>
  <c r="AD174" i="164"/>
  <c r="AB174" i="164"/>
  <c r="Y174" i="164"/>
  <c r="W174" i="164"/>
  <c r="U174" i="164"/>
  <c r="R174" i="164"/>
  <c r="P174" i="164"/>
  <c r="N174" i="164"/>
  <c r="K174" i="164"/>
  <c r="I174" i="164"/>
  <c r="G174" i="164"/>
  <c r="BA172" i="164"/>
  <c r="AY172" i="164"/>
  <c r="AW172" i="164"/>
  <c r="AT172" i="164"/>
  <c r="AR172" i="164"/>
  <c r="AP172" i="164"/>
  <c r="AM172" i="164"/>
  <c r="AK172" i="164"/>
  <c r="AI172" i="164"/>
  <c r="AF172" i="164"/>
  <c r="AD172" i="164"/>
  <c r="AB172" i="164"/>
  <c r="Y172" i="164"/>
  <c r="W172" i="164"/>
  <c r="U172" i="164"/>
  <c r="R172" i="164"/>
  <c r="P172" i="164"/>
  <c r="N172" i="164"/>
  <c r="K172" i="164"/>
  <c r="I172" i="164"/>
  <c r="G172" i="164"/>
  <c r="AP171" i="164"/>
  <c r="AM171" i="164"/>
  <c r="AK171" i="164"/>
  <c r="Y171" i="164"/>
  <c r="U171" i="164"/>
  <c r="G171" i="164"/>
  <c r="BA169" i="164"/>
  <c r="AY169" i="164"/>
  <c r="AW169" i="164"/>
  <c r="AT169" i="164"/>
  <c r="AR169" i="164"/>
  <c r="AP169" i="164"/>
  <c r="AM169" i="164"/>
  <c r="AK169" i="164"/>
  <c r="AI169" i="164"/>
  <c r="AF169" i="164"/>
  <c r="AD169" i="164"/>
  <c r="AB169" i="164"/>
  <c r="Y169" i="164"/>
  <c r="W169" i="164"/>
  <c r="U169" i="164"/>
  <c r="R169" i="164"/>
  <c r="P169" i="164"/>
  <c r="N169" i="164"/>
  <c r="K169" i="164"/>
  <c r="I169" i="164"/>
  <c r="G169" i="164"/>
  <c r="BA167" i="164"/>
  <c r="AY167" i="164"/>
  <c r="AW167" i="164"/>
  <c r="AT167" i="164"/>
  <c r="AR167" i="164"/>
  <c r="AP167" i="164"/>
  <c r="AM167" i="164"/>
  <c r="AK167" i="164"/>
  <c r="AI167" i="164"/>
  <c r="AF167" i="164"/>
  <c r="AD167" i="164"/>
  <c r="AB167" i="164"/>
  <c r="Y167" i="164"/>
  <c r="W167" i="164"/>
  <c r="U167" i="164"/>
  <c r="R167" i="164"/>
  <c r="P167" i="164"/>
  <c r="N167" i="164"/>
  <c r="K167" i="164"/>
  <c r="I167" i="164"/>
  <c r="G167" i="164"/>
  <c r="BA166" i="164"/>
  <c r="AY166" i="164"/>
  <c r="AW166" i="164"/>
  <c r="AK166" i="164"/>
  <c r="AI166" i="164"/>
  <c r="AF166" i="164"/>
  <c r="AD166" i="164"/>
  <c r="Y166" i="164"/>
  <c r="P166" i="164"/>
  <c r="N166" i="164"/>
  <c r="I166" i="164"/>
  <c r="BA164" i="164"/>
  <c r="AY164" i="164"/>
  <c r="AW164" i="164"/>
  <c r="AT164" i="164"/>
  <c r="AR164" i="164"/>
  <c r="AP164" i="164"/>
  <c r="AM164" i="164"/>
  <c r="AK164" i="164"/>
  <c r="AI164" i="164"/>
  <c r="AF164" i="164"/>
  <c r="AD164" i="164"/>
  <c r="AB164" i="164"/>
  <c r="Y164" i="164"/>
  <c r="W164" i="164"/>
  <c r="U164" i="164"/>
  <c r="R164" i="164"/>
  <c r="P164" i="164"/>
  <c r="N164" i="164"/>
  <c r="K164" i="164"/>
  <c r="I164" i="164"/>
  <c r="G164" i="164"/>
  <c r="BA162" i="164"/>
  <c r="AY162" i="164"/>
  <c r="AW162" i="164"/>
  <c r="AT162" i="164"/>
  <c r="AR162" i="164"/>
  <c r="AP162" i="164"/>
  <c r="AM162" i="164"/>
  <c r="AK162" i="164"/>
  <c r="AI162" i="164"/>
  <c r="AF162" i="164"/>
  <c r="AD162" i="164"/>
  <c r="AB162" i="164"/>
  <c r="Y162" i="164"/>
  <c r="W162" i="164"/>
  <c r="U162" i="164"/>
  <c r="R162" i="164"/>
  <c r="P162" i="164"/>
  <c r="N162" i="164"/>
  <c r="K162" i="164"/>
  <c r="I162" i="164"/>
  <c r="G162" i="164"/>
  <c r="BA161" i="164"/>
  <c r="AW161" i="164"/>
  <c r="AM161" i="164"/>
  <c r="AK161" i="164"/>
  <c r="AF161" i="164"/>
  <c r="AD161" i="164"/>
  <c r="AB161" i="164"/>
  <c r="P161" i="164"/>
  <c r="BA159" i="164"/>
  <c r="AY159" i="164"/>
  <c r="AW159" i="164"/>
  <c r="AT159" i="164"/>
  <c r="AR159" i="164"/>
  <c r="AP159" i="164"/>
  <c r="AM159" i="164"/>
  <c r="AK159" i="164"/>
  <c r="AI159" i="164"/>
  <c r="AF159" i="164"/>
  <c r="AD159" i="164"/>
  <c r="AB159" i="164"/>
  <c r="Y159" i="164"/>
  <c r="W159" i="164"/>
  <c r="U159" i="164"/>
  <c r="R159" i="164"/>
  <c r="P159" i="164"/>
  <c r="N159" i="164"/>
  <c r="K159" i="164"/>
  <c r="I159" i="164"/>
  <c r="G159" i="164"/>
  <c r="BA157" i="164"/>
  <c r="AY157" i="164"/>
  <c r="AW157" i="164"/>
  <c r="AT157" i="164"/>
  <c r="AR157" i="164"/>
  <c r="AP157" i="164"/>
  <c r="AM157" i="164"/>
  <c r="AK157" i="164"/>
  <c r="AI157" i="164"/>
  <c r="AF157" i="164"/>
  <c r="AD157" i="164"/>
  <c r="AB157" i="164"/>
  <c r="Y157" i="164"/>
  <c r="W157" i="164"/>
  <c r="U157" i="164"/>
  <c r="R157" i="164"/>
  <c r="P157" i="164"/>
  <c r="N157" i="164"/>
  <c r="K157" i="164"/>
  <c r="I157" i="164"/>
  <c r="G157" i="164"/>
  <c r="AR331" i="164"/>
  <c r="AB331" i="164"/>
  <c r="W331" i="164"/>
  <c r="Y331" i="164"/>
  <c r="R331" i="164"/>
  <c r="N331" i="164"/>
  <c r="BA329" i="164"/>
  <c r="AY329" i="164"/>
  <c r="AW329" i="164"/>
  <c r="AT329" i="164"/>
  <c r="AR329" i="164"/>
  <c r="AP329" i="164"/>
  <c r="AM329" i="164"/>
  <c r="AK329" i="164"/>
  <c r="AI329" i="164"/>
  <c r="AF329" i="164"/>
  <c r="AD329" i="164"/>
  <c r="AB329" i="164"/>
  <c r="Y329" i="164"/>
  <c r="W329" i="164"/>
  <c r="U329" i="164"/>
  <c r="R329" i="164"/>
  <c r="P329" i="164"/>
  <c r="N329" i="164"/>
  <c r="K329" i="164"/>
  <c r="I329" i="164"/>
  <c r="G329" i="164"/>
  <c r="BA327" i="164"/>
  <c r="AY327" i="164"/>
  <c r="AW327" i="164"/>
  <c r="AT327" i="164"/>
  <c r="AR327" i="164"/>
  <c r="AP327" i="164"/>
  <c r="AM327" i="164"/>
  <c r="AK327" i="164"/>
  <c r="AI327" i="164"/>
  <c r="AF327" i="164"/>
  <c r="AD327" i="164"/>
  <c r="AB327" i="164"/>
  <c r="Y327" i="164"/>
  <c r="W327" i="164"/>
  <c r="U327" i="164"/>
  <c r="R327" i="164"/>
  <c r="P327" i="164"/>
  <c r="N327" i="164"/>
  <c r="K327" i="164"/>
  <c r="I327" i="164"/>
  <c r="G327" i="164"/>
  <c r="BA326" i="164"/>
  <c r="AY326" i="164"/>
  <c r="AM326" i="164"/>
  <c r="AB326" i="164"/>
  <c r="W326" i="164"/>
  <c r="P326" i="164"/>
  <c r="BA324" i="164"/>
  <c r="AY324" i="164"/>
  <c r="AW324" i="164"/>
  <c r="AT324" i="164"/>
  <c r="AR324" i="164"/>
  <c r="AP324" i="164"/>
  <c r="AM324" i="164"/>
  <c r="AK324" i="164"/>
  <c r="AI324" i="164"/>
  <c r="AF324" i="164"/>
  <c r="AD324" i="164"/>
  <c r="AB324" i="164"/>
  <c r="Y324" i="164"/>
  <c r="W324" i="164"/>
  <c r="U324" i="164"/>
  <c r="R324" i="164"/>
  <c r="P324" i="164"/>
  <c r="N324" i="164"/>
  <c r="K324" i="164"/>
  <c r="I324" i="164"/>
  <c r="G324" i="164"/>
  <c r="BA322" i="164"/>
  <c r="AY322" i="164"/>
  <c r="AW322" i="164"/>
  <c r="AT322" i="164"/>
  <c r="AR322" i="164"/>
  <c r="AP322" i="164"/>
  <c r="AM322" i="164"/>
  <c r="AK322" i="164"/>
  <c r="AI322" i="164"/>
  <c r="AF322" i="164"/>
  <c r="AD322" i="164"/>
  <c r="AB322" i="164"/>
  <c r="Y322" i="164"/>
  <c r="W322" i="164"/>
  <c r="U322" i="164"/>
  <c r="R322" i="164"/>
  <c r="P322" i="164"/>
  <c r="N322" i="164"/>
  <c r="K322" i="164"/>
  <c r="I322" i="164"/>
  <c r="G322" i="164"/>
  <c r="AY321" i="164"/>
  <c r="AW321" i="164"/>
  <c r="AR321" i="164"/>
  <c r="AK321" i="164"/>
  <c r="AD321" i="164"/>
  <c r="K321" i="164"/>
  <c r="BA319" i="164"/>
  <c r="AY319" i="164"/>
  <c r="AW319" i="164"/>
  <c r="AT319" i="164"/>
  <c r="AR319" i="164"/>
  <c r="AP319" i="164"/>
  <c r="AM319" i="164"/>
  <c r="AK319" i="164"/>
  <c r="AI319" i="164"/>
  <c r="AF319" i="164"/>
  <c r="AD319" i="164"/>
  <c r="AB319" i="164"/>
  <c r="Y319" i="164"/>
  <c r="W319" i="164"/>
  <c r="U319" i="164"/>
  <c r="R319" i="164"/>
  <c r="P319" i="164"/>
  <c r="N319" i="164"/>
  <c r="K319" i="164"/>
  <c r="I319" i="164"/>
  <c r="G319" i="164"/>
  <c r="BA317" i="164"/>
  <c r="AY317" i="164"/>
  <c r="AW317" i="164"/>
  <c r="AT317" i="164"/>
  <c r="AR317" i="164"/>
  <c r="AP317" i="164"/>
  <c r="AM317" i="164"/>
  <c r="AK317" i="164"/>
  <c r="AI317" i="164"/>
  <c r="AF317" i="164"/>
  <c r="AD317" i="164"/>
  <c r="AB317" i="164"/>
  <c r="Y317" i="164"/>
  <c r="W317" i="164"/>
  <c r="U317" i="164"/>
  <c r="R317" i="164"/>
  <c r="P317" i="164"/>
  <c r="N317" i="164"/>
  <c r="K317" i="164"/>
  <c r="I317" i="164"/>
  <c r="G317" i="164"/>
  <c r="AY316" i="164"/>
  <c r="BA316" i="164"/>
  <c r="AP316" i="164"/>
  <c r="AK316" i="164"/>
  <c r="AF316" i="164"/>
  <c r="AD316" i="164"/>
  <c r="U316" i="164"/>
  <c r="BA314" i="164"/>
  <c r="AY314" i="164"/>
  <c r="AW314" i="164"/>
  <c r="AT314" i="164"/>
  <c r="AR314" i="164"/>
  <c r="AP314" i="164"/>
  <c r="AM314" i="164"/>
  <c r="AK314" i="164"/>
  <c r="AI314" i="164"/>
  <c r="AF314" i="164"/>
  <c r="AD314" i="164"/>
  <c r="AB314" i="164"/>
  <c r="Y314" i="164"/>
  <c r="W314" i="164"/>
  <c r="U314" i="164"/>
  <c r="R314" i="164"/>
  <c r="P314" i="164"/>
  <c r="N314" i="164"/>
  <c r="K314" i="164"/>
  <c r="I314" i="164"/>
  <c r="G314" i="164"/>
  <c r="BA312" i="164"/>
  <c r="AY312" i="164"/>
  <c r="AW312" i="164"/>
  <c r="AT312" i="164"/>
  <c r="AR312" i="164"/>
  <c r="AP312" i="164"/>
  <c r="AM312" i="164"/>
  <c r="AK312" i="164"/>
  <c r="AI312" i="164"/>
  <c r="AF312" i="164"/>
  <c r="AD312" i="164"/>
  <c r="AB312" i="164"/>
  <c r="Y312" i="164"/>
  <c r="W312" i="164"/>
  <c r="U312" i="164"/>
  <c r="R312" i="164"/>
  <c r="P312" i="164"/>
  <c r="N312" i="164"/>
  <c r="K312" i="164"/>
  <c r="I312" i="164"/>
  <c r="G312" i="164"/>
  <c r="BA311" i="164"/>
  <c r="AW311" i="164"/>
  <c r="AP311" i="164"/>
  <c r="AF311" i="164"/>
  <c r="AD311" i="164"/>
  <c r="AB311" i="164"/>
  <c r="Y311" i="164"/>
  <c r="R311" i="164"/>
  <c r="N311" i="164"/>
  <c r="I311" i="164"/>
  <c r="BA309" i="164"/>
  <c r="AY309" i="164"/>
  <c r="AW309" i="164"/>
  <c r="AT309" i="164"/>
  <c r="AR309" i="164"/>
  <c r="AP309" i="164"/>
  <c r="AM309" i="164"/>
  <c r="AK309" i="164"/>
  <c r="AI309" i="164"/>
  <c r="AF309" i="164"/>
  <c r="AD309" i="164"/>
  <c r="AB309" i="164"/>
  <c r="Y309" i="164"/>
  <c r="W309" i="164"/>
  <c r="U309" i="164"/>
  <c r="R309" i="164"/>
  <c r="P309" i="164"/>
  <c r="N309" i="164"/>
  <c r="K309" i="164"/>
  <c r="I309" i="164"/>
  <c r="G309" i="164"/>
  <c r="BA307" i="164"/>
  <c r="AY307" i="164"/>
  <c r="AW307" i="164"/>
  <c r="AT307" i="164"/>
  <c r="AR307" i="164"/>
  <c r="AP307" i="164"/>
  <c r="AM307" i="164"/>
  <c r="AK307" i="164"/>
  <c r="AI307" i="164"/>
  <c r="AF307" i="164"/>
  <c r="AD307" i="164"/>
  <c r="AB307" i="164"/>
  <c r="Y307" i="164"/>
  <c r="W307" i="164"/>
  <c r="U307" i="164"/>
  <c r="R307" i="164"/>
  <c r="P307" i="164"/>
  <c r="N307" i="164"/>
  <c r="K307" i="164"/>
  <c r="I307" i="164"/>
  <c r="G307" i="164"/>
  <c r="AT236" i="164"/>
  <c r="AM236" i="164"/>
  <c r="AK236" i="164"/>
  <c r="Y236" i="164"/>
  <c r="W236" i="164"/>
  <c r="U236" i="164"/>
  <c r="R236" i="164"/>
  <c r="G236" i="164"/>
  <c r="BA234" i="164"/>
  <c r="AY234" i="164"/>
  <c r="AW234" i="164"/>
  <c r="AT234" i="164"/>
  <c r="AR234" i="164"/>
  <c r="AP234" i="164"/>
  <c r="AM234" i="164"/>
  <c r="AK234" i="164"/>
  <c r="AI234" i="164"/>
  <c r="AF234" i="164"/>
  <c r="AD234" i="164"/>
  <c r="AB234" i="164"/>
  <c r="Y234" i="164"/>
  <c r="W234" i="164"/>
  <c r="U234" i="164"/>
  <c r="R234" i="164"/>
  <c r="P234" i="164"/>
  <c r="N234" i="164"/>
  <c r="K234" i="164"/>
  <c r="I234" i="164"/>
  <c r="G234" i="164"/>
  <c r="BA232" i="164"/>
  <c r="AY232" i="164"/>
  <c r="AW232" i="164"/>
  <c r="AT232" i="164"/>
  <c r="AR232" i="164"/>
  <c r="AP232" i="164"/>
  <c r="AM232" i="164"/>
  <c r="AK232" i="164"/>
  <c r="AI232" i="164"/>
  <c r="AF232" i="164"/>
  <c r="AD232" i="164"/>
  <c r="AB232" i="164"/>
  <c r="Y232" i="164"/>
  <c r="W232" i="164"/>
  <c r="U232" i="164"/>
  <c r="R232" i="164"/>
  <c r="P232" i="164"/>
  <c r="N232" i="164"/>
  <c r="K232" i="164"/>
  <c r="I232" i="164"/>
  <c r="G232" i="164"/>
  <c r="AW231" i="164"/>
  <c r="AY231" i="164"/>
  <c r="AR231" i="164"/>
  <c r="AK231" i="164"/>
  <c r="Y231" i="164"/>
  <c r="U231" i="164"/>
  <c r="N231" i="164"/>
  <c r="K231" i="164"/>
  <c r="I231" i="164"/>
  <c r="G231" i="164"/>
  <c r="BA229" i="164"/>
  <c r="AY229" i="164"/>
  <c r="AW229" i="164"/>
  <c r="AT229" i="164"/>
  <c r="AR229" i="164"/>
  <c r="AP229" i="164"/>
  <c r="AK229" i="164"/>
  <c r="AI229" i="164"/>
  <c r="AF229" i="164"/>
  <c r="AD229" i="164"/>
  <c r="AB229" i="164"/>
  <c r="Y229" i="164"/>
  <c r="W229" i="164"/>
  <c r="U229" i="164"/>
  <c r="R229" i="164"/>
  <c r="P229" i="164"/>
  <c r="N229" i="164"/>
  <c r="K229" i="164"/>
  <c r="I229" i="164"/>
  <c r="G229" i="164"/>
  <c r="BA227" i="164"/>
  <c r="AY227" i="164"/>
  <c r="AW227" i="164"/>
  <c r="AT227" i="164"/>
  <c r="AR227" i="164"/>
  <c r="AP227" i="164"/>
  <c r="AM227" i="164"/>
  <c r="AK227" i="164"/>
  <c r="AI227" i="164"/>
  <c r="AF227" i="164"/>
  <c r="AD227" i="164"/>
  <c r="AB227" i="164"/>
  <c r="Y227" i="164"/>
  <c r="W227" i="164"/>
  <c r="U227" i="164"/>
  <c r="R227" i="164"/>
  <c r="P227" i="164"/>
  <c r="N227" i="164"/>
  <c r="K227" i="164"/>
  <c r="I227" i="164"/>
  <c r="G227" i="164"/>
  <c r="AM376" i="164"/>
  <c r="AI376" i="164"/>
  <c r="U376" i="164"/>
  <c r="W376" i="164"/>
  <c r="P376" i="164"/>
  <c r="BA374" i="164"/>
  <c r="AY374" i="164"/>
  <c r="AW374" i="164"/>
  <c r="AT374" i="164"/>
  <c r="AR374" i="164"/>
  <c r="AP374" i="164"/>
  <c r="AM374" i="164"/>
  <c r="AK374" i="164"/>
  <c r="AI374" i="164"/>
  <c r="AF374" i="164"/>
  <c r="AD374" i="164"/>
  <c r="AB374" i="164"/>
  <c r="Y374" i="164"/>
  <c r="W374" i="164"/>
  <c r="U374" i="164"/>
  <c r="R374" i="164"/>
  <c r="P374" i="164"/>
  <c r="N374" i="164"/>
  <c r="K374" i="164"/>
  <c r="I374" i="164"/>
  <c r="G374" i="164"/>
  <c r="BA372" i="164"/>
  <c r="AY372" i="164"/>
  <c r="AW372" i="164"/>
  <c r="AT372" i="164"/>
  <c r="AR372" i="164"/>
  <c r="AP372" i="164"/>
  <c r="AM372" i="164"/>
  <c r="AK372" i="164"/>
  <c r="AI372" i="164"/>
  <c r="AF372" i="164"/>
  <c r="AD372" i="164"/>
  <c r="AB372" i="164"/>
  <c r="Y372" i="164"/>
  <c r="W372" i="164"/>
  <c r="U372" i="164"/>
  <c r="R372" i="164"/>
  <c r="P372" i="164"/>
  <c r="N372" i="164"/>
  <c r="K372" i="164"/>
  <c r="I372" i="164"/>
  <c r="G372" i="164"/>
  <c r="AT371" i="164"/>
  <c r="AI371" i="164"/>
  <c r="AB371" i="164"/>
  <c r="W371" i="164"/>
  <c r="P371" i="164"/>
  <c r="K371" i="164"/>
  <c r="BA369" i="164"/>
  <c r="AY369" i="164"/>
  <c r="AW369" i="164"/>
  <c r="AT369" i="164"/>
  <c r="AR369" i="164"/>
  <c r="AP369" i="164"/>
  <c r="AM369" i="164"/>
  <c r="AK369" i="164"/>
  <c r="AI369" i="164"/>
  <c r="AF369" i="164"/>
  <c r="AD369" i="164"/>
  <c r="AB369" i="164"/>
  <c r="Y369" i="164"/>
  <c r="W369" i="164"/>
  <c r="U369" i="164"/>
  <c r="R369" i="164"/>
  <c r="P369" i="164"/>
  <c r="N369" i="164"/>
  <c r="K369" i="164"/>
  <c r="I369" i="164"/>
  <c r="G369" i="164"/>
  <c r="BA367" i="164"/>
  <c r="AY367" i="164"/>
  <c r="AW367" i="164"/>
  <c r="AT367" i="164"/>
  <c r="AR367" i="164"/>
  <c r="AP367" i="164"/>
  <c r="AM367" i="164"/>
  <c r="AK367" i="164"/>
  <c r="AI367" i="164"/>
  <c r="AF367" i="164"/>
  <c r="AD367" i="164"/>
  <c r="AB367" i="164"/>
  <c r="Y367" i="164"/>
  <c r="W367" i="164"/>
  <c r="U367" i="164"/>
  <c r="R367" i="164"/>
  <c r="P367" i="164"/>
  <c r="N367" i="164"/>
  <c r="K367" i="164"/>
  <c r="I367" i="164"/>
  <c r="G367" i="164"/>
  <c r="AW356" i="164"/>
  <c r="AT356" i="164"/>
  <c r="AI356" i="164"/>
  <c r="K356" i="164"/>
  <c r="BA354" i="164"/>
  <c r="AY354" i="164"/>
  <c r="AW354" i="164"/>
  <c r="AT354" i="164"/>
  <c r="AR354" i="164"/>
  <c r="AP354" i="164"/>
  <c r="AM354" i="164"/>
  <c r="AK354" i="164"/>
  <c r="AI354" i="164"/>
  <c r="AF354" i="164"/>
  <c r="AD354" i="164"/>
  <c r="AB354" i="164"/>
  <c r="Y354" i="164"/>
  <c r="W354" i="164"/>
  <c r="U354" i="164"/>
  <c r="R354" i="164"/>
  <c r="P354" i="164"/>
  <c r="N354" i="164"/>
  <c r="K354" i="164"/>
  <c r="I354" i="164"/>
  <c r="G354" i="164"/>
  <c r="BA352" i="164"/>
  <c r="AY352" i="164"/>
  <c r="AW352" i="164"/>
  <c r="AT352" i="164"/>
  <c r="AR352" i="164"/>
  <c r="AP352" i="164"/>
  <c r="AM352" i="164"/>
  <c r="AK352" i="164"/>
  <c r="AI352" i="164"/>
  <c r="AF352" i="164"/>
  <c r="AD352" i="164"/>
  <c r="AB352" i="164"/>
  <c r="Y352" i="164"/>
  <c r="W352" i="164"/>
  <c r="U352" i="164"/>
  <c r="R352" i="164"/>
  <c r="P352" i="164"/>
  <c r="N352" i="164"/>
  <c r="K352" i="164"/>
  <c r="I352" i="164"/>
  <c r="G352" i="164"/>
  <c r="AW351" i="164"/>
  <c r="AD351" i="164"/>
  <c r="Y351" i="164"/>
  <c r="U351" i="164"/>
  <c r="N351" i="164"/>
  <c r="K351" i="164"/>
  <c r="BA349" i="164"/>
  <c r="AY349" i="164"/>
  <c r="AW349" i="164"/>
  <c r="AT349" i="164"/>
  <c r="AR349" i="164"/>
  <c r="AP349" i="164"/>
  <c r="AM349" i="164"/>
  <c r="AK349" i="164"/>
  <c r="AI349" i="164"/>
  <c r="AF349" i="164"/>
  <c r="AD349" i="164"/>
  <c r="AB349" i="164"/>
  <c r="Y349" i="164"/>
  <c r="W349" i="164"/>
  <c r="U349" i="164"/>
  <c r="R349" i="164"/>
  <c r="P349" i="164"/>
  <c r="N349" i="164"/>
  <c r="K349" i="164"/>
  <c r="I349" i="164"/>
  <c r="G349" i="164"/>
  <c r="BA347" i="164"/>
  <c r="AY347" i="164"/>
  <c r="AW347" i="164"/>
  <c r="AT347" i="164"/>
  <c r="AR347" i="164"/>
  <c r="AP347" i="164"/>
  <c r="AM347" i="164"/>
  <c r="AK347" i="164"/>
  <c r="AI347" i="164"/>
  <c r="AF347" i="164"/>
  <c r="AD347" i="164"/>
  <c r="AB347" i="164"/>
  <c r="Y347" i="164"/>
  <c r="W347" i="164"/>
  <c r="U347" i="164"/>
  <c r="R347" i="164"/>
  <c r="P347" i="164"/>
  <c r="N347" i="164"/>
  <c r="K347" i="164"/>
  <c r="I347" i="164"/>
  <c r="G347" i="164"/>
  <c r="AY346" i="164"/>
  <c r="AW346" i="164"/>
  <c r="AR346" i="164"/>
  <c r="AM346" i="164"/>
  <c r="AF346" i="164"/>
  <c r="AD346" i="164"/>
  <c r="AB346" i="164"/>
  <c r="R346" i="164"/>
  <c r="P346" i="164"/>
  <c r="K346" i="164"/>
  <c r="I346" i="164"/>
  <c r="G346" i="164"/>
  <c r="BA344" i="164"/>
  <c r="AY344" i="164"/>
  <c r="AW344" i="164"/>
  <c r="AR344" i="164"/>
  <c r="AP344" i="164"/>
  <c r="AM344" i="164"/>
  <c r="AK344" i="164"/>
  <c r="AI344" i="164"/>
  <c r="AF344" i="164"/>
  <c r="AD344" i="164"/>
  <c r="AB344" i="164"/>
  <c r="Y344" i="164"/>
  <c r="W344" i="164"/>
  <c r="U344" i="164"/>
  <c r="R344" i="164"/>
  <c r="P344" i="164"/>
  <c r="N344" i="164"/>
  <c r="K344" i="164"/>
  <c r="I344" i="164"/>
  <c r="G344" i="164"/>
  <c r="BA342" i="164"/>
  <c r="AY342" i="164"/>
  <c r="AW342" i="164"/>
  <c r="AT342" i="164"/>
  <c r="AR342" i="164"/>
  <c r="AP342" i="164"/>
  <c r="AM342" i="164"/>
  <c r="AK342" i="164"/>
  <c r="AI342" i="164"/>
  <c r="AF342" i="164"/>
  <c r="AD342" i="164"/>
  <c r="AB342" i="164"/>
  <c r="Y342" i="164"/>
  <c r="W342" i="164"/>
  <c r="U342" i="164"/>
  <c r="R342" i="164"/>
  <c r="P342" i="164"/>
  <c r="N342" i="164"/>
  <c r="K342" i="164"/>
  <c r="I342" i="164"/>
  <c r="G342" i="164"/>
  <c r="BA341" i="164"/>
  <c r="AY341" i="164"/>
  <c r="AP341" i="164"/>
  <c r="AT341" i="164"/>
  <c r="AK341" i="164"/>
  <c r="AI341" i="164"/>
  <c r="R341" i="164"/>
  <c r="P341" i="164"/>
  <c r="K341" i="164"/>
  <c r="BA339" i="164"/>
  <c r="AY339" i="164"/>
  <c r="AW339" i="164"/>
  <c r="AT339" i="164"/>
  <c r="AR339" i="164"/>
  <c r="AP339" i="164"/>
  <c r="AM339" i="164"/>
  <c r="AK339" i="164"/>
  <c r="AI339" i="164"/>
  <c r="AF339" i="164"/>
  <c r="AD339" i="164"/>
  <c r="AB339" i="164"/>
  <c r="Y339" i="164"/>
  <c r="W339" i="164"/>
  <c r="U339" i="164"/>
  <c r="R339" i="164"/>
  <c r="P339" i="164"/>
  <c r="N339" i="164"/>
  <c r="K339" i="164"/>
  <c r="I339" i="164"/>
  <c r="G339" i="164"/>
  <c r="BA337" i="164"/>
  <c r="AY337" i="164"/>
  <c r="AW337" i="164"/>
  <c r="AT337" i="164"/>
  <c r="AR337" i="164"/>
  <c r="AP337" i="164"/>
  <c r="AM337" i="164"/>
  <c r="AK337" i="164"/>
  <c r="AI337" i="164"/>
  <c r="AF337" i="164"/>
  <c r="AD337" i="164"/>
  <c r="AB337" i="164"/>
  <c r="Y337" i="164"/>
  <c r="W337" i="164"/>
  <c r="U337" i="164"/>
  <c r="R337" i="164"/>
  <c r="P337" i="164"/>
  <c r="N337" i="164"/>
  <c r="K337" i="164"/>
  <c r="I337" i="164"/>
  <c r="G337" i="164"/>
  <c r="W336" i="164"/>
  <c r="R336" i="164"/>
  <c r="G336" i="164"/>
  <c r="BA334" i="164"/>
  <c r="AY334" i="164"/>
  <c r="AW334" i="164"/>
  <c r="AT334" i="164"/>
  <c r="AR334" i="164"/>
  <c r="AP334" i="164"/>
  <c r="AM334" i="164"/>
  <c r="AK334" i="164"/>
  <c r="AI334" i="164"/>
  <c r="AF334" i="164"/>
  <c r="AD334" i="164"/>
  <c r="AB334" i="164"/>
  <c r="Y334" i="164"/>
  <c r="W334" i="164"/>
  <c r="U334" i="164"/>
  <c r="R334" i="164"/>
  <c r="N334" i="164"/>
  <c r="K334" i="164"/>
  <c r="I334" i="164"/>
  <c r="G334" i="164"/>
  <c r="BA332" i="164"/>
  <c r="AY332" i="164"/>
  <c r="AW332" i="164"/>
  <c r="AT332" i="164"/>
  <c r="AR332" i="164"/>
  <c r="AP332" i="164"/>
  <c r="AM332" i="164"/>
  <c r="AK332" i="164"/>
  <c r="AI332" i="164"/>
  <c r="AF332" i="164"/>
  <c r="AD332" i="164"/>
  <c r="AB332" i="164"/>
  <c r="Y332" i="164"/>
  <c r="W332" i="164"/>
  <c r="U332" i="164"/>
  <c r="R332" i="164"/>
  <c r="P332" i="164"/>
  <c r="N332" i="164"/>
  <c r="K332" i="164"/>
  <c r="I332" i="164"/>
  <c r="G332" i="164"/>
  <c r="AY156" i="164"/>
  <c r="AW156" i="164"/>
  <c r="AT156" i="164"/>
  <c r="AM156" i="164"/>
  <c r="Y156" i="164"/>
  <c r="P156" i="164"/>
  <c r="N156" i="164"/>
  <c r="BA154" i="164"/>
  <c r="AY154" i="164"/>
  <c r="AW154" i="164"/>
  <c r="AT154" i="164"/>
  <c r="AR154" i="164"/>
  <c r="AP154" i="164"/>
  <c r="AM154" i="164"/>
  <c r="AK154" i="164"/>
  <c r="AI154" i="164"/>
  <c r="AF154" i="164"/>
  <c r="AD154" i="164"/>
  <c r="AB154" i="164"/>
  <c r="Y154" i="164"/>
  <c r="W154" i="164"/>
  <c r="U154" i="164"/>
  <c r="R154" i="164"/>
  <c r="P154" i="164"/>
  <c r="N154" i="164"/>
  <c r="K154" i="164"/>
  <c r="I154" i="164"/>
  <c r="G154" i="164"/>
  <c r="BA152" i="164"/>
  <c r="AY152" i="164"/>
  <c r="AW152" i="164"/>
  <c r="AT152" i="164"/>
  <c r="AR152" i="164"/>
  <c r="AP152" i="164"/>
  <c r="AM152" i="164"/>
  <c r="AK152" i="164"/>
  <c r="AI152" i="164"/>
  <c r="AF152" i="164"/>
  <c r="AD152" i="164"/>
  <c r="AB152" i="164"/>
  <c r="Y152" i="164"/>
  <c r="W152" i="164"/>
  <c r="U152" i="164"/>
  <c r="R152" i="164"/>
  <c r="P152" i="164"/>
  <c r="N152" i="164"/>
  <c r="K152" i="164"/>
  <c r="I152" i="164"/>
  <c r="G152" i="164"/>
  <c r="BW9" i="164" l="1"/>
  <c r="DE7" i="164" s="1"/>
  <c r="FB7" i="164" s="1"/>
  <c r="FD7" i="164" s="1"/>
  <c r="BW179" i="164"/>
  <c r="BW184" i="164"/>
  <c r="BW189" i="164"/>
  <c r="BW199" i="164"/>
  <c r="BW202" i="164"/>
  <c r="BW209" i="164"/>
  <c r="BW212" i="164"/>
  <c r="BW29" i="164"/>
  <c r="DE11" i="164" s="1"/>
  <c r="BW34" i="164"/>
  <c r="DE12" i="164" s="1"/>
  <c r="BW39" i="164"/>
  <c r="DE13" i="164" s="1"/>
  <c r="BW42" i="164"/>
  <c r="CO14" i="164" s="1"/>
  <c r="BW47" i="164"/>
  <c r="CO15" i="164" s="1"/>
  <c r="BW67" i="164"/>
  <c r="CO19" i="164" s="1"/>
  <c r="BW72" i="164"/>
  <c r="CO20" i="164" s="1"/>
  <c r="BW79" i="164"/>
  <c r="BW82" i="164"/>
  <c r="BW102" i="164"/>
  <c r="BW107" i="164"/>
  <c r="BW119" i="164"/>
  <c r="BW122" i="164"/>
  <c r="BW129" i="164"/>
  <c r="BW139" i="164"/>
  <c r="BW237" i="164"/>
  <c r="BW254" i="164"/>
  <c r="BW339" i="164"/>
  <c r="BW369" i="164"/>
  <c r="BW374" i="164"/>
  <c r="BW307" i="164"/>
  <c r="BW347" i="164"/>
  <c r="BW312" i="164"/>
  <c r="BW164" i="164"/>
  <c r="BW167" i="164"/>
  <c r="BW282" i="164"/>
  <c r="BW292" i="164"/>
  <c r="BW302" i="164"/>
  <c r="BW152" i="164"/>
  <c r="BW349" i="164"/>
  <c r="BW352" i="164"/>
  <c r="BW309" i="164"/>
  <c r="BW314" i="164"/>
  <c r="BW317" i="164"/>
  <c r="BW322" i="164"/>
  <c r="BW327" i="164"/>
  <c r="BW157" i="164"/>
  <c r="BW169" i="164"/>
  <c r="BW172" i="164"/>
  <c r="BW204" i="164"/>
  <c r="BW214" i="164"/>
  <c r="BW17" i="164"/>
  <c r="CO9" i="164" s="1"/>
  <c r="BW22" i="164"/>
  <c r="CO10" i="164" s="1"/>
  <c r="BW44" i="164"/>
  <c r="DE14" i="164" s="1"/>
  <c r="BW49" i="164"/>
  <c r="DE15" i="164" s="1"/>
  <c r="BW52" i="164"/>
  <c r="CO16" i="164" s="1"/>
  <c r="BW57" i="164"/>
  <c r="CO17" i="164" s="1"/>
  <c r="BW69" i="164"/>
  <c r="DE19" i="164" s="1"/>
  <c r="BW74" i="164"/>
  <c r="DE20" i="164" s="1"/>
  <c r="BW84" i="164"/>
  <c r="BW87" i="164"/>
  <c r="BW104" i="164"/>
  <c r="BW109" i="164"/>
  <c r="BW112" i="164"/>
  <c r="BW124" i="164"/>
  <c r="BW132" i="164"/>
  <c r="BW142" i="164"/>
  <c r="BW147" i="164"/>
  <c r="BW357" i="164"/>
  <c r="BW362" i="164"/>
  <c r="BW239" i="164"/>
  <c r="BW247" i="164"/>
  <c r="BW257" i="164"/>
  <c r="BW277" i="164"/>
  <c r="BW284" i="164"/>
  <c r="BW287" i="164"/>
  <c r="BW294" i="164"/>
  <c r="BW304" i="164"/>
  <c r="BW154" i="164"/>
  <c r="BW332" i="164"/>
  <c r="BW342" i="164"/>
  <c r="BW354" i="164"/>
  <c r="BW227" i="164"/>
  <c r="BW232" i="164"/>
  <c r="BW319" i="164"/>
  <c r="BW324" i="164"/>
  <c r="BW329" i="164"/>
  <c r="BW159" i="164"/>
  <c r="BW174" i="164"/>
  <c r="BW192" i="164"/>
  <c r="BW217" i="164"/>
  <c r="BW222" i="164"/>
  <c r="BW12" i="164"/>
  <c r="CO8" i="164" s="1"/>
  <c r="BW19" i="164"/>
  <c r="DE9" i="164" s="1"/>
  <c r="BW24" i="164"/>
  <c r="DE10" i="164" s="1"/>
  <c r="BW54" i="164"/>
  <c r="DE16" i="164" s="1"/>
  <c r="BW59" i="164"/>
  <c r="DE17" i="164" s="1"/>
  <c r="BW62" i="164"/>
  <c r="CO18" i="164" s="1"/>
  <c r="BW89" i="164"/>
  <c r="BW92" i="164"/>
  <c r="BW97" i="164"/>
  <c r="BW114" i="164"/>
  <c r="BW134" i="164"/>
  <c r="BW144" i="164"/>
  <c r="BW149" i="164"/>
  <c r="BW359" i="164"/>
  <c r="BW364" i="164"/>
  <c r="BW242" i="164"/>
  <c r="BW249" i="164"/>
  <c r="BW259" i="164"/>
  <c r="BW262" i="164"/>
  <c r="BW267" i="164"/>
  <c r="BW272" i="164"/>
  <c r="BW279" i="164"/>
  <c r="BW289" i="164"/>
  <c r="BW297" i="164"/>
  <c r="BW334" i="164"/>
  <c r="BW337" i="164"/>
  <c r="BW344" i="164"/>
  <c r="BW367" i="164"/>
  <c r="BW372" i="164"/>
  <c r="BW229" i="164"/>
  <c r="BW234" i="164"/>
  <c r="BW162" i="164"/>
  <c r="BW177" i="164"/>
  <c r="BW182" i="164"/>
  <c r="BW187" i="164"/>
  <c r="BW194" i="164"/>
  <c r="BW197" i="164"/>
  <c r="BW207" i="164"/>
  <c r="BW219" i="164"/>
  <c r="BW224" i="164"/>
  <c r="BW14" i="164"/>
  <c r="DE8" i="164" s="1"/>
  <c r="BW27" i="164"/>
  <c r="CO11" i="164" s="1"/>
  <c r="BW32" i="164"/>
  <c r="CO12" i="164" s="1"/>
  <c r="BW37" i="164"/>
  <c r="CO13" i="164" s="1"/>
  <c r="BW64" i="164"/>
  <c r="DE18" i="164" s="1"/>
  <c r="BW77" i="164"/>
  <c r="CO21" i="164" s="1"/>
  <c r="BW94" i="164"/>
  <c r="BW99" i="164"/>
  <c r="BW117" i="164"/>
  <c r="BW127" i="164"/>
  <c r="BW137" i="164"/>
  <c r="BW244" i="164"/>
  <c r="BW252" i="164"/>
  <c r="BW264" i="164"/>
  <c r="BW269" i="164"/>
  <c r="BW274" i="164"/>
  <c r="BW299" i="164"/>
  <c r="BD127" i="164"/>
  <c r="CI31" i="164" s="1"/>
  <c r="BD202" i="164"/>
  <c r="CI46" i="164" s="1"/>
  <c r="DU15" i="164" s="1"/>
  <c r="DW15" i="164" s="1"/>
  <c r="BF222" i="164"/>
  <c r="CK50" i="164" s="1"/>
  <c r="DX19" i="164" s="1"/>
  <c r="DZ19" i="164" s="1"/>
  <c r="BD27" i="164"/>
  <c r="CI11" i="164" s="1"/>
  <c r="BD284" i="164"/>
  <c r="CY62" i="164" s="1"/>
  <c r="ES31" i="164" s="1"/>
  <c r="EU31" i="164" s="1"/>
  <c r="BH202" i="164"/>
  <c r="CM46" i="164" s="1"/>
  <c r="EA15" i="164" s="1"/>
  <c r="EC15" i="164" s="1"/>
  <c r="BD269" i="164"/>
  <c r="CY59" i="164" s="1"/>
  <c r="ES28" i="164" s="1"/>
  <c r="EU28" i="164" s="1"/>
  <c r="BH297" i="164"/>
  <c r="CM65" i="164" s="1"/>
  <c r="EA34" i="164" s="1"/>
  <c r="EC34" i="164" s="1"/>
  <c r="BF309" i="164"/>
  <c r="DA67" i="164" s="1"/>
  <c r="EV36" i="164" s="1"/>
  <c r="EX36" i="164" s="1"/>
  <c r="BF269" i="164"/>
  <c r="DA59" i="164" s="1"/>
  <c r="EV28" i="164" s="1"/>
  <c r="EX28" i="164" s="1"/>
  <c r="BF237" i="164"/>
  <c r="CK53" i="164" s="1"/>
  <c r="DX22" i="164" s="1"/>
  <c r="DZ22" i="164" s="1"/>
  <c r="BF264" i="164"/>
  <c r="DA58" i="164" s="1"/>
  <c r="EV27" i="164" s="1"/>
  <c r="EX27" i="164" s="1"/>
  <c r="BD277" i="164"/>
  <c r="CI61" i="164" s="1"/>
  <c r="DU30" i="164" s="1"/>
  <c r="DW30" i="164" s="1"/>
  <c r="BH44" i="164"/>
  <c r="DC14" i="164" s="1"/>
  <c r="BH237" i="164"/>
  <c r="CM53" i="164" s="1"/>
  <c r="EA22" i="164" s="1"/>
  <c r="EC22" i="164" s="1"/>
  <c r="BF239" i="164"/>
  <c r="DA53" i="164" s="1"/>
  <c r="EV22" i="164" s="1"/>
  <c r="EX22" i="164" s="1"/>
  <c r="BH9" i="164"/>
  <c r="DC7" i="164" s="1"/>
  <c r="EY7" i="164" s="1"/>
  <c r="FA7" i="164" s="1"/>
  <c r="BD239" i="164"/>
  <c r="CY53" i="164" s="1"/>
  <c r="ES22" i="164" s="1"/>
  <c r="EU22" i="164" s="1"/>
  <c r="BH167" i="164"/>
  <c r="CM39" i="164" s="1"/>
  <c r="BH52" i="164"/>
  <c r="CM16" i="164" s="1"/>
  <c r="BD357" i="164"/>
  <c r="CI77" i="164" s="1"/>
  <c r="DU46" i="164" s="1"/>
  <c r="DW46" i="164" s="1"/>
  <c r="BF227" i="164"/>
  <c r="CK51" i="164" s="1"/>
  <c r="DX20" i="164" s="1"/>
  <c r="DZ20" i="164" s="1"/>
  <c r="BH309" i="164"/>
  <c r="DC67" i="164" s="1"/>
  <c r="EY36" i="164" s="1"/>
  <c r="FA36" i="164" s="1"/>
  <c r="BF362" i="164"/>
  <c r="CK78" i="164" s="1"/>
  <c r="DX47" i="164" s="1"/>
  <c r="DZ47" i="164" s="1"/>
  <c r="BD359" i="164"/>
  <c r="CY77" i="164" s="1"/>
  <c r="ES46" i="164" s="1"/>
  <c r="EU46" i="164" s="1"/>
  <c r="BD327" i="164"/>
  <c r="CI71" i="164" s="1"/>
  <c r="DU40" i="164" s="1"/>
  <c r="DW40" i="164" s="1"/>
  <c r="BD244" i="164"/>
  <c r="CY54" i="164" s="1"/>
  <c r="ES23" i="164" s="1"/>
  <c r="EU23" i="164" s="1"/>
  <c r="BD259" i="164"/>
  <c r="CY57" i="164" s="1"/>
  <c r="ES26" i="164" s="1"/>
  <c r="EU26" i="164" s="1"/>
  <c r="BD274" i="164"/>
  <c r="CY60" i="164" s="1"/>
  <c r="ES29" i="164" s="1"/>
  <c r="EU29" i="164" s="1"/>
  <c r="BD309" i="164"/>
  <c r="CY67" i="164" s="1"/>
  <c r="ES36" i="164" s="1"/>
  <c r="EU36" i="164" s="1"/>
  <c r="BF327" i="164"/>
  <c r="CK71" i="164" s="1"/>
  <c r="DX40" i="164" s="1"/>
  <c r="DZ40" i="164" s="1"/>
  <c r="BD24" i="164"/>
  <c r="CY10" i="164" s="1"/>
  <c r="BH62" i="164"/>
  <c r="CM18" i="164" s="1"/>
  <c r="BD237" i="164"/>
  <c r="CI53" i="164" s="1"/>
  <c r="DU22" i="164" s="1"/>
  <c r="DW22" i="164" s="1"/>
  <c r="BF244" i="164"/>
  <c r="DA54" i="164" s="1"/>
  <c r="EV23" i="164" s="1"/>
  <c r="EX23" i="164" s="1"/>
  <c r="BF274" i="164"/>
  <c r="DA60" i="164" s="1"/>
  <c r="EV29" i="164" s="1"/>
  <c r="EX29" i="164" s="1"/>
  <c r="BF284" i="164"/>
  <c r="DA62" i="164" s="1"/>
  <c r="EV31" i="164" s="1"/>
  <c r="EX31" i="164" s="1"/>
  <c r="BD302" i="164"/>
  <c r="CI66" i="164" s="1"/>
  <c r="DU35" i="164" s="1"/>
  <c r="DW35" i="164" s="1"/>
  <c r="BH327" i="164"/>
  <c r="CM71" i="164" s="1"/>
  <c r="EA40" i="164" s="1"/>
  <c r="EC40" i="164" s="1"/>
  <c r="BH64" i="164"/>
  <c r="DC18" i="164" s="1"/>
  <c r="BH119" i="164"/>
  <c r="DC29" i="164" s="1"/>
  <c r="BH244" i="164"/>
  <c r="DC54" i="164" s="1"/>
  <c r="EY23" i="164" s="1"/>
  <c r="FA23" i="164" s="1"/>
  <c r="BH259" i="164"/>
  <c r="DC57" i="164" s="1"/>
  <c r="EY26" i="164" s="1"/>
  <c r="FA26" i="164" s="1"/>
  <c r="BH284" i="164"/>
  <c r="DC62" i="164" s="1"/>
  <c r="EY31" i="164" s="1"/>
  <c r="FA31" i="164" s="1"/>
  <c r="BF302" i="164"/>
  <c r="CK66" i="164" s="1"/>
  <c r="DX35" i="164" s="1"/>
  <c r="DZ35" i="164" s="1"/>
  <c r="BD304" i="164"/>
  <c r="CY66" i="164" s="1"/>
  <c r="ES35" i="164" s="1"/>
  <c r="EU35" i="164" s="1"/>
  <c r="BD167" i="164"/>
  <c r="CI39" i="164" s="1"/>
  <c r="BF127" i="164"/>
  <c r="CK31" i="164" s="1"/>
  <c r="BH127" i="164"/>
  <c r="CM31" i="164" s="1"/>
  <c r="BD264" i="164"/>
  <c r="CY58" i="164" s="1"/>
  <c r="ES27" i="164" s="1"/>
  <c r="EU27" i="164" s="1"/>
  <c r="BF292" i="164"/>
  <c r="CK64" i="164" s="1"/>
  <c r="DX33" i="164" s="1"/>
  <c r="DZ33" i="164" s="1"/>
  <c r="AF156" i="164"/>
  <c r="AR341" i="164"/>
  <c r="I351" i="164"/>
  <c r="AF351" i="164"/>
  <c r="AP371" i="164"/>
  <c r="W231" i="164"/>
  <c r="P311" i="164"/>
  <c r="AT311" i="164"/>
  <c r="Y316" i="164"/>
  <c r="AI316" i="164"/>
  <c r="AW316" i="164"/>
  <c r="AI321" i="164"/>
  <c r="AY191" i="164"/>
  <c r="AP211" i="164"/>
  <c r="AB51" i="164"/>
  <c r="AT81" i="164"/>
  <c r="I336" i="164"/>
  <c r="U336" i="164"/>
  <c r="AW336" i="164"/>
  <c r="U356" i="164"/>
  <c r="AB316" i="164"/>
  <c r="AM316" i="164"/>
  <c r="AW176" i="164"/>
  <c r="BA186" i="164"/>
  <c r="AP206" i="164"/>
  <c r="AT211" i="164"/>
  <c r="G106" i="164"/>
  <c r="I106" i="164"/>
  <c r="AY336" i="164"/>
  <c r="AK351" i="164"/>
  <c r="U371" i="164"/>
  <c r="AY371" i="164"/>
  <c r="AD231" i="164"/>
  <c r="BA231" i="164"/>
  <c r="P236" i="164"/>
  <c r="AM351" i="164"/>
  <c r="AY351" i="164"/>
  <c r="AK356" i="164"/>
  <c r="BA376" i="164"/>
  <c r="BH232" i="164"/>
  <c r="CM52" i="164" s="1"/>
  <c r="EA21" i="164" s="1"/>
  <c r="EC21" i="164" s="1"/>
  <c r="AF236" i="164"/>
  <c r="BA236" i="164"/>
  <c r="AY311" i="164"/>
  <c r="K316" i="164"/>
  <c r="BH262" i="164"/>
  <c r="CM58" i="164" s="1"/>
  <c r="EA27" i="164" s="1"/>
  <c r="EC27" i="164" s="1"/>
  <c r="N336" i="164"/>
  <c r="AR336" i="164"/>
  <c r="N341" i="164"/>
  <c r="AB341" i="164"/>
  <c r="AT346" i="164"/>
  <c r="AB351" i="164"/>
  <c r="BA351" i="164"/>
  <c r="P356" i="164"/>
  <c r="AD356" i="164"/>
  <c r="AK376" i="164"/>
  <c r="BH307" i="164"/>
  <c r="CM67" i="164" s="1"/>
  <c r="EA36" i="164" s="1"/>
  <c r="EC36" i="164" s="1"/>
  <c r="K311" i="164"/>
  <c r="AI311" i="164"/>
  <c r="Y336" i="164"/>
  <c r="AB156" i="164"/>
  <c r="R156" i="164"/>
  <c r="AD156" i="164"/>
  <c r="AP336" i="164"/>
  <c r="AI346" i="164"/>
  <c r="P351" i="164"/>
  <c r="AP351" i="164"/>
  <c r="N356" i="164"/>
  <c r="AF371" i="164"/>
  <c r="BA371" i="164"/>
  <c r="N376" i="164"/>
  <c r="AF376" i="164"/>
  <c r="AT231" i="164"/>
  <c r="AP236" i="164"/>
  <c r="N56" i="164"/>
  <c r="K71" i="164"/>
  <c r="BH257" i="164"/>
  <c r="CM57" i="164" s="1"/>
  <c r="EA26" i="164" s="1"/>
  <c r="EC26" i="164" s="1"/>
  <c r="I156" i="164"/>
  <c r="AD326" i="164"/>
  <c r="P331" i="164"/>
  <c r="I171" i="164"/>
  <c r="W171" i="164"/>
  <c r="AI176" i="164"/>
  <c r="AT176" i="164"/>
  <c r="I186" i="164"/>
  <c r="I191" i="164"/>
  <c r="N211" i="164"/>
  <c r="AD211" i="164"/>
  <c r="AM211" i="164"/>
  <c r="R216" i="164"/>
  <c r="AD216" i="164"/>
  <c r="W221" i="164"/>
  <c r="U226" i="164"/>
  <c r="G11" i="164"/>
  <c r="AI11" i="164"/>
  <c r="W16" i="164"/>
  <c r="AK16" i="164"/>
  <c r="AY16" i="164"/>
  <c r="AP31" i="164"/>
  <c r="AP41" i="164"/>
  <c r="R46" i="164"/>
  <c r="AK51" i="164"/>
  <c r="AB66" i="164"/>
  <c r="AP66" i="164"/>
  <c r="AB76" i="164"/>
  <c r="P86" i="164"/>
  <c r="P91" i="164"/>
  <c r="G96" i="164"/>
  <c r="U96" i="164"/>
  <c r="AF96" i="164"/>
  <c r="AP111" i="164"/>
  <c r="N121" i="164"/>
  <c r="AB121" i="164"/>
  <c r="AY136" i="164"/>
  <c r="W141" i="164"/>
  <c r="AT141" i="164"/>
  <c r="AF151" i="164"/>
  <c r="BH359" i="164"/>
  <c r="DC77" i="164" s="1"/>
  <c r="EY46" i="164" s="1"/>
  <c r="FA46" i="164" s="1"/>
  <c r="BH364" i="164"/>
  <c r="DC78" i="164" s="1"/>
  <c r="EY47" i="164" s="1"/>
  <c r="FA47" i="164" s="1"/>
  <c r="W251" i="164"/>
  <c r="AM286" i="164"/>
  <c r="AI286" i="164"/>
  <c r="BD12" i="164"/>
  <c r="CI8" i="164" s="1"/>
  <c r="AW21" i="164"/>
  <c r="U26" i="164"/>
  <c r="AI26" i="164"/>
  <c r="AB46" i="164"/>
  <c r="N61" i="164"/>
  <c r="AP61" i="164"/>
  <c r="AP81" i="164"/>
  <c r="AI96" i="164"/>
  <c r="AP126" i="164"/>
  <c r="AB136" i="164"/>
  <c r="G361" i="164"/>
  <c r="U361" i="164"/>
  <c r="AI361" i="164"/>
  <c r="AW251" i="164"/>
  <c r="BD257" i="164"/>
  <c r="CI57" i="164" s="1"/>
  <c r="DU26" i="164" s="1"/>
  <c r="DW26" i="164" s="1"/>
  <c r="BD262" i="164"/>
  <c r="CI58" i="164" s="1"/>
  <c r="DU27" i="164" s="1"/>
  <c r="DW27" i="164" s="1"/>
  <c r="N321" i="164"/>
  <c r="AB321" i="164"/>
  <c r="AP321" i="164"/>
  <c r="R326" i="164"/>
  <c r="AF326" i="164"/>
  <c r="G331" i="164"/>
  <c r="AT331" i="164"/>
  <c r="AI161" i="164"/>
  <c r="U166" i="164"/>
  <c r="N171" i="164"/>
  <c r="K181" i="164"/>
  <c r="AW181" i="164"/>
  <c r="AY186" i="164"/>
  <c r="AK191" i="164"/>
  <c r="AD206" i="164"/>
  <c r="AR211" i="164"/>
  <c r="AB16" i="164"/>
  <c r="AY21" i="164"/>
  <c r="AY26" i="164"/>
  <c r="Y31" i="164"/>
  <c r="AI31" i="164"/>
  <c r="AD46" i="164"/>
  <c r="Y66" i="164"/>
  <c r="AI66" i="164"/>
  <c r="I71" i="164"/>
  <c r="AI71" i="164"/>
  <c r="AY71" i="164"/>
  <c r="AR81" i="164"/>
  <c r="AF86" i="164"/>
  <c r="U91" i="164"/>
  <c r="AW91" i="164"/>
  <c r="U106" i="164"/>
  <c r="AT106" i="164"/>
  <c r="BA111" i="164"/>
  <c r="AW116" i="164"/>
  <c r="AD126" i="164"/>
  <c r="AR126" i="164"/>
  <c r="BD147" i="164"/>
  <c r="CI35" i="164" s="1"/>
  <c r="W361" i="164"/>
  <c r="AK361" i="164"/>
  <c r="N246" i="164"/>
  <c r="AK251" i="164"/>
  <c r="BD252" i="164"/>
  <c r="CI56" i="164" s="1"/>
  <c r="DU25" i="164" s="1"/>
  <c r="DW25" i="164" s="1"/>
  <c r="AB256" i="164"/>
  <c r="BF257" i="164"/>
  <c r="CK57" i="164" s="1"/>
  <c r="DX26" i="164" s="1"/>
  <c r="DZ26" i="164" s="1"/>
  <c r="BF262" i="164"/>
  <c r="CK58" i="164" s="1"/>
  <c r="DX27" i="164" s="1"/>
  <c r="DZ27" i="164" s="1"/>
  <c r="K266" i="164"/>
  <c r="W166" i="164"/>
  <c r="AR196" i="164"/>
  <c r="AF201" i="164"/>
  <c r="AD16" i="164"/>
  <c r="AR16" i="164"/>
  <c r="Y26" i="164"/>
  <c r="G46" i="164"/>
  <c r="AD51" i="164"/>
  <c r="P56" i="164"/>
  <c r="R61" i="164"/>
  <c r="AK91" i="164"/>
  <c r="AF126" i="164"/>
  <c r="AT126" i="164"/>
  <c r="Y361" i="164"/>
  <c r="AM361" i="164"/>
  <c r="P246" i="164"/>
  <c r="AM251" i="164"/>
  <c r="BA251" i="164"/>
  <c r="BF252" i="164"/>
  <c r="CK56" i="164" s="1"/>
  <c r="DX25" i="164" s="1"/>
  <c r="DZ25" i="164" s="1"/>
  <c r="P271" i="164"/>
  <c r="R321" i="164"/>
  <c r="AF321" i="164"/>
  <c r="AW326" i="164"/>
  <c r="R171" i="164"/>
  <c r="AT171" i="164"/>
  <c r="AD176" i="164"/>
  <c r="BA176" i="164"/>
  <c r="BA181" i="164"/>
  <c r="N186" i="164"/>
  <c r="AB186" i="164"/>
  <c r="N191" i="164"/>
  <c r="AP191" i="164"/>
  <c r="G201" i="164"/>
  <c r="Y201" i="164"/>
  <c r="AI211" i="164"/>
  <c r="G216" i="164"/>
  <c r="AB226" i="164"/>
  <c r="AP226" i="164"/>
  <c r="AD11" i="164"/>
  <c r="AT16" i="164"/>
  <c r="G21" i="164"/>
  <c r="AR21" i="164"/>
  <c r="AM26" i="164"/>
  <c r="AW36" i="164"/>
  <c r="BH41" i="164"/>
  <c r="CE13" i="164" s="1"/>
  <c r="AK41" i="164"/>
  <c r="AW41" i="164"/>
  <c r="W51" i="164"/>
  <c r="AF51" i="164"/>
  <c r="W61" i="164"/>
  <c r="AW61" i="164"/>
  <c r="W76" i="164"/>
  <c r="U81" i="164"/>
  <c r="U86" i="164"/>
  <c r="AW86" i="164"/>
  <c r="BD94" i="164"/>
  <c r="CY24" i="164" s="1"/>
  <c r="N96" i="164"/>
  <c r="K106" i="164"/>
  <c r="BD112" i="164"/>
  <c r="CI28" i="164" s="1"/>
  <c r="AK116" i="164"/>
  <c r="W121" i="164"/>
  <c r="I126" i="164"/>
  <c r="I131" i="164"/>
  <c r="AI131" i="164"/>
  <c r="AF136" i="164"/>
  <c r="AB151" i="164"/>
  <c r="R246" i="164"/>
  <c r="BF259" i="164"/>
  <c r="DA57" i="164" s="1"/>
  <c r="EV26" i="164" s="1"/>
  <c r="EX26" i="164" s="1"/>
  <c r="AP266" i="164"/>
  <c r="BH269" i="164"/>
  <c r="DC59" i="164" s="1"/>
  <c r="EY28" i="164" s="1"/>
  <c r="FA28" i="164" s="1"/>
  <c r="AK331" i="164"/>
  <c r="AR181" i="164"/>
  <c r="P186" i="164"/>
  <c r="I206" i="164"/>
  <c r="AF221" i="164"/>
  <c r="R226" i="164"/>
  <c r="AD226" i="164"/>
  <c r="AR226" i="164"/>
  <c r="AM41" i="164"/>
  <c r="AY41" i="164"/>
  <c r="Y76" i="164"/>
  <c r="W86" i="164"/>
  <c r="AM116" i="164"/>
  <c r="BH144" i="164"/>
  <c r="DC34" i="164" s="1"/>
  <c r="BH357" i="164"/>
  <c r="CM77" i="164" s="1"/>
  <c r="EA46" i="164" s="1"/>
  <c r="EC46" i="164" s="1"/>
  <c r="BD364" i="164"/>
  <c r="CY78" i="164" s="1"/>
  <c r="ES47" i="164" s="1"/>
  <c r="EU47" i="164" s="1"/>
  <c r="Y366" i="164"/>
  <c r="AM366" i="164"/>
  <c r="K246" i="164"/>
  <c r="AB251" i="164"/>
  <c r="AR266" i="164"/>
  <c r="AM331" i="164"/>
  <c r="BA331" i="164"/>
  <c r="AR161" i="164"/>
  <c r="AB166" i="164"/>
  <c r="AD181" i="164"/>
  <c r="R191" i="164"/>
  <c r="K216" i="164"/>
  <c r="Y216" i="164"/>
  <c r="AM221" i="164"/>
  <c r="W11" i="164"/>
  <c r="BA36" i="164"/>
  <c r="BA41" i="164"/>
  <c r="W46" i="164"/>
  <c r="BA46" i="164"/>
  <c r="AD66" i="164"/>
  <c r="P81" i="164"/>
  <c r="Y86" i="164"/>
  <c r="AM86" i="164"/>
  <c r="N91" i="164"/>
  <c r="AP91" i="164"/>
  <c r="R96" i="164"/>
  <c r="AR101" i="164"/>
  <c r="AR111" i="164"/>
  <c r="P121" i="164"/>
  <c r="AM131" i="164"/>
  <c r="BH132" i="164"/>
  <c r="CM32" i="164" s="1"/>
  <c r="EA8" i="164" s="1"/>
  <c r="EC8" i="164" s="1"/>
  <c r="I136" i="164"/>
  <c r="W136" i="164"/>
  <c r="U141" i="164"/>
  <c r="P361" i="164"/>
  <c r="AD361" i="164"/>
  <c r="AB366" i="164"/>
  <c r="R251" i="164"/>
  <c r="AD251" i="164"/>
  <c r="AT256" i="164"/>
  <c r="BH264" i="164"/>
  <c r="DC58" i="164" s="1"/>
  <c r="EY27" i="164" s="1"/>
  <c r="FA27" i="164" s="1"/>
  <c r="AT266" i="164"/>
  <c r="W276" i="164"/>
  <c r="AR281" i="164"/>
  <c r="R286" i="164"/>
  <c r="BD292" i="164"/>
  <c r="CI64" i="164" s="1"/>
  <c r="DU33" i="164" s="1"/>
  <c r="DW33" i="164" s="1"/>
  <c r="AI296" i="164"/>
  <c r="AT296" i="164"/>
  <c r="BH302" i="164"/>
  <c r="CM66" i="164" s="1"/>
  <c r="EA35" i="164" s="1"/>
  <c r="EC35" i="164" s="1"/>
  <c r="AP306" i="164"/>
  <c r="BH267" i="164"/>
  <c r="CM59" i="164" s="1"/>
  <c r="EA28" i="164" s="1"/>
  <c r="EC28" i="164" s="1"/>
  <c r="P276" i="164"/>
  <c r="W281" i="164"/>
  <c r="BA281" i="164"/>
  <c r="G286" i="164"/>
  <c r="BA286" i="164"/>
  <c r="R271" i="164"/>
  <c r="AP276" i="164"/>
  <c r="BF277" i="164"/>
  <c r="CK61" i="164" s="1"/>
  <c r="DX30" i="164" s="1"/>
  <c r="DZ30" i="164" s="1"/>
  <c r="AF281" i="164"/>
  <c r="Y286" i="164"/>
  <c r="AW286" i="164"/>
  <c r="U291" i="164"/>
  <c r="BD297" i="164"/>
  <c r="CI65" i="164" s="1"/>
  <c r="DU34" i="164" s="1"/>
  <c r="DW34" i="164" s="1"/>
  <c r="W301" i="164"/>
  <c r="AK301" i="164"/>
  <c r="AW301" i="164"/>
  <c r="AR276" i="164"/>
  <c r="BH277" i="164"/>
  <c r="CM61" i="164" s="1"/>
  <c r="EA30" i="164" s="1"/>
  <c r="EC30" i="164" s="1"/>
  <c r="Y301" i="164"/>
  <c r="W306" i="164"/>
  <c r="Y276" i="164"/>
  <c r="AY286" i="164"/>
  <c r="AI291" i="164"/>
  <c r="N301" i="164"/>
  <c r="AM306" i="164"/>
  <c r="AD306" i="164"/>
  <c r="BF179" i="164"/>
  <c r="DA41" i="164" s="1"/>
  <c r="EV10" i="164" s="1"/>
  <c r="EX10" i="164" s="1"/>
  <c r="BH187" i="164"/>
  <c r="CM43" i="164" s="1"/>
  <c r="EA12" i="164" s="1"/>
  <c r="EC12" i="164" s="1"/>
  <c r="BH189" i="164"/>
  <c r="DC43" i="164" s="1"/>
  <c r="EY12" i="164" s="1"/>
  <c r="FA12" i="164" s="1"/>
  <c r="AB336" i="164"/>
  <c r="W161" i="164"/>
  <c r="U161" i="164"/>
  <c r="I181" i="164"/>
  <c r="BD152" i="164"/>
  <c r="CI36" i="164" s="1"/>
  <c r="AP156" i="164"/>
  <c r="BA156" i="164"/>
  <c r="AD336" i="164"/>
  <c r="W341" i="164"/>
  <c r="BF344" i="164"/>
  <c r="DA74" i="164" s="1"/>
  <c r="EV43" i="164" s="1"/>
  <c r="EX43" i="164" s="1"/>
  <c r="BF349" i="164"/>
  <c r="DA75" i="164" s="1"/>
  <c r="EV44" i="164" s="1"/>
  <c r="EX44" i="164" s="1"/>
  <c r="W351" i="164"/>
  <c r="R371" i="164"/>
  <c r="G326" i="164"/>
  <c r="AD171" i="164"/>
  <c r="BF152" i="164"/>
  <c r="CK36" i="164" s="1"/>
  <c r="K156" i="164"/>
  <c r="U156" i="164"/>
  <c r="AR156" i="164"/>
  <c r="BF332" i="164"/>
  <c r="CK72" i="164" s="1"/>
  <c r="DX41" i="164" s="1"/>
  <c r="DZ41" i="164" s="1"/>
  <c r="AF336" i="164"/>
  <c r="Y341" i="164"/>
  <c r="AY356" i="164"/>
  <c r="G376" i="164"/>
  <c r="AF231" i="164"/>
  <c r="AR186" i="164"/>
  <c r="AT186" i="164"/>
  <c r="K196" i="164"/>
  <c r="W156" i="164"/>
  <c r="AM336" i="164"/>
  <c r="AT336" i="164"/>
  <c r="AF341" i="164"/>
  <c r="AW341" i="164"/>
  <c r="AP356" i="164"/>
  <c r="P231" i="164"/>
  <c r="BA336" i="164"/>
  <c r="AM341" i="164"/>
  <c r="Y356" i="164"/>
  <c r="AF356" i="164"/>
  <c r="BA356" i="164"/>
  <c r="P316" i="164"/>
  <c r="N316" i="164"/>
  <c r="AY221" i="164"/>
  <c r="AW221" i="164"/>
  <c r="P281" i="164"/>
  <c r="R281" i="164"/>
  <c r="BD282" i="164"/>
  <c r="CI62" i="164" s="1"/>
  <c r="DU31" i="164" s="1"/>
  <c r="DW31" i="164" s="1"/>
  <c r="G291" i="164"/>
  <c r="G306" i="164"/>
  <c r="I306" i="164"/>
  <c r="K306" i="164"/>
  <c r="AT326" i="164"/>
  <c r="AP326" i="164"/>
  <c r="W181" i="164"/>
  <c r="Y181" i="164"/>
  <c r="AK156" i="164"/>
  <c r="Y346" i="164"/>
  <c r="AP346" i="164"/>
  <c r="N371" i="164"/>
  <c r="AT376" i="164"/>
  <c r="BA321" i="164"/>
  <c r="AR166" i="164"/>
  <c r="AT166" i="164"/>
  <c r="AW226" i="164"/>
  <c r="I116" i="164"/>
  <c r="K116" i="164"/>
  <c r="AB356" i="164"/>
  <c r="BH369" i="164"/>
  <c r="DC79" i="164" s="1"/>
  <c r="EY48" i="164" s="1"/>
  <c r="FA48" i="164" s="1"/>
  <c r="Y371" i="164"/>
  <c r="AK371" i="164"/>
  <c r="AW371" i="164"/>
  <c r="R376" i="164"/>
  <c r="AB376" i="164"/>
  <c r="AB231" i="164"/>
  <c r="BD232" i="164"/>
  <c r="CI52" i="164" s="1"/>
  <c r="DU21" i="164" s="1"/>
  <c r="DW21" i="164" s="1"/>
  <c r="W311" i="164"/>
  <c r="AK311" i="164"/>
  <c r="W316" i="164"/>
  <c r="AR316" i="164"/>
  <c r="BF319" i="164"/>
  <c r="DA69" i="164" s="1"/>
  <c r="EV38" i="164" s="1"/>
  <c r="EX38" i="164" s="1"/>
  <c r="P321" i="164"/>
  <c r="BD329" i="164"/>
  <c r="CY71" i="164" s="1"/>
  <c r="ES40" i="164" s="1"/>
  <c r="EU40" i="164" s="1"/>
  <c r="AY331" i="164"/>
  <c r="AP166" i="164"/>
  <c r="AB171" i="164"/>
  <c r="AP176" i="164"/>
  <c r="U181" i="164"/>
  <c r="AP186" i="164"/>
  <c r="BD187" i="164"/>
  <c r="CI43" i="164" s="1"/>
  <c r="DU12" i="164" s="1"/>
  <c r="DW12" i="164" s="1"/>
  <c r="AF191" i="164"/>
  <c r="AY196" i="164"/>
  <c r="N11" i="164"/>
  <c r="K16" i="164"/>
  <c r="K36" i="164"/>
  <c r="N46" i="164"/>
  <c r="R356" i="164"/>
  <c r="AM371" i="164"/>
  <c r="AD376" i="164"/>
  <c r="BF314" i="164"/>
  <c r="DA68" i="164" s="1"/>
  <c r="EV37" i="164" s="1"/>
  <c r="EX37" i="164" s="1"/>
  <c r="BF329" i="164"/>
  <c r="DA71" i="164" s="1"/>
  <c r="EV40" i="164" s="1"/>
  <c r="EX40" i="164" s="1"/>
  <c r="BF214" i="164"/>
  <c r="DA48" i="164" s="1"/>
  <c r="EV17" i="164" s="1"/>
  <c r="EX17" i="164" s="1"/>
  <c r="AK221" i="164"/>
  <c r="AB91" i="164"/>
  <c r="AD91" i="164"/>
  <c r="I146" i="164"/>
  <c r="U326" i="164"/>
  <c r="AR326" i="164"/>
  <c r="AP161" i="164"/>
  <c r="BH162" i="164"/>
  <c r="CM38" i="164" s="1"/>
  <c r="K191" i="164"/>
  <c r="AR191" i="164"/>
  <c r="I201" i="164"/>
  <c r="U201" i="164"/>
  <c r="AD201" i="164"/>
  <c r="AP201" i="164"/>
  <c r="AK206" i="164"/>
  <c r="AT206" i="164"/>
  <c r="BH214" i="164"/>
  <c r="DC48" i="164" s="1"/>
  <c r="EY17" i="164" s="1"/>
  <c r="FA17" i="164" s="1"/>
  <c r="AW216" i="164"/>
  <c r="R11" i="164"/>
  <c r="BD14" i="164"/>
  <c r="CY8" i="164" s="1"/>
  <c r="N16" i="164"/>
  <c r="AP21" i="164"/>
  <c r="W36" i="164"/>
  <c r="AW111" i="164"/>
  <c r="BD139" i="164"/>
  <c r="CY33" i="164" s="1"/>
  <c r="AD141" i="164"/>
  <c r="AB141" i="164"/>
  <c r="N236" i="164"/>
  <c r="Y321" i="164"/>
  <c r="K331" i="164"/>
  <c r="BF169" i="164"/>
  <c r="DA39" i="164" s="1"/>
  <c r="AF171" i="164"/>
  <c r="BA221" i="164"/>
  <c r="BD102" i="164"/>
  <c r="CI26" i="164" s="1"/>
  <c r="BD104" i="164"/>
  <c r="CY26" i="164" s="1"/>
  <c r="BD249" i="164"/>
  <c r="CY55" i="164" s="1"/>
  <c r="ES24" i="164" s="1"/>
  <c r="EU24" i="164" s="1"/>
  <c r="AT351" i="164"/>
  <c r="AR356" i="164"/>
  <c r="AP376" i="164"/>
  <c r="AM231" i="164"/>
  <c r="BH234" i="164"/>
  <c r="DC52" i="164" s="1"/>
  <c r="EY21" i="164" s="1"/>
  <c r="FA21" i="164" s="1"/>
  <c r="AW236" i="164"/>
  <c r="AM311" i="164"/>
  <c r="R316" i="164"/>
  <c r="AM321" i="164"/>
  <c r="N326" i="164"/>
  <c r="AK326" i="164"/>
  <c r="AD331" i="164"/>
  <c r="AP331" i="164"/>
  <c r="Y161" i="164"/>
  <c r="AT161" i="164"/>
  <c r="AR171" i="164"/>
  <c r="AI186" i="164"/>
  <c r="BF192" i="164"/>
  <c r="CK44" i="164" s="1"/>
  <c r="DX13" i="164" s="1"/>
  <c r="DZ13" i="164" s="1"/>
  <c r="BD194" i="164"/>
  <c r="CY44" i="164" s="1"/>
  <c r="ES13" i="164" s="1"/>
  <c r="EU13" i="164" s="1"/>
  <c r="U196" i="164"/>
  <c r="AT196" i="164"/>
  <c r="AT201" i="164"/>
  <c r="AB211" i="164"/>
  <c r="BD217" i="164"/>
  <c r="CI49" i="164" s="1"/>
  <c r="DU18" i="164" s="1"/>
  <c r="DW18" i="164" s="1"/>
  <c r="BH219" i="164"/>
  <c r="DC49" i="164" s="1"/>
  <c r="EY18" i="164" s="1"/>
  <c r="FA18" i="164" s="1"/>
  <c r="I221" i="164"/>
  <c r="U221" i="164"/>
  <c r="AD221" i="164"/>
  <c r="AP221" i="164"/>
  <c r="P16" i="164"/>
  <c r="AF91" i="164"/>
  <c r="AY106" i="164"/>
  <c r="AR371" i="164"/>
  <c r="AR376" i="164"/>
  <c r="AY236" i="164"/>
  <c r="U321" i="164"/>
  <c r="Y326" i="164"/>
  <c r="U331" i="164"/>
  <c r="AF331" i="164"/>
  <c r="AY161" i="164"/>
  <c r="R166" i="164"/>
  <c r="AI171" i="164"/>
  <c r="BH174" i="164"/>
  <c r="DC40" i="164" s="1"/>
  <c r="EY9" i="164" s="1"/>
  <c r="FA9" i="164" s="1"/>
  <c r="AK176" i="164"/>
  <c r="G181" i="164"/>
  <c r="R186" i="164"/>
  <c r="AD191" i="164"/>
  <c r="BF194" i="164"/>
  <c r="DA44" i="164" s="1"/>
  <c r="EV13" i="164" s="1"/>
  <c r="EX13" i="164" s="1"/>
  <c r="AM201" i="164"/>
  <c r="AY201" i="164"/>
  <c r="AM206" i="164"/>
  <c r="W216" i="164"/>
  <c r="AF216" i="164"/>
  <c r="BD219" i="164"/>
  <c r="CY49" i="164" s="1"/>
  <c r="ES18" i="164" s="1"/>
  <c r="EU18" i="164" s="1"/>
  <c r="P226" i="164"/>
  <c r="AF226" i="164"/>
  <c r="AP16" i="164"/>
  <c r="AT21" i="164"/>
  <c r="K26" i="164"/>
  <c r="BA26" i="164"/>
  <c r="AF56" i="164"/>
  <c r="U71" i="164"/>
  <c r="AP101" i="164"/>
  <c r="AB111" i="164"/>
  <c r="AD111" i="164"/>
  <c r="N261" i="164"/>
  <c r="AT321" i="164"/>
  <c r="AI331" i="164"/>
  <c r="BH159" i="164"/>
  <c r="DC37" i="164" s="1"/>
  <c r="AM166" i="164"/>
  <c r="AM186" i="164"/>
  <c r="AB191" i="164"/>
  <c r="AM191" i="164"/>
  <c r="BH194" i="164"/>
  <c r="DC44" i="164" s="1"/>
  <c r="EY13" i="164" s="1"/>
  <c r="FA13" i="164" s="1"/>
  <c r="AF206" i="164"/>
  <c r="AR206" i="164"/>
  <c r="U211" i="164"/>
  <c r="AY211" i="164"/>
  <c r="BD212" i="164"/>
  <c r="CI48" i="164" s="1"/>
  <c r="DU17" i="164" s="1"/>
  <c r="DW17" i="164" s="1"/>
  <c r="BH217" i="164"/>
  <c r="CM49" i="164" s="1"/>
  <c r="EA18" i="164" s="1"/>
  <c r="EC18" i="164" s="1"/>
  <c r="AT221" i="164"/>
  <c r="BH222" i="164"/>
  <c r="CM50" i="164" s="1"/>
  <c r="EA19" i="164" s="1"/>
  <c r="EC19" i="164" s="1"/>
  <c r="AK226" i="164"/>
  <c r="AT226" i="164"/>
  <c r="BH17" i="164"/>
  <c r="CM9" i="164" s="1"/>
  <c r="BF69" i="164"/>
  <c r="DA19" i="164" s="1"/>
  <c r="AI86" i="164"/>
  <c r="AK86" i="164"/>
  <c r="I96" i="164"/>
  <c r="AP116" i="164"/>
  <c r="AR41" i="164"/>
  <c r="AR46" i="164"/>
  <c r="W56" i="164"/>
  <c r="AI56" i="164"/>
  <c r="P61" i="164"/>
  <c r="AB61" i="164"/>
  <c r="AR61" i="164"/>
  <c r="AW66" i="164"/>
  <c r="AR71" i="164"/>
  <c r="AD86" i="164"/>
  <c r="AR86" i="164"/>
  <c r="BF89" i="164"/>
  <c r="DA23" i="164" s="1"/>
  <c r="Y91" i="164"/>
  <c r="AI91" i="164"/>
  <c r="BF94" i="164"/>
  <c r="DA24" i="164" s="1"/>
  <c r="AM101" i="164"/>
  <c r="W106" i="164"/>
  <c r="W111" i="164"/>
  <c r="AK111" i="164"/>
  <c r="AT111" i="164"/>
  <c r="BH114" i="164"/>
  <c r="DC28" i="164" s="1"/>
  <c r="AD121" i="164"/>
  <c r="G146" i="164"/>
  <c r="K146" i="164"/>
  <c r="W146" i="164"/>
  <c r="Y146" i="164"/>
  <c r="AD246" i="164"/>
  <c r="BF247" i="164"/>
  <c r="CK55" i="164" s="1"/>
  <c r="DX24" i="164" s="1"/>
  <c r="DZ24" i="164" s="1"/>
  <c r="AT246" i="164"/>
  <c r="AP246" i="164"/>
  <c r="BD279" i="164"/>
  <c r="CY61" i="164" s="1"/>
  <c r="ES30" i="164" s="1"/>
  <c r="EU30" i="164" s="1"/>
  <c r="N281" i="164"/>
  <c r="AY226" i="164"/>
  <c r="P11" i="164"/>
  <c r="AB11" i="164"/>
  <c r="U16" i="164"/>
  <c r="AF26" i="164"/>
  <c r="AP26" i="164"/>
  <c r="I31" i="164"/>
  <c r="P46" i="164"/>
  <c r="AF46" i="164"/>
  <c r="AW46" i="164"/>
  <c r="K56" i="164"/>
  <c r="AB56" i="164"/>
  <c r="U61" i="164"/>
  <c r="I66" i="164"/>
  <c r="W71" i="164"/>
  <c r="AW71" i="164"/>
  <c r="I76" i="164"/>
  <c r="AR76" i="164"/>
  <c r="BH79" i="164"/>
  <c r="DC21" i="164" s="1"/>
  <c r="AT86" i="164"/>
  <c r="R91" i="164"/>
  <c r="AM91" i="164"/>
  <c r="AY91" i="164"/>
  <c r="U101" i="164"/>
  <c r="BF102" i="164"/>
  <c r="CK26" i="164" s="1"/>
  <c r="AM111" i="164"/>
  <c r="AY111" i="164"/>
  <c r="AY126" i="164"/>
  <c r="AP136" i="164"/>
  <c r="BF139" i="164"/>
  <c r="DA33" i="164" s="1"/>
  <c r="AW141" i="164"/>
  <c r="U151" i="164"/>
  <c r="AI151" i="164"/>
  <c r="R361" i="164"/>
  <c r="AY256" i="164"/>
  <c r="BA256" i="164"/>
  <c r="AP261" i="164"/>
  <c r="AR261" i="164"/>
  <c r="G271" i="164"/>
  <c r="K31" i="164"/>
  <c r="AI36" i="164"/>
  <c r="AT36" i="164"/>
  <c r="AY46" i="164"/>
  <c r="BF59" i="164"/>
  <c r="DA17" i="164" s="1"/>
  <c r="AT61" i="164"/>
  <c r="AT76" i="164"/>
  <c r="AD81" i="164"/>
  <c r="AY81" i="164"/>
  <c r="W101" i="164"/>
  <c r="BH102" i="164"/>
  <c r="CM26" i="164" s="1"/>
  <c r="AR116" i="164"/>
  <c r="P126" i="164"/>
  <c r="U136" i="164"/>
  <c r="Y136" i="164"/>
  <c r="AR136" i="164"/>
  <c r="BH139" i="164"/>
  <c r="DC33" i="164" s="1"/>
  <c r="W151" i="164"/>
  <c r="AF66" i="164"/>
  <c r="BH87" i="164"/>
  <c r="CM23" i="164" s="1"/>
  <c r="Y101" i="164"/>
  <c r="AT116" i="164"/>
  <c r="AT136" i="164"/>
  <c r="Y151" i="164"/>
  <c r="I366" i="164"/>
  <c r="G246" i="164"/>
  <c r="BF254" i="164"/>
  <c r="DA56" i="164" s="1"/>
  <c r="EV25" i="164" s="1"/>
  <c r="EX25" i="164" s="1"/>
  <c r="AW276" i="164"/>
  <c r="AY276" i="164"/>
  <c r="AD286" i="164"/>
  <c r="BD289" i="164"/>
  <c r="CY63" i="164" s="1"/>
  <c r="ES32" i="164" s="1"/>
  <c r="EU32" i="164" s="1"/>
  <c r="BF299" i="164"/>
  <c r="DA65" i="164" s="1"/>
  <c r="EV34" i="164" s="1"/>
  <c r="EX34" i="164" s="1"/>
  <c r="AB21" i="164"/>
  <c r="N26" i="164"/>
  <c r="AM31" i="164"/>
  <c r="Y36" i="164"/>
  <c r="AY51" i="164"/>
  <c r="AK61" i="164"/>
  <c r="BH69" i="164"/>
  <c r="DC19" i="164" s="1"/>
  <c r="AB71" i="164"/>
  <c r="AT71" i="164"/>
  <c r="BA71" i="164"/>
  <c r="AW76" i="164"/>
  <c r="BF84" i="164"/>
  <c r="DA22" i="164" s="1"/>
  <c r="AP96" i="164"/>
  <c r="BD99" i="164"/>
  <c r="CY25" i="164" s="1"/>
  <c r="AB106" i="164"/>
  <c r="BH107" i="164"/>
  <c r="CM27" i="164" s="1"/>
  <c r="BF112" i="164"/>
  <c r="CK28" i="164" s="1"/>
  <c r="BD114" i="164"/>
  <c r="CY28" i="164" s="1"/>
  <c r="BF134" i="164"/>
  <c r="DA32" i="164" s="1"/>
  <c r="EV8" i="164" s="1"/>
  <c r="EX8" i="164" s="1"/>
  <c r="AM136" i="164"/>
  <c r="AD146" i="164"/>
  <c r="AR146" i="164"/>
  <c r="BF147" i="164"/>
  <c r="CK35" i="164" s="1"/>
  <c r="N151" i="164"/>
  <c r="G366" i="164"/>
  <c r="BD242" i="164"/>
  <c r="CI54" i="164" s="1"/>
  <c r="DU23" i="164" s="1"/>
  <c r="DW23" i="164" s="1"/>
  <c r="BD254" i="164"/>
  <c r="CY56" i="164" s="1"/>
  <c r="ES25" i="164" s="1"/>
  <c r="EU25" i="164" s="1"/>
  <c r="N266" i="164"/>
  <c r="AM11" i="164"/>
  <c r="BF14" i="164"/>
  <c r="DA8" i="164" s="1"/>
  <c r="AF16" i="164"/>
  <c r="AW16" i="164"/>
  <c r="AT31" i="164"/>
  <c r="N36" i="164"/>
  <c r="U41" i="164"/>
  <c r="AK46" i="164"/>
  <c r="BH49" i="164"/>
  <c r="DC15" i="164" s="1"/>
  <c r="AT56" i="164"/>
  <c r="AM61" i="164"/>
  <c r="AP71" i="164"/>
  <c r="BH84" i="164"/>
  <c r="DC22" i="164" s="1"/>
  <c r="R86" i="164"/>
  <c r="W91" i="164"/>
  <c r="AR96" i="164"/>
  <c r="BF99" i="164"/>
  <c r="DA25" i="164" s="1"/>
  <c r="AK101" i="164"/>
  <c r="AD106" i="164"/>
  <c r="AP106" i="164"/>
  <c r="BA106" i="164"/>
  <c r="N116" i="164"/>
  <c r="Y121" i="164"/>
  <c r="AK121" i="164"/>
  <c r="AW121" i="164"/>
  <c r="U126" i="164"/>
  <c r="AF146" i="164"/>
  <c r="AW361" i="164"/>
  <c r="AT261" i="164"/>
  <c r="K286" i="164"/>
  <c r="AW296" i="164"/>
  <c r="AY296" i="164"/>
  <c r="N306" i="164"/>
  <c r="R136" i="164"/>
  <c r="BH137" i="164"/>
  <c r="CM33" i="164" s="1"/>
  <c r="P146" i="164"/>
  <c r="R151" i="164"/>
  <c r="BH362" i="164"/>
  <c r="CM78" i="164" s="1"/>
  <c r="EA47" i="164" s="1"/>
  <c r="EC47" i="164" s="1"/>
  <c r="AF366" i="164"/>
  <c r="BH249" i="164"/>
  <c r="DC55" i="164" s="1"/>
  <c r="EY24" i="164" s="1"/>
  <c r="FA24" i="164" s="1"/>
  <c r="AY251" i="164"/>
  <c r="AF256" i="164"/>
  <c r="Y266" i="164"/>
  <c r="AI271" i="164"/>
  <c r="R276" i="164"/>
  <c r="BH282" i="164"/>
  <c r="CM62" i="164" s="1"/>
  <c r="EA31" i="164" s="1"/>
  <c r="EC31" i="164" s="1"/>
  <c r="AT286" i="164"/>
  <c r="BH289" i="164"/>
  <c r="DC63" i="164" s="1"/>
  <c r="EY32" i="164" s="1"/>
  <c r="FA32" i="164" s="1"/>
  <c r="R301" i="164"/>
  <c r="U306" i="164"/>
  <c r="AF306" i="164"/>
  <c r="AK366" i="164"/>
  <c r="AI256" i="164"/>
  <c r="N271" i="164"/>
  <c r="AY271" i="164"/>
  <c r="AK306" i="164"/>
  <c r="BD299" i="164"/>
  <c r="CY65" i="164" s="1"/>
  <c r="ES34" i="164" s="1"/>
  <c r="EU34" i="164" s="1"/>
  <c r="AI301" i="164"/>
  <c r="AB126" i="164"/>
  <c r="U131" i="164"/>
  <c r="AI136" i="164"/>
  <c r="U146" i="164"/>
  <c r="AT146" i="164"/>
  <c r="AK151" i="164"/>
  <c r="AF361" i="164"/>
  <c r="AY361" i="164"/>
  <c r="BD362" i="164"/>
  <c r="CI78" i="164" s="1"/>
  <c r="DU47" i="164" s="1"/>
  <c r="DW47" i="164" s="1"/>
  <c r="AY366" i="164"/>
  <c r="AF246" i="164"/>
  <c r="BA246" i="164"/>
  <c r="AP251" i="164"/>
  <c r="BH252" i="164"/>
  <c r="CM56" i="164" s="1"/>
  <c r="EA25" i="164" s="1"/>
  <c r="EC25" i="164" s="1"/>
  <c r="P261" i="164"/>
  <c r="AB266" i="164"/>
  <c r="AM266" i="164"/>
  <c r="N276" i="164"/>
  <c r="BH279" i="164"/>
  <c r="DC61" i="164" s="1"/>
  <c r="EY30" i="164" s="1"/>
  <c r="FA30" i="164" s="1"/>
  <c r="AB281" i="164"/>
  <c r="AF291" i="164"/>
  <c r="BH292" i="164"/>
  <c r="CM64" i="164" s="1"/>
  <c r="EA33" i="164" s="1"/>
  <c r="EC33" i="164" s="1"/>
  <c r="AM301" i="164"/>
  <c r="AB306" i="164"/>
  <c r="BA126" i="164"/>
  <c r="BF129" i="164"/>
  <c r="DA31" i="164" s="1"/>
  <c r="W131" i="164"/>
  <c r="AT131" i="164"/>
  <c r="AM151" i="164"/>
  <c r="AR361" i="164"/>
  <c r="BA361" i="164"/>
  <c r="W246" i="164"/>
  <c r="N251" i="164"/>
  <c r="R256" i="164"/>
  <c r="R261" i="164"/>
  <c r="AY261" i="164"/>
  <c r="I266" i="164"/>
  <c r="P266" i="164"/>
  <c r="BA266" i="164"/>
  <c r="BF267" i="164"/>
  <c r="CK59" i="164" s="1"/>
  <c r="DX28" i="164" s="1"/>
  <c r="DZ28" i="164" s="1"/>
  <c r="U271" i="164"/>
  <c r="AD281" i="164"/>
  <c r="AK286" i="164"/>
  <c r="BH287" i="164"/>
  <c r="CM63" i="164" s="1"/>
  <c r="EA32" i="164" s="1"/>
  <c r="EC32" i="164" s="1"/>
  <c r="N291" i="164"/>
  <c r="BH299" i="164"/>
  <c r="DC65" i="164" s="1"/>
  <c r="EY34" i="164" s="1"/>
  <c r="FA34" i="164" s="1"/>
  <c r="AR301" i="164"/>
  <c r="AY301" i="164"/>
  <c r="P131" i="164"/>
  <c r="BA141" i="164"/>
  <c r="K151" i="164"/>
  <c r="P151" i="164"/>
  <c r="BA151" i="164"/>
  <c r="AD366" i="164"/>
  <c r="BH242" i="164"/>
  <c r="CM54" i="164" s="1"/>
  <c r="EA23" i="164" s="1"/>
  <c r="EC23" i="164" s="1"/>
  <c r="AR246" i="164"/>
  <c r="Y251" i="164"/>
  <c r="AI251" i="164"/>
  <c r="BA261" i="164"/>
  <c r="R266" i="164"/>
  <c r="AF271" i="164"/>
  <c r="BH274" i="164"/>
  <c r="DC60" i="164" s="1"/>
  <c r="EY29" i="164" s="1"/>
  <c r="FA29" i="164" s="1"/>
  <c r="AR286" i="164"/>
  <c r="Y291" i="164"/>
  <c r="AY291" i="164"/>
  <c r="W296" i="164"/>
  <c r="P301" i="164"/>
  <c r="BA301" i="164"/>
  <c r="R306" i="164"/>
  <c r="BH294" i="164"/>
  <c r="DC64" i="164" s="1"/>
  <c r="EY33" i="164" s="1"/>
  <c r="FA33" i="164" s="1"/>
  <c r="BF294" i="164"/>
  <c r="DA64" i="164" s="1"/>
  <c r="EV33" i="164" s="1"/>
  <c r="EX33" i="164" s="1"/>
  <c r="BD294" i="164"/>
  <c r="CY64" i="164" s="1"/>
  <c r="ES33" i="164" s="1"/>
  <c r="EU33" i="164" s="1"/>
  <c r="I276" i="164"/>
  <c r="BD374" i="164"/>
  <c r="CY80" i="164" s="1"/>
  <c r="ES49" i="164" s="1"/>
  <c r="EU49" i="164" s="1"/>
  <c r="BD322" i="164"/>
  <c r="CI70" i="164" s="1"/>
  <c r="DU39" i="164" s="1"/>
  <c r="DW39" i="164" s="1"/>
  <c r="BH172" i="164"/>
  <c r="CM40" i="164" s="1"/>
  <c r="EA9" i="164" s="1"/>
  <c r="EC9" i="164" s="1"/>
  <c r="BF174" i="164"/>
  <c r="DA40" i="164" s="1"/>
  <c r="EV9" i="164" s="1"/>
  <c r="EX9" i="164" s="1"/>
  <c r="BD214" i="164"/>
  <c r="CY48" i="164" s="1"/>
  <c r="ES17" i="164" s="1"/>
  <c r="EU17" i="164" s="1"/>
  <c r="BD19" i="164"/>
  <c r="CY9" i="164" s="1"/>
  <c r="BD22" i="164"/>
  <c r="CI10" i="164" s="1"/>
  <c r="BH239" i="164"/>
  <c r="DC53" i="164" s="1"/>
  <c r="EY22" i="164" s="1"/>
  <c r="FA22" i="164" s="1"/>
  <c r="U246" i="164"/>
  <c r="I251" i="164"/>
  <c r="AT251" i="164"/>
  <c r="AR251" i="164"/>
  <c r="AM261" i="164"/>
  <c r="BF272" i="164"/>
  <c r="CK60" i="164" s="1"/>
  <c r="DX29" i="164" s="1"/>
  <c r="DZ29" i="164" s="1"/>
  <c r="AT276" i="164"/>
  <c r="BF289" i="164"/>
  <c r="DA63" i="164" s="1"/>
  <c r="EV32" i="164" s="1"/>
  <c r="EX32" i="164" s="1"/>
  <c r="N296" i="164"/>
  <c r="BA306" i="164"/>
  <c r="AY306" i="164"/>
  <c r="AW306" i="164"/>
  <c r="BD134" i="164"/>
  <c r="CY32" i="164" s="1"/>
  <c r="ES8" i="164" s="1"/>
  <c r="EU8" i="164" s="1"/>
  <c r="BF322" i="164"/>
  <c r="CK70" i="164" s="1"/>
  <c r="DX39" i="164" s="1"/>
  <c r="DZ39" i="164" s="1"/>
  <c r="BD324" i="164"/>
  <c r="CY70" i="164" s="1"/>
  <c r="ES39" i="164" s="1"/>
  <c r="EU39" i="164" s="1"/>
  <c r="BH184" i="164"/>
  <c r="DC42" i="164" s="1"/>
  <c r="EY11" i="164" s="1"/>
  <c r="FA11" i="164" s="1"/>
  <c r="BH247" i="164"/>
  <c r="CM55" i="164" s="1"/>
  <c r="EA24" i="164" s="1"/>
  <c r="EC24" i="164" s="1"/>
  <c r="AD261" i="164"/>
  <c r="AB261" i="164"/>
  <c r="BA271" i="164"/>
  <c r="BH272" i="164"/>
  <c r="CM60" i="164" s="1"/>
  <c r="EA29" i="164" s="1"/>
  <c r="EC29" i="164" s="1"/>
  <c r="AK276" i="164"/>
  <c r="AI276" i="164"/>
  <c r="AB286" i="164"/>
  <c r="P296" i="164"/>
  <c r="AF301" i="164"/>
  <c r="BD272" i="164"/>
  <c r="CI60" i="164" s="1"/>
  <c r="DU29" i="164" s="1"/>
  <c r="DW29" i="164" s="1"/>
  <c r="BF187" i="164"/>
  <c r="CK43" i="164" s="1"/>
  <c r="DX12" i="164" s="1"/>
  <c r="DZ12" i="164" s="1"/>
  <c r="BH207" i="164"/>
  <c r="CM47" i="164" s="1"/>
  <c r="EA16" i="164" s="1"/>
  <c r="EC16" i="164" s="1"/>
  <c r="BH19" i="164"/>
  <c r="DC9" i="164" s="1"/>
  <c r="Y246" i="164"/>
  <c r="AY266" i="164"/>
  <c r="AW266" i="164"/>
  <c r="I271" i="164"/>
  <c r="AT271" i="164"/>
  <c r="AR271" i="164"/>
  <c r="K301" i="164"/>
  <c r="P306" i="164"/>
  <c r="K256" i="164"/>
  <c r="I256" i="164"/>
  <c r="BD122" i="164"/>
  <c r="CI30" i="164" s="1"/>
  <c r="BD247" i="164"/>
  <c r="CI55" i="164" s="1"/>
  <c r="DU24" i="164" s="1"/>
  <c r="DW24" i="164" s="1"/>
  <c r="BH312" i="164"/>
  <c r="CM68" i="164" s="1"/>
  <c r="EA37" i="164" s="1"/>
  <c r="EC37" i="164" s="1"/>
  <c r="BD317" i="164"/>
  <c r="CI69" i="164" s="1"/>
  <c r="DU38" i="164" s="1"/>
  <c r="DW38" i="164" s="1"/>
  <c r="BH319" i="164"/>
  <c r="DC69" i="164" s="1"/>
  <c r="EY38" i="164" s="1"/>
  <c r="FA38" i="164" s="1"/>
  <c r="BH324" i="164"/>
  <c r="DC70" i="164" s="1"/>
  <c r="EY39" i="164" s="1"/>
  <c r="FA39" i="164" s="1"/>
  <c r="BF164" i="164"/>
  <c r="DA38" i="164" s="1"/>
  <c r="BH179" i="164"/>
  <c r="DC41" i="164" s="1"/>
  <c r="EY10" i="164" s="1"/>
  <c r="FA10" i="164" s="1"/>
  <c r="BF27" i="164"/>
  <c r="CK11" i="164" s="1"/>
  <c r="BF34" i="164"/>
  <c r="DA12" i="164" s="1"/>
  <c r="BD57" i="164"/>
  <c r="CI17" i="164" s="1"/>
  <c r="BD97" i="164"/>
  <c r="CI25" i="164" s="1"/>
  <c r="BH97" i="164"/>
  <c r="CM25" i="164" s="1"/>
  <c r="BF249" i="164"/>
  <c r="DA55" i="164" s="1"/>
  <c r="EV24" i="164" s="1"/>
  <c r="EX24" i="164" s="1"/>
  <c r="N256" i="164"/>
  <c r="BD267" i="164"/>
  <c r="CI59" i="164" s="1"/>
  <c r="DU28" i="164" s="1"/>
  <c r="DW28" i="164" s="1"/>
  <c r="AP271" i="164"/>
  <c r="AF286" i="164"/>
  <c r="BF287" i="164"/>
  <c r="CK63" i="164" s="1"/>
  <c r="DX32" i="164" s="1"/>
  <c r="DZ32" i="164" s="1"/>
  <c r="BD287" i="164"/>
  <c r="CI63" i="164" s="1"/>
  <c r="DU32" i="164" s="1"/>
  <c r="DW32" i="164" s="1"/>
  <c r="K296" i="164"/>
  <c r="I296" i="164"/>
  <c r="G296" i="164"/>
  <c r="AD301" i="164"/>
  <c r="AB301" i="164"/>
  <c r="BD174" i="164"/>
  <c r="CY40" i="164" s="1"/>
  <c r="ES9" i="164" s="1"/>
  <c r="EU9" i="164" s="1"/>
  <c r="BD77" i="164"/>
  <c r="CI21" i="164" s="1"/>
  <c r="AD256" i="164"/>
  <c r="AW271" i="164"/>
  <c r="BH227" i="164"/>
  <c r="CM51" i="164" s="1"/>
  <c r="EA20" i="164" s="1"/>
  <c r="EC20" i="164" s="1"/>
  <c r="BF204" i="164"/>
  <c r="DA46" i="164" s="1"/>
  <c r="EV15" i="164" s="1"/>
  <c r="EX15" i="164" s="1"/>
  <c r="BH14" i="164"/>
  <c r="DC8" i="164" s="1"/>
  <c r="BF144" i="164"/>
  <c r="DA34" i="164" s="1"/>
  <c r="AB246" i="164"/>
  <c r="BH254" i="164"/>
  <c r="DC56" i="164" s="1"/>
  <c r="EY25" i="164" s="1"/>
  <c r="FA25" i="164" s="1"/>
  <c r="P256" i="164"/>
  <c r="AF261" i="164"/>
  <c r="AM276" i="164"/>
  <c r="BF279" i="164"/>
  <c r="DA61" i="164" s="1"/>
  <c r="EV30" i="164" s="1"/>
  <c r="EX30" i="164" s="1"/>
  <c r="BF282" i="164"/>
  <c r="CK62" i="164" s="1"/>
  <c r="DX31" i="164" s="1"/>
  <c r="DZ31" i="164" s="1"/>
  <c r="W286" i="164"/>
  <c r="U286" i="164"/>
  <c r="AD296" i="164"/>
  <c r="AF266" i="164"/>
  <c r="BF242" i="164"/>
  <c r="CK54" i="164" s="1"/>
  <c r="DX23" i="164" s="1"/>
  <c r="DZ23" i="164" s="1"/>
  <c r="G281" i="164"/>
  <c r="BH154" i="164"/>
  <c r="DC36" i="164" s="1"/>
  <c r="BH317" i="164"/>
  <c r="CM69" i="164" s="1"/>
  <c r="EA38" i="164" s="1"/>
  <c r="EC38" i="164" s="1"/>
  <c r="BD169" i="164"/>
  <c r="CY39" i="164" s="1"/>
  <c r="BF182" i="164"/>
  <c r="CK42" i="164" s="1"/>
  <c r="DX11" i="164" s="1"/>
  <c r="DZ11" i="164" s="1"/>
  <c r="BH204" i="164"/>
  <c r="DC46" i="164" s="1"/>
  <c r="EY15" i="164" s="1"/>
  <c r="FA15" i="164" s="1"/>
  <c r="BF17" i="164"/>
  <c r="CK9" i="164" s="1"/>
  <c r="BD37" i="164"/>
  <c r="CI13" i="164" s="1"/>
  <c r="BH57" i="164"/>
  <c r="CM17" i="164" s="1"/>
  <c r="BD87" i="164"/>
  <c r="CI23" i="164" s="1"/>
  <c r="K261" i="164"/>
  <c r="I291" i="164"/>
  <c r="AT291" i="164"/>
  <c r="AR291" i="164"/>
  <c r="BD39" i="164"/>
  <c r="CY13" i="164" s="1"/>
  <c r="BD67" i="164"/>
  <c r="CI19" i="164" s="1"/>
  <c r="BF132" i="164"/>
  <c r="CK32" i="164" s="1"/>
  <c r="DX8" i="164" s="1"/>
  <c r="DZ8" i="164" s="1"/>
  <c r="BF67" i="164"/>
  <c r="CK19" i="164" s="1"/>
  <c r="BD69" i="164"/>
  <c r="CY19" i="164" s="1"/>
  <c r="BF77" i="164"/>
  <c r="CK21" i="164" s="1"/>
  <c r="BH92" i="164"/>
  <c r="CM24" i="164" s="1"/>
  <c r="BH149" i="164"/>
  <c r="DC35" i="164" s="1"/>
  <c r="G256" i="164"/>
  <c r="K276" i="164"/>
  <c r="R291" i="164"/>
  <c r="AM296" i="164"/>
  <c r="BF297" i="164"/>
  <c r="CK65" i="164" s="1"/>
  <c r="DX34" i="164" s="1"/>
  <c r="DZ34" i="164" s="1"/>
  <c r="BF304" i="164"/>
  <c r="DA66" i="164" s="1"/>
  <c r="EV35" i="164" s="1"/>
  <c r="EX35" i="164" s="1"/>
  <c r="Y306" i="164"/>
  <c r="BH77" i="164"/>
  <c r="CM21" i="164" s="1"/>
  <c r="K251" i="164"/>
  <c r="K271" i="164"/>
  <c r="I281" i="164"/>
  <c r="K291" i="164"/>
  <c r="BH304" i="164"/>
  <c r="DC66" i="164" s="1"/>
  <c r="EY35" i="164" s="1"/>
  <c r="FA35" i="164" s="1"/>
  <c r="AI306" i="164"/>
  <c r="BF82" i="164"/>
  <c r="CK22" i="164" s="1"/>
  <c r="BH94" i="164"/>
  <c r="DC24" i="164" s="1"/>
  <c r="BD129" i="164"/>
  <c r="CY31" i="164" s="1"/>
  <c r="BH134" i="164"/>
  <c r="DC32" i="164" s="1"/>
  <c r="EY8" i="164" s="1"/>
  <c r="FA8" i="164" s="1"/>
  <c r="G261" i="164"/>
  <c r="K281" i="164"/>
  <c r="R296" i="164"/>
  <c r="G301" i="164"/>
  <c r="BF64" i="164"/>
  <c r="DA18" i="164" s="1"/>
  <c r="BF72" i="164"/>
  <c r="CK20" i="164" s="1"/>
  <c r="I246" i="164"/>
  <c r="G276" i="164"/>
  <c r="I286" i="164"/>
  <c r="BF334" i="164"/>
  <c r="DA72" i="164" s="1"/>
  <c r="EV41" i="164" s="1"/>
  <c r="EX41" i="164" s="1"/>
  <c r="BD354" i="164"/>
  <c r="CY76" i="164" s="1"/>
  <c r="ES45" i="164" s="1"/>
  <c r="EU45" i="164" s="1"/>
  <c r="BF229" i="164"/>
  <c r="DA51" i="164" s="1"/>
  <c r="EV20" i="164" s="1"/>
  <c r="EX20" i="164" s="1"/>
  <c r="BF307" i="164"/>
  <c r="CK67" i="164" s="1"/>
  <c r="DX36" i="164" s="1"/>
  <c r="DZ36" i="164" s="1"/>
  <c r="BH164" i="164"/>
  <c r="DC38" i="164" s="1"/>
  <c r="BD172" i="164"/>
  <c r="BH182" i="164"/>
  <c r="CM42" i="164" s="1"/>
  <c r="EA11" i="164" s="1"/>
  <c r="EC11" i="164" s="1"/>
  <c r="BH209" i="164"/>
  <c r="DC47" i="164" s="1"/>
  <c r="EY16" i="164" s="1"/>
  <c r="FA16" i="164" s="1"/>
  <c r="BD29" i="164"/>
  <c r="CY11" i="164" s="1"/>
  <c r="BH37" i="164"/>
  <c r="CM13" i="164" s="1"/>
  <c r="BF39" i="164"/>
  <c r="DA13" i="164" s="1"/>
  <c r="BD49" i="164"/>
  <c r="CY15" i="164" s="1"/>
  <c r="BH59" i="164"/>
  <c r="DC17" i="164" s="1"/>
  <c r="BD62" i="164"/>
  <c r="CI18" i="164" s="1"/>
  <c r="BD84" i="164"/>
  <c r="CY22" i="164" s="1"/>
  <c r="BF87" i="164"/>
  <c r="CK23" i="164" s="1"/>
  <c r="BD107" i="164"/>
  <c r="CI27" i="164" s="1"/>
  <c r="BF114" i="164"/>
  <c r="DA28" i="164" s="1"/>
  <c r="BD132" i="164"/>
  <c r="CI32" i="164" s="1"/>
  <c r="DU8" i="164" s="1"/>
  <c r="DW8" i="164" s="1"/>
  <c r="BF359" i="164"/>
  <c r="DA77" i="164" s="1"/>
  <c r="EV46" i="164" s="1"/>
  <c r="EX46" i="164" s="1"/>
  <c r="I361" i="164"/>
  <c r="BH322" i="164"/>
  <c r="CM70" i="164" s="1"/>
  <c r="EA39" i="164" s="1"/>
  <c r="EC39" i="164" s="1"/>
  <c r="BH329" i="164"/>
  <c r="DC71" i="164" s="1"/>
  <c r="EY40" i="164" s="1"/>
  <c r="FA40" i="164" s="1"/>
  <c r="BF157" i="164"/>
  <c r="CK37" i="164" s="1"/>
  <c r="BF159" i="164"/>
  <c r="DA37" i="164" s="1"/>
  <c r="BF162" i="164"/>
  <c r="CK38" i="164" s="1"/>
  <c r="BF189" i="164"/>
  <c r="DA43" i="164" s="1"/>
  <c r="EV12" i="164" s="1"/>
  <c r="EX12" i="164" s="1"/>
  <c r="BD207" i="164"/>
  <c r="CI47" i="164" s="1"/>
  <c r="DU16" i="164" s="1"/>
  <c r="DW16" i="164" s="1"/>
  <c r="BF219" i="164"/>
  <c r="DA49" i="164" s="1"/>
  <c r="EV18" i="164" s="1"/>
  <c r="EX18" i="164" s="1"/>
  <c r="BD224" i="164"/>
  <c r="CY50" i="164" s="1"/>
  <c r="ES19" i="164" s="1"/>
  <c r="EU19" i="164" s="1"/>
  <c r="BF29" i="164"/>
  <c r="DA11" i="164" s="1"/>
  <c r="BF49" i="164"/>
  <c r="DA15" i="164" s="1"/>
  <c r="BD64" i="164"/>
  <c r="CY18" i="164" s="1"/>
  <c r="BF97" i="164"/>
  <c r="CK25" i="164" s="1"/>
  <c r="BD109" i="164"/>
  <c r="CY27" i="164" s="1"/>
  <c r="BH112" i="164"/>
  <c r="CM28" i="164" s="1"/>
  <c r="BD119" i="164"/>
  <c r="CY29" i="164" s="1"/>
  <c r="BD137" i="164"/>
  <c r="CI33" i="164" s="1"/>
  <c r="K361" i="164"/>
  <c r="P366" i="164"/>
  <c r="BF234" i="164"/>
  <c r="DA52" i="164" s="1"/>
  <c r="EV21" i="164" s="1"/>
  <c r="EX21" i="164" s="1"/>
  <c r="BF312" i="164"/>
  <c r="CK68" i="164" s="1"/>
  <c r="DX37" i="164" s="1"/>
  <c r="DZ37" i="164" s="1"/>
  <c r="BD314" i="164"/>
  <c r="CY68" i="164" s="1"/>
  <c r="ES37" i="164" s="1"/>
  <c r="EU37" i="164" s="1"/>
  <c r="BF317" i="164"/>
  <c r="CK69" i="164" s="1"/>
  <c r="DX38" i="164" s="1"/>
  <c r="DZ38" i="164" s="1"/>
  <c r="BD319" i="164"/>
  <c r="CY69" i="164" s="1"/>
  <c r="ES38" i="164" s="1"/>
  <c r="EU38" i="164" s="1"/>
  <c r="BF324" i="164"/>
  <c r="DA70" i="164" s="1"/>
  <c r="EV39" i="164" s="1"/>
  <c r="EX39" i="164" s="1"/>
  <c r="BD157" i="164"/>
  <c r="CI37" i="164" s="1"/>
  <c r="BD162" i="164"/>
  <c r="CI38" i="164" s="1"/>
  <c r="BH169" i="164"/>
  <c r="DC39" i="164" s="1"/>
  <c r="BF172" i="164"/>
  <c r="CK40" i="164" s="1"/>
  <c r="DX9" i="164" s="1"/>
  <c r="DZ9" i="164" s="1"/>
  <c r="BD189" i="164"/>
  <c r="CY43" i="164" s="1"/>
  <c r="ES12" i="164" s="1"/>
  <c r="EU12" i="164" s="1"/>
  <c r="BD197" i="164"/>
  <c r="CI45" i="164" s="1"/>
  <c r="DU14" i="164" s="1"/>
  <c r="DW14" i="164" s="1"/>
  <c r="BD204" i="164"/>
  <c r="CY46" i="164" s="1"/>
  <c r="ES15" i="164" s="1"/>
  <c r="EU15" i="164" s="1"/>
  <c r="BF207" i="164"/>
  <c r="CK47" i="164" s="1"/>
  <c r="DX16" i="164" s="1"/>
  <c r="DZ16" i="164" s="1"/>
  <c r="BF19" i="164"/>
  <c r="DA9" i="164" s="1"/>
  <c r="BH29" i="164"/>
  <c r="DC11" i="164" s="1"/>
  <c r="BD72" i="164"/>
  <c r="CI20" i="164" s="1"/>
  <c r="BD89" i="164"/>
  <c r="CY23" i="164" s="1"/>
  <c r="BF109" i="164"/>
  <c r="DA27" i="164" s="1"/>
  <c r="BF119" i="164"/>
  <c r="DA29" i="164" s="1"/>
  <c r="BF357" i="164"/>
  <c r="CK77" i="164" s="1"/>
  <c r="DX46" i="164" s="1"/>
  <c r="DZ46" i="164" s="1"/>
  <c r="AB361" i="164"/>
  <c r="BF364" i="164"/>
  <c r="DA78" i="164" s="1"/>
  <c r="EV47" i="164" s="1"/>
  <c r="EX47" i="164" s="1"/>
  <c r="AW366" i="164"/>
  <c r="BH224" i="164"/>
  <c r="DC50" i="164" s="1"/>
  <c r="EY19" i="164" s="1"/>
  <c r="FA19" i="164" s="1"/>
  <c r="BF104" i="164"/>
  <c r="DA26" i="164" s="1"/>
  <c r="BH109" i="164"/>
  <c r="DC27" i="164" s="1"/>
  <c r="BD142" i="164"/>
  <c r="CI34" i="164" s="1"/>
  <c r="BD347" i="164"/>
  <c r="CI75" i="164" s="1"/>
  <c r="DU44" i="164" s="1"/>
  <c r="DW44" i="164" s="1"/>
  <c r="BH349" i="164"/>
  <c r="DC75" i="164" s="1"/>
  <c r="EY44" i="164" s="1"/>
  <c r="FA44" i="164" s="1"/>
  <c r="BH314" i="164"/>
  <c r="DC68" i="164" s="1"/>
  <c r="EY37" i="164" s="1"/>
  <c r="FA37" i="164" s="1"/>
  <c r="BH157" i="164"/>
  <c r="CM37" i="164" s="1"/>
  <c r="BD164" i="164"/>
  <c r="CY38" i="164" s="1"/>
  <c r="BF167" i="164"/>
  <c r="CK39" i="164" s="1"/>
  <c r="BD177" i="164"/>
  <c r="BD179" i="164"/>
  <c r="CY41" i="164" s="1"/>
  <c r="ES10" i="164" s="1"/>
  <c r="EU10" i="164" s="1"/>
  <c r="BD182" i="164"/>
  <c r="CI42" i="164" s="1"/>
  <c r="DU11" i="164" s="1"/>
  <c r="DW11" i="164" s="1"/>
  <c r="BH197" i="164"/>
  <c r="CM45" i="164" s="1"/>
  <c r="EA14" i="164" s="1"/>
  <c r="EC14" i="164" s="1"/>
  <c r="BF12" i="164"/>
  <c r="CK8" i="164" s="1"/>
  <c r="BD17" i="164"/>
  <c r="CI9" i="164" s="1"/>
  <c r="BF22" i="164"/>
  <c r="CK10" i="164" s="1"/>
  <c r="BD59" i="164"/>
  <c r="CY17" i="164" s="1"/>
  <c r="BD92" i="164"/>
  <c r="CI24" i="164" s="1"/>
  <c r="BF122" i="164"/>
  <c r="CK30" i="164" s="1"/>
  <c r="BF137" i="164"/>
  <c r="CK33" i="164" s="1"/>
  <c r="BF142" i="164"/>
  <c r="CK34" i="164" s="1"/>
  <c r="BD144" i="164"/>
  <c r="CY34" i="164" s="1"/>
  <c r="BD149" i="164"/>
  <c r="CY35" i="164" s="1"/>
  <c r="N361" i="164"/>
  <c r="K366" i="164"/>
  <c r="BH229" i="164"/>
  <c r="DC51" i="164" s="1"/>
  <c r="EY20" i="164" s="1"/>
  <c r="FA20" i="164" s="1"/>
  <c r="BF199" i="164"/>
  <c r="DA45" i="164" s="1"/>
  <c r="EV14" i="164" s="1"/>
  <c r="EX14" i="164" s="1"/>
  <c r="BD209" i="164"/>
  <c r="CY47" i="164" s="1"/>
  <c r="ES16" i="164" s="1"/>
  <c r="EU16" i="164" s="1"/>
  <c r="BH12" i="164"/>
  <c r="CM8" i="164" s="1"/>
  <c r="BH22" i="164"/>
  <c r="CM10" i="164" s="1"/>
  <c r="BD44" i="164"/>
  <c r="CY14" i="164" s="1"/>
  <c r="BF92" i="164"/>
  <c r="CK24" i="164" s="1"/>
  <c r="BH99" i="164"/>
  <c r="DC25" i="164" s="1"/>
  <c r="BH104" i="164"/>
  <c r="DC26" i="164" s="1"/>
  <c r="BH122" i="164"/>
  <c r="CM30" i="164" s="1"/>
  <c r="BH142" i="164"/>
  <c r="CM34" i="164" s="1"/>
  <c r="BH147" i="164"/>
  <c r="CM35" i="164" s="1"/>
  <c r="BF149" i="164"/>
  <c r="DA35" i="164" s="1"/>
  <c r="BH344" i="164"/>
  <c r="DC74" i="164" s="1"/>
  <c r="EY43" i="164" s="1"/>
  <c r="FA43" i="164" s="1"/>
  <c r="BD352" i="164"/>
  <c r="CI76" i="164" s="1"/>
  <c r="DU45" i="164" s="1"/>
  <c r="DW45" i="164" s="1"/>
  <c r="BD307" i="164"/>
  <c r="CI67" i="164" s="1"/>
  <c r="DU36" i="164" s="1"/>
  <c r="DW36" i="164" s="1"/>
  <c r="BD159" i="164"/>
  <c r="CY37" i="164" s="1"/>
  <c r="BH177" i="164"/>
  <c r="CM41" i="164" s="1"/>
  <c r="EA10" i="164" s="1"/>
  <c r="EC10" i="164" s="1"/>
  <c r="BD184" i="164"/>
  <c r="BF212" i="164"/>
  <c r="CK48" i="164" s="1"/>
  <c r="DX17" i="164" s="1"/>
  <c r="DZ17" i="164" s="1"/>
  <c r="BD222" i="164"/>
  <c r="CI50" i="164" s="1"/>
  <c r="DU19" i="164" s="1"/>
  <c r="DW19" i="164" s="1"/>
  <c r="BF37" i="164"/>
  <c r="CK13" i="164" s="1"/>
  <c r="BF44" i="164"/>
  <c r="DA14" i="164" s="1"/>
  <c r="BF57" i="164"/>
  <c r="CK17" i="164" s="1"/>
  <c r="BH82" i="164"/>
  <c r="CM22" i="164" s="1"/>
  <c r="BF107" i="164"/>
  <c r="CK27" i="164" s="1"/>
  <c r="R26" i="164"/>
  <c r="AB31" i="164"/>
  <c r="K11" i="164"/>
  <c r="P21" i="164"/>
  <c r="AF41" i="164"/>
  <c r="AD41" i="164"/>
  <c r="P51" i="164"/>
  <c r="BA66" i="164"/>
  <c r="BD54" i="164"/>
  <c r="CY16" i="164" s="1"/>
  <c r="BF54" i="164"/>
  <c r="DA16" i="164" s="1"/>
  <c r="R21" i="164"/>
  <c r="BA96" i="164"/>
  <c r="AW96" i="164"/>
  <c r="R101" i="164"/>
  <c r="N101" i="164"/>
  <c r="BH32" i="164"/>
  <c r="CM12" i="164" s="1"/>
  <c r="Y46" i="164"/>
  <c r="G61" i="164"/>
  <c r="BD41" i="164"/>
  <c r="CA13" i="164" s="1"/>
  <c r="G41" i="164"/>
  <c r="AP51" i="164"/>
  <c r="AR51" i="164"/>
  <c r="BD42" i="164"/>
  <c r="CI14" i="164" s="1"/>
  <c r="AI76" i="164"/>
  <c r="AK76" i="164"/>
  <c r="AD31" i="164"/>
  <c r="AF31" i="164"/>
  <c r="BD9" i="164"/>
  <c r="CY7" i="164" s="1"/>
  <c r="ES7" i="164" s="1"/>
  <c r="EU7" i="164" s="1"/>
  <c r="BF9" i="164"/>
  <c r="DA7" i="164" s="1"/>
  <c r="EV7" i="164" s="1"/>
  <c r="EX7" i="164" s="1"/>
  <c r="P26" i="164"/>
  <c r="K41" i="164"/>
  <c r="BD47" i="164"/>
  <c r="CI15" i="164" s="1"/>
  <c r="BF47" i="164"/>
  <c r="CK15" i="164" s="1"/>
  <c r="N66" i="164"/>
  <c r="K86" i="164"/>
  <c r="G86" i="164"/>
  <c r="AP56" i="164"/>
  <c r="N71" i="164"/>
  <c r="G111" i="164"/>
  <c r="BH117" i="164"/>
  <c r="CM29" i="164" s="1"/>
  <c r="BD117" i="164"/>
  <c r="CI29" i="164" s="1"/>
  <c r="K131" i="164"/>
  <c r="R146" i="164"/>
  <c r="BF24" i="164"/>
  <c r="DA10" i="164" s="1"/>
  <c r="I26" i="164"/>
  <c r="BD32" i="164"/>
  <c r="CI12" i="164" s="1"/>
  <c r="AP36" i="164"/>
  <c r="BF41" i="164"/>
  <c r="CC13" i="164" s="1"/>
  <c r="N51" i="164"/>
  <c r="BD52" i="164"/>
  <c r="CI16" i="164" s="1"/>
  <c r="AR56" i="164"/>
  <c r="BF62" i="164"/>
  <c r="CK18" i="164" s="1"/>
  <c r="BH67" i="164"/>
  <c r="CM19" i="164" s="1"/>
  <c r="Y71" i="164"/>
  <c r="G76" i="164"/>
  <c r="G81" i="164"/>
  <c r="AB81" i="164"/>
  <c r="AY96" i="164"/>
  <c r="P101" i="164"/>
  <c r="BH124" i="164"/>
  <c r="DC30" i="164" s="1"/>
  <c r="BD124" i="164"/>
  <c r="CY30" i="164" s="1"/>
  <c r="R126" i="164"/>
  <c r="BF42" i="164"/>
  <c r="CK14" i="164" s="1"/>
  <c r="R76" i="164"/>
  <c r="G91" i="164"/>
  <c r="U11" i="164"/>
  <c r="Y21" i="164"/>
  <c r="BH24" i="164"/>
  <c r="DC10" i="164" s="1"/>
  <c r="U31" i="164"/>
  <c r="BH34" i="164"/>
  <c r="DC12" i="164" s="1"/>
  <c r="G36" i="164"/>
  <c r="P36" i="164"/>
  <c r="BH42" i="164"/>
  <c r="CM14" i="164" s="1"/>
  <c r="I46" i="164"/>
  <c r="BH47" i="164"/>
  <c r="CM15" i="164" s="1"/>
  <c r="AT51" i="164"/>
  <c r="K61" i="164"/>
  <c r="AD61" i="164"/>
  <c r="AY61" i="164"/>
  <c r="R66" i="164"/>
  <c r="P71" i="164"/>
  <c r="AK71" i="164"/>
  <c r="BH74" i="164"/>
  <c r="DC20" i="164" s="1"/>
  <c r="AM76" i="164"/>
  <c r="BH129" i="164"/>
  <c r="DC31" i="164" s="1"/>
  <c r="AF131" i="164"/>
  <c r="AB131" i="164"/>
  <c r="W21" i="164"/>
  <c r="BF32" i="164"/>
  <c r="CK12" i="164" s="1"/>
  <c r="AR36" i="164"/>
  <c r="BF52" i="164"/>
  <c r="CK16" i="164" s="1"/>
  <c r="P66" i="164"/>
  <c r="G16" i="164"/>
  <c r="BH27" i="164"/>
  <c r="CM11" i="164" s="1"/>
  <c r="N31" i="164"/>
  <c r="W31" i="164"/>
  <c r="R36" i="164"/>
  <c r="BH54" i="164"/>
  <c r="DC16" i="164" s="1"/>
  <c r="G56" i="164"/>
  <c r="AF61" i="164"/>
  <c r="BA61" i="164"/>
  <c r="R71" i="164"/>
  <c r="AM71" i="164"/>
  <c r="BD74" i="164"/>
  <c r="CY20" i="164" s="1"/>
  <c r="BD79" i="164"/>
  <c r="CY21" i="164" s="1"/>
  <c r="K81" i="164"/>
  <c r="BA81" i="164"/>
  <c r="N86" i="164"/>
  <c r="BD34" i="164"/>
  <c r="CY12" i="164" s="1"/>
  <c r="I36" i="164"/>
  <c r="AK36" i="164"/>
  <c r="BH39" i="164"/>
  <c r="DC13" i="164" s="1"/>
  <c r="W41" i="164"/>
  <c r="G51" i="164"/>
  <c r="R56" i="164"/>
  <c r="AK56" i="164"/>
  <c r="BH72" i="164"/>
  <c r="CM20" i="164" s="1"/>
  <c r="BF79" i="164"/>
  <c r="DA21" i="164" s="1"/>
  <c r="AM106" i="164"/>
  <c r="AI106" i="164"/>
  <c r="I16" i="164"/>
  <c r="AR31" i="164"/>
  <c r="Y41" i="164"/>
  <c r="I51" i="164"/>
  <c r="I56" i="164"/>
  <c r="AM56" i="164"/>
  <c r="AY66" i="164"/>
  <c r="BF74" i="164"/>
  <c r="DA20" i="164" s="1"/>
  <c r="W81" i="164"/>
  <c r="BH89" i="164"/>
  <c r="DC23" i="164" s="1"/>
  <c r="I121" i="164"/>
  <c r="AT121" i="164"/>
  <c r="AP121" i="164"/>
  <c r="P96" i="164"/>
  <c r="AK106" i="164"/>
  <c r="BF124" i="164"/>
  <c r="DA30" i="164" s="1"/>
  <c r="Y116" i="164"/>
  <c r="U116" i="164"/>
  <c r="AM126" i="164"/>
  <c r="AI126" i="164"/>
  <c r="AM146" i="164"/>
  <c r="AI146" i="164"/>
  <c r="AW81" i="164"/>
  <c r="BD82" i="164"/>
  <c r="CI22" i="164" s="1"/>
  <c r="R106" i="164"/>
  <c r="BF117" i="164"/>
  <c r="CK29" i="164" s="1"/>
  <c r="AR121" i="164"/>
  <c r="AD131" i="164"/>
  <c r="BA136" i="164"/>
  <c r="AW136" i="164"/>
  <c r="R141" i="164"/>
  <c r="N141" i="164"/>
  <c r="I86" i="164"/>
  <c r="BA86" i="164"/>
  <c r="W116" i="164"/>
  <c r="AK126" i="164"/>
  <c r="P136" i="164"/>
  <c r="AK146" i="164"/>
  <c r="G31" i="164"/>
  <c r="I41" i="164"/>
  <c r="K51" i="164"/>
  <c r="G71" i="164"/>
  <c r="I81" i="164"/>
  <c r="P141" i="164"/>
  <c r="G151" i="164"/>
  <c r="I91" i="164"/>
  <c r="G101" i="164"/>
  <c r="I111" i="164"/>
  <c r="K121" i="164"/>
  <c r="AI121" i="164"/>
  <c r="AK131" i="164"/>
  <c r="G141" i="164"/>
  <c r="AW151" i="164"/>
  <c r="K96" i="164"/>
  <c r="AF101" i="164"/>
  <c r="G116" i="164"/>
  <c r="K136" i="164"/>
  <c r="AF141" i="164"/>
  <c r="K91" i="164"/>
  <c r="I101" i="164"/>
  <c r="K111" i="164"/>
  <c r="P116" i="164"/>
  <c r="N126" i="164"/>
  <c r="G131" i="164"/>
  <c r="I141" i="164"/>
  <c r="AK96" i="164"/>
  <c r="AK136" i="164"/>
  <c r="BA171" i="164"/>
  <c r="AW171" i="164"/>
  <c r="R181" i="164"/>
  <c r="AY171" i="164"/>
  <c r="R176" i="164"/>
  <c r="N176" i="164"/>
  <c r="N161" i="164"/>
  <c r="AM181" i="164"/>
  <c r="AI181" i="164"/>
  <c r="W186" i="164"/>
  <c r="P176" i="164"/>
  <c r="P171" i="164"/>
  <c r="U176" i="164"/>
  <c r="G166" i="164"/>
  <c r="AK181" i="164"/>
  <c r="Y191" i="164"/>
  <c r="U191" i="164"/>
  <c r="K161" i="164"/>
  <c r="G161" i="164"/>
  <c r="G186" i="164"/>
  <c r="BH352" i="164"/>
  <c r="CM76" i="164" s="1"/>
  <c r="EA45" i="164" s="1"/>
  <c r="EC45" i="164" s="1"/>
  <c r="I196" i="164"/>
  <c r="Y196" i="164"/>
  <c r="AW196" i="164"/>
  <c r="R201" i="164"/>
  <c r="K206" i="164"/>
  <c r="AY206" i="164"/>
  <c r="P211" i="164"/>
  <c r="U216" i="164"/>
  <c r="BA216" i="164"/>
  <c r="R221" i="164"/>
  <c r="G226" i="164"/>
  <c r="W226" i="164"/>
  <c r="BD192" i="164"/>
  <c r="CI44" i="164" s="1"/>
  <c r="DU13" i="164" s="1"/>
  <c r="DW13" i="164" s="1"/>
  <c r="R196" i="164"/>
  <c r="AP196" i="164"/>
  <c r="BD199" i="164"/>
  <c r="CY45" i="164" s="1"/>
  <c r="ES14" i="164" s="1"/>
  <c r="EU14" i="164" s="1"/>
  <c r="K201" i="164"/>
  <c r="AI201" i="164"/>
  <c r="BF202" i="164"/>
  <c r="CK46" i="164" s="1"/>
  <c r="DX15" i="164" s="1"/>
  <c r="DZ15" i="164" s="1"/>
  <c r="AB206" i="164"/>
  <c r="BF209" i="164"/>
  <c r="DA47" i="164" s="1"/>
  <c r="EV16" i="164" s="1"/>
  <c r="EX16" i="164" s="1"/>
  <c r="Y211" i="164"/>
  <c r="AW211" i="164"/>
  <c r="BH212" i="164"/>
  <c r="CM48" i="164" s="1"/>
  <c r="EA17" i="164" s="1"/>
  <c r="EC17" i="164" s="1"/>
  <c r="N216" i="164"/>
  <c r="AT216" i="164"/>
  <c r="K221" i="164"/>
  <c r="AI221" i="164"/>
  <c r="BF177" i="164"/>
  <c r="CK41" i="164" s="1"/>
  <c r="DX10" i="164" s="1"/>
  <c r="DZ10" i="164" s="1"/>
  <c r="BF184" i="164"/>
  <c r="DA42" i="164" s="1"/>
  <c r="EV11" i="164" s="1"/>
  <c r="EX11" i="164" s="1"/>
  <c r="BF197" i="164"/>
  <c r="CK45" i="164" s="1"/>
  <c r="DX14" i="164" s="1"/>
  <c r="DZ14" i="164" s="1"/>
  <c r="BF217" i="164"/>
  <c r="CK49" i="164" s="1"/>
  <c r="DX18" i="164" s="1"/>
  <c r="DZ18" i="164" s="1"/>
  <c r="BF224" i="164"/>
  <c r="DA50" i="164" s="1"/>
  <c r="EV19" i="164" s="1"/>
  <c r="EX19" i="164" s="1"/>
  <c r="BF337" i="164"/>
  <c r="CK73" i="164" s="1"/>
  <c r="DX42" i="164" s="1"/>
  <c r="DZ42" i="164" s="1"/>
  <c r="BD339" i="164"/>
  <c r="CY73" i="164" s="1"/>
  <c r="ES42" i="164" s="1"/>
  <c r="EU42" i="164" s="1"/>
  <c r="BF342" i="164"/>
  <c r="CK74" i="164" s="1"/>
  <c r="DX43" i="164" s="1"/>
  <c r="DZ43" i="164" s="1"/>
  <c r="BD344" i="164"/>
  <c r="CY74" i="164" s="1"/>
  <c r="ES43" i="164" s="1"/>
  <c r="EU43" i="164" s="1"/>
  <c r="I161" i="164"/>
  <c r="K171" i="164"/>
  <c r="AF176" i="164"/>
  <c r="G191" i="164"/>
  <c r="K211" i="164"/>
  <c r="BH342" i="164"/>
  <c r="CM74" i="164" s="1"/>
  <c r="EA43" i="164" s="1"/>
  <c r="EC43" i="164" s="1"/>
  <c r="R161" i="164"/>
  <c r="K166" i="164"/>
  <c r="I176" i="164"/>
  <c r="N181" i="164"/>
  <c r="K186" i="164"/>
  <c r="P191" i="164"/>
  <c r="N201" i="164"/>
  <c r="G206" i="164"/>
  <c r="I216" i="164"/>
  <c r="N221" i="164"/>
  <c r="K226" i="164"/>
  <c r="BD334" i="164"/>
  <c r="CY72" i="164" s="1"/>
  <c r="ES41" i="164" s="1"/>
  <c r="EU41" i="164" s="1"/>
  <c r="BD349" i="164"/>
  <c r="CY75" i="164" s="1"/>
  <c r="ES44" i="164" s="1"/>
  <c r="EU44" i="164" s="1"/>
  <c r="BH192" i="164"/>
  <c r="CM44" i="164" s="1"/>
  <c r="EA13" i="164" s="1"/>
  <c r="EC13" i="164" s="1"/>
  <c r="BH199" i="164"/>
  <c r="DC45" i="164" s="1"/>
  <c r="EY14" i="164" s="1"/>
  <c r="FA14" i="164" s="1"/>
  <c r="BA211" i="164"/>
  <c r="BF154" i="164"/>
  <c r="DA36" i="164" s="1"/>
  <c r="BD332" i="164"/>
  <c r="CI72" i="164" s="1"/>
  <c r="DU41" i="164" s="1"/>
  <c r="DW41" i="164" s="1"/>
  <c r="BD342" i="164"/>
  <c r="CI74" i="164" s="1"/>
  <c r="DU43" i="164" s="1"/>
  <c r="DW43" i="164" s="1"/>
  <c r="I236" i="164"/>
  <c r="G316" i="164"/>
  <c r="I326" i="164"/>
  <c r="BH339" i="164"/>
  <c r="DC73" i="164" s="1"/>
  <c r="EY42" i="164" s="1"/>
  <c r="FA42" i="164" s="1"/>
  <c r="BF352" i="164"/>
  <c r="CK76" i="164" s="1"/>
  <c r="DX45" i="164" s="1"/>
  <c r="DZ45" i="164" s="1"/>
  <c r="BD372" i="164"/>
  <c r="CI80" i="164" s="1"/>
  <c r="DU49" i="164" s="1"/>
  <c r="DW49" i="164" s="1"/>
  <c r="BD227" i="164"/>
  <c r="CI51" i="164" s="1"/>
  <c r="DU20" i="164" s="1"/>
  <c r="DW20" i="164" s="1"/>
  <c r="R231" i="164"/>
  <c r="AP231" i="164"/>
  <c r="BD234" i="164"/>
  <c r="CY52" i="164" s="1"/>
  <c r="ES21" i="164" s="1"/>
  <c r="EU21" i="164" s="1"/>
  <c r="K236" i="164"/>
  <c r="AI236" i="164"/>
  <c r="AR311" i="164"/>
  <c r="I316" i="164"/>
  <c r="K326" i="164"/>
  <c r="AI326" i="164"/>
  <c r="BH332" i="164"/>
  <c r="CM72" i="164" s="1"/>
  <c r="EA41" i="164" s="1"/>
  <c r="EC41" i="164" s="1"/>
  <c r="BD367" i="164"/>
  <c r="CI79" i="164" s="1"/>
  <c r="DU48" i="164" s="1"/>
  <c r="DW48" i="164" s="1"/>
  <c r="BF372" i="164"/>
  <c r="CK80" i="164" s="1"/>
  <c r="DX49" i="164" s="1"/>
  <c r="DZ49" i="164" s="1"/>
  <c r="BD229" i="164"/>
  <c r="CY51" i="164" s="1"/>
  <c r="ES20" i="164" s="1"/>
  <c r="EU20" i="164" s="1"/>
  <c r="AI231" i="164"/>
  <c r="BF232" i="164"/>
  <c r="CK52" i="164" s="1"/>
  <c r="DX21" i="164" s="1"/>
  <c r="DZ21" i="164" s="1"/>
  <c r="AB236" i="164"/>
  <c r="AR236" i="164"/>
  <c r="U311" i="164"/>
  <c r="BD312" i="164"/>
  <c r="CI68" i="164" s="1"/>
  <c r="DU37" i="164" s="1"/>
  <c r="DW37" i="164" s="1"/>
  <c r="G321" i="164"/>
  <c r="W321" i="164"/>
  <c r="I331" i="164"/>
  <c r="AW331" i="164"/>
  <c r="BF367" i="164"/>
  <c r="CK79" i="164" s="1"/>
  <c r="DX48" i="164" s="1"/>
  <c r="DZ48" i="164" s="1"/>
  <c r="BD369" i="164"/>
  <c r="CY79" i="164" s="1"/>
  <c r="ES48" i="164" s="1"/>
  <c r="EU48" i="164" s="1"/>
  <c r="BH372" i="164"/>
  <c r="CM80" i="164" s="1"/>
  <c r="EA49" i="164" s="1"/>
  <c r="EC49" i="164" s="1"/>
  <c r="BD337" i="164"/>
  <c r="CI73" i="164" s="1"/>
  <c r="DU42" i="164" s="1"/>
  <c r="DW42" i="164" s="1"/>
  <c r="BF369" i="164"/>
  <c r="DA79" i="164" s="1"/>
  <c r="EV48" i="164" s="1"/>
  <c r="EX48" i="164" s="1"/>
  <c r="BF374" i="164"/>
  <c r="DA80" i="164" s="1"/>
  <c r="EV49" i="164" s="1"/>
  <c r="EX49" i="164" s="1"/>
  <c r="AD236" i="164"/>
  <c r="G311" i="164"/>
  <c r="I321" i="164"/>
  <c r="BF339" i="164"/>
  <c r="DA73" i="164" s="1"/>
  <c r="EV42" i="164" s="1"/>
  <c r="EX42" i="164" s="1"/>
  <c r="AT316" i="164"/>
  <c r="K336" i="164"/>
  <c r="AI336" i="164"/>
  <c r="U346" i="164"/>
  <c r="AK346" i="164"/>
  <c r="BA346" i="164"/>
  <c r="R351" i="164"/>
  <c r="G356" i="164"/>
  <c r="W356" i="164"/>
  <c r="AM356" i="164"/>
  <c r="I376" i="164"/>
  <c r="Y376" i="164"/>
  <c r="AW376" i="164"/>
  <c r="BD154" i="164"/>
  <c r="CY36" i="164" s="1"/>
  <c r="AI156" i="164"/>
  <c r="U341" i="164"/>
  <c r="N346" i="164"/>
  <c r="AI351" i="164"/>
  <c r="AK336" i="164"/>
  <c r="BH337" i="164"/>
  <c r="CM73" i="164" s="1"/>
  <c r="EA42" i="164" s="1"/>
  <c r="EC42" i="164" s="1"/>
  <c r="AD341" i="164"/>
  <c r="W346" i="164"/>
  <c r="BF347" i="164"/>
  <c r="CK75" i="164" s="1"/>
  <c r="DX44" i="164" s="1"/>
  <c r="DZ44" i="164" s="1"/>
  <c r="AR351" i="164"/>
  <c r="BF354" i="164"/>
  <c r="DA76" i="164" s="1"/>
  <c r="EV45" i="164" s="1"/>
  <c r="EX45" i="164" s="1"/>
  <c r="I356" i="164"/>
  <c r="BH367" i="164"/>
  <c r="CM79" i="164" s="1"/>
  <c r="EA48" i="164" s="1"/>
  <c r="EC48" i="164" s="1"/>
  <c r="AD371" i="164"/>
  <c r="BH374" i="164"/>
  <c r="DC80" i="164" s="1"/>
  <c r="EY49" i="164" s="1"/>
  <c r="FA49" i="164" s="1"/>
  <c r="K376" i="164"/>
  <c r="AY376" i="164"/>
  <c r="G341" i="164"/>
  <c r="G371" i="164"/>
  <c r="BH334" i="164"/>
  <c r="DC72" i="164" s="1"/>
  <c r="EY41" i="164" s="1"/>
  <c r="FA41" i="164" s="1"/>
  <c r="BH347" i="164"/>
  <c r="CM75" i="164" s="1"/>
  <c r="EA44" i="164" s="1"/>
  <c r="EC44" i="164" s="1"/>
  <c r="BH354" i="164"/>
  <c r="DC76" i="164" s="1"/>
  <c r="EY45" i="164" s="1"/>
  <c r="FA45" i="164" s="1"/>
  <c r="BH152" i="164"/>
  <c r="CM36" i="164" s="1"/>
  <c r="G156" i="164"/>
  <c r="P336" i="164"/>
  <c r="I341" i="164"/>
  <c r="G351" i="164"/>
  <c r="I371" i="164"/>
  <c r="DE59" i="164" l="1"/>
  <c r="FB28" i="164" s="1"/>
  <c r="FD28" i="164" s="1"/>
  <c r="CO29" i="164"/>
  <c r="CO47" i="164"/>
  <c r="ED16" i="164" s="1"/>
  <c r="EF16" i="164" s="1"/>
  <c r="CO59" i="164"/>
  <c r="ED28" i="164" s="1"/>
  <c r="EF28" i="164" s="1"/>
  <c r="DE77" i="164"/>
  <c r="FB46" i="164" s="1"/>
  <c r="FD46" i="164" s="1"/>
  <c r="CO24" i="164"/>
  <c r="CO63" i="164"/>
  <c r="ED32" i="164" s="1"/>
  <c r="EF32" i="164" s="1"/>
  <c r="CO78" i="164"/>
  <c r="ED47" i="164" s="1"/>
  <c r="EF47" i="164" s="1"/>
  <c r="CO28" i="164"/>
  <c r="CO71" i="164"/>
  <c r="ED40" i="164" s="1"/>
  <c r="EF40" i="164" s="1"/>
  <c r="DE29" i="164"/>
  <c r="CO48" i="164"/>
  <c r="ED17" i="164" s="1"/>
  <c r="EF17" i="164" s="1"/>
  <c r="CO33" i="164"/>
  <c r="DE50" i="164"/>
  <c r="FB19" i="164" s="1"/>
  <c r="FD19" i="164" s="1"/>
  <c r="DE61" i="164"/>
  <c r="FB30" i="164" s="1"/>
  <c r="FD30" i="164" s="1"/>
  <c r="CO52" i="164"/>
  <c r="ED21" i="164" s="1"/>
  <c r="EF21" i="164" s="1"/>
  <c r="DE66" i="164"/>
  <c r="FB35" i="164" s="1"/>
  <c r="FD35" i="164" s="1"/>
  <c r="CO55" i="164"/>
  <c r="ED24" i="164" s="1"/>
  <c r="EF24" i="164" s="1"/>
  <c r="DE22" i="164"/>
  <c r="DE67" i="164"/>
  <c r="FB36" i="164" s="1"/>
  <c r="FD36" i="164" s="1"/>
  <c r="CO62" i="164"/>
  <c r="ED31" i="164" s="1"/>
  <c r="EF31" i="164" s="1"/>
  <c r="DE31" i="164"/>
  <c r="DE21" i="164"/>
  <c r="DE58" i="164"/>
  <c r="FB27" i="164" s="1"/>
  <c r="FD27" i="164" s="1"/>
  <c r="DE25" i="164"/>
  <c r="CO45" i="164"/>
  <c r="ED14" i="164" s="1"/>
  <c r="EF14" i="164" s="1"/>
  <c r="DE52" i="164"/>
  <c r="FB21" i="164" s="1"/>
  <c r="FD21" i="164" s="1"/>
  <c r="CO58" i="164"/>
  <c r="ED27" i="164" s="1"/>
  <c r="EF27" i="164" s="1"/>
  <c r="DE35" i="164"/>
  <c r="DE23" i="164"/>
  <c r="DE71" i="164"/>
  <c r="FB40" i="164" s="1"/>
  <c r="FD40" i="164" s="1"/>
  <c r="DE62" i="164"/>
  <c r="FB31" i="164" s="1"/>
  <c r="FD31" i="164" s="1"/>
  <c r="CO77" i="164"/>
  <c r="ED46" i="164" s="1"/>
  <c r="EF46" i="164" s="1"/>
  <c r="DE27" i="164"/>
  <c r="DE48" i="164"/>
  <c r="FB17" i="164" s="1"/>
  <c r="FD17" i="164" s="1"/>
  <c r="CO70" i="164"/>
  <c r="ED39" i="164" s="1"/>
  <c r="EF39" i="164" s="1"/>
  <c r="CO36" i="164"/>
  <c r="CO68" i="164"/>
  <c r="ED37" i="164" s="1"/>
  <c r="EF37" i="164" s="1"/>
  <c r="DE56" i="164"/>
  <c r="FB25" i="164" s="1"/>
  <c r="FD25" i="164" s="1"/>
  <c r="CO27" i="164"/>
  <c r="DE47" i="164"/>
  <c r="FB16" i="164" s="1"/>
  <c r="FD16" i="164" s="1"/>
  <c r="DE60" i="164"/>
  <c r="FB29" i="164" s="1"/>
  <c r="FD29" i="164" s="1"/>
  <c r="CO31" i="164"/>
  <c r="DE49" i="164"/>
  <c r="FB18" i="164" s="1"/>
  <c r="FD18" i="164" s="1"/>
  <c r="CO60" i="164"/>
  <c r="ED29" i="164" s="1"/>
  <c r="EF29" i="164" s="1"/>
  <c r="DE78" i="164"/>
  <c r="FB47" i="164" s="1"/>
  <c r="FD47" i="164" s="1"/>
  <c r="CO25" i="164"/>
  <c r="CO51" i="164"/>
  <c r="ED20" i="164" s="1"/>
  <c r="EF20" i="164" s="1"/>
  <c r="DE64" i="164"/>
  <c r="FB33" i="164" s="1"/>
  <c r="FD33" i="164" s="1"/>
  <c r="DE53" i="164"/>
  <c r="FB22" i="164" s="1"/>
  <c r="FD22" i="164" s="1"/>
  <c r="DE30" i="164"/>
  <c r="CO30" i="164"/>
  <c r="CO56" i="164"/>
  <c r="ED25" i="164" s="1"/>
  <c r="EF25" i="164" s="1"/>
  <c r="DE24" i="164"/>
  <c r="DT22" i="164"/>
  <c r="DE44" i="164"/>
  <c r="FB13" i="164" s="1"/>
  <c r="FD13" i="164" s="1"/>
  <c r="DE51" i="164"/>
  <c r="FB20" i="164" s="1"/>
  <c r="FD20" i="164" s="1"/>
  <c r="CO65" i="164"/>
  <c r="ED34" i="164" s="1"/>
  <c r="EF34" i="164" s="1"/>
  <c r="DE57" i="164"/>
  <c r="FB26" i="164" s="1"/>
  <c r="FD26" i="164" s="1"/>
  <c r="DE34" i="164"/>
  <c r="CO50" i="164"/>
  <c r="ED19" i="164" s="1"/>
  <c r="EF19" i="164" s="1"/>
  <c r="DE70" i="164"/>
  <c r="FB39" i="164" s="1"/>
  <c r="FD39" i="164" s="1"/>
  <c r="CO61" i="164"/>
  <c r="ED30" i="164" s="1"/>
  <c r="EF30" i="164" s="1"/>
  <c r="CO35" i="164"/>
  <c r="DE26" i="164"/>
  <c r="DE46" i="164"/>
  <c r="FB15" i="164" s="1"/>
  <c r="FD15" i="164" s="1"/>
  <c r="CO69" i="164"/>
  <c r="ED38" i="164" s="1"/>
  <c r="EF38" i="164" s="1"/>
  <c r="CO66" i="164"/>
  <c r="ED35" i="164" s="1"/>
  <c r="EF35" i="164" s="1"/>
  <c r="CO53" i="164"/>
  <c r="ED22" i="164" s="1"/>
  <c r="EF22" i="164" s="1"/>
  <c r="CO26" i="164"/>
  <c r="CO46" i="164"/>
  <c r="ED15" i="164" s="1"/>
  <c r="EF15" i="164" s="1"/>
  <c r="DE65" i="164"/>
  <c r="FB34" i="164" s="1"/>
  <c r="FD34" i="164" s="1"/>
  <c r="DE28" i="164"/>
  <c r="CO44" i="164"/>
  <c r="ED13" i="164" s="1"/>
  <c r="EF13" i="164" s="1"/>
  <c r="DE54" i="164"/>
  <c r="FB23" i="164" s="1"/>
  <c r="FD23" i="164" s="1"/>
  <c r="DE63" i="164"/>
  <c r="FB32" i="164" s="1"/>
  <c r="FD32" i="164" s="1"/>
  <c r="DE55" i="164"/>
  <c r="FB24" i="164" s="1"/>
  <c r="FD24" i="164" s="1"/>
  <c r="DE32" i="164"/>
  <c r="FB8" i="164" s="1"/>
  <c r="FD8" i="164" s="1"/>
  <c r="CO49" i="164"/>
  <c r="ED18" i="164" s="1"/>
  <c r="EF18" i="164" s="1"/>
  <c r="DE69" i="164"/>
  <c r="FB38" i="164" s="1"/>
  <c r="FD38" i="164" s="1"/>
  <c r="CO57" i="164"/>
  <c r="ED26" i="164" s="1"/>
  <c r="EF26" i="164" s="1"/>
  <c r="CO34" i="164"/>
  <c r="CO23" i="164"/>
  <c r="DE68" i="164"/>
  <c r="FB37" i="164" s="1"/>
  <c r="FD37" i="164" s="1"/>
  <c r="CO64" i="164"/>
  <c r="ED33" i="164" s="1"/>
  <c r="EF33" i="164" s="1"/>
  <c r="CO67" i="164"/>
  <c r="ED36" i="164" s="1"/>
  <c r="EF36" i="164" s="1"/>
  <c r="DE33" i="164"/>
  <c r="CO22" i="164"/>
  <c r="DE45" i="164"/>
  <c r="FB14" i="164" s="1"/>
  <c r="FD14" i="164" s="1"/>
  <c r="CO42" i="164"/>
  <c r="ED11" i="164" s="1"/>
  <c r="EF11" i="164" s="1"/>
  <c r="CO79" i="164"/>
  <c r="ED48" i="164" s="1"/>
  <c r="EF48" i="164" s="1"/>
  <c r="DE39" i="164"/>
  <c r="DE80" i="164"/>
  <c r="FB49" i="164" s="1"/>
  <c r="FD49" i="164" s="1"/>
  <c r="DE43" i="164"/>
  <c r="FB12" i="164" s="1"/>
  <c r="FD12" i="164" s="1"/>
  <c r="CO41" i="164"/>
  <c r="ED10" i="164" s="1"/>
  <c r="EF10" i="164" s="1"/>
  <c r="DE74" i="164"/>
  <c r="FB43" i="164" s="1"/>
  <c r="FD43" i="164" s="1"/>
  <c r="DE40" i="164"/>
  <c r="FB9" i="164" s="1"/>
  <c r="FD9" i="164" s="1"/>
  <c r="CO37" i="164"/>
  <c r="CO76" i="164"/>
  <c r="ED45" i="164" s="1"/>
  <c r="EF45" i="164" s="1"/>
  <c r="CO39" i="164"/>
  <c r="DE79" i="164"/>
  <c r="FB48" i="164" s="1"/>
  <c r="FD48" i="164" s="1"/>
  <c r="DE42" i="164"/>
  <c r="FB11" i="164" s="1"/>
  <c r="FD11" i="164" s="1"/>
  <c r="CY42" i="164"/>
  <c r="ES11" i="164" s="1"/>
  <c r="EU11" i="164" s="1"/>
  <c r="CI40" i="164"/>
  <c r="DU9" i="164" s="1"/>
  <c r="DW9" i="164" s="1"/>
  <c r="CO38" i="164"/>
  <c r="CO73" i="164"/>
  <c r="ED42" i="164" s="1"/>
  <c r="EF42" i="164" s="1"/>
  <c r="DE37" i="164"/>
  <c r="DE76" i="164"/>
  <c r="FB45" i="164" s="1"/>
  <c r="FD45" i="164" s="1"/>
  <c r="DE75" i="164"/>
  <c r="FB44" i="164" s="1"/>
  <c r="FD44" i="164" s="1"/>
  <c r="DE38" i="164"/>
  <c r="DE73" i="164"/>
  <c r="FB42" i="164" s="1"/>
  <c r="FD42" i="164" s="1"/>
  <c r="DE41" i="164"/>
  <c r="FB10" i="164" s="1"/>
  <c r="FD10" i="164" s="1"/>
  <c r="DE72" i="164"/>
  <c r="FB41" i="164" s="1"/>
  <c r="FD41" i="164" s="1"/>
  <c r="CO74" i="164"/>
  <c r="ED43" i="164" s="1"/>
  <c r="EF43" i="164" s="1"/>
  <c r="CO72" i="164"/>
  <c r="ED41" i="164" s="1"/>
  <c r="EF41" i="164" s="1"/>
  <c r="CO75" i="164"/>
  <c r="ED44" i="164" s="1"/>
  <c r="EF44" i="164" s="1"/>
  <c r="CI41" i="164"/>
  <c r="DU10" i="164" s="1"/>
  <c r="DW10" i="164" s="1"/>
  <c r="CO43" i="164"/>
  <c r="ED12" i="164" s="1"/>
  <c r="EF12" i="164" s="1"/>
  <c r="CO80" i="164"/>
  <c r="ED49" i="164" s="1"/>
  <c r="EF49" i="164" s="1"/>
  <c r="DE36" i="164"/>
  <c r="CO40" i="164"/>
  <c r="ED9" i="164" s="1"/>
  <c r="EF9" i="164" s="1"/>
  <c r="CO54" i="164"/>
  <c r="ED23" i="164" s="1"/>
  <c r="EF23" i="164" s="1"/>
  <c r="CO32" i="164"/>
  <c r="ED8" i="164" s="1"/>
  <c r="EF8" i="164" s="1"/>
  <c r="BW321" i="164"/>
  <c r="BW361" i="164"/>
  <c r="BW331" i="164"/>
  <c r="BW216" i="164"/>
  <c r="BW301" i="164"/>
  <c r="BD201" i="164"/>
  <c r="BW181" i="164"/>
  <c r="BW116" i="164"/>
  <c r="BW31" i="164"/>
  <c r="CG11" i="164" s="1"/>
  <c r="BW146" i="164"/>
  <c r="BW141" i="164"/>
  <c r="BW61" i="164"/>
  <c r="CG17" i="164" s="1"/>
  <c r="BW256" i="164"/>
  <c r="BW291" i="164"/>
  <c r="BW266" i="164"/>
  <c r="BW366" i="164"/>
  <c r="BW56" i="164"/>
  <c r="BW236" i="164"/>
  <c r="BW211" i="164"/>
  <c r="BW326" i="164"/>
  <c r="BW16" i="164"/>
  <c r="CG8" i="164" s="1"/>
  <c r="BW316" i="164"/>
  <c r="BW371" i="164"/>
  <c r="BW341" i="164"/>
  <c r="BW191" i="164"/>
  <c r="BW161" i="164"/>
  <c r="BW166" i="164"/>
  <c r="BW156" i="164"/>
  <c r="BW36" i="164"/>
  <c r="CG12" i="164" s="1"/>
  <c r="BW101" i="164"/>
  <c r="BW276" i="164"/>
  <c r="BW151" i="164"/>
  <c r="BW46" i="164"/>
  <c r="CG14" i="164" s="1"/>
  <c r="BW176" i="164"/>
  <c r="BW171" i="164"/>
  <c r="BW86" i="164"/>
  <c r="BW261" i="164"/>
  <c r="BW76" i="164"/>
  <c r="CG20" i="164" s="1"/>
  <c r="BW11" i="164"/>
  <c r="CG7" i="164" s="1"/>
  <c r="DR7" i="164" s="1"/>
  <c r="DT7" i="164" s="1"/>
  <c r="BF351" i="164"/>
  <c r="BW351" i="164"/>
  <c r="BW356" i="164"/>
  <c r="BW346" i="164"/>
  <c r="BW41" i="164"/>
  <c r="CG13" i="164" s="1"/>
  <c r="BW231" i="164"/>
  <c r="BW106" i="164"/>
  <c r="BW131" i="164"/>
  <c r="BW71" i="164"/>
  <c r="CG19" i="164" s="1"/>
  <c r="BW246" i="164"/>
  <c r="BW281" i="164"/>
  <c r="BD136" i="164"/>
  <c r="BW136" i="164"/>
  <c r="BW201" i="164"/>
  <c r="BW91" i="164"/>
  <c r="BW311" i="164"/>
  <c r="BD221" i="164"/>
  <c r="BW221" i="164"/>
  <c r="BW376" i="164"/>
  <c r="BW96" i="164"/>
  <c r="BW126" i="164"/>
  <c r="BW121" i="164"/>
  <c r="BW51" i="164"/>
  <c r="CG15" i="164" s="1"/>
  <c r="BW66" i="164"/>
  <c r="CG18" i="164" s="1"/>
  <c r="BW21" i="164"/>
  <c r="CG9" i="164" s="1"/>
  <c r="BW271" i="164"/>
  <c r="BW306" i="164"/>
  <c r="BW296" i="164"/>
  <c r="BW251" i="164"/>
  <c r="BW286" i="164"/>
  <c r="BW81" i="164"/>
  <c r="BW26" i="164"/>
  <c r="CG10" i="164" s="1"/>
  <c r="BW206" i="164"/>
  <c r="BW196" i="164"/>
  <c r="BW186" i="164"/>
  <c r="BW336" i="164"/>
  <c r="BW226" i="164"/>
  <c r="BW111" i="164"/>
  <c r="BH326" i="164"/>
  <c r="BF326" i="164"/>
  <c r="BD226" i="164"/>
  <c r="BF81" i="164"/>
  <c r="CC21" i="164" s="1"/>
  <c r="BF166" i="164"/>
  <c r="CC38" i="164" s="1"/>
  <c r="BD81" i="164"/>
  <c r="CA21" i="164" s="1"/>
  <c r="BH206" i="164"/>
  <c r="CE46" i="164" s="1"/>
  <c r="DO15" i="164" s="1"/>
  <c r="BD281" i="164"/>
  <c r="BH281" i="164"/>
  <c r="BD376" i="164"/>
  <c r="BF266" i="164"/>
  <c r="BH221" i="164"/>
  <c r="BD251" i="164"/>
  <c r="BF111" i="164"/>
  <c r="CC27" i="164" s="1"/>
  <c r="BD316" i="164"/>
  <c r="CA68" i="164" s="1"/>
  <c r="DI37" i="164" s="1"/>
  <c r="BF51" i="164"/>
  <c r="CC15" i="164" s="1"/>
  <c r="BH171" i="164"/>
  <c r="BH101" i="164"/>
  <c r="CE25" i="164" s="1"/>
  <c r="BH376" i="164"/>
  <c r="BH351" i="164"/>
  <c r="CE75" i="164" s="1"/>
  <c r="DO44" i="164" s="1"/>
  <c r="BH111" i="164"/>
  <c r="CE27" i="164" s="1"/>
  <c r="BD111" i="164"/>
  <c r="CA27" i="164" s="1"/>
  <c r="BD371" i="164"/>
  <c r="CA79" i="164" s="1"/>
  <c r="DI48" i="164" s="1"/>
  <c r="BH56" i="164"/>
  <c r="CE16" i="164" s="1"/>
  <c r="BD11" i="164"/>
  <c r="CA7" i="164" s="1"/>
  <c r="DI7" i="164" s="1"/>
  <c r="BF201" i="164"/>
  <c r="BH356" i="164"/>
  <c r="CE76" i="164" s="1"/>
  <c r="DO45" i="164" s="1"/>
  <c r="BH336" i="164"/>
  <c r="CE72" i="164" s="1"/>
  <c r="DO41" i="164" s="1"/>
  <c r="BH166" i="164"/>
  <c r="CE38" i="164" s="1"/>
  <c r="BH366" i="164"/>
  <c r="CE78" i="164" s="1"/>
  <c r="DO47" i="164" s="1"/>
  <c r="BD151" i="164"/>
  <c r="CA35" i="164" s="1"/>
  <c r="BF371" i="164"/>
  <c r="CC79" i="164" s="1"/>
  <c r="DL48" i="164" s="1"/>
  <c r="BF366" i="164"/>
  <c r="CC78" i="164" s="1"/>
  <c r="DL47" i="164" s="1"/>
  <c r="BF221" i="164"/>
  <c r="BH211" i="164"/>
  <c r="BH371" i="164"/>
  <c r="CE79" i="164" s="1"/>
  <c r="DO48" i="164" s="1"/>
  <c r="BD56" i="164"/>
  <c r="CA16" i="164" s="1"/>
  <c r="BD166" i="164"/>
  <c r="CA38" i="164" s="1"/>
  <c r="BF186" i="164"/>
  <c r="CC42" i="164" s="1"/>
  <c r="DL11" i="164" s="1"/>
  <c r="BH11" i="164"/>
  <c r="BD301" i="164"/>
  <c r="BH81" i="164"/>
  <c r="CE21" i="164" s="1"/>
  <c r="BD366" i="164"/>
  <c r="BH236" i="164"/>
  <c r="BH226" i="164"/>
  <c r="BF156" i="164"/>
  <c r="CC36" i="164" s="1"/>
  <c r="BD266" i="164"/>
  <c r="BD206" i="164"/>
  <c r="BD311" i="164"/>
  <c r="BF236" i="164"/>
  <c r="BF86" i="164"/>
  <c r="CC22" i="164" s="1"/>
  <c r="BF91" i="164"/>
  <c r="CC23" i="164" s="1"/>
  <c r="BH76" i="164"/>
  <c r="CE20" i="164" s="1"/>
  <c r="BH261" i="164"/>
  <c r="BH151" i="164"/>
  <c r="CE35" i="164" s="1"/>
  <c r="BF206" i="164"/>
  <c r="BF226" i="164"/>
  <c r="BF46" i="164"/>
  <c r="CC14" i="164" s="1"/>
  <c r="BD46" i="164"/>
  <c r="CA14" i="164" s="1"/>
  <c r="BH46" i="164"/>
  <c r="CE14" i="164" s="1"/>
  <c r="BF76" i="164"/>
  <c r="CC20" i="164" s="1"/>
  <c r="BF101" i="164"/>
  <c r="CC25" i="164" s="1"/>
  <c r="BF316" i="164"/>
  <c r="CC68" i="164" s="1"/>
  <c r="DL37" i="164" s="1"/>
  <c r="BD236" i="164"/>
  <c r="BH91" i="164"/>
  <c r="CE23" i="164" s="1"/>
  <c r="BD76" i="164"/>
  <c r="CA20" i="164" s="1"/>
  <c r="BF311" i="164"/>
  <c r="BD211" i="164"/>
  <c r="BH311" i="164"/>
  <c r="BD86" i="164"/>
  <c r="CA22" i="164" s="1"/>
  <c r="BD91" i="164"/>
  <c r="CA23" i="164" s="1"/>
  <c r="BD326" i="164"/>
  <c r="BH86" i="164"/>
  <c r="CE22" i="164" s="1"/>
  <c r="BD101" i="164"/>
  <c r="CA25" i="164" s="1"/>
  <c r="BH21" i="164"/>
  <c r="CE9" i="164" s="1"/>
  <c r="BH16" i="164"/>
  <c r="CE8" i="164" s="1"/>
  <c r="BH201" i="164"/>
  <c r="BF281" i="164"/>
  <c r="BF11" i="164"/>
  <c r="BF21" i="164"/>
  <c r="CC9" i="164" s="1"/>
  <c r="BD21" i="164"/>
  <c r="CA9" i="164" s="1"/>
  <c r="BH306" i="164"/>
  <c r="CE66" i="164" s="1"/>
  <c r="DO35" i="164" s="1"/>
  <c r="BD351" i="164"/>
  <c r="CA75" i="164" s="1"/>
  <c r="DI44" i="164" s="1"/>
  <c r="BF341" i="164"/>
  <c r="CC73" i="164" s="1"/>
  <c r="DL42" i="164" s="1"/>
  <c r="BH361" i="164"/>
  <c r="BH341" i="164"/>
  <c r="CE73" i="164" s="1"/>
  <c r="DO42" i="164" s="1"/>
  <c r="BF376" i="164"/>
  <c r="CC80" i="164" s="1"/>
  <c r="DL49" i="164" s="1"/>
  <c r="BD186" i="164"/>
  <c r="BH186" i="164"/>
  <c r="BF336" i="164"/>
  <c r="BH156" i="164"/>
  <c r="CE36" i="164" s="1"/>
  <c r="BD341" i="164"/>
  <c r="CA73" i="164" s="1"/>
  <c r="DI42" i="164" s="1"/>
  <c r="BD156" i="164"/>
  <c r="CA36" i="164" s="1"/>
  <c r="BF176" i="164"/>
  <c r="BD336" i="164"/>
  <c r="BF346" i="164"/>
  <c r="CC74" i="164" s="1"/>
  <c r="DL43" i="164" s="1"/>
  <c r="BH136" i="164"/>
  <c r="BD26" i="164"/>
  <c r="CA10" i="164" s="1"/>
  <c r="BD306" i="164"/>
  <c r="BD271" i="164"/>
  <c r="BF181" i="164"/>
  <c r="CC41" i="164" s="1"/>
  <c r="DL10" i="164" s="1"/>
  <c r="BH196" i="164"/>
  <c r="BF286" i="164"/>
  <c r="BH286" i="164"/>
  <c r="BH346" i="164"/>
  <c r="BD346" i="164"/>
  <c r="BD196" i="164"/>
  <c r="BF56" i="164"/>
  <c r="CC16" i="164" s="1"/>
  <c r="BH316" i="164"/>
  <c r="CE68" i="164" s="1"/>
  <c r="DO37" i="164" s="1"/>
  <c r="BH71" i="164"/>
  <c r="CE19" i="164" s="1"/>
  <c r="BF36" i="164"/>
  <c r="CC12" i="164" s="1"/>
  <c r="BF26" i="164"/>
  <c r="CC10" i="164" s="1"/>
  <c r="BH266" i="164"/>
  <c r="BH271" i="164"/>
  <c r="BF251" i="164"/>
  <c r="BF211" i="164"/>
  <c r="BD356" i="164"/>
  <c r="CA76" i="164" s="1"/>
  <c r="DI45" i="164" s="1"/>
  <c r="BF136" i="164"/>
  <c r="BH61" i="164"/>
  <c r="CE17" i="164" s="1"/>
  <c r="BD286" i="164"/>
  <c r="BH276" i="164"/>
  <c r="BF361" i="164"/>
  <c r="CC77" i="164" s="1"/>
  <c r="DL46" i="164" s="1"/>
  <c r="BD361" i="164"/>
  <c r="CA77" i="164" s="1"/>
  <c r="DI46" i="164" s="1"/>
  <c r="BF356" i="164"/>
  <c r="CC76" i="164" s="1"/>
  <c r="DL45" i="164" s="1"/>
  <c r="BD171" i="164"/>
  <c r="BF196" i="164"/>
  <c r="BD141" i="164"/>
  <c r="CA33" i="164" s="1"/>
  <c r="BH26" i="164"/>
  <c r="CE10" i="164" s="1"/>
  <c r="BF151" i="164"/>
  <c r="CC35" i="164" s="1"/>
  <c r="BD261" i="164"/>
  <c r="BH251" i="164"/>
  <c r="BD291" i="164"/>
  <c r="BD126" i="164"/>
  <c r="CA30" i="164" s="1"/>
  <c r="BH31" i="164"/>
  <c r="CE11" i="164" s="1"/>
  <c r="BF256" i="164"/>
  <c r="CC56" i="164" s="1"/>
  <c r="DL25" i="164" s="1"/>
  <c r="BD246" i="164"/>
  <c r="BF306" i="164"/>
  <c r="BF261" i="164"/>
  <c r="BF296" i="164"/>
  <c r="BF291" i="164"/>
  <c r="CC63" i="164" s="1"/>
  <c r="DL32" i="164" s="1"/>
  <c r="BD296" i="164"/>
  <c r="BH291" i="164"/>
  <c r="BH301" i="164"/>
  <c r="BF271" i="164"/>
  <c r="BF301" i="164"/>
  <c r="BH256" i="164"/>
  <c r="BD256" i="164"/>
  <c r="BF246" i="164"/>
  <c r="BD121" i="164"/>
  <c r="CA29" i="164" s="1"/>
  <c r="BD276" i="164"/>
  <c r="BH296" i="164"/>
  <c r="BH246" i="164"/>
  <c r="BF276" i="164"/>
  <c r="BF171" i="164"/>
  <c r="CC39" i="164" s="1"/>
  <c r="BF146" i="164"/>
  <c r="CC34" i="164" s="1"/>
  <c r="BH321" i="164"/>
  <c r="BD66" i="164"/>
  <c r="CA18" i="164" s="1"/>
  <c r="BD36" i="164"/>
  <c r="CA12" i="164" s="1"/>
  <c r="BF61" i="164"/>
  <c r="CC17" i="164" s="1"/>
  <c r="BD16" i="164"/>
  <c r="CA8" i="164" s="1"/>
  <c r="BH36" i="164"/>
  <c r="CE12" i="164" s="1"/>
  <c r="BF31" i="164"/>
  <c r="CC11" i="164" s="1"/>
  <c r="BD176" i="164"/>
  <c r="BF106" i="164"/>
  <c r="CC26" i="164" s="1"/>
  <c r="BF131" i="164"/>
  <c r="CC31" i="164" s="1"/>
  <c r="BD131" i="164"/>
  <c r="CA31" i="164" s="1"/>
  <c r="BH146" i="164"/>
  <c r="CE34" i="164" s="1"/>
  <c r="BF71" i="164"/>
  <c r="CC19" i="164" s="1"/>
  <c r="BH106" i="164"/>
  <c r="CE26" i="164" s="1"/>
  <c r="BF96" i="164"/>
  <c r="CC24" i="164" s="1"/>
  <c r="BH126" i="164"/>
  <c r="CE30" i="164" s="1"/>
  <c r="BD146" i="164"/>
  <c r="CA34" i="164" s="1"/>
  <c r="BD116" i="164"/>
  <c r="CA28" i="164" s="1"/>
  <c r="BD31" i="164"/>
  <c r="CA11" i="164" s="1"/>
  <c r="BH96" i="164"/>
  <c r="CE24" i="164" s="1"/>
  <c r="BD61" i="164"/>
  <c r="CA17" i="164" s="1"/>
  <c r="BD106" i="164"/>
  <c r="CA26" i="164" s="1"/>
  <c r="BH141" i="164"/>
  <c r="CE33" i="164" s="1"/>
  <c r="BF141" i="164"/>
  <c r="CC33" i="164" s="1"/>
  <c r="BH116" i="164"/>
  <c r="CE28" i="164" s="1"/>
  <c r="BD96" i="164"/>
  <c r="CA24" i="164" s="1"/>
  <c r="BF126" i="164"/>
  <c r="CC30" i="164" s="1"/>
  <c r="BF121" i="164"/>
  <c r="CC29" i="164" s="1"/>
  <c r="BH131" i="164"/>
  <c r="BD71" i="164"/>
  <c r="CA19" i="164" s="1"/>
  <c r="BH51" i="164"/>
  <c r="CE15" i="164" s="1"/>
  <c r="BF16" i="164"/>
  <c r="CC8" i="164" s="1"/>
  <c r="BF66" i="164"/>
  <c r="CC18" i="164" s="1"/>
  <c r="BH121" i="164"/>
  <c r="CE29" i="164" s="1"/>
  <c r="BF116" i="164"/>
  <c r="CC28" i="164" s="1"/>
  <c r="BD51" i="164"/>
  <c r="CA15" i="164" s="1"/>
  <c r="BH66" i="164"/>
  <c r="CE18" i="164" s="1"/>
  <c r="BF161" i="164"/>
  <c r="CC37" i="164" s="1"/>
  <c r="BD181" i="164"/>
  <c r="CA41" i="164" s="1"/>
  <c r="DI10" i="164" s="1"/>
  <c r="BD216" i="164"/>
  <c r="CA48" i="164" s="1"/>
  <c r="DI17" i="164" s="1"/>
  <c r="BD161" i="164"/>
  <c r="CA37" i="164" s="1"/>
  <c r="BH161" i="164"/>
  <c r="CE37" i="164" s="1"/>
  <c r="BD191" i="164"/>
  <c r="BH216" i="164"/>
  <c r="BH191" i="164"/>
  <c r="BF216" i="164"/>
  <c r="CC48" i="164" s="1"/>
  <c r="DL17" i="164" s="1"/>
  <c r="BF191" i="164"/>
  <c r="BH181" i="164"/>
  <c r="BH176" i="164"/>
  <c r="BF321" i="164"/>
  <c r="BF231" i="164"/>
  <c r="BH331" i="164"/>
  <c r="CE71" i="164" s="1"/>
  <c r="DO40" i="164" s="1"/>
  <c r="BD231" i="164"/>
  <c r="BD331" i="164"/>
  <c r="CA71" i="164" s="1"/>
  <c r="DI40" i="164" s="1"/>
  <c r="BF331" i="164"/>
  <c r="CC71" i="164" s="1"/>
  <c r="DL40" i="164" s="1"/>
  <c r="BH231" i="164"/>
  <c r="BD321" i="164"/>
  <c r="CG66" i="164" l="1"/>
  <c r="CG30" i="164"/>
  <c r="CG23" i="164"/>
  <c r="CG22" i="164"/>
  <c r="CG25" i="164"/>
  <c r="CG27" i="164"/>
  <c r="CG24" i="164"/>
  <c r="CG31" i="164"/>
  <c r="CG33" i="164"/>
  <c r="CG21" i="164"/>
  <c r="CG26" i="164"/>
  <c r="CG34" i="164"/>
  <c r="CG51" i="164"/>
  <c r="CG61" i="164"/>
  <c r="DR30" i="164" s="1"/>
  <c r="DT30" i="164" s="1"/>
  <c r="CG35" i="164"/>
  <c r="CG28" i="164"/>
  <c r="CG71" i="164"/>
  <c r="CG29" i="164"/>
  <c r="CG56" i="164"/>
  <c r="CG41" i="164"/>
  <c r="CG39" i="164"/>
  <c r="CG36" i="164"/>
  <c r="CG38" i="164"/>
  <c r="CG37" i="164"/>
  <c r="CC47" i="164"/>
  <c r="DL16" i="164" s="1"/>
  <c r="DN16" i="164" s="1"/>
  <c r="CA47" i="164"/>
  <c r="DI16" i="164" s="1"/>
  <c r="DK16" i="164" s="1"/>
  <c r="CC46" i="164"/>
  <c r="DL15" i="164" s="1"/>
  <c r="DN15" i="164" s="1"/>
  <c r="CC52" i="164"/>
  <c r="CE52" i="164"/>
  <c r="CC45" i="164"/>
  <c r="CA61" i="164"/>
  <c r="CA50" i="164"/>
  <c r="CC75" i="164"/>
  <c r="CA69" i="164"/>
  <c r="CE54" i="164"/>
  <c r="CE62" i="164"/>
  <c r="CC55" i="164"/>
  <c r="CC7" i="164"/>
  <c r="CA67" i="164"/>
  <c r="CE80" i="164"/>
  <c r="CA55" i="164"/>
  <c r="CC70" i="164"/>
  <c r="CA32" i="164"/>
  <c r="CE40" i="164"/>
  <c r="CA43" i="164"/>
  <c r="CE69" i="164"/>
  <c r="CA60" i="164"/>
  <c r="CC59" i="164"/>
  <c r="DL28" i="164" s="1"/>
  <c r="DN28" i="164" s="1"/>
  <c r="CC57" i="164"/>
  <c r="CA63" i="164"/>
  <c r="CC44" i="164"/>
  <c r="CA62" i="164"/>
  <c r="CE59" i="164"/>
  <c r="CE44" i="164"/>
  <c r="CC72" i="164"/>
  <c r="CC61" i="164"/>
  <c r="CA70" i="164"/>
  <c r="CE57" i="164"/>
  <c r="CA46" i="164"/>
  <c r="CE49" i="164"/>
  <c r="CE70" i="164"/>
  <c r="CA49" i="164"/>
  <c r="CC51" i="164"/>
  <c r="CE51" i="164"/>
  <c r="CE48" i="164"/>
  <c r="CC64" i="164"/>
  <c r="CE77" i="164"/>
  <c r="CC67" i="164"/>
  <c r="CE41" i="164"/>
  <c r="CC66" i="164"/>
  <c r="CE42" i="164"/>
  <c r="CA58" i="164"/>
  <c r="CE47" i="164"/>
  <c r="CE39" i="164"/>
  <c r="CE43" i="164"/>
  <c r="CE56" i="164"/>
  <c r="CC69" i="164"/>
  <c r="CA40" i="164"/>
  <c r="CE64" i="164"/>
  <c r="CC65" i="164"/>
  <c r="CE60" i="164"/>
  <c r="CC62" i="164"/>
  <c r="CE32" i="164"/>
  <c r="CA78" i="164"/>
  <c r="CE65" i="164"/>
  <c r="CE55" i="164"/>
  <c r="CA39" i="164"/>
  <c r="CE58" i="164"/>
  <c r="CA44" i="164"/>
  <c r="CA72" i="164"/>
  <c r="CE45" i="164"/>
  <c r="CA65" i="164"/>
  <c r="CC58" i="164"/>
  <c r="CA51" i="164"/>
  <c r="CC43" i="164"/>
  <c r="CE31" i="164"/>
  <c r="CC54" i="164"/>
  <c r="CE63" i="164"/>
  <c r="CA54" i="164"/>
  <c r="CA57" i="164"/>
  <c r="CC32" i="164"/>
  <c r="CA74" i="164"/>
  <c r="CA59" i="164"/>
  <c r="CC40" i="164"/>
  <c r="CA42" i="164"/>
  <c r="CA52" i="164"/>
  <c r="CE7" i="164"/>
  <c r="CC49" i="164"/>
  <c r="CA80" i="164"/>
  <c r="CA45" i="164"/>
  <c r="CC60" i="164"/>
  <c r="CA56" i="164"/>
  <c r="CA64" i="164"/>
  <c r="CE74" i="164"/>
  <c r="CA66" i="164"/>
  <c r="CE67" i="164"/>
  <c r="CC50" i="164"/>
  <c r="CE50" i="164"/>
  <c r="CE61" i="164"/>
  <c r="DQ40" i="164"/>
  <c r="CG42" i="164"/>
  <c r="CG55" i="164"/>
  <c r="CG70" i="164"/>
  <c r="CG63" i="164"/>
  <c r="CG69" i="164"/>
  <c r="CG44" i="164"/>
  <c r="CG64" i="164"/>
  <c r="CG67" i="164"/>
  <c r="CG54" i="164"/>
  <c r="CG74" i="164"/>
  <c r="CG57" i="164"/>
  <c r="CG60" i="164"/>
  <c r="CG43" i="164"/>
  <c r="CG47" i="164"/>
  <c r="CG46" i="164"/>
  <c r="CG76" i="164"/>
  <c r="CG73" i="164"/>
  <c r="CG52" i="164"/>
  <c r="CG59" i="164"/>
  <c r="CG45" i="164"/>
  <c r="CG75" i="164"/>
  <c r="CG79" i="164"/>
  <c r="CG16" i="164"/>
  <c r="CG65" i="164"/>
  <c r="CG50" i="164"/>
  <c r="CG80" i="164"/>
  <c r="CG32" i="164"/>
  <c r="CG40" i="164"/>
  <c r="CG68" i="164"/>
  <c r="CG78" i="164"/>
  <c r="CG77" i="164"/>
  <c r="CG72" i="164"/>
  <c r="CG62" i="164"/>
  <c r="CG49" i="164"/>
  <c r="CG58" i="164"/>
  <c r="CG48" i="164"/>
  <c r="DN25" i="164"/>
  <c r="DQ35" i="164"/>
  <c r="DQ48" i="164"/>
  <c r="DN45" i="164"/>
  <c r="DK46" i="164"/>
  <c r="DQ15" i="164"/>
  <c r="DQ37" i="164"/>
  <c r="DK40" i="164"/>
  <c r="DK44" i="164"/>
  <c r="DK22" i="164"/>
  <c r="DN22" i="164"/>
  <c r="DQ41" i="164"/>
  <c r="DN17" i="164"/>
  <c r="DN49" i="164"/>
  <c r="DN37" i="164"/>
  <c r="DN11" i="164"/>
  <c r="DN47" i="164"/>
  <c r="DQ45" i="164"/>
  <c r="DK37" i="164"/>
  <c r="DN10" i="164"/>
  <c r="DK48" i="164"/>
  <c r="DK17" i="164"/>
  <c r="DK45" i="164"/>
  <c r="DK10" i="164"/>
  <c r="DN32" i="164"/>
  <c r="DN46" i="164"/>
  <c r="DK42" i="164"/>
  <c r="DQ42" i="164"/>
  <c r="DN48" i="164"/>
  <c r="DQ44" i="164"/>
  <c r="DN40" i="164"/>
  <c r="DN43" i="164"/>
  <c r="DN42" i="164"/>
  <c r="DQ47" i="164"/>
  <c r="DQ22" i="164"/>
  <c r="DO30" i="164" l="1"/>
  <c r="DQ30" i="164" s="1"/>
  <c r="DI33" i="164"/>
  <c r="DK33" i="164" s="1"/>
  <c r="DO7" i="164"/>
  <c r="DQ7" i="164" s="1"/>
  <c r="DL8" i="164"/>
  <c r="DN8" i="164" s="1"/>
  <c r="DL12" i="164"/>
  <c r="DN12" i="164" s="1"/>
  <c r="DI13" i="164"/>
  <c r="DK13" i="164" s="1"/>
  <c r="DO8" i="164"/>
  <c r="DQ8" i="164" s="1"/>
  <c r="DL38" i="164"/>
  <c r="DN38" i="164" s="1"/>
  <c r="DO11" i="164"/>
  <c r="DQ11" i="164" s="1"/>
  <c r="DO17" i="164"/>
  <c r="DQ17" i="164" s="1"/>
  <c r="DI15" i="164"/>
  <c r="DK15" i="164" s="1"/>
  <c r="DO28" i="164"/>
  <c r="DQ28" i="164" s="1"/>
  <c r="DI29" i="164"/>
  <c r="DK29" i="164" s="1"/>
  <c r="DL39" i="164"/>
  <c r="DN39" i="164" s="1"/>
  <c r="DO31" i="164"/>
  <c r="DQ31" i="164" s="1"/>
  <c r="DL14" i="164"/>
  <c r="DN14" i="164" s="1"/>
  <c r="DO19" i="164"/>
  <c r="DQ19" i="164" s="1"/>
  <c r="DI25" i="164"/>
  <c r="DK25" i="164" s="1"/>
  <c r="DI21" i="164"/>
  <c r="DK21" i="164" s="1"/>
  <c r="DI26" i="164"/>
  <c r="DK26" i="164" s="1"/>
  <c r="DI20" i="164"/>
  <c r="DK20" i="164" s="1"/>
  <c r="DO27" i="164"/>
  <c r="DQ27" i="164" s="1"/>
  <c r="DL31" i="164"/>
  <c r="DN31" i="164" s="1"/>
  <c r="DO25" i="164"/>
  <c r="DQ25" i="164" s="1"/>
  <c r="DL35" i="164"/>
  <c r="DN35" i="164" s="1"/>
  <c r="DO20" i="164"/>
  <c r="DQ20" i="164" s="1"/>
  <c r="DO26" i="164"/>
  <c r="DQ26" i="164" s="1"/>
  <c r="DI31" i="164"/>
  <c r="DK31" i="164" s="1"/>
  <c r="DO38" i="164"/>
  <c r="DQ38" i="164" s="1"/>
  <c r="DI24" i="164"/>
  <c r="DK24" i="164" s="1"/>
  <c r="DO23" i="164"/>
  <c r="DQ23" i="164" s="1"/>
  <c r="DO21" i="164"/>
  <c r="DQ21" i="164" s="1"/>
  <c r="DL19" i="164"/>
  <c r="DN19" i="164" s="1"/>
  <c r="DL29" i="164"/>
  <c r="DN29" i="164" s="1"/>
  <c r="DI11" i="164"/>
  <c r="DK11" i="164" s="1"/>
  <c r="DI23" i="164"/>
  <c r="DK23" i="164" s="1"/>
  <c r="DL27" i="164"/>
  <c r="DN27" i="164" s="1"/>
  <c r="DO29" i="164"/>
  <c r="DQ29" i="164" s="1"/>
  <c r="DO12" i="164"/>
  <c r="DQ12" i="164" s="1"/>
  <c r="DO10" i="164"/>
  <c r="DQ10" i="164" s="1"/>
  <c r="DL20" i="164"/>
  <c r="DN20" i="164" s="1"/>
  <c r="DI39" i="164"/>
  <c r="DK39" i="164" s="1"/>
  <c r="DL13" i="164"/>
  <c r="DN13" i="164" s="1"/>
  <c r="DI12" i="164"/>
  <c r="DK12" i="164" s="1"/>
  <c r="DO49" i="164"/>
  <c r="DQ49" i="164" s="1"/>
  <c r="DI38" i="164"/>
  <c r="DK38" i="164" s="1"/>
  <c r="DL21" i="164"/>
  <c r="DN21" i="164" s="1"/>
  <c r="DO36" i="164"/>
  <c r="DQ36" i="164" s="1"/>
  <c r="DI14" i="164"/>
  <c r="DK14" i="164" s="1"/>
  <c r="DL9" i="164"/>
  <c r="DN9" i="164" s="1"/>
  <c r="DO32" i="164"/>
  <c r="DQ32" i="164" s="1"/>
  <c r="DI34" i="164"/>
  <c r="DK34" i="164" s="1"/>
  <c r="DO24" i="164"/>
  <c r="DQ24" i="164" s="1"/>
  <c r="DL34" i="164"/>
  <c r="DN34" i="164" s="1"/>
  <c r="DL36" i="164"/>
  <c r="DN36" i="164" s="1"/>
  <c r="DI18" i="164"/>
  <c r="DK18" i="164" s="1"/>
  <c r="DL30" i="164"/>
  <c r="DN30" i="164" s="1"/>
  <c r="DI32" i="164"/>
  <c r="DK32" i="164" s="1"/>
  <c r="DO9" i="164"/>
  <c r="DQ9" i="164" s="1"/>
  <c r="DI36" i="164"/>
  <c r="DK36" i="164" s="1"/>
  <c r="DL44" i="164"/>
  <c r="DN44" i="164" s="1"/>
  <c r="DI35" i="164"/>
  <c r="DK35" i="164" s="1"/>
  <c r="DI49" i="164"/>
  <c r="DK49" i="164" s="1"/>
  <c r="DI28" i="164"/>
  <c r="DK28" i="164" s="1"/>
  <c r="DL23" i="164"/>
  <c r="DN23" i="164" s="1"/>
  <c r="DO14" i="164"/>
  <c r="DQ14" i="164" s="1"/>
  <c r="DO34" i="164"/>
  <c r="DQ34" i="164" s="1"/>
  <c r="DO33" i="164"/>
  <c r="DQ33" i="164" s="1"/>
  <c r="DO16" i="164"/>
  <c r="DQ16" i="164" s="1"/>
  <c r="DO46" i="164"/>
  <c r="DQ46" i="164" s="1"/>
  <c r="DO39" i="164"/>
  <c r="DQ39" i="164" s="1"/>
  <c r="DL41" i="164"/>
  <c r="DN41" i="164" s="1"/>
  <c r="DL26" i="164"/>
  <c r="DN26" i="164" s="1"/>
  <c r="DL7" i="164"/>
  <c r="DN7" i="164" s="1"/>
  <c r="DI19" i="164"/>
  <c r="DK19" i="164" s="1"/>
  <c r="DO43" i="164"/>
  <c r="DQ43" i="164" s="1"/>
  <c r="DL18" i="164"/>
  <c r="DN18" i="164" s="1"/>
  <c r="DI43" i="164"/>
  <c r="DK43" i="164" s="1"/>
  <c r="DI41" i="164"/>
  <c r="DK41" i="164" s="1"/>
  <c r="DI47" i="164"/>
  <c r="DK47" i="164" s="1"/>
  <c r="DI9" i="164"/>
  <c r="DK9" i="164" s="1"/>
  <c r="DI27" i="164"/>
  <c r="DK27" i="164" s="1"/>
  <c r="DL33" i="164"/>
  <c r="DN33" i="164" s="1"/>
  <c r="DO18" i="164"/>
  <c r="DQ18" i="164" s="1"/>
  <c r="DO13" i="164"/>
  <c r="DQ13" i="164" s="1"/>
  <c r="DI8" i="164"/>
  <c r="DK8" i="164" s="1"/>
  <c r="DL24" i="164"/>
  <c r="DN24" i="164" s="1"/>
  <c r="DI30" i="164"/>
  <c r="DK30" i="164" s="1"/>
  <c r="DR9" i="164"/>
  <c r="DT9" i="164" s="1"/>
  <c r="DR48" i="164"/>
  <c r="DT48" i="164" s="1"/>
  <c r="DR45" i="164"/>
  <c r="DT45" i="164" s="1"/>
  <c r="DR43" i="164"/>
  <c r="DT43" i="164" s="1"/>
  <c r="DR32" i="164"/>
  <c r="DT32" i="164" s="1"/>
  <c r="DR31" i="164"/>
  <c r="DT31" i="164" s="1"/>
  <c r="DR8" i="164"/>
  <c r="DT8" i="164" s="1"/>
  <c r="DR44" i="164"/>
  <c r="DT44" i="164" s="1"/>
  <c r="DR15" i="164"/>
  <c r="DT15" i="164" s="1"/>
  <c r="DR23" i="164"/>
  <c r="DT23" i="164" s="1"/>
  <c r="DR39" i="164"/>
  <c r="DT39" i="164" s="1"/>
  <c r="DR41" i="164"/>
  <c r="DT41" i="164" s="1"/>
  <c r="DR49" i="164"/>
  <c r="DT49" i="164" s="1"/>
  <c r="DR14" i="164"/>
  <c r="DT14" i="164" s="1"/>
  <c r="DR16" i="164"/>
  <c r="DT16" i="164" s="1"/>
  <c r="DR36" i="164"/>
  <c r="DT36" i="164" s="1"/>
  <c r="DR24" i="164"/>
  <c r="DT24" i="164" s="1"/>
  <c r="DR27" i="164"/>
  <c r="DT27" i="164" s="1"/>
  <c r="DR37" i="164"/>
  <c r="DT37" i="164" s="1"/>
  <c r="DR42" i="164"/>
  <c r="DT42" i="164" s="1"/>
  <c r="DR26" i="164"/>
  <c r="DT26" i="164" s="1"/>
  <c r="DR38" i="164"/>
  <c r="DT38" i="164" s="1"/>
  <c r="DR18" i="164"/>
  <c r="DT18" i="164" s="1"/>
  <c r="DR40" i="164"/>
  <c r="DT40" i="164" s="1"/>
  <c r="DR46" i="164"/>
  <c r="DT46" i="164" s="1"/>
  <c r="DR19" i="164"/>
  <c r="DT19" i="164" s="1"/>
  <c r="DR28" i="164"/>
  <c r="DT28" i="164" s="1"/>
  <c r="DR12" i="164"/>
  <c r="DT12" i="164" s="1"/>
  <c r="DR33" i="164"/>
  <c r="DT33" i="164" s="1"/>
  <c r="DR11" i="164"/>
  <c r="DT11" i="164" s="1"/>
  <c r="DR10" i="164"/>
  <c r="DT10" i="164" s="1"/>
  <c r="DR17" i="164"/>
  <c r="DT17" i="164" s="1"/>
  <c r="DR47" i="164"/>
  <c r="DT47" i="164" s="1"/>
  <c r="DR34" i="164"/>
  <c r="DT34" i="164" s="1"/>
  <c r="DR21" i="164"/>
  <c r="DT21" i="164" s="1"/>
  <c r="DR29" i="164"/>
  <c r="DT29" i="164" s="1"/>
  <c r="DR13" i="164"/>
  <c r="DT13" i="164" s="1"/>
  <c r="DR25" i="164"/>
  <c r="DT25" i="164" s="1"/>
  <c r="DR20" i="164"/>
  <c r="DT20" i="164" s="1"/>
  <c r="DR35" i="164"/>
  <c r="DT35" i="164" s="1"/>
  <c r="DK7" i="164"/>
  <c r="BW377" i="164"/>
  <c r="BW379" i="164"/>
  <c r="DE81" i="164" s="1"/>
  <c r="FB50" i="164" s="1"/>
  <c r="U94" i="161"/>
  <c r="U96" i="161"/>
  <c r="FD50" i="164" l="1"/>
  <c r="GY8" i="164"/>
  <c r="HA8" i="164" s="1"/>
  <c r="GY11" i="164"/>
  <c r="HA11" i="164" s="1"/>
  <c r="GY14" i="164"/>
  <c r="HA14" i="164" s="1"/>
  <c r="GY17" i="164"/>
  <c r="HA17" i="164" s="1"/>
  <c r="GY20" i="164"/>
  <c r="HA20" i="164" s="1"/>
  <c r="GY23" i="164"/>
  <c r="HA23" i="164" s="1"/>
  <c r="GY26" i="164"/>
  <c r="HA26" i="164" s="1"/>
  <c r="GY29" i="164"/>
  <c r="HA29" i="164" s="1"/>
  <c r="GY32" i="164"/>
  <c r="HA32" i="164" s="1"/>
  <c r="GY35" i="164"/>
  <c r="HA35" i="164" s="1"/>
  <c r="GY38" i="164"/>
  <c r="HA38" i="164" s="1"/>
  <c r="GY41" i="164"/>
  <c r="HA41" i="164" s="1"/>
  <c r="GY44" i="164"/>
  <c r="HA44" i="164" s="1"/>
  <c r="GY47" i="164"/>
  <c r="HA47" i="164" s="1"/>
  <c r="GY7" i="164"/>
  <c r="HA7" i="164" s="1"/>
  <c r="GY9" i="164"/>
  <c r="HA9" i="164" s="1"/>
  <c r="GY12" i="164"/>
  <c r="HA12" i="164" s="1"/>
  <c r="GY15" i="164"/>
  <c r="HA15" i="164" s="1"/>
  <c r="GY18" i="164"/>
  <c r="HA18" i="164" s="1"/>
  <c r="GY21" i="164"/>
  <c r="HA21" i="164" s="1"/>
  <c r="GY24" i="164"/>
  <c r="HA24" i="164" s="1"/>
  <c r="GY27" i="164"/>
  <c r="HA27" i="164" s="1"/>
  <c r="GY30" i="164"/>
  <c r="HA30" i="164" s="1"/>
  <c r="GY33" i="164"/>
  <c r="HA33" i="164" s="1"/>
  <c r="GY36" i="164"/>
  <c r="HA36" i="164" s="1"/>
  <c r="GY39" i="164"/>
  <c r="HA39" i="164" s="1"/>
  <c r="GY42" i="164"/>
  <c r="HA42" i="164" s="1"/>
  <c r="GY45" i="164"/>
  <c r="HA45" i="164" s="1"/>
  <c r="GY48" i="164"/>
  <c r="HA48" i="164" s="1"/>
  <c r="GY16" i="164"/>
  <c r="HA16" i="164" s="1"/>
  <c r="GY34" i="164"/>
  <c r="HA34" i="164" s="1"/>
  <c r="GY19" i="164"/>
  <c r="HA19" i="164" s="1"/>
  <c r="GY37" i="164"/>
  <c r="HA37" i="164" s="1"/>
  <c r="GY10" i="164"/>
  <c r="HA10" i="164" s="1"/>
  <c r="GY40" i="164"/>
  <c r="HA40" i="164" s="1"/>
  <c r="GY13" i="164"/>
  <c r="HA13" i="164" s="1"/>
  <c r="GY43" i="164"/>
  <c r="HA43" i="164" s="1"/>
  <c r="GY22" i="164"/>
  <c r="HA22" i="164" s="1"/>
  <c r="GY46" i="164"/>
  <c r="HA46" i="164" s="1"/>
  <c r="GY25" i="164"/>
  <c r="HA25" i="164" s="1"/>
  <c r="GY49" i="164"/>
  <c r="HA49" i="164" s="1"/>
  <c r="GY28" i="164"/>
  <c r="HA28" i="164" s="1"/>
  <c r="GY31" i="164"/>
  <c r="HA31" i="164" s="1"/>
  <c r="CO81" i="164"/>
  <c r="ED50" i="164" s="1"/>
  <c r="BW381" i="164"/>
  <c r="EF50" i="164" l="1"/>
  <c r="GA14" i="164"/>
  <c r="GC14" i="164" s="1"/>
  <c r="GA21" i="164"/>
  <c r="GC21" i="164" s="1"/>
  <c r="GA25" i="164"/>
  <c r="GC25" i="164" s="1"/>
  <c r="GA32" i="164"/>
  <c r="GC32" i="164" s="1"/>
  <c r="GA39" i="164"/>
  <c r="GC39" i="164" s="1"/>
  <c r="GA43" i="164"/>
  <c r="GC43" i="164" s="1"/>
  <c r="GA7" i="164"/>
  <c r="GC7" i="164" s="1"/>
  <c r="GA11" i="164"/>
  <c r="GC11" i="164" s="1"/>
  <c r="GA18" i="164"/>
  <c r="GC18" i="164" s="1"/>
  <c r="GA22" i="164"/>
  <c r="GC22" i="164" s="1"/>
  <c r="GA29" i="164"/>
  <c r="GC29" i="164" s="1"/>
  <c r="GA36" i="164"/>
  <c r="GC36" i="164" s="1"/>
  <c r="GA40" i="164"/>
  <c r="GC40" i="164" s="1"/>
  <c r="GA47" i="164"/>
  <c r="GC47" i="164" s="1"/>
  <c r="GA8" i="164"/>
  <c r="GC8" i="164" s="1"/>
  <c r="GA15" i="164"/>
  <c r="GC15" i="164" s="1"/>
  <c r="GA19" i="164"/>
  <c r="GC19" i="164" s="1"/>
  <c r="GA26" i="164"/>
  <c r="GC26" i="164" s="1"/>
  <c r="GA33" i="164"/>
  <c r="GC33" i="164" s="1"/>
  <c r="GA37" i="164"/>
  <c r="GC37" i="164" s="1"/>
  <c r="GA44" i="164"/>
  <c r="GC44" i="164" s="1"/>
  <c r="GA12" i="164"/>
  <c r="GC12" i="164" s="1"/>
  <c r="GA16" i="164"/>
  <c r="GC16" i="164" s="1"/>
  <c r="GA23" i="164"/>
  <c r="GC23" i="164" s="1"/>
  <c r="GA30" i="164"/>
  <c r="GC30" i="164" s="1"/>
  <c r="GA34" i="164"/>
  <c r="GC34" i="164" s="1"/>
  <c r="GA41" i="164"/>
  <c r="GC41" i="164" s="1"/>
  <c r="GA48" i="164"/>
  <c r="GC48" i="164" s="1"/>
  <c r="GA9" i="164"/>
  <c r="GC9" i="164" s="1"/>
  <c r="GA20" i="164"/>
  <c r="GC20" i="164" s="1"/>
  <c r="GA31" i="164"/>
  <c r="GC31" i="164" s="1"/>
  <c r="GA10" i="164"/>
  <c r="GC10" i="164" s="1"/>
  <c r="GA42" i="164"/>
  <c r="GC42" i="164" s="1"/>
  <c r="GA13" i="164"/>
  <c r="GC13" i="164" s="1"/>
  <c r="GA45" i="164"/>
  <c r="GC45" i="164" s="1"/>
  <c r="GA24" i="164"/>
  <c r="GC24" i="164" s="1"/>
  <c r="GA35" i="164"/>
  <c r="GC35" i="164" s="1"/>
  <c r="GA46" i="164"/>
  <c r="GC46" i="164" s="1"/>
  <c r="GA27" i="164"/>
  <c r="GC27" i="164" s="1"/>
  <c r="GA38" i="164"/>
  <c r="GC38" i="164" s="1"/>
  <c r="GA49" i="164"/>
  <c r="GC49" i="164" s="1"/>
  <c r="GA28" i="164"/>
  <c r="GC28" i="164" s="1"/>
  <c r="GA17" i="164"/>
  <c r="GC17" i="164" s="1"/>
  <c r="CG81" i="164"/>
  <c r="DR50" i="164" s="1"/>
  <c r="DK50" i="164"/>
  <c r="DN50" i="164"/>
  <c r="DQ50" i="164" l="1"/>
  <c r="FL7" i="164"/>
  <c r="FN7" i="164" s="1"/>
  <c r="DT50" i="164"/>
  <c r="FO12" i="164"/>
  <c r="FQ12" i="164" s="1"/>
  <c r="FO23" i="164"/>
  <c r="FQ23" i="164" s="1"/>
  <c r="FO29" i="164"/>
  <c r="FQ29" i="164" s="1"/>
  <c r="FO19" i="164"/>
  <c r="FQ19" i="164" s="1"/>
  <c r="FO48" i="164"/>
  <c r="FQ48" i="164" s="1"/>
  <c r="FO21" i="164"/>
  <c r="FQ21" i="164" s="1"/>
  <c r="FO49" i="164"/>
  <c r="FQ49" i="164" s="1"/>
  <c r="FO14" i="164"/>
  <c r="FQ14" i="164" s="1"/>
  <c r="FO24" i="164"/>
  <c r="FQ24" i="164" s="1"/>
  <c r="FO30" i="164"/>
  <c r="FQ30" i="164" s="1"/>
  <c r="FO9" i="164"/>
  <c r="FQ9" i="164" s="1"/>
  <c r="FO38" i="164"/>
  <c r="FQ38" i="164" s="1"/>
  <c r="FO7" i="164"/>
  <c r="FQ7" i="164" s="1"/>
  <c r="FO43" i="164"/>
  <c r="FQ43" i="164" s="1"/>
  <c r="FO16" i="164"/>
  <c r="FQ16" i="164" s="1"/>
  <c r="FO25" i="164"/>
  <c r="FQ25" i="164" s="1"/>
  <c r="FO31" i="164"/>
  <c r="FQ31" i="164" s="1"/>
  <c r="FO13" i="164"/>
  <c r="FQ13" i="164" s="1"/>
  <c r="FO40" i="164"/>
  <c r="FQ40" i="164" s="1"/>
  <c r="FO33" i="164"/>
  <c r="FQ33" i="164" s="1"/>
  <c r="FO45" i="164"/>
  <c r="FQ45" i="164" s="1"/>
  <c r="FO8" i="164"/>
  <c r="FQ8" i="164" s="1"/>
  <c r="FO44" i="164"/>
  <c r="FQ44" i="164" s="1"/>
  <c r="FO11" i="164"/>
  <c r="FQ11" i="164" s="1"/>
  <c r="FO18" i="164"/>
  <c r="FQ18" i="164" s="1"/>
  <c r="FO26" i="164"/>
  <c r="FQ26" i="164" s="1"/>
  <c r="FO32" i="164"/>
  <c r="FQ32" i="164" s="1"/>
  <c r="FO17" i="164"/>
  <c r="FQ17" i="164" s="1"/>
  <c r="FO42" i="164"/>
  <c r="FQ42" i="164" s="1"/>
  <c r="FO35" i="164"/>
  <c r="FQ35" i="164" s="1"/>
  <c r="FO47" i="164"/>
  <c r="FQ47" i="164" s="1"/>
  <c r="FO27" i="164"/>
  <c r="FQ27" i="164" s="1"/>
  <c r="FO10" i="164"/>
  <c r="FQ10" i="164" s="1"/>
  <c r="FO22" i="164"/>
  <c r="FQ22" i="164" s="1"/>
  <c r="FO28" i="164"/>
  <c r="FQ28" i="164" s="1"/>
  <c r="FO15" i="164"/>
  <c r="FQ15" i="164" s="1"/>
  <c r="FO34" i="164"/>
  <c r="FQ34" i="164" s="1"/>
  <c r="FO46" i="164"/>
  <c r="FQ46" i="164" s="1"/>
  <c r="FO39" i="164"/>
  <c r="FQ39" i="164" s="1"/>
  <c r="FO36" i="164"/>
  <c r="FQ36" i="164" s="1"/>
  <c r="FO41" i="164"/>
  <c r="FQ41" i="164" s="1"/>
  <c r="FO20" i="164"/>
  <c r="FQ20" i="164" s="1"/>
  <c r="FO37" i="164"/>
  <c r="FQ37" i="164" s="1"/>
  <c r="FF17" i="164"/>
  <c r="FH17" i="164" s="1"/>
  <c r="FF46" i="164"/>
  <c r="FH46" i="164" s="1"/>
  <c r="FF34" i="164"/>
  <c r="FH34" i="164" s="1"/>
  <c r="FF28" i="164"/>
  <c r="FH28" i="164" s="1"/>
  <c r="FF29" i="164"/>
  <c r="FH29" i="164" s="1"/>
  <c r="FF9" i="164"/>
  <c r="FH9" i="164" s="1"/>
  <c r="FF38" i="164"/>
  <c r="FH38" i="164" s="1"/>
  <c r="FF13" i="164"/>
  <c r="FH13" i="164" s="1"/>
  <c r="FF42" i="164"/>
  <c r="FH42" i="164" s="1"/>
  <c r="FF21" i="164"/>
  <c r="FH21" i="164" s="1"/>
  <c r="FL27" i="164"/>
  <c r="FN27" i="164" s="1"/>
  <c r="FF31" i="164"/>
  <c r="FH31" i="164" s="1"/>
  <c r="FF49" i="164"/>
  <c r="FH49" i="164" s="1"/>
  <c r="FF45" i="164"/>
  <c r="FH45" i="164" s="1"/>
  <c r="FF41" i="164"/>
  <c r="FH41" i="164" s="1"/>
  <c r="FF37" i="164"/>
  <c r="FH37" i="164" s="1"/>
  <c r="FF33" i="164"/>
  <c r="FH33" i="164" s="1"/>
  <c r="FF26" i="164"/>
  <c r="FH26" i="164" s="1"/>
  <c r="FF20" i="164"/>
  <c r="FH20" i="164" s="1"/>
  <c r="FF16" i="164"/>
  <c r="FH16" i="164" s="1"/>
  <c r="FF12" i="164"/>
  <c r="FH12" i="164" s="1"/>
  <c r="FF8" i="164"/>
  <c r="FH8" i="164" s="1"/>
  <c r="FF23" i="164"/>
  <c r="FH23" i="164" s="1"/>
  <c r="FF48" i="164"/>
  <c r="FH48" i="164" s="1"/>
  <c r="FF44" i="164"/>
  <c r="FH44" i="164" s="1"/>
  <c r="FF40" i="164"/>
  <c r="FH40" i="164" s="1"/>
  <c r="FF36" i="164"/>
  <c r="FH36" i="164" s="1"/>
  <c r="FF32" i="164"/>
  <c r="FH32" i="164" s="1"/>
  <c r="FF24" i="164"/>
  <c r="FH24" i="164" s="1"/>
  <c r="FF19" i="164"/>
  <c r="FH19" i="164" s="1"/>
  <c r="FF15" i="164"/>
  <c r="FH15" i="164" s="1"/>
  <c r="FF11" i="164"/>
  <c r="FH11" i="164" s="1"/>
  <c r="FL43" i="164"/>
  <c r="FN43" i="164" s="1"/>
  <c r="FL16" i="164"/>
  <c r="FN16" i="164" s="1"/>
  <c r="FL33" i="164"/>
  <c r="FN33" i="164" s="1"/>
  <c r="FL47" i="164"/>
  <c r="FN47" i="164" s="1"/>
  <c r="FL21" i="164"/>
  <c r="FN21" i="164" s="1"/>
  <c r="FF27" i="164"/>
  <c r="FH27" i="164" s="1"/>
  <c r="FF25" i="164"/>
  <c r="FH25" i="164" s="1"/>
  <c r="FF47" i="164"/>
  <c r="FH47" i="164" s="1"/>
  <c r="FF43" i="164"/>
  <c r="FH43" i="164" s="1"/>
  <c r="FF39" i="164"/>
  <c r="FH39" i="164" s="1"/>
  <c r="FF35" i="164"/>
  <c r="FH35" i="164" s="1"/>
  <c r="FF30" i="164"/>
  <c r="FH30" i="164" s="1"/>
  <c r="FF22" i="164"/>
  <c r="FH22" i="164" s="1"/>
  <c r="FF18" i="164"/>
  <c r="FH18" i="164" s="1"/>
  <c r="FF14" i="164"/>
  <c r="FH14" i="164" s="1"/>
  <c r="FF10" i="164"/>
  <c r="FH10" i="164" s="1"/>
  <c r="FL37" i="164"/>
  <c r="FN37" i="164" s="1"/>
  <c r="FI13" i="164"/>
  <c r="FK13" i="164" s="1"/>
  <c r="FI9" i="164"/>
  <c r="FK9" i="164" s="1"/>
  <c r="FI22" i="164"/>
  <c r="FK22" i="164" s="1"/>
  <c r="FL23" i="164"/>
  <c r="FN23" i="164" s="1"/>
  <c r="FL42" i="164"/>
  <c r="FN42" i="164" s="1"/>
  <c r="FL32" i="164"/>
  <c r="FN32" i="164" s="1"/>
  <c r="FL15" i="164"/>
  <c r="FN15" i="164" s="1"/>
  <c r="FI46" i="164"/>
  <c r="FK46" i="164" s="1"/>
  <c r="FI15" i="164"/>
  <c r="FK15" i="164" s="1"/>
  <c r="FI20" i="164"/>
  <c r="FK20" i="164" s="1"/>
  <c r="FL41" i="164"/>
  <c r="FN41" i="164" s="1"/>
  <c r="FL28" i="164"/>
  <c r="FN28" i="164" s="1"/>
  <c r="FL10" i="164"/>
  <c r="FN10" i="164" s="1"/>
  <c r="FI33" i="164"/>
  <c r="FK33" i="164" s="1"/>
  <c r="FI49" i="164"/>
  <c r="FK49" i="164" s="1"/>
  <c r="FI44" i="164"/>
  <c r="FK44" i="164" s="1"/>
  <c r="FI11" i="164"/>
  <c r="FK11" i="164" s="1"/>
  <c r="FI14" i="164"/>
  <c r="FK14" i="164" s="1"/>
  <c r="FL49" i="164"/>
  <c r="FN49" i="164" s="1"/>
  <c r="FL39" i="164"/>
  <c r="FN39" i="164" s="1"/>
  <c r="FL26" i="164"/>
  <c r="FN26" i="164" s="1"/>
  <c r="FL9" i="164"/>
  <c r="FN9" i="164" s="1"/>
  <c r="FI45" i="164"/>
  <c r="FK45" i="164" s="1"/>
  <c r="FI40" i="164"/>
  <c r="FK40" i="164" s="1"/>
  <c r="FI31" i="164"/>
  <c r="FK31" i="164" s="1"/>
  <c r="FI10" i="164"/>
  <c r="FK10" i="164" s="1"/>
  <c r="FL48" i="164"/>
  <c r="FN48" i="164" s="1"/>
  <c r="FL38" i="164"/>
  <c r="FN38" i="164" s="1"/>
  <c r="FL22" i="164"/>
  <c r="FN22" i="164" s="1"/>
  <c r="FI43" i="164"/>
  <c r="FK43" i="164" s="1"/>
  <c r="FI38" i="164"/>
  <c r="FK38" i="164" s="1"/>
  <c r="FI30" i="164"/>
  <c r="FK30" i="164" s="1"/>
  <c r="FI8" i="164"/>
  <c r="FK8" i="164" s="1"/>
  <c r="FI21" i="164"/>
  <c r="FK21" i="164" s="1"/>
  <c r="FI39" i="164"/>
  <c r="FK39" i="164" s="1"/>
  <c r="FI34" i="164"/>
  <c r="FK34" i="164" s="1"/>
  <c r="FI28" i="164"/>
  <c r="FK28" i="164" s="1"/>
  <c r="FL31" i="164"/>
  <c r="FN31" i="164" s="1"/>
  <c r="FL45" i="164"/>
  <c r="FN45" i="164" s="1"/>
  <c r="FL36" i="164"/>
  <c r="FN36" i="164" s="1"/>
  <c r="FL19" i="164"/>
  <c r="FN19" i="164" s="1"/>
  <c r="FI24" i="164"/>
  <c r="FK24" i="164" s="1"/>
  <c r="FI37" i="164"/>
  <c r="FK37" i="164" s="1"/>
  <c r="FI17" i="164"/>
  <c r="FK17" i="164" s="1"/>
  <c r="FI27" i="164"/>
  <c r="FK27" i="164" s="1"/>
  <c r="FL29" i="164"/>
  <c r="FN29" i="164" s="1"/>
  <c r="FL44" i="164"/>
  <c r="FN44" i="164" s="1"/>
  <c r="FL35" i="164"/>
  <c r="FN35" i="164" s="1"/>
  <c r="FL18" i="164"/>
  <c r="FN18" i="164" s="1"/>
  <c r="FI25" i="164"/>
  <c r="FK25" i="164" s="1"/>
  <c r="FI16" i="164"/>
  <c r="FK16" i="164" s="1"/>
  <c r="FL13" i="164"/>
  <c r="FN13" i="164" s="1"/>
  <c r="FL12" i="164"/>
  <c r="FN12" i="164" s="1"/>
  <c r="FI41" i="164"/>
  <c r="FK41" i="164" s="1"/>
  <c r="FI48" i="164"/>
  <c r="FK48" i="164" s="1"/>
  <c r="FI36" i="164"/>
  <c r="FK36" i="164" s="1"/>
  <c r="FI19" i="164"/>
  <c r="FK19" i="164" s="1"/>
  <c r="FI29" i="164"/>
  <c r="FK29" i="164" s="1"/>
  <c r="FI23" i="164"/>
  <c r="FK23" i="164" s="1"/>
  <c r="FI12" i="164"/>
  <c r="FK12" i="164" s="1"/>
  <c r="FL25" i="164"/>
  <c r="FN25" i="164" s="1"/>
  <c r="FL46" i="164"/>
  <c r="FN46" i="164" s="1"/>
  <c r="FL40" i="164"/>
  <c r="FN40" i="164" s="1"/>
  <c r="FL34" i="164"/>
  <c r="FN34" i="164" s="1"/>
  <c r="FL24" i="164"/>
  <c r="FN24" i="164" s="1"/>
  <c r="FL17" i="164"/>
  <c r="FN17" i="164" s="1"/>
  <c r="FL11" i="164"/>
  <c r="FN11" i="164" s="1"/>
  <c r="FI47" i="164"/>
  <c r="FK47" i="164" s="1"/>
  <c r="FI35" i="164"/>
  <c r="FK35" i="164" s="1"/>
  <c r="FI42" i="164"/>
  <c r="FK42" i="164" s="1"/>
  <c r="FI7" i="164"/>
  <c r="FK7" i="164" s="1"/>
  <c r="FI32" i="164"/>
  <c r="FK32" i="164" s="1"/>
  <c r="FI26" i="164"/>
  <c r="FK26" i="164" s="1"/>
  <c r="FI18" i="164"/>
  <c r="FK18" i="164" s="1"/>
  <c r="FL30" i="164"/>
  <c r="FN30" i="164" s="1"/>
  <c r="FL20" i="164"/>
  <c r="FN20" i="164" s="1"/>
  <c r="FL14" i="164"/>
  <c r="FN14" i="164" s="1"/>
  <c r="FL8" i="164"/>
  <c r="FN8" i="164" s="1"/>
  <c r="U92" i="161"/>
  <c r="U88" i="161"/>
  <c r="U86" i="161"/>
  <c r="U84" i="161"/>
  <c r="U82" i="161"/>
  <c r="U80" i="161"/>
  <c r="U78" i="161"/>
  <c r="U76" i="161"/>
  <c r="U74" i="161"/>
  <c r="U72" i="161"/>
  <c r="U70" i="161"/>
  <c r="U68" i="161"/>
  <c r="U66" i="161"/>
  <c r="U64" i="161"/>
  <c r="U62" i="161"/>
  <c r="U60" i="161"/>
  <c r="U58" i="161"/>
  <c r="U56" i="161"/>
  <c r="U54" i="161"/>
  <c r="U52" i="161"/>
  <c r="U50" i="161"/>
  <c r="U48" i="161"/>
  <c r="U46" i="161"/>
  <c r="U44" i="161"/>
  <c r="U42" i="161"/>
  <c r="U40" i="161"/>
  <c r="U38" i="161"/>
  <c r="U36" i="161"/>
  <c r="U34" i="161"/>
  <c r="U32" i="161"/>
  <c r="U30" i="161"/>
  <c r="U28" i="161"/>
  <c r="U26" i="161"/>
  <c r="U24" i="161"/>
  <c r="U22" i="161"/>
  <c r="U20" i="161"/>
  <c r="U18" i="161"/>
  <c r="U16" i="161"/>
  <c r="U14" i="161"/>
  <c r="AG22" i="161" l="1"/>
  <c r="AR10" i="161" s="1"/>
  <c r="AG24" i="161"/>
  <c r="AT10" i="161" s="1"/>
  <c r="AG10" i="161"/>
  <c r="AR7" i="161" s="1"/>
  <c r="AG12" i="161"/>
  <c r="AT7" i="161" s="1"/>
  <c r="AG14" i="161"/>
  <c r="AR8" i="161" s="1"/>
  <c r="AG16" i="161"/>
  <c r="AT8" i="161" s="1"/>
  <c r="AG18" i="161"/>
  <c r="AR9" i="161" s="1"/>
  <c r="AG20" i="161"/>
  <c r="AT9" i="161" s="1"/>
  <c r="AI26" i="161"/>
  <c r="AU11" i="161" s="1"/>
  <c r="AK20" i="161"/>
  <c r="AZ9" i="161" s="1"/>
  <c r="AI16" i="161"/>
  <c r="AW8" i="161" s="1"/>
  <c r="AK10" i="161"/>
  <c r="AX7" i="161" s="1"/>
  <c r="AK22" i="161"/>
  <c r="AX10" i="161" s="1"/>
  <c r="AI10" i="161"/>
  <c r="AU7" i="161" s="1"/>
  <c r="AI12" i="161"/>
  <c r="AW7" i="161" s="1"/>
  <c r="AI22" i="161"/>
  <c r="AU10" i="161" s="1"/>
  <c r="AK12" i="161"/>
  <c r="AZ7" i="161" s="1"/>
  <c r="AI24" i="161"/>
  <c r="AW10" i="161" s="1"/>
  <c r="AK24" i="161"/>
  <c r="AZ10" i="161" s="1"/>
  <c r="AI14" i="161"/>
  <c r="AU8" i="161" s="1"/>
  <c r="AK14" i="161"/>
  <c r="AX8" i="161" s="1"/>
  <c r="AK16" i="161"/>
  <c r="AZ8" i="161" s="1"/>
  <c r="AI28" i="161"/>
  <c r="AW11" i="161" s="1"/>
  <c r="AI18" i="161"/>
  <c r="AU9" i="161" s="1"/>
  <c r="AK18" i="161"/>
  <c r="AX9" i="161" s="1"/>
  <c r="AI20" i="161"/>
  <c r="AW9" i="161" s="1"/>
  <c r="H16" i="161" l="1"/>
  <c r="J13" i="161"/>
  <c r="J11" i="161"/>
  <c r="H11" i="161"/>
  <c r="F16" i="161"/>
  <c r="U57" i="161" l="1"/>
  <c r="AA18" i="161" s="1"/>
  <c r="U21" i="161"/>
  <c r="AA9" i="161" s="1"/>
  <c r="U25" i="161"/>
  <c r="AA10" i="161" s="1"/>
  <c r="U61" i="161"/>
  <c r="AA19" i="161" s="1"/>
  <c r="U65" i="161"/>
  <c r="AA20" i="161" s="1"/>
  <c r="U33" i="161"/>
  <c r="AA12" i="161" s="1"/>
  <c r="U77" i="161"/>
  <c r="AA23" i="161" s="1"/>
  <c r="U45" i="161"/>
  <c r="AA15" i="161" s="1"/>
  <c r="U29" i="161"/>
  <c r="AA11" i="161" s="1"/>
  <c r="U73" i="161"/>
  <c r="AA22" i="161" s="1"/>
  <c r="AA7" i="161"/>
  <c r="U41" i="161"/>
  <c r="AA14" i="161" s="1"/>
  <c r="U37" i="161"/>
  <c r="AA13" i="161" s="1"/>
  <c r="U81" i="161"/>
  <c r="AA24" i="161" s="1"/>
  <c r="U49" i="161"/>
  <c r="AA16" i="161" s="1"/>
  <c r="U85" i="161"/>
  <c r="AA25" i="161" s="1"/>
  <c r="U53" i="161"/>
  <c r="AA17" i="161" s="1"/>
  <c r="U89" i="161"/>
  <c r="AA26" i="161" s="1"/>
  <c r="AK6" i="161"/>
  <c r="AX6" i="161" s="1"/>
  <c r="AI25" i="161"/>
  <c r="AI13" i="161"/>
  <c r="AI21" i="161"/>
  <c r="AK17" i="161"/>
  <c r="AI17" i="161"/>
  <c r="AK25" i="161"/>
  <c r="AK13" i="161"/>
  <c r="AK21" i="161"/>
  <c r="J16" i="161"/>
  <c r="U69" i="161"/>
  <c r="AA21" i="161" s="1"/>
  <c r="H15" i="161"/>
  <c r="Y7" i="161" s="1"/>
  <c r="F13" i="161"/>
  <c r="J15" i="161"/>
  <c r="Z7" i="161" s="1"/>
  <c r="H13" i="161"/>
  <c r="F15" i="161"/>
  <c r="X7" i="161" s="1"/>
  <c r="H6" i="161"/>
  <c r="J6" i="161"/>
  <c r="F6" i="161"/>
  <c r="AG13" i="161" l="1"/>
  <c r="AI30" i="161"/>
  <c r="AU12" i="161" s="1"/>
  <c r="AG25" i="161"/>
  <c r="AG21" i="161"/>
  <c r="AI6" i="161"/>
  <c r="AU6" i="161" s="1"/>
  <c r="AG17" i="161"/>
  <c r="AI29" i="161"/>
  <c r="AG8" i="161"/>
  <c r="AT6" i="161" s="1"/>
  <c r="AK8" i="161"/>
  <c r="AZ6" i="161" s="1"/>
  <c r="AI8" i="161"/>
  <c r="AW6" i="161" s="1"/>
  <c r="U17" i="161"/>
  <c r="AA8" i="161" s="1"/>
  <c r="AG32" i="161" l="1"/>
  <c r="AT12" i="161" s="1"/>
  <c r="AI32" i="161"/>
  <c r="AW12" i="161" s="1"/>
  <c r="AK32" i="161"/>
  <c r="AZ12" i="161" s="1"/>
  <c r="AK30" i="161"/>
  <c r="AX12" i="161" s="1"/>
  <c r="AG30" i="161"/>
  <c r="AR12" i="161" s="1"/>
  <c r="AM226" i="154" l="1"/>
  <c r="AM225" i="154"/>
  <c r="AM223" i="154"/>
  <c r="AM222" i="154"/>
  <c r="AM220" i="154"/>
  <c r="AM219" i="154"/>
  <c r="AM217" i="154"/>
  <c r="AM216" i="154"/>
  <c r="AM214" i="154"/>
  <c r="AM213" i="154"/>
  <c r="AM211" i="154"/>
  <c r="AM210" i="154"/>
  <c r="AM208" i="154"/>
  <c r="AM207" i="154"/>
  <c r="AM205" i="154"/>
  <c r="AM204" i="154"/>
  <c r="AM202" i="154"/>
  <c r="AM201" i="154"/>
  <c r="AM199" i="154"/>
  <c r="AM198" i="154"/>
  <c r="AM196" i="154"/>
  <c r="AM195" i="154"/>
  <c r="AM193" i="154"/>
  <c r="AM192" i="154"/>
  <c r="AM190" i="154"/>
  <c r="AM189" i="154"/>
  <c r="AM187" i="154"/>
  <c r="AM186" i="154"/>
  <c r="AM184" i="154"/>
  <c r="AM183" i="154"/>
  <c r="AM181" i="154"/>
  <c r="AM180" i="154"/>
  <c r="AM178" i="154"/>
  <c r="AM177" i="154"/>
  <c r="AM175" i="154"/>
  <c r="AM174" i="154"/>
  <c r="AM172" i="154"/>
  <c r="AM171" i="154"/>
  <c r="AM169" i="154"/>
  <c r="AM168" i="154"/>
  <c r="AM166" i="154"/>
  <c r="AM165" i="154"/>
  <c r="AM163" i="154"/>
  <c r="AM162" i="154"/>
  <c r="AM160" i="154"/>
  <c r="AM159" i="154"/>
  <c r="AM157" i="154"/>
  <c r="AM156" i="154"/>
  <c r="AM154" i="154"/>
  <c r="AM153" i="154"/>
  <c r="AM151" i="154"/>
  <c r="AM150" i="154"/>
  <c r="AM148" i="154"/>
  <c r="AM147" i="154"/>
  <c r="AM145" i="154"/>
  <c r="AM144" i="154"/>
  <c r="AM142" i="154"/>
  <c r="AM141" i="154"/>
  <c r="AM139" i="154"/>
  <c r="AM138" i="154"/>
  <c r="AM136" i="154"/>
  <c r="AM135" i="154"/>
  <c r="AM133" i="154"/>
  <c r="AM132" i="154"/>
  <c r="AM130" i="154"/>
  <c r="AM129" i="154"/>
  <c r="AM127" i="154"/>
  <c r="AM126" i="154"/>
  <c r="AM124" i="154"/>
  <c r="AM123" i="154"/>
  <c r="AM121" i="154"/>
  <c r="AM120" i="154"/>
  <c r="AM118" i="154"/>
  <c r="AM117" i="154"/>
  <c r="AM115" i="154"/>
  <c r="AM114" i="154"/>
  <c r="AM112" i="154"/>
  <c r="AM111" i="154"/>
  <c r="AM109" i="154"/>
  <c r="AM108" i="154"/>
  <c r="AM106" i="154"/>
  <c r="AM105" i="154"/>
  <c r="AM103" i="154"/>
  <c r="AM102" i="154"/>
  <c r="AM100" i="154"/>
  <c r="AM99" i="154"/>
  <c r="AM97" i="154"/>
  <c r="AM96" i="154"/>
  <c r="AM94" i="154"/>
  <c r="AM93" i="154"/>
  <c r="AM91" i="154"/>
  <c r="AM90" i="154"/>
  <c r="AM88" i="154"/>
  <c r="AM87" i="154"/>
  <c r="AM85" i="154"/>
  <c r="AM84" i="154"/>
  <c r="AM82" i="154"/>
  <c r="AM81" i="154"/>
  <c r="AM79" i="154"/>
  <c r="AM78" i="154"/>
  <c r="AM76" i="154"/>
  <c r="AM75" i="154"/>
  <c r="AM73" i="154"/>
  <c r="AM72" i="154"/>
  <c r="AM70" i="154"/>
  <c r="AM69" i="154"/>
  <c r="AM67" i="154"/>
  <c r="AM66" i="154"/>
  <c r="AM64" i="154"/>
  <c r="AM63" i="154"/>
  <c r="AM61" i="154"/>
  <c r="AM60" i="154"/>
  <c r="AM58" i="154"/>
  <c r="AM57" i="154"/>
  <c r="AM55" i="154"/>
  <c r="AM54" i="154"/>
  <c r="AM52" i="154"/>
  <c r="AM51" i="154"/>
  <c r="AM49" i="154"/>
  <c r="AM48" i="154"/>
  <c r="AM46" i="154"/>
  <c r="AM45" i="154"/>
  <c r="AM43" i="154"/>
  <c r="AM42" i="154"/>
  <c r="AM40" i="154"/>
  <c r="AM39" i="154"/>
  <c r="AM37" i="154"/>
  <c r="AM36" i="154"/>
  <c r="AM34" i="154"/>
  <c r="AM33" i="154"/>
  <c r="AM31" i="154"/>
  <c r="AM30" i="154"/>
  <c r="AM28" i="154"/>
  <c r="AM27" i="154"/>
  <c r="AM25" i="154"/>
  <c r="AM24" i="154"/>
  <c r="AM22" i="154"/>
  <c r="AM21" i="154"/>
  <c r="AM19" i="154"/>
  <c r="AM18" i="154"/>
  <c r="AM16" i="154"/>
  <c r="AM15" i="154"/>
  <c r="AM13" i="154"/>
  <c r="AM12" i="154"/>
  <c r="AM10" i="154"/>
  <c r="AM9" i="154"/>
  <c r="AM7" i="154"/>
  <c r="AM6" i="154"/>
  <c r="AK226" i="154"/>
  <c r="AK225" i="154"/>
  <c r="AK223" i="154"/>
  <c r="AK222" i="154"/>
  <c r="AK220" i="154"/>
  <c r="AK219" i="154"/>
  <c r="AK217" i="154"/>
  <c r="AK216" i="154"/>
  <c r="AK214" i="154"/>
  <c r="AK213" i="154"/>
  <c r="AK211" i="154"/>
  <c r="AK210" i="154"/>
  <c r="AK208" i="154"/>
  <c r="AK207" i="154"/>
  <c r="AK205" i="154"/>
  <c r="AK204" i="154"/>
  <c r="AK202" i="154"/>
  <c r="AK201" i="154"/>
  <c r="AK199" i="154"/>
  <c r="AK198" i="154"/>
  <c r="AK196" i="154"/>
  <c r="AK195" i="154"/>
  <c r="AK193" i="154"/>
  <c r="AK192" i="154"/>
  <c r="AK190" i="154"/>
  <c r="AK189" i="154"/>
  <c r="AK187" i="154"/>
  <c r="AK186" i="154"/>
  <c r="AK184" i="154"/>
  <c r="AK183" i="154"/>
  <c r="AK181" i="154"/>
  <c r="AK180" i="154"/>
  <c r="AK178" i="154"/>
  <c r="AK177" i="154"/>
  <c r="AK175" i="154"/>
  <c r="AK174" i="154"/>
  <c r="AK172" i="154"/>
  <c r="AK171" i="154"/>
  <c r="AK169" i="154"/>
  <c r="AK168" i="154"/>
  <c r="AK166" i="154"/>
  <c r="AK165" i="154"/>
  <c r="AK163" i="154"/>
  <c r="AK162" i="154"/>
  <c r="AK160" i="154"/>
  <c r="AK159" i="154"/>
  <c r="AK157" i="154"/>
  <c r="AK156" i="154"/>
  <c r="AK154" i="154"/>
  <c r="AK153" i="154"/>
  <c r="AK151" i="154"/>
  <c r="AK150" i="154"/>
  <c r="AK148" i="154"/>
  <c r="AK147" i="154"/>
  <c r="AK145" i="154"/>
  <c r="AK144" i="154"/>
  <c r="AK142" i="154"/>
  <c r="AK141" i="154"/>
  <c r="AK139" i="154"/>
  <c r="AK138" i="154"/>
  <c r="AK136" i="154"/>
  <c r="AK135" i="154"/>
  <c r="AK133" i="154"/>
  <c r="AK132" i="154"/>
  <c r="AK130" i="154"/>
  <c r="AK129" i="154"/>
  <c r="AK127" i="154"/>
  <c r="AK126" i="154"/>
  <c r="AK124" i="154"/>
  <c r="AK123" i="154"/>
  <c r="AK121" i="154"/>
  <c r="AK120" i="154"/>
  <c r="AK118" i="154"/>
  <c r="AK117" i="154"/>
  <c r="AK115" i="154"/>
  <c r="AK114" i="154"/>
  <c r="AK112" i="154"/>
  <c r="AK111" i="154"/>
  <c r="AK109" i="154"/>
  <c r="AK108" i="154"/>
  <c r="AK106" i="154"/>
  <c r="AK105" i="154"/>
  <c r="AK103" i="154"/>
  <c r="AK102" i="154"/>
  <c r="AK100" i="154"/>
  <c r="AK99" i="154"/>
  <c r="AK97" i="154"/>
  <c r="AK96" i="154"/>
  <c r="AK94" i="154"/>
  <c r="AK93" i="154"/>
  <c r="AK91" i="154"/>
  <c r="AK90" i="154"/>
  <c r="AK88" i="154"/>
  <c r="AK87" i="154"/>
  <c r="AK85" i="154"/>
  <c r="AK84" i="154"/>
  <c r="AK82" i="154"/>
  <c r="AK81" i="154"/>
  <c r="AK79" i="154"/>
  <c r="AK78" i="154"/>
  <c r="AK76" i="154"/>
  <c r="AK75" i="154"/>
  <c r="AK73" i="154"/>
  <c r="AK72" i="154"/>
  <c r="AK70" i="154"/>
  <c r="AK69" i="154"/>
  <c r="AK67" i="154"/>
  <c r="AK66" i="154"/>
  <c r="AK64" i="154"/>
  <c r="AK63" i="154"/>
  <c r="AK61" i="154"/>
  <c r="AK60" i="154"/>
  <c r="AK58" i="154"/>
  <c r="AK57" i="154"/>
  <c r="AK55" i="154"/>
  <c r="AK54" i="154"/>
  <c r="AK52" i="154"/>
  <c r="AK51" i="154"/>
  <c r="AK49" i="154"/>
  <c r="AK48" i="154"/>
  <c r="AK46" i="154"/>
  <c r="AK45" i="154"/>
  <c r="AK43" i="154"/>
  <c r="AK42" i="154"/>
  <c r="AK40" i="154"/>
  <c r="AK39" i="154"/>
  <c r="AK37" i="154"/>
  <c r="AK36" i="154"/>
  <c r="AK34" i="154"/>
  <c r="AK33" i="154"/>
  <c r="AK31" i="154"/>
  <c r="AK30" i="154"/>
  <c r="AK28" i="154"/>
  <c r="AK27" i="154"/>
  <c r="AK25" i="154"/>
  <c r="AK24" i="154"/>
  <c r="AK22" i="154"/>
  <c r="AK21" i="154"/>
  <c r="AK19" i="154"/>
  <c r="AK18" i="154"/>
  <c r="AK16" i="154"/>
  <c r="AK15" i="154"/>
  <c r="AK13" i="154"/>
  <c r="AK12" i="154"/>
  <c r="AK10" i="154"/>
  <c r="AK9" i="154"/>
  <c r="AK7" i="154"/>
  <c r="AK6" i="154"/>
  <c r="AH226" i="154"/>
  <c r="AH225" i="154"/>
  <c r="AH223" i="154"/>
  <c r="AH222" i="154"/>
  <c r="AH220" i="154"/>
  <c r="AH219" i="154"/>
  <c r="AH217" i="154"/>
  <c r="AH216" i="154"/>
  <c r="AH214" i="154"/>
  <c r="AH213" i="154"/>
  <c r="AH211" i="154"/>
  <c r="AH210" i="154"/>
  <c r="AH208" i="154"/>
  <c r="AH207" i="154"/>
  <c r="AH205" i="154"/>
  <c r="AH204" i="154"/>
  <c r="AH202" i="154"/>
  <c r="AH201" i="154"/>
  <c r="AH199" i="154"/>
  <c r="AH198" i="154"/>
  <c r="AH196" i="154"/>
  <c r="AH195" i="154"/>
  <c r="AH193" i="154"/>
  <c r="AH192" i="154"/>
  <c r="AH190" i="154"/>
  <c r="AH189" i="154"/>
  <c r="AH187" i="154"/>
  <c r="AH186" i="154"/>
  <c r="AH184" i="154"/>
  <c r="AH183" i="154"/>
  <c r="AH181" i="154"/>
  <c r="AH180" i="154"/>
  <c r="AH178" i="154"/>
  <c r="AH177" i="154"/>
  <c r="AH175" i="154"/>
  <c r="AH174" i="154"/>
  <c r="AH172" i="154"/>
  <c r="AH171" i="154"/>
  <c r="AH169" i="154"/>
  <c r="AH168" i="154"/>
  <c r="AH166" i="154"/>
  <c r="AH165" i="154"/>
  <c r="AH163" i="154"/>
  <c r="AH162" i="154"/>
  <c r="AH160" i="154"/>
  <c r="AH159" i="154"/>
  <c r="AH157" i="154"/>
  <c r="AH156" i="154"/>
  <c r="AH154" i="154"/>
  <c r="AH153" i="154"/>
  <c r="AH151" i="154"/>
  <c r="AH150" i="154"/>
  <c r="AH148" i="154"/>
  <c r="AH147" i="154"/>
  <c r="AH145" i="154"/>
  <c r="AH144" i="154"/>
  <c r="AH142" i="154"/>
  <c r="AH141" i="154"/>
  <c r="AH139" i="154"/>
  <c r="AH138" i="154"/>
  <c r="AH136" i="154"/>
  <c r="AH135" i="154"/>
  <c r="AH133" i="154"/>
  <c r="AH132" i="154"/>
  <c r="AH130" i="154"/>
  <c r="AH129" i="154"/>
  <c r="AH127" i="154"/>
  <c r="AH126" i="154"/>
  <c r="AH124" i="154"/>
  <c r="AH123" i="154"/>
  <c r="AH121" i="154"/>
  <c r="AH120" i="154"/>
  <c r="AH118" i="154"/>
  <c r="AH117" i="154"/>
  <c r="AH115" i="154"/>
  <c r="AH114" i="154"/>
  <c r="AH112" i="154"/>
  <c r="AH111" i="154"/>
  <c r="AH109" i="154"/>
  <c r="AH108" i="154"/>
  <c r="AH106" i="154"/>
  <c r="AH105" i="154"/>
  <c r="AH103" i="154"/>
  <c r="AH102" i="154"/>
  <c r="AH100" i="154"/>
  <c r="AH99" i="154"/>
  <c r="AH97" i="154"/>
  <c r="AH96" i="154"/>
  <c r="AH94" i="154"/>
  <c r="AH93" i="154"/>
  <c r="AH91" i="154"/>
  <c r="AH90" i="154"/>
  <c r="AH88" i="154"/>
  <c r="AH87" i="154"/>
  <c r="AH85" i="154"/>
  <c r="AH84" i="154"/>
  <c r="AH82" i="154"/>
  <c r="AH81" i="154"/>
  <c r="AH79" i="154"/>
  <c r="AH78" i="154"/>
  <c r="AH76" i="154"/>
  <c r="AH75" i="154"/>
  <c r="AH73" i="154"/>
  <c r="AH72" i="154"/>
  <c r="AH70" i="154"/>
  <c r="AH69" i="154"/>
  <c r="AH67" i="154"/>
  <c r="AH66" i="154"/>
  <c r="AH64" i="154"/>
  <c r="AH63" i="154"/>
  <c r="AH61" i="154"/>
  <c r="AH60" i="154"/>
  <c r="AH58" i="154"/>
  <c r="AH57" i="154"/>
  <c r="AH55" i="154"/>
  <c r="AH54" i="154"/>
  <c r="AH52" i="154"/>
  <c r="AH51" i="154"/>
  <c r="AH49" i="154"/>
  <c r="AH48" i="154"/>
  <c r="AH46" i="154"/>
  <c r="AH45" i="154"/>
  <c r="AH43" i="154"/>
  <c r="AH42" i="154"/>
  <c r="AH40" i="154"/>
  <c r="AH39" i="154"/>
  <c r="AH37" i="154"/>
  <c r="AH36" i="154"/>
  <c r="AH34" i="154"/>
  <c r="AH33" i="154"/>
  <c r="AH31" i="154"/>
  <c r="AH30" i="154"/>
  <c r="AH28" i="154"/>
  <c r="AH27" i="154"/>
  <c r="AH25" i="154"/>
  <c r="AH24" i="154"/>
  <c r="AH22" i="154"/>
  <c r="AH21" i="154"/>
  <c r="AH19" i="154"/>
  <c r="AH18" i="154"/>
  <c r="AH16" i="154"/>
  <c r="AH15" i="154"/>
  <c r="AH13" i="154"/>
  <c r="AH12" i="154"/>
  <c r="AH10" i="154"/>
  <c r="AH9" i="154"/>
  <c r="AH7" i="154"/>
  <c r="AH6" i="154"/>
  <c r="AF226" i="154"/>
  <c r="AF225" i="154"/>
  <c r="AF223" i="154"/>
  <c r="AF222" i="154"/>
  <c r="AF220" i="154"/>
  <c r="AF219" i="154"/>
  <c r="AF217" i="154"/>
  <c r="AF216" i="154"/>
  <c r="AF214" i="154"/>
  <c r="AF213" i="154"/>
  <c r="AF211" i="154"/>
  <c r="AF210" i="154"/>
  <c r="AF208" i="154"/>
  <c r="AF207" i="154"/>
  <c r="AF205" i="154"/>
  <c r="AF204" i="154"/>
  <c r="AF202" i="154"/>
  <c r="AF201" i="154"/>
  <c r="AF199" i="154"/>
  <c r="AF198" i="154"/>
  <c r="AF196" i="154"/>
  <c r="AF195" i="154"/>
  <c r="AF193" i="154"/>
  <c r="AF192" i="154"/>
  <c r="AF190" i="154"/>
  <c r="AF189" i="154"/>
  <c r="AF187" i="154"/>
  <c r="AF186" i="154"/>
  <c r="AF184" i="154"/>
  <c r="AF183" i="154"/>
  <c r="AF181" i="154"/>
  <c r="AF180" i="154"/>
  <c r="AF178" i="154"/>
  <c r="AF177" i="154"/>
  <c r="AF175" i="154"/>
  <c r="AF174" i="154"/>
  <c r="AF172" i="154"/>
  <c r="AF171" i="154"/>
  <c r="AF169" i="154"/>
  <c r="AF168" i="154"/>
  <c r="AF166" i="154"/>
  <c r="AF165" i="154"/>
  <c r="AF163" i="154"/>
  <c r="AF162" i="154"/>
  <c r="AF160" i="154"/>
  <c r="AF159" i="154"/>
  <c r="AF157" i="154"/>
  <c r="AF156" i="154"/>
  <c r="AF154" i="154"/>
  <c r="AF153" i="154"/>
  <c r="AF151" i="154"/>
  <c r="AF150" i="154"/>
  <c r="AF148" i="154"/>
  <c r="AF147" i="154"/>
  <c r="AF145" i="154"/>
  <c r="AF144" i="154"/>
  <c r="AF142" i="154"/>
  <c r="AF141" i="154"/>
  <c r="AF139" i="154"/>
  <c r="AF138" i="154"/>
  <c r="AF136" i="154"/>
  <c r="AF135" i="154"/>
  <c r="AF133" i="154"/>
  <c r="AF132" i="154"/>
  <c r="AF130" i="154"/>
  <c r="AF129" i="154"/>
  <c r="AF127" i="154"/>
  <c r="AF126" i="154"/>
  <c r="AF124" i="154"/>
  <c r="AF123" i="154"/>
  <c r="AF121" i="154"/>
  <c r="AF120" i="154"/>
  <c r="AF118" i="154"/>
  <c r="AF117" i="154"/>
  <c r="AF115" i="154"/>
  <c r="AF114" i="154"/>
  <c r="AF112" i="154"/>
  <c r="AF111" i="154"/>
  <c r="AF109" i="154"/>
  <c r="AF108" i="154"/>
  <c r="AF106" i="154"/>
  <c r="AF105" i="154"/>
  <c r="AF103" i="154"/>
  <c r="AF102" i="154"/>
  <c r="AF100" i="154"/>
  <c r="AF99" i="154"/>
  <c r="AF97" i="154"/>
  <c r="AF96" i="154"/>
  <c r="AF94" i="154"/>
  <c r="AF93" i="154"/>
  <c r="AF91" i="154"/>
  <c r="AF90" i="154"/>
  <c r="AF88" i="154"/>
  <c r="AF87" i="154"/>
  <c r="AF85" i="154"/>
  <c r="AF84" i="154"/>
  <c r="AF82" i="154"/>
  <c r="AF81" i="154"/>
  <c r="AF79" i="154"/>
  <c r="AF78" i="154"/>
  <c r="AF76" i="154"/>
  <c r="AF75" i="154"/>
  <c r="AF73" i="154"/>
  <c r="AF72" i="154"/>
  <c r="AF70" i="154"/>
  <c r="AF69" i="154"/>
  <c r="AF67" i="154"/>
  <c r="AF66" i="154"/>
  <c r="AF64" i="154"/>
  <c r="AF63" i="154"/>
  <c r="AF61" i="154"/>
  <c r="AF60" i="154"/>
  <c r="AF58" i="154"/>
  <c r="AF57" i="154"/>
  <c r="AF55" i="154"/>
  <c r="AF54" i="154"/>
  <c r="AF52" i="154"/>
  <c r="AF51" i="154"/>
  <c r="AF49" i="154"/>
  <c r="AF48" i="154"/>
  <c r="AF46" i="154"/>
  <c r="AF45" i="154"/>
  <c r="AF43" i="154"/>
  <c r="AF42" i="154"/>
  <c r="AF40" i="154"/>
  <c r="AF39" i="154"/>
  <c r="AF37" i="154"/>
  <c r="AF36" i="154"/>
  <c r="AF34" i="154"/>
  <c r="AF33" i="154"/>
  <c r="AF31" i="154"/>
  <c r="AF30" i="154"/>
  <c r="AF28" i="154"/>
  <c r="AF27" i="154"/>
  <c r="AF25" i="154"/>
  <c r="AF24" i="154"/>
  <c r="AF22" i="154"/>
  <c r="AF21" i="154"/>
  <c r="AF19" i="154"/>
  <c r="AF18" i="154"/>
  <c r="AF16" i="154"/>
  <c r="AF15" i="154"/>
  <c r="AF13" i="154"/>
  <c r="AF12" i="154"/>
  <c r="AF10" i="154"/>
  <c r="AF9" i="154"/>
  <c r="AF7" i="154"/>
  <c r="AF6" i="154"/>
  <c r="AC226" i="154"/>
  <c r="AC225" i="154"/>
  <c r="AC223" i="154"/>
  <c r="AC222" i="154"/>
  <c r="AC220" i="154"/>
  <c r="AC219" i="154"/>
  <c r="AC217" i="154"/>
  <c r="AC216" i="154"/>
  <c r="AC214" i="154"/>
  <c r="AC213" i="154"/>
  <c r="AC211" i="154"/>
  <c r="AC210" i="154"/>
  <c r="AC208" i="154"/>
  <c r="AC207" i="154"/>
  <c r="AC205" i="154"/>
  <c r="AC204" i="154"/>
  <c r="AC202" i="154"/>
  <c r="AC201" i="154"/>
  <c r="AC199" i="154"/>
  <c r="AC198" i="154"/>
  <c r="AC196" i="154"/>
  <c r="AC195" i="154"/>
  <c r="AC193" i="154"/>
  <c r="AC192" i="154"/>
  <c r="AC190" i="154"/>
  <c r="AC189" i="154"/>
  <c r="AC187" i="154"/>
  <c r="AC186" i="154"/>
  <c r="AC184" i="154"/>
  <c r="AC183" i="154"/>
  <c r="AC181" i="154"/>
  <c r="AC180" i="154"/>
  <c r="AC178" i="154"/>
  <c r="AC177" i="154"/>
  <c r="AC175" i="154"/>
  <c r="AC174" i="154"/>
  <c r="AC172" i="154"/>
  <c r="AC171" i="154"/>
  <c r="AC169" i="154"/>
  <c r="AC168" i="154"/>
  <c r="AC166" i="154"/>
  <c r="AC165" i="154"/>
  <c r="AC163" i="154"/>
  <c r="AC162" i="154"/>
  <c r="AC160" i="154"/>
  <c r="AC159" i="154"/>
  <c r="AC157" i="154"/>
  <c r="AC156" i="154"/>
  <c r="AC154" i="154"/>
  <c r="AC153" i="154"/>
  <c r="AC151" i="154"/>
  <c r="AC150" i="154"/>
  <c r="AC148" i="154"/>
  <c r="AC147" i="154"/>
  <c r="AC145" i="154"/>
  <c r="AC144" i="154"/>
  <c r="AC142" i="154"/>
  <c r="AC141" i="154"/>
  <c r="AC139" i="154"/>
  <c r="AC138" i="154"/>
  <c r="AC136" i="154"/>
  <c r="AC135" i="154"/>
  <c r="AC133" i="154"/>
  <c r="AC132" i="154"/>
  <c r="AC130" i="154"/>
  <c r="AC129" i="154"/>
  <c r="AC127" i="154"/>
  <c r="AC126" i="154"/>
  <c r="AC124" i="154"/>
  <c r="AC123" i="154"/>
  <c r="AC121" i="154"/>
  <c r="AC120" i="154"/>
  <c r="AC118" i="154"/>
  <c r="AC117" i="154"/>
  <c r="AC115" i="154"/>
  <c r="AC114" i="154"/>
  <c r="AC112" i="154"/>
  <c r="AC111" i="154"/>
  <c r="AC109" i="154"/>
  <c r="AC108" i="154"/>
  <c r="AC106" i="154"/>
  <c r="AC105" i="154"/>
  <c r="AC103" i="154"/>
  <c r="AC102" i="154"/>
  <c r="AC100" i="154"/>
  <c r="AC99" i="154"/>
  <c r="AC97" i="154"/>
  <c r="AC96" i="154"/>
  <c r="AC94" i="154"/>
  <c r="AC93" i="154"/>
  <c r="AC91" i="154"/>
  <c r="AC90" i="154"/>
  <c r="AC88" i="154"/>
  <c r="AC87" i="154"/>
  <c r="AC85" i="154"/>
  <c r="AC84" i="154"/>
  <c r="AC82" i="154"/>
  <c r="AC81" i="154"/>
  <c r="AC79" i="154"/>
  <c r="AC78" i="154"/>
  <c r="AC76" i="154"/>
  <c r="AC75" i="154"/>
  <c r="AC73" i="154"/>
  <c r="AC72" i="154"/>
  <c r="AC70" i="154"/>
  <c r="AC69" i="154"/>
  <c r="AC67" i="154"/>
  <c r="AC66" i="154"/>
  <c r="AC64" i="154"/>
  <c r="AC63" i="154"/>
  <c r="AC61" i="154"/>
  <c r="AC60" i="154"/>
  <c r="AC58" i="154"/>
  <c r="AC57" i="154"/>
  <c r="AC55" i="154"/>
  <c r="AC54" i="154"/>
  <c r="AC52" i="154"/>
  <c r="AC51" i="154"/>
  <c r="AC49" i="154"/>
  <c r="AC48" i="154"/>
  <c r="AC46" i="154"/>
  <c r="AC45" i="154"/>
  <c r="AC43" i="154"/>
  <c r="AC42" i="154"/>
  <c r="AC40" i="154"/>
  <c r="AC39" i="154"/>
  <c r="AC37" i="154"/>
  <c r="AC36" i="154"/>
  <c r="AC34" i="154"/>
  <c r="AC33" i="154"/>
  <c r="AC31" i="154"/>
  <c r="AC30" i="154"/>
  <c r="AC28" i="154"/>
  <c r="AC27" i="154"/>
  <c r="AC25" i="154"/>
  <c r="AC24" i="154"/>
  <c r="AC22" i="154"/>
  <c r="AC21" i="154"/>
  <c r="AC19" i="154"/>
  <c r="AC18" i="154"/>
  <c r="AC16" i="154"/>
  <c r="AC15" i="154"/>
  <c r="AC13" i="154"/>
  <c r="AC12" i="154"/>
  <c r="AC10" i="154"/>
  <c r="AC9" i="154"/>
  <c r="AC7" i="154"/>
  <c r="AC6" i="154"/>
  <c r="AA226" i="154"/>
  <c r="AA225" i="154"/>
  <c r="AA223" i="154"/>
  <c r="AA222" i="154"/>
  <c r="AA220" i="154"/>
  <c r="AA219" i="154"/>
  <c r="AA217" i="154"/>
  <c r="AA216" i="154"/>
  <c r="AA214" i="154"/>
  <c r="AA213" i="154"/>
  <c r="AA211" i="154"/>
  <c r="AA210" i="154"/>
  <c r="AA208" i="154"/>
  <c r="AA207" i="154"/>
  <c r="AA205" i="154"/>
  <c r="AA204" i="154"/>
  <c r="AA202" i="154"/>
  <c r="AA201" i="154"/>
  <c r="AA199" i="154"/>
  <c r="AA198" i="154"/>
  <c r="AA196" i="154"/>
  <c r="AA195" i="154"/>
  <c r="AA193" i="154"/>
  <c r="AA192" i="154"/>
  <c r="AA190" i="154"/>
  <c r="AA189" i="154"/>
  <c r="AA187" i="154"/>
  <c r="AA186" i="154"/>
  <c r="AA184" i="154"/>
  <c r="AA183" i="154"/>
  <c r="AA181" i="154"/>
  <c r="AA180" i="154"/>
  <c r="AA178" i="154"/>
  <c r="AA177" i="154"/>
  <c r="AA175" i="154"/>
  <c r="AA174" i="154"/>
  <c r="AA172" i="154"/>
  <c r="AA171" i="154"/>
  <c r="AA169" i="154"/>
  <c r="AA168" i="154"/>
  <c r="AA166" i="154"/>
  <c r="AA165" i="154"/>
  <c r="AA163" i="154"/>
  <c r="AA162" i="154"/>
  <c r="AA160" i="154"/>
  <c r="AA159" i="154"/>
  <c r="AA157" i="154"/>
  <c r="AA156" i="154"/>
  <c r="AA154" i="154"/>
  <c r="AA153" i="154"/>
  <c r="AA151" i="154"/>
  <c r="AA150" i="154"/>
  <c r="AA148" i="154"/>
  <c r="AA147" i="154"/>
  <c r="AA145" i="154"/>
  <c r="AA144" i="154"/>
  <c r="AA142" i="154"/>
  <c r="AA141" i="154"/>
  <c r="AA139" i="154"/>
  <c r="AA138" i="154"/>
  <c r="AA136" i="154"/>
  <c r="AA135" i="154"/>
  <c r="AA133" i="154"/>
  <c r="AA132" i="154"/>
  <c r="AA130" i="154"/>
  <c r="AA129" i="154"/>
  <c r="AA127" i="154"/>
  <c r="AA126" i="154"/>
  <c r="AA124" i="154"/>
  <c r="AA123" i="154"/>
  <c r="AA121" i="154"/>
  <c r="AA120" i="154"/>
  <c r="AA118" i="154"/>
  <c r="AA117" i="154"/>
  <c r="AA115" i="154"/>
  <c r="AA114" i="154"/>
  <c r="AA112" i="154"/>
  <c r="AA111" i="154"/>
  <c r="AA109" i="154"/>
  <c r="AA108" i="154"/>
  <c r="AA106" i="154"/>
  <c r="AA105" i="154"/>
  <c r="AA103" i="154"/>
  <c r="AA102" i="154"/>
  <c r="AA100" i="154"/>
  <c r="AA99" i="154"/>
  <c r="AA97" i="154"/>
  <c r="AA96" i="154"/>
  <c r="AA94" i="154"/>
  <c r="AA93" i="154"/>
  <c r="AA91" i="154"/>
  <c r="AA90" i="154"/>
  <c r="AA88" i="154"/>
  <c r="AA87" i="154"/>
  <c r="AA85" i="154"/>
  <c r="AA84" i="154"/>
  <c r="AA82" i="154"/>
  <c r="AA81" i="154"/>
  <c r="AA79" i="154"/>
  <c r="AA78" i="154"/>
  <c r="AA76" i="154"/>
  <c r="AA75" i="154"/>
  <c r="AA73" i="154"/>
  <c r="AA72" i="154"/>
  <c r="AA70" i="154"/>
  <c r="AA69" i="154"/>
  <c r="AA67" i="154"/>
  <c r="AA66" i="154"/>
  <c r="AA64" i="154"/>
  <c r="AA63" i="154"/>
  <c r="AA61" i="154"/>
  <c r="AA60" i="154"/>
  <c r="AA58" i="154"/>
  <c r="AA57" i="154"/>
  <c r="AA55" i="154"/>
  <c r="AA54" i="154"/>
  <c r="AA52" i="154"/>
  <c r="AA51" i="154"/>
  <c r="AA49" i="154"/>
  <c r="AA48" i="154"/>
  <c r="AA46" i="154"/>
  <c r="AA45" i="154"/>
  <c r="AA43" i="154"/>
  <c r="AA42" i="154"/>
  <c r="AA40" i="154"/>
  <c r="AA39" i="154"/>
  <c r="AA37" i="154"/>
  <c r="AA36" i="154"/>
  <c r="AA34" i="154"/>
  <c r="AA33" i="154"/>
  <c r="AA31" i="154"/>
  <c r="AA30" i="154"/>
  <c r="AA28" i="154"/>
  <c r="AA27" i="154"/>
  <c r="AA25" i="154"/>
  <c r="AA24" i="154"/>
  <c r="AA22" i="154"/>
  <c r="AA21" i="154"/>
  <c r="AA19" i="154"/>
  <c r="AA18" i="154"/>
  <c r="AA16" i="154"/>
  <c r="AA15" i="154"/>
  <c r="AA13" i="154"/>
  <c r="AA12" i="154"/>
  <c r="AA10" i="154"/>
  <c r="AA9" i="154"/>
  <c r="AA7" i="154"/>
  <c r="AA6" i="154"/>
  <c r="X226" i="154"/>
  <c r="X225" i="154"/>
  <c r="X223" i="154"/>
  <c r="X222" i="154"/>
  <c r="X220" i="154"/>
  <c r="X219" i="154"/>
  <c r="X217" i="154"/>
  <c r="X216" i="154"/>
  <c r="X214" i="154"/>
  <c r="X213" i="154"/>
  <c r="X211" i="154"/>
  <c r="X210" i="154"/>
  <c r="X208" i="154"/>
  <c r="X207" i="154"/>
  <c r="X205" i="154"/>
  <c r="X204" i="154"/>
  <c r="X202" i="154"/>
  <c r="X201" i="154"/>
  <c r="X199" i="154"/>
  <c r="X198" i="154"/>
  <c r="X196" i="154"/>
  <c r="X195" i="154"/>
  <c r="X193" i="154"/>
  <c r="X192" i="154"/>
  <c r="X190" i="154"/>
  <c r="X189" i="154"/>
  <c r="X187" i="154"/>
  <c r="X186" i="154"/>
  <c r="X184" i="154"/>
  <c r="X183" i="154"/>
  <c r="X181" i="154"/>
  <c r="X180" i="154"/>
  <c r="X178" i="154"/>
  <c r="X177" i="154"/>
  <c r="X175" i="154"/>
  <c r="X174" i="154"/>
  <c r="X172" i="154"/>
  <c r="X171" i="154"/>
  <c r="X169" i="154"/>
  <c r="X168" i="154"/>
  <c r="X166" i="154"/>
  <c r="X165" i="154"/>
  <c r="X163" i="154"/>
  <c r="X162" i="154"/>
  <c r="X160" i="154"/>
  <c r="X159" i="154"/>
  <c r="X157" i="154"/>
  <c r="X156" i="154"/>
  <c r="X154" i="154"/>
  <c r="X153" i="154"/>
  <c r="X151" i="154"/>
  <c r="X150" i="154"/>
  <c r="X148" i="154"/>
  <c r="X147" i="154"/>
  <c r="X145" i="154"/>
  <c r="X144" i="154"/>
  <c r="X142" i="154"/>
  <c r="X141" i="154"/>
  <c r="X139" i="154"/>
  <c r="X138" i="154"/>
  <c r="X136" i="154"/>
  <c r="X135" i="154"/>
  <c r="X133" i="154"/>
  <c r="X132" i="154"/>
  <c r="X130" i="154"/>
  <c r="X129" i="154"/>
  <c r="X127" i="154"/>
  <c r="X126" i="154"/>
  <c r="X124" i="154"/>
  <c r="X123" i="154"/>
  <c r="X121" i="154"/>
  <c r="X120" i="154"/>
  <c r="X118" i="154"/>
  <c r="X117" i="154"/>
  <c r="X115" i="154"/>
  <c r="X114" i="154"/>
  <c r="X112" i="154"/>
  <c r="X111" i="154"/>
  <c r="X109" i="154"/>
  <c r="X108" i="154"/>
  <c r="X106" i="154"/>
  <c r="X105" i="154"/>
  <c r="X103" i="154"/>
  <c r="X102" i="154"/>
  <c r="X100" i="154"/>
  <c r="X99" i="154"/>
  <c r="X97" i="154"/>
  <c r="X96" i="154"/>
  <c r="X94" i="154"/>
  <c r="X93" i="154"/>
  <c r="X91" i="154"/>
  <c r="X90" i="154"/>
  <c r="X88" i="154"/>
  <c r="X87" i="154"/>
  <c r="X85" i="154"/>
  <c r="X84" i="154"/>
  <c r="X82" i="154"/>
  <c r="X81" i="154"/>
  <c r="X79" i="154"/>
  <c r="X78" i="154"/>
  <c r="X76" i="154"/>
  <c r="X75" i="154"/>
  <c r="X73" i="154"/>
  <c r="X72" i="154"/>
  <c r="X70" i="154"/>
  <c r="X69" i="154"/>
  <c r="X67" i="154"/>
  <c r="X66" i="154"/>
  <c r="X64" i="154"/>
  <c r="X63" i="154"/>
  <c r="X61" i="154"/>
  <c r="X60" i="154"/>
  <c r="X58" i="154"/>
  <c r="X57" i="154"/>
  <c r="X55" i="154"/>
  <c r="X54" i="154"/>
  <c r="X52" i="154"/>
  <c r="X51" i="154"/>
  <c r="X49" i="154"/>
  <c r="X48" i="154"/>
  <c r="X46" i="154"/>
  <c r="X45" i="154"/>
  <c r="X43" i="154"/>
  <c r="X42" i="154"/>
  <c r="X40" i="154"/>
  <c r="X39" i="154"/>
  <c r="X37" i="154"/>
  <c r="X36" i="154"/>
  <c r="X34" i="154"/>
  <c r="X33" i="154"/>
  <c r="X31" i="154"/>
  <c r="X30" i="154"/>
  <c r="X28" i="154"/>
  <c r="X27" i="154"/>
  <c r="X25" i="154"/>
  <c r="X24" i="154"/>
  <c r="X22" i="154"/>
  <c r="X21" i="154"/>
  <c r="X19" i="154"/>
  <c r="X18" i="154"/>
  <c r="X16" i="154"/>
  <c r="X15" i="154"/>
  <c r="X13" i="154"/>
  <c r="X12" i="154"/>
  <c r="X10" i="154"/>
  <c r="X9" i="154"/>
  <c r="X7" i="154"/>
  <c r="X6" i="154"/>
  <c r="V226" i="154"/>
  <c r="V225" i="154"/>
  <c r="V223" i="154"/>
  <c r="V222" i="154"/>
  <c r="V220" i="154"/>
  <c r="V219" i="154"/>
  <c r="V217" i="154"/>
  <c r="V216" i="154"/>
  <c r="V214" i="154"/>
  <c r="V213" i="154"/>
  <c r="V211" i="154"/>
  <c r="V210" i="154"/>
  <c r="V208" i="154"/>
  <c r="V207" i="154"/>
  <c r="V205" i="154"/>
  <c r="V204" i="154"/>
  <c r="V202" i="154"/>
  <c r="V201" i="154"/>
  <c r="V199" i="154"/>
  <c r="V198" i="154"/>
  <c r="V196" i="154"/>
  <c r="V195" i="154"/>
  <c r="V193" i="154"/>
  <c r="V192" i="154"/>
  <c r="V190" i="154"/>
  <c r="V189" i="154"/>
  <c r="V187" i="154"/>
  <c r="V186" i="154"/>
  <c r="V184" i="154"/>
  <c r="V183" i="154"/>
  <c r="V181" i="154"/>
  <c r="V180" i="154"/>
  <c r="V178" i="154"/>
  <c r="V177" i="154"/>
  <c r="V175" i="154"/>
  <c r="V174" i="154"/>
  <c r="V172" i="154"/>
  <c r="V171" i="154"/>
  <c r="V169" i="154"/>
  <c r="V168" i="154"/>
  <c r="V166" i="154"/>
  <c r="V165" i="154"/>
  <c r="V163" i="154"/>
  <c r="V162" i="154"/>
  <c r="V160" i="154"/>
  <c r="V159" i="154"/>
  <c r="V157" i="154"/>
  <c r="V156" i="154"/>
  <c r="V154" i="154"/>
  <c r="V153" i="154"/>
  <c r="V151" i="154"/>
  <c r="V150" i="154"/>
  <c r="V148" i="154"/>
  <c r="V147" i="154"/>
  <c r="V145" i="154"/>
  <c r="V144" i="154"/>
  <c r="V142" i="154"/>
  <c r="V141" i="154"/>
  <c r="V139" i="154"/>
  <c r="V138" i="154"/>
  <c r="V136" i="154"/>
  <c r="V135" i="154"/>
  <c r="V133" i="154"/>
  <c r="V132" i="154"/>
  <c r="V130" i="154"/>
  <c r="V129" i="154"/>
  <c r="V127" i="154"/>
  <c r="V126" i="154"/>
  <c r="V124" i="154"/>
  <c r="V123" i="154"/>
  <c r="V121" i="154"/>
  <c r="V120" i="154"/>
  <c r="V118" i="154"/>
  <c r="V117" i="154"/>
  <c r="V115" i="154"/>
  <c r="V114" i="154"/>
  <c r="V112" i="154"/>
  <c r="V111" i="154"/>
  <c r="V109" i="154"/>
  <c r="V108" i="154"/>
  <c r="V106" i="154"/>
  <c r="V105" i="154"/>
  <c r="V103" i="154"/>
  <c r="V102" i="154"/>
  <c r="V100" i="154"/>
  <c r="V99" i="154"/>
  <c r="V97" i="154"/>
  <c r="V96" i="154"/>
  <c r="V94" i="154"/>
  <c r="V93" i="154"/>
  <c r="V91" i="154"/>
  <c r="V90" i="154"/>
  <c r="V88" i="154"/>
  <c r="V87" i="154"/>
  <c r="V85" i="154"/>
  <c r="V84" i="154"/>
  <c r="V82" i="154"/>
  <c r="V81" i="154"/>
  <c r="V79" i="154"/>
  <c r="V78" i="154"/>
  <c r="V76" i="154"/>
  <c r="V75" i="154"/>
  <c r="V73" i="154"/>
  <c r="V72" i="154"/>
  <c r="V70" i="154"/>
  <c r="V69" i="154"/>
  <c r="V67" i="154"/>
  <c r="V66" i="154"/>
  <c r="V64" i="154"/>
  <c r="V63" i="154"/>
  <c r="V61" i="154"/>
  <c r="V60" i="154"/>
  <c r="V58" i="154"/>
  <c r="V57" i="154"/>
  <c r="V55" i="154"/>
  <c r="V54" i="154"/>
  <c r="V52" i="154"/>
  <c r="V51" i="154"/>
  <c r="V49" i="154"/>
  <c r="V48" i="154"/>
  <c r="V46" i="154"/>
  <c r="V45" i="154"/>
  <c r="V43" i="154"/>
  <c r="V42" i="154"/>
  <c r="V40" i="154"/>
  <c r="V39" i="154"/>
  <c r="V37" i="154"/>
  <c r="V36" i="154"/>
  <c r="V34" i="154"/>
  <c r="V33" i="154"/>
  <c r="V31" i="154"/>
  <c r="V30" i="154"/>
  <c r="V28" i="154"/>
  <c r="V27" i="154"/>
  <c r="V25" i="154"/>
  <c r="V24" i="154"/>
  <c r="V22" i="154"/>
  <c r="V21" i="154"/>
  <c r="V19" i="154"/>
  <c r="V18" i="154"/>
  <c r="V16" i="154"/>
  <c r="V15" i="154"/>
  <c r="V13" i="154"/>
  <c r="V12" i="154"/>
  <c r="V10" i="154"/>
  <c r="V9" i="154"/>
  <c r="V7" i="154"/>
  <c r="V6" i="154"/>
  <c r="S226" i="154"/>
  <c r="S225" i="154"/>
  <c r="S223" i="154"/>
  <c r="S222" i="154"/>
  <c r="S220" i="154"/>
  <c r="S219" i="154"/>
  <c r="S217" i="154"/>
  <c r="S216" i="154"/>
  <c r="S214" i="154"/>
  <c r="S213" i="154"/>
  <c r="S211" i="154"/>
  <c r="S210" i="154"/>
  <c r="S208" i="154"/>
  <c r="S207" i="154"/>
  <c r="S205" i="154"/>
  <c r="S204" i="154"/>
  <c r="S202" i="154"/>
  <c r="S201" i="154"/>
  <c r="S199" i="154"/>
  <c r="S198" i="154"/>
  <c r="S196" i="154"/>
  <c r="S195" i="154"/>
  <c r="S193" i="154"/>
  <c r="S192" i="154"/>
  <c r="S190" i="154"/>
  <c r="S189" i="154"/>
  <c r="S187" i="154"/>
  <c r="S186" i="154"/>
  <c r="S184" i="154"/>
  <c r="S183" i="154"/>
  <c r="S181" i="154"/>
  <c r="S180" i="154"/>
  <c r="S178" i="154"/>
  <c r="S177" i="154"/>
  <c r="S175" i="154"/>
  <c r="S174" i="154"/>
  <c r="S172" i="154"/>
  <c r="S171" i="154"/>
  <c r="S169" i="154"/>
  <c r="S168" i="154"/>
  <c r="S166" i="154"/>
  <c r="S165" i="154"/>
  <c r="S163" i="154"/>
  <c r="S162" i="154"/>
  <c r="S160" i="154"/>
  <c r="S159" i="154"/>
  <c r="S157" i="154"/>
  <c r="S156" i="154"/>
  <c r="S154" i="154"/>
  <c r="S153" i="154"/>
  <c r="S151" i="154"/>
  <c r="S150" i="154"/>
  <c r="S148" i="154"/>
  <c r="S147" i="154"/>
  <c r="S145" i="154"/>
  <c r="S144" i="154"/>
  <c r="S142" i="154"/>
  <c r="S141" i="154"/>
  <c r="S139" i="154"/>
  <c r="S138" i="154"/>
  <c r="S136" i="154"/>
  <c r="S135" i="154"/>
  <c r="S133" i="154"/>
  <c r="S132" i="154"/>
  <c r="S130" i="154"/>
  <c r="S129" i="154"/>
  <c r="S127" i="154"/>
  <c r="S126" i="154"/>
  <c r="S124" i="154"/>
  <c r="S123" i="154"/>
  <c r="S121" i="154"/>
  <c r="S120" i="154"/>
  <c r="S118" i="154"/>
  <c r="S117" i="154"/>
  <c r="S115" i="154"/>
  <c r="S114" i="154"/>
  <c r="S112" i="154"/>
  <c r="S111" i="154"/>
  <c r="S109" i="154"/>
  <c r="S108" i="154"/>
  <c r="S106" i="154"/>
  <c r="S105" i="154"/>
  <c r="S103" i="154"/>
  <c r="S102" i="154"/>
  <c r="S100" i="154"/>
  <c r="S99" i="154"/>
  <c r="S97" i="154"/>
  <c r="S96" i="154"/>
  <c r="S94" i="154"/>
  <c r="S93" i="154"/>
  <c r="S91" i="154"/>
  <c r="S90" i="154"/>
  <c r="S88" i="154"/>
  <c r="S87" i="154"/>
  <c r="S85" i="154"/>
  <c r="S84" i="154"/>
  <c r="S82" i="154"/>
  <c r="S81" i="154"/>
  <c r="S79" i="154"/>
  <c r="S78" i="154"/>
  <c r="S76" i="154"/>
  <c r="S75" i="154"/>
  <c r="S73" i="154"/>
  <c r="S72" i="154"/>
  <c r="S70" i="154"/>
  <c r="S69" i="154"/>
  <c r="S67" i="154"/>
  <c r="S66" i="154"/>
  <c r="S64" i="154"/>
  <c r="S63" i="154"/>
  <c r="S61" i="154"/>
  <c r="S60" i="154"/>
  <c r="S58" i="154"/>
  <c r="S57" i="154"/>
  <c r="S55" i="154"/>
  <c r="S54" i="154"/>
  <c r="S52" i="154"/>
  <c r="S51" i="154"/>
  <c r="S49" i="154"/>
  <c r="S48" i="154"/>
  <c r="S46" i="154"/>
  <c r="S45" i="154"/>
  <c r="S43" i="154"/>
  <c r="S42" i="154"/>
  <c r="S40" i="154"/>
  <c r="S39" i="154"/>
  <c r="S37" i="154"/>
  <c r="S36" i="154"/>
  <c r="S34" i="154"/>
  <c r="S33" i="154"/>
  <c r="S31" i="154"/>
  <c r="S30" i="154"/>
  <c r="S28" i="154"/>
  <c r="S27" i="154"/>
  <c r="S25" i="154"/>
  <c r="S24" i="154"/>
  <c r="S22" i="154"/>
  <c r="S21" i="154"/>
  <c r="S19" i="154"/>
  <c r="S18" i="154"/>
  <c r="S16" i="154"/>
  <c r="S15" i="154"/>
  <c r="S13" i="154"/>
  <c r="S12" i="154"/>
  <c r="S10" i="154"/>
  <c r="S9" i="154"/>
  <c r="S7" i="154"/>
  <c r="S6" i="154"/>
  <c r="Q226" i="154"/>
  <c r="Q225" i="154"/>
  <c r="Q223" i="154"/>
  <c r="Q222" i="154"/>
  <c r="Q220" i="154"/>
  <c r="Q219" i="154"/>
  <c r="Q217" i="154"/>
  <c r="Q216" i="154"/>
  <c r="Q214" i="154"/>
  <c r="Q213" i="154"/>
  <c r="Q211" i="154"/>
  <c r="Q210" i="154"/>
  <c r="Q208" i="154"/>
  <c r="Q207" i="154"/>
  <c r="Q205" i="154"/>
  <c r="Q204" i="154"/>
  <c r="Q202" i="154"/>
  <c r="Q201" i="154"/>
  <c r="Q199" i="154"/>
  <c r="Q198" i="154"/>
  <c r="Q196" i="154"/>
  <c r="Q195" i="154"/>
  <c r="Q193" i="154"/>
  <c r="Q192" i="154"/>
  <c r="Q190" i="154"/>
  <c r="Q189" i="154"/>
  <c r="Q187" i="154"/>
  <c r="Q186" i="154"/>
  <c r="Q184" i="154"/>
  <c r="Q183" i="154"/>
  <c r="Q181" i="154"/>
  <c r="Q180" i="154"/>
  <c r="Q178" i="154"/>
  <c r="Q177" i="154"/>
  <c r="Q175" i="154"/>
  <c r="Q174" i="154"/>
  <c r="Q172" i="154"/>
  <c r="Q171" i="154"/>
  <c r="Q169" i="154"/>
  <c r="Q168" i="154"/>
  <c r="Q166" i="154"/>
  <c r="Q165" i="154"/>
  <c r="Q163" i="154"/>
  <c r="Q162" i="154"/>
  <c r="Q160" i="154"/>
  <c r="Q159" i="154"/>
  <c r="Q157" i="154"/>
  <c r="Q156" i="154"/>
  <c r="Q154" i="154"/>
  <c r="Q153" i="154"/>
  <c r="Q151" i="154"/>
  <c r="Q150" i="154"/>
  <c r="Q148" i="154"/>
  <c r="Q147" i="154"/>
  <c r="Q145" i="154"/>
  <c r="Q144" i="154"/>
  <c r="Q142" i="154"/>
  <c r="Q141" i="154"/>
  <c r="Q139" i="154"/>
  <c r="Q138" i="154"/>
  <c r="Q136" i="154"/>
  <c r="Q135" i="154"/>
  <c r="Q133" i="154"/>
  <c r="Q132" i="154"/>
  <c r="Q130" i="154"/>
  <c r="Q129" i="154"/>
  <c r="Q127" i="154"/>
  <c r="Q126" i="154"/>
  <c r="Q124" i="154"/>
  <c r="Q123" i="154"/>
  <c r="Q121" i="154"/>
  <c r="Q120" i="154"/>
  <c r="Q118" i="154"/>
  <c r="Q117" i="154"/>
  <c r="Q115" i="154"/>
  <c r="Q114" i="154"/>
  <c r="Q112" i="154"/>
  <c r="Q111" i="154"/>
  <c r="Q109" i="154"/>
  <c r="Q108" i="154"/>
  <c r="Q106" i="154"/>
  <c r="Q105" i="154"/>
  <c r="Q103" i="154"/>
  <c r="Q102" i="154"/>
  <c r="Q100" i="154"/>
  <c r="Q99" i="154"/>
  <c r="Q97" i="154"/>
  <c r="Q96" i="154"/>
  <c r="Q94" i="154"/>
  <c r="Q93" i="154"/>
  <c r="Q91" i="154"/>
  <c r="Q90" i="154"/>
  <c r="Q88" i="154"/>
  <c r="Q87" i="154"/>
  <c r="Q85" i="154"/>
  <c r="Q84" i="154"/>
  <c r="Q82" i="154"/>
  <c r="Q81" i="154"/>
  <c r="Q79" i="154"/>
  <c r="Q78" i="154"/>
  <c r="Q76" i="154"/>
  <c r="Q75" i="154"/>
  <c r="Q73" i="154"/>
  <c r="Q72" i="154"/>
  <c r="Q70" i="154"/>
  <c r="Q69" i="154"/>
  <c r="Q67" i="154"/>
  <c r="Q66" i="154"/>
  <c r="Q64" i="154"/>
  <c r="Q63" i="154"/>
  <c r="Q61" i="154"/>
  <c r="Q60" i="154"/>
  <c r="Q58" i="154"/>
  <c r="Q57" i="154"/>
  <c r="Q55" i="154"/>
  <c r="Q54" i="154"/>
  <c r="Q52" i="154"/>
  <c r="Q51" i="154"/>
  <c r="Q49" i="154"/>
  <c r="Q48" i="154"/>
  <c r="Q46" i="154"/>
  <c r="Q45" i="154"/>
  <c r="Q43" i="154"/>
  <c r="Q42" i="154"/>
  <c r="Q40" i="154"/>
  <c r="Q39" i="154"/>
  <c r="Q37" i="154"/>
  <c r="Q36" i="154"/>
  <c r="Q34" i="154"/>
  <c r="Q33" i="154"/>
  <c r="Q31" i="154"/>
  <c r="Q30" i="154"/>
  <c r="Q28" i="154"/>
  <c r="Q27" i="154"/>
  <c r="Q25" i="154"/>
  <c r="Q24" i="154"/>
  <c r="Q22" i="154"/>
  <c r="Q21" i="154"/>
  <c r="Q19" i="154"/>
  <c r="Q18" i="154"/>
  <c r="Q16" i="154"/>
  <c r="Q15" i="154"/>
  <c r="Q13" i="154"/>
  <c r="Q12" i="154"/>
  <c r="Q10" i="154"/>
  <c r="Q9" i="154"/>
  <c r="Q7" i="154"/>
  <c r="Q6" i="154"/>
  <c r="N226" i="154"/>
  <c r="N225" i="154"/>
  <c r="N223" i="154"/>
  <c r="N222" i="154"/>
  <c r="N220" i="154"/>
  <c r="N219" i="154"/>
  <c r="N217" i="154"/>
  <c r="N216" i="154"/>
  <c r="N214" i="154"/>
  <c r="N213" i="154"/>
  <c r="N211" i="154"/>
  <c r="N210" i="154"/>
  <c r="N208" i="154"/>
  <c r="N207" i="154"/>
  <c r="N205" i="154"/>
  <c r="N204" i="154"/>
  <c r="N202" i="154"/>
  <c r="N201" i="154"/>
  <c r="N199" i="154"/>
  <c r="N198" i="154"/>
  <c r="N196" i="154"/>
  <c r="N195" i="154"/>
  <c r="N193" i="154"/>
  <c r="N192" i="154"/>
  <c r="N190" i="154"/>
  <c r="N189" i="154"/>
  <c r="N187" i="154"/>
  <c r="N186" i="154"/>
  <c r="N184" i="154"/>
  <c r="N183" i="154"/>
  <c r="N181" i="154"/>
  <c r="N180" i="154"/>
  <c r="N178" i="154"/>
  <c r="N177" i="154"/>
  <c r="N175" i="154"/>
  <c r="N174" i="154"/>
  <c r="N172" i="154"/>
  <c r="N171" i="154"/>
  <c r="N169" i="154"/>
  <c r="N168" i="154"/>
  <c r="N166" i="154"/>
  <c r="N165" i="154"/>
  <c r="N163" i="154"/>
  <c r="N162" i="154"/>
  <c r="N160" i="154"/>
  <c r="N159" i="154"/>
  <c r="N157" i="154"/>
  <c r="N156" i="154"/>
  <c r="N154" i="154"/>
  <c r="N153" i="154"/>
  <c r="N151" i="154"/>
  <c r="N150" i="154"/>
  <c r="N148" i="154"/>
  <c r="N147" i="154"/>
  <c r="N145" i="154"/>
  <c r="N144" i="154"/>
  <c r="N142" i="154"/>
  <c r="N141" i="154"/>
  <c r="N139" i="154"/>
  <c r="N138" i="154"/>
  <c r="N136" i="154"/>
  <c r="N135" i="154"/>
  <c r="N133" i="154"/>
  <c r="N132" i="154"/>
  <c r="N130" i="154"/>
  <c r="N129" i="154"/>
  <c r="N127" i="154"/>
  <c r="N126" i="154"/>
  <c r="N124" i="154"/>
  <c r="N123" i="154"/>
  <c r="N121" i="154"/>
  <c r="N120" i="154"/>
  <c r="N118" i="154"/>
  <c r="N117" i="154"/>
  <c r="N115" i="154"/>
  <c r="N114" i="154"/>
  <c r="N112" i="154"/>
  <c r="N111" i="154"/>
  <c r="N109" i="154"/>
  <c r="N108" i="154"/>
  <c r="N106" i="154"/>
  <c r="N105" i="154"/>
  <c r="N103" i="154"/>
  <c r="N102" i="154"/>
  <c r="N100" i="154"/>
  <c r="N99" i="154"/>
  <c r="N97" i="154"/>
  <c r="N96" i="154"/>
  <c r="N94" i="154"/>
  <c r="N93" i="154"/>
  <c r="N91" i="154"/>
  <c r="N90" i="154"/>
  <c r="N88" i="154"/>
  <c r="N87" i="154"/>
  <c r="N85" i="154"/>
  <c r="N84" i="154"/>
  <c r="N82" i="154"/>
  <c r="N81" i="154"/>
  <c r="N79" i="154"/>
  <c r="N78" i="154"/>
  <c r="N76" i="154"/>
  <c r="N75" i="154"/>
  <c r="N73" i="154"/>
  <c r="N72" i="154"/>
  <c r="N70" i="154"/>
  <c r="N69" i="154"/>
  <c r="N67" i="154"/>
  <c r="N66" i="154"/>
  <c r="N64" i="154"/>
  <c r="N63" i="154"/>
  <c r="N61" i="154"/>
  <c r="N60" i="154"/>
  <c r="N58" i="154"/>
  <c r="N57" i="154"/>
  <c r="N55" i="154"/>
  <c r="N54" i="154"/>
  <c r="N52" i="154"/>
  <c r="N51" i="154"/>
  <c r="N49" i="154"/>
  <c r="N48" i="154"/>
  <c r="N46" i="154"/>
  <c r="N45" i="154"/>
  <c r="N43" i="154"/>
  <c r="N42" i="154"/>
  <c r="N40" i="154"/>
  <c r="N39" i="154"/>
  <c r="N37" i="154"/>
  <c r="N36" i="154"/>
  <c r="N34" i="154"/>
  <c r="N33" i="154"/>
  <c r="N31" i="154"/>
  <c r="N30" i="154"/>
  <c r="N28" i="154"/>
  <c r="N27" i="154"/>
  <c r="N25" i="154"/>
  <c r="N24" i="154"/>
  <c r="N22" i="154"/>
  <c r="N21" i="154"/>
  <c r="N19" i="154"/>
  <c r="N18" i="154"/>
  <c r="N16" i="154"/>
  <c r="N15" i="154"/>
  <c r="N13" i="154"/>
  <c r="N12" i="154"/>
  <c r="N10" i="154"/>
  <c r="N9" i="154"/>
  <c r="N7" i="154"/>
  <c r="N6" i="154"/>
  <c r="L226" i="154"/>
  <c r="L225" i="154"/>
  <c r="L223" i="154"/>
  <c r="L222" i="154"/>
  <c r="L220" i="154"/>
  <c r="L219" i="154"/>
  <c r="L217" i="154"/>
  <c r="L216" i="154"/>
  <c r="L214" i="154"/>
  <c r="L213" i="154"/>
  <c r="L211" i="154"/>
  <c r="L210" i="154"/>
  <c r="L208" i="154"/>
  <c r="L207" i="154"/>
  <c r="L205" i="154"/>
  <c r="L204" i="154"/>
  <c r="L202" i="154"/>
  <c r="L201" i="154"/>
  <c r="L199" i="154"/>
  <c r="L198" i="154"/>
  <c r="L196" i="154"/>
  <c r="L195" i="154"/>
  <c r="L193" i="154"/>
  <c r="L192" i="154"/>
  <c r="L190" i="154"/>
  <c r="L189" i="154"/>
  <c r="L187" i="154"/>
  <c r="L186" i="154"/>
  <c r="L184" i="154"/>
  <c r="L183" i="154"/>
  <c r="L181" i="154"/>
  <c r="L180" i="154"/>
  <c r="L178" i="154"/>
  <c r="L177" i="154"/>
  <c r="L175" i="154"/>
  <c r="L174" i="154"/>
  <c r="L172" i="154"/>
  <c r="L171" i="154"/>
  <c r="L169" i="154"/>
  <c r="L168" i="154"/>
  <c r="L166" i="154"/>
  <c r="L165" i="154"/>
  <c r="L163" i="154"/>
  <c r="L162" i="154"/>
  <c r="L160" i="154"/>
  <c r="L159" i="154"/>
  <c r="L157" i="154"/>
  <c r="L156" i="154"/>
  <c r="L154" i="154"/>
  <c r="L153" i="154"/>
  <c r="L151" i="154"/>
  <c r="L150" i="154"/>
  <c r="L148" i="154"/>
  <c r="L147" i="154"/>
  <c r="L145" i="154"/>
  <c r="L144" i="154"/>
  <c r="L142" i="154"/>
  <c r="L141" i="154"/>
  <c r="L139" i="154"/>
  <c r="L138" i="154"/>
  <c r="L136" i="154"/>
  <c r="L135" i="154"/>
  <c r="L133" i="154"/>
  <c r="L132" i="154"/>
  <c r="L130" i="154"/>
  <c r="L129" i="154"/>
  <c r="L127" i="154"/>
  <c r="L126" i="154"/>
  <c r="L124" i="154"/>
  <c r="L123" i="154"/>
  <c r="L121" i="154"/>
  <c r="L120" i="154"/>
  <c r="L118" i="154"/>
  <c r="L117" i="154"/>
  <c r="L115" i="154"/>
  <c r="L114" i="154"/>
  <c r="L112" i="154"/>
  <c r="L111" i="154"/>
  <c r="L109" i="154"/>
  <c r="L108" i="154"/>
  <c r="L106" i="154"/>
  <c r="L105" i="154"/>
  <c r="L103" i="154"/>
  <c r="L102" i="154"/>
  <c r="L100" i="154"/>
  <c r="L99" i="154"/>
  <c r="L97" i="154"/>
  <c r="L96" i="154"/>
  <c r="L94" i="154"/>
  <c r="L93" i="154"/>
  <c r="L91" i="154"/>
  <c r="L90" i="154"/>
  <c r="L88" i="154"/>
  <c r="L87" i="154"/>
  <c r="L85" i="154"/>
  <c r="L84" i="154"/>
  <c r="L82" i="154"/>
  <c r="L81" i="154"/>
  <c r="L79" i="154"/>
  <c r="L78" i="154"/>
  <c r="L76" i="154"/>
  <c r="L75" i="154"/>
  <c r="L73" i="154"/>
  <c r="L72" i="154"/>
  <c r="L70" i="154"/>
  <c r="L69" i="154"/>
  <c r="L67" i="154"/>
  <c r="L66" i="154"/>
  <c r="L64" i="154"/>
  <c r="L63" i="154"/>
  <c r="L61" i="154"/>
  <c r="L60" i="154"/>
  <c r="L58" i="154"/>
  <c r="L57" i="154"/>
  <c r="L55" i="154"/>
  <c r="L54" i="154"/>
  <c r="L52" i="154"/>
  <c r="L51" i="154"/>
  <c r="L49" i="154"/>
  <c r="L48" i="154"/>
  <c r="L46" i="154"/>
  <c r="L45" i="154"/>
  <c r="L43" i="154"/>
  <c r="L42" i="154"/>
  <c r="L40" i="154"/>
  <c r="L39" i="154"/>
  <c r="L37" i="154"/>
  <c r="L36" i="154"/>
  <c r="L34" i="154"/>
  <c r="L33" i="154"/>
  <c r="L31" i="154"/>
  <c r="L30" i="154"/>
  <c r="L28" i="154"/>
  <c r="L27" i="154"/>
  <c r="L25" i="154"/>
  <c r="L24" i="154"/>
  <c r="L22" i="154"/>
  <c r="L21" i="154"/>
  <c r="L19" i="154"/>
  <c r="L18" i="154"/>
  <c r="L16" i="154"/>
  <c r="L15" i="154"/>
  <c r="L13" i="154"/>
  <c r="L12" i="154"/>
  <c r="L10" i="154"/>
  <c r="L9" i="154"/>
  <c r="L7" i="154"/>
  <c r="L6" i="154"/>
  <c r="I226" i="154"/>
  <c r="I225" i="154"/>
  <c r="I223" i="154"/>
  <c r="I222" i="154"/>
  <c r="I220" i="154"/>
  <c r="I219" i="154"/>
  <c r="I217" i="154"/>
  <c r="I216" i="154"/>
  <c r="I214" i="154"/>
  <c r="I213" i="154"/>
  <c r="I211" i="154"/>
  <c r="I210" i="154"/>
  <c r="I208" i="154"/>
  <c r="I207" i="154"/>
  <c r="I205" i="154"/>
  <c r="I204" i="154"/>
  <c r="I202" i="154"/>
  <c r="I201" i="154"/>
  <c r="I199" i="154"/>
  <c r="I198" i="154"/>
  <c r="I196" i="154"/>
  <c r="I195" i="154"/>
  <c r="I193" i="154"/>
  <c r="I192" i="154"/>
  <c r="I190" i="154"/>
  <c r="I189" i="154"/>
  <c r="I187" i="154"/>
  <c r="I186" i="154"/>
  <c r="I184" i="154"/>
  <c r="I183" i="154"/>
  <c r="I181" i="154"/>
  <c r="I180" i="154"/>
  <c r="I178" i="154"/>
  <c r="I177" i="154"/>
  <c r="I175" i="154"/>
  <c r="I174" i="154"/>
  <c r="I172" i="154"/>
  <c r="I171" i="154"/>
  <c r="I169" i="154"/>
  <c r="I168" i="154"/>
  <c r="I166" i="154"/>
  <c r="I165" i="154"/>
  <c r="I163" i="154"/>
  <c r="I162" i="154"/>
  <c r="I160" i="154"/>
  <c r="I159" i="154"/>
  <c r="I157" i="154"/>
  <c r="I156" i="154"/>
  <c r="I154" i="154"/>
  <c r="I153" i="154"/>
  <c r="I151" i="154"/>
  <c r="I150" i="154"/>
  <c r="I148" i="154"/>
  <c r="I147" i="154"/>
  <c r="I145" i="154"/>
  <c r="I144" i="154"/>
  <c r="I142" i="154"/>
  <c r="I141" i="154"/>
  <c r="I139" i="154"/>
  <c r="I138" i="154"/>
  <c r="I136" i="154"/>
  <c r="I135" i="154"/>
  <c r="I133" i="154"/>
  <c r="I132" i="154"/>
  <c r="I130" i="154"/>
  <c r="I129" i="154"/>
  <c r="I127" i="154"/>
  <c r="I126" i="154"/>
  <c r="I124" i="154"/>
  <c r="I123" i="154"/>
  <c r="I121" i="154"/>
  <c r="I120" i="154"/>
  <c r="I118" i="154"/>
  <c r="I117" i="154"/>
  <c r="I115" i="154"/>
  <c r="I114" i="154"/>
  <c r="I112" i="154"/>
  <c r="I111" i="154"/>
  <c r="I109" i="154"/>
  <c r="I108" i="154"/>
  <c r="I106" i="154"/>
  <c r="I105" i="154"/>
  <c r="I103" i="154"/>
  <c r="I102" i="154"/>
  <c r="I100" i="154"/>
  <c r="I99" i="154"/>
  <c r="I97" i="154"/>
  <c r="I96" i="154"/>
  <c r="I94" i="154"/>
  <c r="I93" i="154"/>
  <c r="I91" i="154"/>
  <c r="I90" i="154"/>
  <c r="I88" i="154"/>
  <c r="I87" i="154"/>
  <c r="I85" i="154"/>
  <c r="I84" i="154"/>
  <c r="I82" i="154"/>
  <c r="I81" i="154"/>
  <c r="I79" i="154"/>
  <c r="I78" i="154"/>
  <c r="I76" i="154"/>
  <c r="I75" i="154"/>
  <c r="I73" i="154"/>
  <c r="I72" i="154"/>
  <c r="I70" i="154"/>
  <c r="I69" i="154"/>
  <c r="I67" i="154"/>
  <c r="I66" i="154"/>
  <c r="I64" i="154"/>
  <c r="I63" i="154"/>
  <c r="I61" i="154"/>
  <c r="I60" i="154"/>
  <c r="I58" i="154"/>
  <c r="I57" i="154"/>
  <c r="I55" i="154"/>
  <c r="I54" i="154"/>
  <c r="I52" i="154"/>
  <c r="I51" i="154"/>
  <c r="I49" i="154"/>
  <c r="I48" i="154"/>
  <c r="I46" i="154"/>
  <c r="I45" i="154"/>
  <c r="I43" i="154"/>
  <c r="I42" i="154"/>
  <c r="I40" i="154"/>
  <c r="I39" i="154"/>
  <c r="I37" i="154"/>
  <c r="I36" i="154"/>
  <c r="I34" i="154"/>
  <c r="I33" i="154"/>
  <c r="I31" i="154"/>
  <c r="I30" i="154"/>
  <c r="I28" i="154"/>
  <c r="I27" i="154"/>
  <c r="I25" i="154"/>
  <c r="I24" i="154"/>
  <c r="I22" i="154"/>
  <c r="I21" i="154"/>
  <c r="I19" i="154"/>
  <c r="I18" i="154"/>
  <c r="I16" i="154"/>
  <c r="I15" i="154"/>
  <c r="I13" i="154"/>
  <c r="I12" i="154"/>
  <c r="I10" i="154"/>
  <c r="I9" i="154"/>
  <c r="I7" i="154"/>
  <c r="I6" i="154"/>
  <c r="G226" i="154"/>
  <c r="G225" i="154"/>
  <c r="G223" i="154"/>
  <c r="G222" i="154"/>
  <c r="G220" i="154"/>
  <c r="G219" i="154"/>
  <c r="G217" i="154"/>
  <c r="G216" i="154"/>
  <c r="G214" i="154"/>
  <c r="G213" i="154"/>
  <c r="G211" i="154"/>
  <c r="G210" i="154"/>
  <c r="G208" i="154"/>
  <c r="G207" i="154"/>
  <c r="G205" i="154"/>
  <c r="G204" i="154"/>
  <c r="G202" i="154"/>
  <c r="G201" i="154"/>
  <c r="G199" i="154"/>
  <c r="G198" i="154"/>
  <c r="G196" i="154"/>
  <c r="G195" i="154"/>
  <c r="G193" i="154"/>
  <c r="G192" i="154"/>
  <c r="G190" i="154"/>
  <c r="G189" i="154"/>
  <c r="G187" i="154"/>
  <c r="G186" i="154"/>
  <c r="G184" i="154"/>
  <c r="G183" i="154"/>
  <c r="G181" i="154"/>
  <c r="G180" i="154"/>
  <c r="G178" i="154"/>
  <c r="G177" i="154"/>
  <c r="G175" i="154"/>
  <c r="G174" i="154"/>
  <c r="G172" i="154"/>
  <c r="G171" i="154"/>
  <c r="G169" i="154"/>
  <c r="G168" i="154"/>
  <c r="G166" i="154"/>
  <c r="G165" i="154"/>
  <c r="G163" i="154"/>
  <c r="G162" i="154"/>
  <c r="G160" i="154"/>
  <c r="G159" i="154"/>
  <c r="G157" i="154"/>
  <c r="G156" i="154"/>
  <c r="G154" i="154"/>
  <c r="G153" i="154"/>
  <c r="G151" i="154"/>
  <c r="G150" i="154"/>
  <c r="G148" i="154"/>
  <c r="G147" i="154"/>
  <c r="G145" i="154"/>
  <c r="G144" i="154"/>
  <c r="G142" i="154"/>
  <c r="G141" i="154"/>
  <c r="G139" i="154"/>
  <c r="G138" i="154"/>
  <c r="G136" i="154"/>
  <c r="G135" i="154"/>
  <c r="G133" i="154"/>
  <c r="G132" i="154"/>
  <c r="G130" i="154"/>
  <c r="G129" i="154"/>
  <c r="G127" i="154"/>
  <c r="G126" i="154"/>
  <c r="G124" i="154"/>
  <c r="G123" i="154"/>
  <c r="G121" i="154"/>
  <c r="G120" i="154"/>
  <c r="G118" i="154"/>
  <c r="G117" i="154"/>
  <c r="G115" i="154"/>
  <c r="G114" i="154"/>
  <c r="G112" i="154"/>
  <c r="G111" i="154"/>
  <c r="G109" i="154"/>
  <c r="G108" i="154"/>
  <c r="G106" i="154"/>
  <c r="G105" i="154"/>
  <c r="G103" i="154"/>
  <c r="G102" i="154"/>
  <c r="G100" i="154"/>
  <c r="G99" i="154"/>
  <c r="G97" i="154"/>
  <c r="G96" i="154"/>
  <c r="G94" i="154"/>
  <c r="G93" i="154"/>
  <c r="G91" i="154"/>
  <c r="G90" i="154"/>
  <c r="G88" i="154"/>
  <c r="G87" i="154"/>
  <c r="G85" i="154"/>
  <c r="G84" i="154"/>
  <c r="G82" i="154"/>
  <c r="G81" i="154"/>
  <c r="G79" i="154"/>
  <c r="G78" i="154"/>
  <c r="G76" i="154"/>
  <c r="G75" i="154"/>
  <c r="G73" i="154"/>
  <c r="G72" i="154"/>
  <c r="G70" i="154"/>
  <c r="G69" i="154"/>
  <c r="G67" i="154"/>
  <c r="G66" i="154"/>
  <c r="G64" i="154"/>
  <c r="G63" i="154"/>
  <c r="G61" i="154"/>
  <c r="G60" i="154"/>
  <c r="G58" i="154"/>
  <c r="G57" i="154"/>
  <c r="G55" i="154"/>
  <c r="G54" i="154"/>
  <c r="G52" i="154"/>
  <c r="G51" i="154"/>
  <c r="G49" i="154"/>
  <c r="G48" i="154"/>
  <c r="G46" i="154"/>
  <c r="G45" i="154"/>
  <c r="G43" i="154"/>
  <c r="G42" i="154"/>
  <c r="G40" i="154"/>
  <c r="G39" i="154"/>
  <c r="G37" i="154"/>
  <c r="G36" i="154"/>
  <c r="G34" i="154"/>
  <c r="G33" i="154"/>
  <c r="G31" i="154"/>
  <c r="G30" i="154"/>
  <c r="G28" i="154"/>
  <c r="G27" i="154"/>
  <c r="G25" i="154"/>
  <c r="G24" i="154"/>
  <c r="G22" i="154"/>
  <c r="G21" i="154"/>
  <c r="G19" i="154"/>
  <c r="G18" i="154"/>
  <c r="G16" i="154"/>
  <c r="G15" i="154"/>
  <c r="G13" i="154"/>
  <c r="G12" i="154"/>
  <c r="G10" i="154"/>
  <c r="G9" i="154"/>
  <c r="G7" i="154"/>
  <c r="G6" i="154"/>
  <c r="AN226" i="145" l="1"/>
  <c r="AN225" i="145"/>
  <c r="AN223" i="145"/>
  <c r="AN222" i="145"/>
  <c r="AN220" i="145"/>
  <c r="AN219" i="145"/>
  <c r="AN217" i="145"/>
  <c r="AN216" i="145"/>
  <c r="AN214" i="145"/>
  <c r="AN213" i="145"/>
  <c r="AN211" i="145"/>
  <c r="AN210" i="145"/>
  <c r="AN208" i="145"/>
  <c r="AN207" i="145"/>
  <c r="AN205" i="145"/>
  <c r="AN204" i="145"/>
  <c r="AN202" i="145"/>
  <c r="AN201" i="145"/>
  <c r="AN199" i="145"/>
  <c r="AN198" i="145"/>
  <c r="AN196" i="145"/>
  <c r="AN195" i="145"/>
  <c r="AN193" i="145"/>
  <c r="AN192" i="145"/>
  <c r="AN190" i="145"/>
  <c r="AN189" i="145"/>
  <c r="AN187" i="145"/>
  <c r="AN186" i="145"/>
  <c r="AN184" i="145"/>
  <c r="AN183" i="145"/>
  <c r="AN181" i="145"/>
  <c r="AN180" i="145"/>
  <c r="AN178" i="145"/>
  <c r="AN177" i="145"/>
  <c r="AN175" i="145"/>
  <c r="AN174" i="145"/>
  <c r="AN172" i="145"/>
  <c r="AN171" i="145"/>
  <c r="AN169" i="145"/>
  <c r="AN168" i="145"/>
  <c r="AN166" i="145"/>
  <c r="AN165" i="145"/>
  <c r="AN163" i="145"/>
  <c r="AN162" i="145"/>
  <c r="AN160" i="145"/>
  <c r="AN159" i="145"/>
  <c r="AN157" i="145"/>
  <c r="AN156" i="145"/>
  <c r="AN154" i="145"/>
  <c r="AN153" i="145"/>
  <c r="AN151" i="145"/>
  <c r="AN150" i="145"/>
  <c r="AN148" i="145"/>
  <c r="AN147" i="145"/>
  <c r="AN145" i="145"/>
  <c r="AN144" i="145"/>
  <c r="AN142" i="145"/>
  <c r="AN141" i="145"/>
  <c r="AN139" i="145"/>
  <c r="AN138" i="145"/>
  <c r="AN136" i="145"/>
  <c r="AN135" i="145"/>
  <c r="AN133" i="145"/>
  <c r="AN132" i="145"/>
  <c r="AN130" i="145"/>
  <c r="AN129" i="145"/>
  <c r="AN127" i="145"/>
  <c r="AN126" i="145"/>
  <c r="AN124" i="145"/>
  <c r="AN123" i="145"/>
  <c r="AN121" i="145"/>
  <c r="AN120" i="145"/>
  <c r="AN118" i="145"/>
  <c r="AN117" i="145"/>
  <c r="AN115" i="145"/>
  <c r="AN114" i="145"/>
  <c r="AN112" i="145"/>
  <c r="AN111" i="145"/>
  <c r="AN109" i="145"/>
  <c r="AN108" i="145"/>
  <c r="AN106" i="145"/>
  <c r="AN105" i="145"/>
  <c r="AN103" i="145"/>
  <c r="AN102" i="145"/>
  <c r="AN100" i="145"/>
  <c r="AN99" i="145"/>
  <c r="AN97" i="145"/>
  <c r="AN96" i="145"/>
  <c r="AN94" i="145"/>
  <c r="AN93" i="145"/>
  <c r="AN91" i="145"/>
  <c r="AN90" i="145"/>
  <c r="AN88" i="145"/>
  <c r="AN87" i="145"/>
  <c r="AN85" i="145"/>
  <c r="AN84" i="145"/>
  <c r="AN82" i="145"/>
  <c r="AN81" i="145"/>
  <c r="AN79" i="145"/>
  <c r="AN78" i="145"/>
  <c r="AN76" i="145"/>
  <c r="AN75" i="145"/>
  <c r="AN73" i="145"/>
  <c r="AN72" i="145"/>
  <c r="AN70" i="145"/>
  <c r="AN69" i="145"/>
  <c r="AN67" i="145"/>
  <c r="AN66" i="145"/>
  <c r="AN64" i="145"/>
  <c r="AN63" i="145"/>
  <c r="AN61" i="145"/>
  <c r="AN60" i="145"/>
  <c r="AN58" i="145"/>
  <c r="AN57" i="145"/>
  <c r="AN55" i="145"/>
  <c r="AN54" i="145"/>
  <c r="AN52" i="145"/>
  <c r="AN51" i="145"/>
  <c r="AN49" i="145"/>
  <c r="AN48" i="145"/>
  <c r="AN46" i="145"/>
  <c r="AN45" i="145"/>
  <c r="AN43" i="145"/>
  <c r="AN42" i="145"/>
  <c r="AN40" i="145"/>
  <c r="AN39" i="145"/>
  <c r="AN37" i="145"/>
  <c r="AN36" i="145"/>
  <c r="AN34" i="145"/>
  <c r="AN33" i="145"/>
  <c r="AN31" i="145"/>
  <c r="AN30" i="145"/>
  <c r="AN28" i="145"/>
  <c r="AN27" i="145"/>
  <c r="AN25" i="145"/>
  <c r="AN24" i="145"/>
  <c r="AN22" i="145"/>
  <c r="AN21" i="145"/>
  <c r="AN19" i="145"/>
  <c r="AN18" i="145"/>
  <c r="AN16" i="145"/>
  <c r="AN15" i="145"/>
  <c r="AN13" i="145"/>
  <c r="AN12" i="145"/>
  <c r="AN10" i="145"/>
  <c r="AN9" i="145"/>
  <c r="AN7" i="145"/>
  <c r="AN6" i="145"/>
  <c r="AM226" i="145"/>
  <c r="AM225" i="145"/>
  <c r="AM223" i="145"/>
  <c r="AM222" i="145"/>
  <c r="AM220" i="145"/>
  <c r="AM219" i="145"/>
  <c r="AM217" i="145"/>
  <c r="AM216" i="145"/>
  <c r="AM214" i="145"/>
  <c r="AM213" i="145"/>
  <c r="AM211" i="145"/>
  <c r="AM210" i="145"/>
  <c r="AM208" i="145"/>
  <c r="AM207" i="145"/>
  <c r="AM205" i="145"/>
  <c r="AM204" i="145"/>
  <c r="AM202" i="145"/>
  <c r="AM201" i="145"/>
  <c r="AM199" i="145"/>
  <c r="AM198" i="145"/>
  <c r="AM196" i="145"/>
  <c r="AM195" i="145"/>
  <c r="AM193" i="145"/>
  <c r="AM192" i="145"/>
  <c r="AM190" i="145"/>
  <c r="AM189" i="145"/>
  <c r="AM187" i="145"/>
  <c r="AM186" i="145"/>
  <c r="AM184" i="145"/>
  <c r="AM183" i="145"/>
  <c r="AM181" i="145"/>
  <c r="AM180" i="145"/>
  <c r="AM178" i="145"/>
  <c r="AM177" i="145"/>
  <c r="AM175" i="145"/>
  <c r="AM174" i="145"/>
  <c r="AM172" i="145"/>
  <c r="AM171" i="145"/>
  <c r="AM169" i="145"/>
  <c r="AM168" i="145"/>
  <c r="AM166" i="145"/>
  <c r="AM165" i="145"/>
  <c r="AM163" i="145"/>
  <c r="AM162" i="145"/>
  <c r="AM160" i="145"/>
  <c r="AM159" i="145"/>
  <c r="AM157" i="145"/>
  <c r="AM156" i="145"/>
  <c r="AM154" i="145"/>
  <c r="AM153" i="145"/>
  <c r="AM151" i="145"/>
  <c r="AM150" i="145"/>
  <c r="AM148" i="145"/>
  <c r="AM147" i="145"/>
  <c r="AM145" i="145"/>
  <c r="AM144" i="145"/>
  <c r="AM142" i="145"/>
  <c r="AM141" i="145"/>
  <c r="AM139" i="145"/>
  <c r="AM138" i="145"/>
  <c r="AM136" i="145"/>
  <c r="AM135" i="145"/>
  <c r="AM133" i="145"/>
  <c r="AM132" i="145"/>
  <c r="AM130" i="145"/>
  <c r="AM129" i="145"/>
  <c r="AM127" i="145"/>
  <c r="AM126" i="145"/>
  <c r="AM124" i="145"/>
  <c r="AM123" i="145"/>
  <c r="AM121" i="145"/>
  <c r="AM120" i="145"/>
  <c r="AM118" i="145"/>
  <c r="AM117" i="145"/>
  <c r="AM115" i="145"/>
  <c r="AM114" i="145"/>
  <c r="AM112" i="145"/>
  <c r="AM111" i="145"/>
  <c r="AM109" i="145"/>
  <c r="AM108" i="145"/>
  <c r="AM106" i="145"/>
  <c r="AM105" i="145"/>
  <c r="AM103" i="145"/>
  <c r="AM102" i="145"/>
  <c r="AM100" i="145"/>
  <c r="AM99" i="145"/>
  <c r="AM97" i="145"/>
  <c r="AM96" i="145"/>
  <c r="AM94" i="145"/>
  <c r="AM93" i="145"/>
  <c r="AM91" i="145"/>
  <c r="AM90" i="145"/>
  <c r="AM88" i="145"/>
  <c r="AM87" i="145"/>
  <c r="AM85" i="145"/>
  <c r="AM84" i="145"/>
  <c r="AM82" i="145"/>
  <c r="AM81" i="145"/>
  <c r="AM79" i="145"/>
  <c r="AM78" i="145"/>
  <c r="AM76" i="145"/>
  <c r="AM75" i="145"/>
  <c r="AM73" i="145"/>
  <c r="AM72" i="145"/>
  <c r="AM70" i="145"/>
  <c r="AM69" i="145"/>
  <c r="AM67" i="145"/>
  <c r="AM66" i="145"/>
  <c r="AM64" i="145"/>
  <c r="AM63" i="145"/>
  <c r="AM61" i="145"/>
  <c r="AM60" i="145"/>
  <c r="AM58" i="145"/>
  <c r="AM57" i="145"/>
  <c r="AM55" i="145"/>
  <c r="AM54" i="145"/>
  <c r="AM52" i="145"/>
  <c r="AM51" i="145"/>
  <c r="AM49" i="145"/>
  <c r="AM48" i="145"/>
  <c r="AM46" i="145"/>
  <c r="AM45" i="145"/>
  <c r="AM43" i="145"/>
  <c r="AM42" i="145"/>
  <c r="AM40" i="145"/>
  <c r="AM39" i="145"/>
  <c r="AM37" i="145"/>
  <c r="AM36" i="145"/>
  <c r="AM34" i="145"/>
  <c r="AM33" i="145"/>
  <c r="AM31" i="145"/>
  <c r="AM30" i="145"/>
  <c r="AM28" i="145"/>
  <c r="AM27" i="145"/>
  <c r="AM25" i="145"/>
  <c r="AM24" i="145"/>
  <c r="AM22" i="145"/>
  <c r="AM21" i="145"/>
  <c r="AM19" i="145"/>
  <c r="AM18" i="145"/>
  <c r="AM16" i="145"/>
  <c r="AM15" i="145"/>
  <c r="AM13" i="145"/>
  <c r="AM12" i="145"/>
  <c r="AM10" i="145"/>
  <c r="AM9" i="145"/>
  <c r="AM7" i="145"/>
  <c r="AM6" i="145"/>
  <c r="AH226" i="145"/>
  <c r="AH225" i="145"/>
  <c r="AH223" i="145"/>
  <c r="AH222" i="145"/>
  <c r="AH220" i="145"/>
  <c r="AH219" i="145"/>
  <c r="AH217" i="145"/>
  <c r="AH216" i="145"/>
  <c r="AH214" i="145"/>
  <c r="AH213" i="145"/>
  <c r="AH211" i="145"/>
  <c r="AH210" i="145"/>
  <c r="AH208" i="145"/>
  <c r="AH207" i="145"/>
  <c r="AH205" i="145"/>
  <c r="AH204" i="145"/>
  <c r="AH202" i="145"/>
  <c r="AH201" i="145"/>
  <c r="AH199" i="145"/>
  <c r="AH198" i="145"/>
  <c r="AH196" i="145"/>
  <c r="AH195" i="145"/>
  <c r="AH193" i="145"/>
  <c r="AH192" i="145"/>
  <c r="AH190" i="145"/>
  <c r="AH189" i="145"/>
  <c r="AH187" i="145"/>
  <c r="AH186" i="145"/>
  <c r="AH184" i="145"/>
  <c r="AH183" i="145"/>
  <c r="AH181" i="145"/>
  <c r="AH180" i="145"/>
  <c r="AH178" i="145"/>
  <c r="AH177" i="145"/>
  <c r="AH175" i="145"/>
  <c r="AH174" i="145"/>
  <c r="AH172" i="145"/>
  <c r="AH171" i="145"/>
  <c r="AH169" i="145"/>
  <c r="AH168" i="145"/>
  <c r="AH166" i="145"/>
  <c r="AH165" i="145"/>
  <c r="AH163" i="145"/>
  <c r="AH162" i="145"/>
  <c r="AH160" i="145"/>
  <c r="AH159" i="145"/>
  <c r="AH157" i="145"/>
  <c r="AH156" i="145"/>
  <c r="AH154" i="145"/>
  <c r="AH153" i="145"/>
  <c r="AH151" i="145"/>
  <c r="AH150" i="145"/>
  <c r="AH148" i="145"/>
  <c r="AH147" i="145"/>
  <c r="AH145" i="145"/>
  <c r="AH144" i="145"/>
  <c r="AH142" i="145"/>
  <c r="AH141" i="145"/>
  <c r="AH139" i="145"/>
  <c r="AH138" i="145"/>
  <c r="AH136" i="145"/>
  <c r="AH135" i="145"/>
  <c r="AH133" i="145"/>
  <c r="AH132" i="145"/>
  <c r="AH130" i="145"/>
  <c r="AH129" i="145"/>
  <c r="AH127" i="145"/>
  <c r="AH126" i="145"/>
  <c r="AH124" i="145"/>
  <c r="AH123" i="145"/>
  <c r="AH121" i="145"/>
  <c r="AH120" i="145"/>
  <c r="AH118" i="145"/>
  <c r="AH117" i="145"/>
  <c r="AH115" i="145"/>
  <c r="AH114" i="145"/>
  <c r="AH112" i="145"/>
  <c r="AH111" i="145"/>
  <c r="AH109" i="145"/>
  <c r="AH108" i="145"/>
  <c r="AH106" i="145"/>
  <c r="AH105" i="145"/>
  <c r="AH103" i="145"/>
  <c r="AH102" i="145"/>
  <c r="AH100" i="145"/>
  <c r="AH99" i="145"/>
  <c r="AH97" i="145"/>
  <c r="AH96" i="145"/>
  <c r="AH94" i="145"/>
  <c r="AH93" i="145"/>
  <c r="AH91" i="145"/>
  <c r="AH90" i="145"/>
  <c r="AH88" i="145"/>
  <c r="AH87" i="145"/>
  <c r="AH85" i="145"/>
  <c r="AH84" i="145"/>
  <c r="AH82" i="145"/>
  <c r="AH81" i="145"/>
  <c r="AH79" i="145"/>
  <c r="AH78" i="145"/>
  <c r="AH76" i="145"/>
  <c r="AH75" i="145"/>
  <c r="AH73" i="145"/>
  <c r="AH72" i="145"/>
  <c r="AH70" i="145"/>
  <c r="AH69" i="145"/>
  <c r="AH67" i="145"/>
  <c r="AH66" i="145"/>
  <c r="AH64" i="145"/>
  <c r="AH63" i="145"/>
  <c r="AH61" i="145"/>
  <c r="AH60" i="145"/>
  <c r="AH58" i="145"/>
  <c r="AH57" i="145"/>
  <c r="AH55" i="145"/>
  <c r="AH54" i="145"/>
  <c r="AH52" i="145"/>
  <c r="AH51" i="145"/>
  <c r="AH49" i="145"/>
  <c r="AH48" i="145"/>
  <c r="AH46" i="145"/>
  <c r="AH45" i="145"/>
  <c r="AH43" i="145"/>
  <c r="AH42" i="145"/>
  <c r="AH40" i="145"/>
  <c r="AH39" i="145"/>
  <c r="AH37" i="145"/>
  <c r="AH36" i="145"/>
  <c r="AH34" i="145"/>
  <c r="AH33" i="145"/>
  <c r="AH31" i="145"/>
  <c r="AH30" i="145"/>
  <c r="AH28" i="145"/>
  <c r="AH27" i="145"/>
  <c r="AH25" i="145"/>
  <c r="AH24" i="145"/>
  <c r="AH22" i="145"/>
  <c r="AH21" i="145"/>
  <c r="AH19" i="145"/>
  <c r="AH18" i="145"/>
  <c r="AH16" i="145"/>
  <c r="AH15" i="145"/>
  <c r="AH13" i="145"/>
  <c r="AH12" i="145"/>
  <c r="AH10" i="145"/>
  <c r="AH9" i="145"/>
  <c r="AH7" i="145"/>
  <c r="AH6" i="145"/>
  <c r="AF226" i="145"/>
  <c r="AF225" i="145"/>
  <c r="AF223" i="145"/>
  <c r="AF222" i="145"/>
  <c r="AF220" i="145"/>
  <c r="AF219" i="145"/>
  <c r="AF217" i="145"/>
  <c r="AF216" i="145"/>
  <c r="AF214" i="145"/>
  <c r="AF213" i="145"/>
  <c r="AF211" i="145"/>
  <c r="AF210" i="145"/>
  <c r="AF208" i="145"/>
  <c r="AF207" i="145"/>
  <c r="AF205" i="145"/>
  <c r="AF204" i="145"/>
  <c r="AF202" i="145"/>
  <c r="AF201" i="145"/>
  <c r="AF199" i="145"/>
  <c r="AF198" i="145"/>
  <c r="AF196" i="145"/>
  <c r="AF195" i="145"/>
  <c r="AF193" i="145"/>
  <c r="AF192" i="145"/>
  <c r="AF190" i="145"/>
  <c r="AF189" i="145"/>
  <c r="AF187" i="145"/>
  <c r="AF186" i="145"/>
  <c r="AF184" i="145"/>
  <c r="AF183" i="145"/>
  <c r="AF181" i="145"/>
  <c r="AF180" i="145"/>
  <c r="AF178" i="145"/>
  <c r="AF177" i="145"/>
  <c r="AF175" i="145"/>
  <c r="AF174" i="145"/>
  <c r="AF172" i="145"/>
  <c r="AF171" i="145"/>
  <c r="AF169" i="145"/>
  <c r="AF168" i="145"/>
  <c r="AF166" i="145"/>
  <c r="AF165" i="145"/>
  <c r="AF163" i="145"/>
  <c r="AF162" i="145"/>
  <c r="AF160" i="145"/>
  <c r="AF159" i="145"/>
  <c r="AF157" i="145"/>
  <c r="AF156" i="145"/>
  <c r="AF154" i="145"/>
  <c r="AF153" i="145"/>
  <c r="AF151" i="145"/>
  <c r="AF150" i="145"/>
  <c r="AF148" i="145"/>
  <c r="AF147" i="145"/>
  <c r="AF145" i="145"/>
  <c r="AF144" i="145"/>
  <c r="AF142" i="145"/>
  <c r="AF141" i="145"/>
  <c r="AF139" i="145"/>
  <c r="AF138" i="145"/>
  <c r="AF136" i="145"/>
  <c r="AF135" i="145"/>
  <c r="AF133" i="145"/>
  <c r="AF132" i="145"/>
  <c r="AF130" i="145"/>
  <c r="AF129" i="145"/>
  <c r="AF127" i="145"/>
  <c r="AF126" i="145"/>
  <c r="AF124" i="145"/>
  <c r="AF123" i="145"/>
  <c r="AF121" i="145"/>
  <c r="AF120" i="145"/>
  <c r="AF118" i="145"/>
  <c r="AF117" i="145"/>
  <c r="AF115" i="145"/>
  <c r="AF114" i="145"/>
  <c r="AF112" i="145"/>
  <c r="AF111" i="145"/>
  <c r="AF109" i="145"/>
  <c r="AF108" i="145"/>
  <c r="AF106" i="145"/>
  <c r="AF105" i="145"/>
  <c r="AF103" i="145"/>
  <c r="AF102" i="145"/>
  <c r="AF100" i="145"/>
  <c r="AF99" i="145"/>
  <c r="AF97" i="145"/>
  <c r="AF96" i="145"/>
  <c r="AF94" i="145"/>
  <c r="AF93" i="145"/>
  <c r="AF91" i="145"/>
  <c r="AF90" i="145"/>
  <c r="AF88" i="145"/>
  <c r="AF87" i="145"/>
  <c r="AF85" i="145"/>
  <c r="AF84" i="145"/>
  <c r="AF82" i="145"/>
  <c r="AF81" i="145"/>
  <c r="AF79" i="145"/>
  <c r="AF78" i="145"/>
  <c r="AF76" i="145"/>
  <c r="AF75" i="145"/>
  <c r="AF73" i="145"/>
  <c r="AF72" i="145"/>
  <c r="AF70" i="145"/>
  <c r="AF69" i="145"/>
  <c r="AF67" i="145"/>
  <c r="AF66" i="145"/>
  <c r="AF64" i="145"/>
  <c r="AF63" i="145"/>
  <c r="AF61" i="145"/>
  <c r="AF60" i="145"/>
  <c r="AF58" i="145"/>
  <c r="AF57" i="145"/>
  <c r="AF55" i="145"/>
  <c r="AF54" i="145"/>
  <c r="AF52" i="145"/>
  <c r="AF51" i="145"/>
  <c r="AF49" i="145"/>
  <c r="AF48" i="145"/>
  <c r="AF46" i="145"/>
  <c r="AF45" i="145"/>
  <c r="AF43" i="145"/>
  <c r="AF42" i="145"/>
  <c r="AF40" i="145"/>
  <c r="AF39" i="145"/>
  <c r="AF37" i="145"/>
  <c r="AF36" i="145"/>
  <c r="AF34" i="145"/>
  <c r="AF33" i="145"/>
  <c r="AF31" i="145"/>
  <c r="AF30" i="145"/>
  <c r="AF28" i="145"/>
  <c r="AF27" i="145"/>
  <c r="AF25" i="145"/>
  <c r="AF24" i="145"/>
  <c r="AF22" i="145"/>
  <c r="AF21" i="145"/>
  <c r="AF19" i="145"/>
  <c r="AF18" i="145"/>
  <c r="AF16" i="145"/>
  <c r="AF15" i="145"/>
  <c r="AF13" i="145"/>
  <c r="AF12" i="145"/>
  <c r="AF10" i="145"/>
  <c r="AF9" i="145"/>
  <c r="AF7" i="145"/>
  <c r="AF6" i="145"/>
  <c r="AC226" i="145"/>
  <c r="AC225" i="145"/>
  <c r="AC223" i="145"/>
  <c r="AC222" i="145"/>
  <c r="AC220" i="145"/>
  <c r="AC219" i="145"/>
  <c r="AC217" i="145"/>
  <c r="AC216" i="145"/>
  <c r="AC214" i="145"/>
  <c r="AC213" i="145"/>
  <c r="AC211" i="145"/>
  <c r="AC210" i="145"/>
  <c r="AC208" i="145"/>
  <c r="AC207" i="145"/>
  <c r="AC205" i="145"/>
  <c r="AC204" i="145"/>
  <c r="AC202" i="145"/>
  <c r="AC201" i="145"/>
  <c r="AC199" i="145"/>
  <c r="AC198" i="145"/>
  <c r="AC196" i="145"/>
  <c r="AC195" i="145"/>
  <c r="AC193" i="145"/>
  <c r="AC192" i="145"/>
  <c r="AC190" i="145"/>
  <c r="AC189" i="145"/>
  <c r="AC187" i="145"/>
  <c r="AC186" i="145"/>
  <c r="AC184" i="145"/>
  <c r="AC183" i="145"/>
  <c r="AC181" i="145"/>
  <c r="AC180" i="145"/>
  <c r="AC178" i="145"/>
  <c r="AC177" i="145"/>
  <c r="AC175" i="145"/>
  <c r="AC174" i="145"/>
  <c r="AC172" i="145"/>
  <c r="AC171" i="145"/>
  <c r="AC169" i="145"/>
  <c r="AC168" i="145"/>
  <c r="AC166" i="145"/>
  <c r="AC165" i="145"/>
  <c r="AC163" i="145"/>
  <c r="AC162" i="145"/>
  <c r="AC160" i="145"/>
  <c r="AC159" i="145"/>
  <c r="AC157" i="145"/>
  <c r="AC156" i="145"/>
  <c r="AC154" i="145"/>
  <c r="AC153" i="145"/>
  <c r="AC151" i="145"/>
  <c r="AC150" i="145"/>
  <c r="AC148" i="145"/>
  <c r="AC147" i="145"/>
  <c r="AC145" i="145"/>
  <c r="AC144" i="145"/>
  <c r="AC142" i="145"/>
  <c r="AC141" i="145"/>
  <c r="AC139" i="145"/>
  <c r="AC138" i="145"/>
  <c r="AC136" i="145"/>
  <c r="AC135" i="145"/>
  <c r="AC133" i="145"/>
  <c r="AC132" i="145"/>
  <c r="AC130" i="145"/>
  <c r="AC129" i="145"/>
  <c r="AC127" i="145"/>
  <c r="AC126" i="145"/>
  <c r="AC124" i="145"/>
  <c r="AC123" i="145"/>
  <c r="AC121" i="145"/>
  <c r="AC120" i="145"/>
  <c r="AC118" i="145"/>
  <c r="AC117" i="145"/>
  <c r="AC115" i="145"/>
  <c r="AC114" i="145"/>
  <c r="AC112" i="145"/>
  <c r="AC111" i="145"/>
  <c r="AC109" i="145"/>
  <c r="AC108" i="145"/>
  <c r="AC106" i="145"/>
  <c r="AC105" i="145"/>
  <c r="AC103" i="145"/>
  <c r="AC102" i="145"/>
  <c r="AC100" i="145"/>
  <c r="AC99" i="145"/>
  <c r="AC97" i="145"/>
  <c r="AC96" i="145"/>
  <c r="AC94" i="145"/>
  <c r="AC93" i="145"/>
  <c r="AC91" i="145"/>
  <c r="AC90" i="145"/>
  <c r="AC88" i="145"/>
  <c r="AC87" i="145"/>
  <c r="AC85" i="145"/>
  <c r="AC84" i="145"/>
  <c r="AC82" i="145"/>
  <c r="AC81" i="145"/>
  <c r="AC79" i="145"/>
  <c r="AC78" i="145"/>
  <c r="AC76" i="145"/>
  <c r="AC75" i="145"/>
  <c r="AC73" i="145"/>
  <c r="AC72" i="145"/>
  <c r="AC70" i="145"/>
  <c r="AC69" i="145"/>
  <c r="AC67" i="145"/>
  <c r="AC66" i="145"/>
  <c r="AC64" i="145"/>
  <c r="AC63" i="145"/>
  <c r="AC61" i="145"/>
  <c r="AC60" i="145"/>
  <c r="AC58" i="145"/>
  <c r="AC57" i="145"/>
  <c r="AC55" i="145"/>
  <c r="AC54" i="145"/>
  <c r="AC52" i="145"/>
  <c r="AC51" i="145"/>
  <c r="AC49" i="145"/>
  <c r="AC48" i="145"/>
  <c r="AC46" i="145"/>
  <c r="AC45" i="145"/>
  <c r="AC43" i="145"/>
  <c r="AC42" i="145"/>
  <c r="AC40" i="145"/>
  <c r="AC39" i="145"/>
  <c r="AC37" i="145"/>
  <c r="AC36" i="145"/>
  <c r="AC34" i="145"/>
  <c r="AC33" i="145"/>
  <c r="AC31" i="145"/>
  <c r="AC30" i="145"/>
  <c r="AC28" i="145"/>
  <c r="AC27" i="145"/>
  <c r="AC25" i="145"/>
  <c r="AC24" i="145"/>
  <c r="AC22" i="145"/>
  <c r="AC21" i="145"/>
  <c r="AC19" i="145"/>
  <c r="AC18" i="145"/>
  <c r="AC16" i="145"/>
  <c r="AC15" i="145"/>
  <c r="AC13" i="145"/>
  <c r="AC12" i="145"/>
  <c r="AC10" i="145"/>
  <c r="AC9" i="145"/>
  <c r="AC7" i="145"/>
  <c r="AC6" i="145"/>
  <c r="AA226" i="145"/>
  <c r="AA225" i="145"/>
  <c r="AA223" i="145"/>
  <c r="AA222" i="145"/>
  <c r="AA220" i="145"/>
  <c r="AA219" i="145"/>
  <c r="AA217" i="145"/>
  <c r="AA216" i="145"/>
  <c r="AA214" i="145"/>
  <c r="AA213" i="145"/>
  <c r="AA211" i="145"/>
  <c r="AA210" i="145"/>
  <c r="AA208" i="145"/>
  <c r="AA207" i="145"/>
  <c r="AA205" i="145"/>
  <c r="AA204" i="145"/>
  <c r="AA202" i="145"/>
  <c r="AA201" i="145"/>
  <c r="AA199" i="145"/>
  <c r="AA198" i="145"/>
  <c r="AA196" i="145"/>
  <c r="AA195" i="145"/>
  <c r="AA193" i="145"/>
  <c r="AA192" i="145"/>
  <c r="AA190" i="145"/>
  <c r="AA189" i="145"/>
  <c r="AA187" i="145"/>
  <c r="AA186" i="145"/>
  <c r="AA184" i="145"/>
  <c r="AA183" i="145"/>
  <c r="AA181" i="145"/>
  <c r="AA180" i="145"/>
  <c r="AA178" i="145"/>
  <c r="AA177" i="145"/>
  <c r="AA175" i="145"/>
  <c r="AA174" i="145"/>
  <c r="AA172" i="145"/>
  <c r="AA171" i="145"/>
  <c r="AA169" i="145"/>
  <c r="AA168" i="145"/>
  <c r="AA166" i="145"/>
  <c r="AA165" i="145"/>
  <c r="AA163" i="145"/>
  <c r="AA162" i="145"/>
  <c r="AA160" i="145"/>
  <c r="AA159" i="145"/>
  <c r="AA157" i="145"/>
  <c r="AA156" i="145"/>
  <c r="AA154" i="145"/>
  <c r="AA153" i="145"/>
  <c r="AA151" i="145"/>
  <c r="AA150" i="145"/>
  <c r="AA148" i="145"/>
  <c r="AA147" i="145"/>
  <c r="AA145" i="145"/>
  <c r="AA144" i="145"/>
  <c r="AA142" i="145"/>
  <c r="AA141" i="145"/>
  <c r="AA139" i="145"/>
  <c r="AA138" i="145"/>
  <c r="AA136" i="145"/>
  <c r="AA135" i="145"/>
  <c r="AA133" i="145"/>
  <c r="AA132" i="145"/>
  <c r="AA130" i="145"/>
  <c r="AA129" i="145"/>
  <c r="AA127" i="145"/>
  <c r="AA126" i="145"/>
  <c r="AA124" i="145"/>
  <c r="AA123" i="145"/>
  <c r="AA121" i="145"/>
  <c r="AA120" i="145"/>
  <c r="AA118" i="145"/>
  <c r="AA117" i="145"/>
  <c r="AA115" i="145"/>
  <c r="AA114" i="145"/>
  <c r="AA112" i="145"/>
  <c r="AA111" i="145"/>
  <c r="AA109" i="145"/>
  <c r="AA108" i="145"/>
  <c r="AA106" i="145"/>
  <c r="AA105" i="145"/>
  <c r="AA103" i="145"/>
  <c r="AA102" i="145"/>
  <c r="AA100" i="145"/>
  <c r="AA99" i="145"/>
  <c r="AA97" i="145"/>
  <c r="AA96" i="145"/>
  <c r="AA94" i="145"/>
  <c r="AA93" i="145"/>
  <c r="AA91" i="145"/>
  <c r="AA90" i="145"/>
  <c r="AA88" i="145"/>
  <c r="AA87" i="145"/>
  <c r="AA85" i="145"/>
  <c r="AA84" i="145"/>
  <c r="AA82" i="145"/>
  <c r="AA81" i="145"/>
  <c r="AA79" i="145"/>
  <c r="AA78" i="145"/>
  <c r="AA76" i="145"/>
  <c r="AA75" i="145"/>
  <c r="AA73" i="145"/>
  <c r="AA72" i="145"/>
  <c r="AA70" i="145"/>
  <c r="AA69" i="145"/>
  <c r="AA67" i="145"/>
  <c r="AA66" i="145"/>
  <c r="AA64" i="145"/>
  <c r="AA63" i="145"/>
  <c r="AA61" i="145"/>
  <c r="AA60" i="145"/>
  <c r="AA58" i="145"/>
  <c r="AA57" i="145"/>
  <c r="AA55" i="145"/>
  <c r="AA54" i="145"/>
  <c r="AA52" i="145"/>
  <c r="AA51" i="145"/>
  <c r="AA49" i="145"/>
  <c r="AA48" i="145"/>
  <c r="AA46" i="145"/>
  <c r="AA45" i="145"/>
  <c r="AA43" i="145"/>
  <c r="AA42" i="145"/>
  <c r="AA40" i="145"/>
  <c r="AA39" i="145"/>
  <c r="AA37" i="145"/>
  <c r="AA36" i="145"/>
  <c r="AA34" i="145"/>
  <c r="AA33" i="145"/>
  <c r="AA31" i="145"/>
  <c r="AA30" i="145"/>
  <c r="AA28" i="145"/>
  <c r="AA27" i="145"/>
  <c r="AA25" i="145"/>
  <c r="AA24" i="145"/>
  <c r="AA22" i="145"/>
  <c r="AA21" i="145"/>
  <c r="AA19" i="145"/>
  <c r="AA18" i="145"/>
  <c r="AA16" i="145"/>
  <c r="AA15" i="145"/>
  <c r="AA13" i="145"/>
  <c r="AA12" i="145"/>
  <c r="AA10" i="145"/>
  <c r="AA9" i="145"/>
  <c r="AA7" i="145"/>
  <c r="AA6" i="145"/>
  <c r="X226" i="145"/>
  <c r="X225" i="145"/>
  <c r="X223" i="145"/>
  <c r="X222" i="145"/>
  <c r="X220" i="145"/>
  <c r="X219" i="145"/>
  <c r="X217" i="145"/>
  <c r="X216" i="145"/>
  <c r="X214" i="145"/>
  <c r="X213" i="145"/>
  <c r="X211" i="145"/>
  <c r="X210" i="145"/>
  <c r="X208" i="145"/>
  <c r="X207" i="145"/>
  <c r="X205" i="145"/>
  <c r="X204" i="145"/>
  <c r="X202" i="145"/>
  <c r="X201" i="145"/>
  <c r="X199" i="145"/>
  <c r="X198" i="145"/>
  <c r="X196" i="145"/>
  <c r="X195" i="145"/>
  <c r="X193" i="145"/>
  <c r="X192" i="145"/>
  <c r="X190" i="145"/>
  <c r="X189" i="145"/>
  <c r="X187" i="145"/>
  <c r="X186" i="145"/>
  <c r="X184" i="145"/>
  <c r="X183" i="145"/>
  <c r="X181" i="145"/>
  <c r="X180" i="145"/>
  <c r="X178" i="145"/>
  <c r="X177" i="145"/>
  <c r="X175" i="145"/>
  <c r="X174" i="145"/>
  <c r="X172" i="145"/>
  <c r="X171" i="145"/>
  <c r="X169" i="145"/>
  <c r="X168" i="145"/>
  <c r="X166" i="145"/>
  <c r="X165" i="145"/>
  <c r="X163" i="145"/>
  <c r="X162" i="145"/>
  <c r="X160" i="145"/>
  <c r="X159" i="145"/>
  <c r="X157" i="145"/>
  <c r="X156" i="145"/>
  <c r="X154" i="145"/>
  <c r="X153" i="145"/>
  <c r="X151" i="145"/>
  <c r="X150" i="145"/>
  <c r="X148" i="145"/>
  <c r="X147" i="145"/>
  <c r="X145" i="145"/>
  <c r="X144" i="145"/>
  <c r="X142" i="145"/>
  <c r="X141" i="145"/>
  <c r="X139" i="145"/>
  <c r="X138" i="145"/>
  <c r="X136" i="145"/>
  <c r="X135" i="145"/>
  <c r="X133" i="145"/>
  <c r="X132" i="145"/>
  <c r="X130" i="145"/>
  <c r="X129" i="145"/>
  <c r="X127" i="145"/>
  <c r="X126" i="145"/>
  <c r="X124" i="145"/>
  <c r="X123" i="145"/>
  <c r="X121" i="145"/>
  <c r="X120" i="145"/>
  <c r="X118" i="145"/>
  <c r="X117" i="145"/>
  <c r="X115" i="145"/>
  <c r="X114" i="145"/>
  <c r="X112" i="145"/>
  <c r="X111" i="145"/>
  <c r="X109" i="145"/>
  <c r="X108" i="145"/>
  <c r="X106" i="145"/>
  <c r="X105" i="145"/>
  <c r="X103" i="145"/>
  <c r="X102" i="145"/>
  <c r="X100" i="145"/>
  <c r="X99" i="145"/>
  <c r="X97" i="145"/>
  <c r="X96" i="145"/>
  <c r="X94" i="145"/>
  <c r="X93" i="145"/>
  <c r="X91" i="145"/>
  <c r="X90" i="145"/>
  <c r="X88" i="145"/>
  <c r="X87" i="145"/>
  <c r="X85" i="145"/>
  <c r="X84" i="145"/>
  <c r="X82" i="145"/>
  <c r="X81" i="145"/>
  <c r="X79" i="145"/>
  <c r="X78" i="145"/>
  <c r="X76" i="145"/>
  <c r="X75" i="145"/>
  <c r="X73" i="145"/>
  <c r="X72" i="145"/>
  <c r="X70" i="145"/>
  <c r="X69" i="145"/>
  <c r="X67" i="145"/>
  <c r="X66" i="145"/>
  <c r="X64" i="145"/>
  <c r="X63" i="145"/>
  <c r="X61" i="145"/>
  <c r="X60" i="145"/>
  <c r="X58" i="145"/>
  <c r="X57" i="145"/>
  <c r="X55" i="145"/>
  <c r="X54" i="145"/>
  <c r="X52" i="145"/>
  <c r="X51" i="145"/>
  <c r="X49" i="145"/>
  <c r="X48" i="145"/>
  <c r="X46" i="145"/>
  <c r="X45" i="145"/>
  <c r="X43" i="145"/>
  <c r="X42" i="145"/>
  <c r="X40" i="145"/>
  <c r="X39" i="145"/>
  <c r="X37" i="145"/>
  <c r="X36" i="145"/>
  <c r="X34" i="145"/>
  <c r="X33" i="145"/>
  <c r="X31" i="145"/>
  <c r="X30" i="145"/>
  <c r="X28" i="145"/>
  <c r="X27" i="145"/>
  <c r="X25" i="145"/>
  <c r="X24" i="145"/>
  <c r="X22" i="145"/>
  <c r="X21" i="145"/>
  <c r="X19" i="145"/>
  <c r="X18" i="145"/>
  <c r="X16" i="145"/>
  <c r="X15" i="145"/>
  <c r="X13" i="145"/>
  <c r="X12" i="145"/>
  <c r="X10" i="145"/>
  <c r="X9" i="145"/>
  <c r="X7" i="145"/>
  <c r="X6" i="145"/>
  <c r="V226" i="145"/>
  <c r="V225" i="145"/>
  <c r="V223" i="145"/>
  <c r="V222" i="145"/>
  <c r="V220" i="145"/>
  <c r="V219" i="145"/>
  <c r="V217" i="145"/>
  <c r="V216" i="145"/>
  <c r="V214" i="145"/>
  <c r="V213" i="145"/>
  <c r="V211" i="145"/>
  <c r="V210" i="145"/>
  <c r="V208" i="145"/>
  <c r="V207" i="145"/>
  <c r="V205" i="145"/>
  <c r="V204" i="145"/>
  <c r="V202" i="145"/>
  <c r="V201" i="145"/>
  <c r="V199" i="145"/>
  <c r="V198" i="145"/>
  <c r="V196" i="145"/>
  <c r="V195" i="145"/>
  <c r="V193" i="145"/>
  <c r="V192" i="145"/>
  <c r="V190" i="145"/>
  <c r="V189" i="145"/>
  <c r="V187" i="145"/>
  <c r="V186" i="145"/>
  <c r="V184" i="145"/>
  <c r="V183" i="145"/>
  <c r="V181" i="145"/>
  <c r="V180" i="145"/>
  <c r="V178" i="145"/>
  <c r="V177" i="145"/>
  <c r="V175" i="145"/>
  <c r="V174" i="145"/>
  <c r="V172" i="145"/>
  <c r="V171" i="145"/>
  <c r="V169" i="145"/>
  <c r="V168" i="145"/>
  <c r="V166" i="145"/>
  <c r="V165" i="145"/>
  <c r="V163" i="145"/>
  <c r="V162" i="145"/>
  <c r="V160" i="145"/>
  <c r="V159" i="145"/>
  <c r="V157" i="145"/>
  <c r="V156" i="145"/>
  <c r="V154" i="145"/>
  <c r="V153" i="145"/>
  <c r="V151" i="145"/>
  <c r="V150" i="145"/>
  <c r="V148" i="145"/>
  <c r="V147" i="145"/>
  <c r="V145" i="145"/>
  <c r="V144" i="145"/>
  <c r="V142" i="145"/>
  <c r="V141" i="145"/>
  <c r="V139" i="145"/>
  <c r="V138" i="145"/>
  <c r="V136" i="145"/>
  <c r="V135" i="145"/>
  <c r="V133" i="145"/>
  <c r="V132" i="145"/>
  <c r="V130" i="145"/>
  <c r="V129" i="145"/>
  <c r="V127" i="145"/>
  <c r="V126" i="145"/>
  <c r="V124" i="145"/>
  <c r="V123" i="145"/>
  <c r="V121" i="145"/>
  <c r="V120" i="145"/>
  <c r="V118" i="145"/>
  <c r="V117" i="145"/>
  <c r="V115" i="145"/>
  <c r="V114" i="145"/>
  <c r="V112" i="145"/>
  <c r="V111" i="145"/>
  <c r="V109" i="145"/>
  <c r="V108" i="145"/>
  <c r="V106" i="145"/>
  <c r="V105" i="145"/>
  <c r="V103" i="145"/>
  <c r="V102" i="145"/>
  <c r="V100" i="145"/>
  <c r="V99" i="145"/>
  <c r="V97" i="145"/>
  <c r="V96" i="145"/>
  <c r="V94" i="145"/>
  <c r="V93" i="145"/>
  <c r="V91" i="145"/>
  <c r="V90" i="145"/>
  <c r="V88" i="145"/>
  <c r="V87" i="145"/>
  <c r="V85" i="145"/>
  <c r="V84" i="145"/>
  <c r="V82" i="145"/>
  <c r="V81" i="145"/>
  <c r="V79" i="145"/>
  <c r="V78" i="145"/>
  <c r="V76" i="145"/>
  <c r="V75" i="145"/>
  <c r="V73" i="145"/>
  <c r="V72" i="145"/>
  <c r="V70" i="145"/>
  <c r="V69" i="145"/>
  <c r="V67" i="145"/>
  <c r="V66" i="145"/>
  <c r="V64" i="145"/>
  <c r="V63" i="145"/>
  <c r="V61" i="145"/>
  <c r="V60" i="145"/>
  <c r="V58" i="145"/>
  <c r="V57" i="145"/>
  <c r="V55" i="145"/>
  <c r="V54" i="145"/>
  <c r="V52" i="145"/>
  <c r="V51" i="145"/>
  <c r="V49" i="145"/>
  <c r="V48" i="145"/>
  <c r="V46" i="145"/>
  <c r="V45" i="145"/>
  <c r="V43" i="145"/>
  <c r="V42" i="145"/>
  <c r="V40" i="145"/>
  <c r="V39" i="145"/>
  <c r="V37" i="145"/>
  <c r="V36" i="145"/>
  <c r="V34" i="145"/>
  <c r="V33" i="145"/>
  <c r="V31" i="145"/>
  <c r="V30" i="145"/>
  <c r="V28" i="145"/>
  <c r="V27" i="145"/>
  <c r="V25" i="145"/>
  <c r="V24" i="145"/>
  <c r="V22" i="145"/>
  <c r="V21" i="145"/>
  <c r="V19" i="145"/>
  <c r="V18" i="145"/>
  <c r="V16" i="145"/>
  <c r="V15" i="145"/>
  <c r="V13" i="145"/>
  <c r="V12" i="145"/>
  <c r="V10" i="145"/>
  <c r="V9" i="145"/>
  <c r="V7" i="145"/>
  <c r="V6" i="145"/>
  <c r="S226" i="145"/>
  <c r="S225" i="145"/>
  <c r="S223" i="145"/>
  <c r="S222" i="145"/>
  <c r="S220" i="145"/>
  <c r="S219" i="145"/>
  <c r="S217" i="145"/>
  <c r="S216" i="145"/>
  <c r="S214" i="145"/>
  <c r="S213" i="145"/>
  <c r="S211" i="145"/>
  <c r="S210" i="145"/>
  <c r="S208" i="145"/>
  <c r="S207" i="145"/>
  <c r="S205" i="145"/>
  <c r="S204" i="145"/>
  <c r="S202" i="145"/>
  <c r="S201" i="145"/>
  <c r="S199" i="145"/>
  <c r="S198" i="145"/>
  <c r="S196" i="145"/>
  <c r="S195" i="145"/>
  <c r="S193" i="145"/>
  <c r="S192" i="145"/>
  <c r="S190" i="145"/>
  <c r="S189" i="145"/>
  <c r="S187" i="145"/>
  <c r="S186" i="145"/>
  <c r="S184" i="145"/>
  <c r="S183" i="145"/>
  <c r="S181" i="145"/>
  <c r="S180" i="145"/>
  <c r="S178" i="145"/>
  <c r="S177" i="145"/>
  <c r="S175" i="145"/>
  <c r="S174" i="145"/>
  <c r="S172" i="145"/>
  <c r="S171" i="145"/>
  <c r="S169" i="145"/>
  <c r="S168" i="145"/>
  <c r="S166" i="145"/>
  <c r="S165" i="145"/>
  <c r="S163" i="145"/>
  <c r="S162" i="145"/>
  <c r="S160" i="145"/>
  <c r="S159" i="145"/>
  <c r="S157" i="145"/>
  <c r="S156" i="145"/>
  <c r="S154" i="145"/>
  <c r="S153" i="145"/>
  <c r="S151" i="145"/>
  <c r="S150" i="145"/>
  <c r="S148" i="145"/>
  <c r="S147" i="145"/>
  <c r="S145" i="145"/>
  <c r="S144" i="145"/>
  <c r="S142" i="145"/>
  <c r="S141" i="145"/>
  <c r="S139" i="145"/>
  <c r="S138" i="145"/>
  <c r="S136" i="145"/>
  <c r="S135" i="145"/>
  <c r="S133" i="145"/>
  <c r="S132" i="145"/>
  <c r="S130" i="145"/>
  <c r="S129" i="145"/>
  <c r="S127" i="145"/>
  <c r="S126" i="145"/>
  <c r="S124" i="145"/>
  <c r="S123" i="145"/>
  <c r="S121" i="145"/>
  <c r="S120" i="145"/>
  <c r="S118" i="145"/>
  <c r="S117" i="145"/>
  <c r="S115" i="145"/>
  <c r="S114" i="145"/>
  <c r="S112" i="145"/>
  <c r="S111" i="145"/>
  <c r="S109" i="145"/>
  <c r="S108" i="145"/>
  <c r="S106" i="145"/>
  <c r="S105" i="145"/>
  <c r="S103" i="145"/>
  <c r="S102" i="145"/>
  <c r="S100" i="145"/>
  <c r="S99" i="145"/>
  <c r="S97" i="145"/>
  <c r="S96" i="145"/>
  <c r="S94" i="145"/>
  <c r="S93" i="145"/>
  <c r="S91" i="145"/>
  <c r="S90" i="145"/>
  <c r="S88" i="145"/>
  <c r="S87" i="145"/>
  <c r="S85" i="145"/>
  <c r="S84" i="145"/>
  <c r="S82" i="145"/>
  <c r="S81" i="145"/>
  <c r="S79" i="145"/>
  <c r="S78" i="145"/>
  <c r="S76" i="145"/>
  <c r="S75" i="145"/>
  <c r="S73" i="145"/>
  <c r="S72" i="145"/>
  <c r="S70" i="145"/>
  <c r="S69" i="145"/>
  <c r="S67" i="145"/>
  <c r="S66" i="145"/>
  <c r="S64" i="145"/>
  <c r="S63" i="145"/>
  <c r="S61" i="145"/>
  <c r="S60" i="145"/>
  <c r="S58" i="145"/>
  <c r="S57" i="145"/>
  <c r="S55" i="145"/>
  <c r="S54" i="145"/>
  <c r="S52" i="145"/>
  <c r="S51" i="145"/>
  <c r="S49" i="145"/>
  <c r="S48" i="145"/>
  <c r="S46" i="145"/>
  <c r="S45" i="145"/>
  <c r="S43" i="145"/>
  <c r="S42" i="145"/>
  <c r="S40" i="145"/>
  <c r="S39" i="145"/>
  <c r="S37" i="145"/>
  <c r="S36" i="145"/>
  <c r="S34" i="145"/>
  <c r="S33" i="145"/>
  <c r="S31" i="145"/>
  <c r="S30" i="145"/>
  <c r="S28" i="145"/>
  <c r="S27" i="145"/>
  <c r="S25" i="145"/>
  <c r="S24" i="145"/>
  <c r="S22" i="145"/>
  <c r="S21" i="145"/>
  <c r="S19" i="145"/>
  <c r="S18" i="145"/>
  <c r="S16" i="145"/>
  <c r="S15" i="145"/>
  <c r="S13" i="145"/>
  <c r="S12" i="145"/>
  <c r="S10" i="145"/>
  <c r="S9" i="145"/>
  <c r="S7" i="145"/>
  <c r="S6" i="145"/>
  <c r="Q226" i="145"/>
  <c r="Q225" i="145"/>
  <c r="Q223" i="145"/>
  <c r="Q222" i="145"/>
  <c r="Q220" i="145"/>
  <c r="Q219" i="145"/>
  <c r="Q217" i="145"/>
  <c r="Q216" i="145"/>
  <c r="Q214" i="145"/>
  <c r="Q213" i="145"/>
  <c r="Q211" i="145"/>
  <c r="Q210" i="145"/>
  <c r="Q208" i="145"/>
  <c r="Q207" i="145"/>
  <c r="Q205" i="145"/>
  <c r="Q204" i="145"/>
  <c r="Q202" i="145"/>
  <c r="Q201" i="145"/>
  <c r="Q199" i="145"/>
  <c r="Q198" i="145"/>
  <c r="Q196" i="145"/>
  <c r="Q195" i="145"/>
  <c r="Q193" i="145"/>
  <c r="Q192" i="145"/>
  <c r="Q190" i="145"/>
  <c r="Q189" i="145"/>
  <c r="Q187" i="145"/>
  <c r="Q186" i="145"/>
  <c r="Q184" i="145"/>
  <c r="Q183" i="145"/>
  <c r="Q181" i="145"/>
  <c r="Q180" i="145"/>
  <c r="Q178" i="145"/>
  <c r="Q177" i="145"/>
  <c r="Q175" i="145"/>
  <c r="Q174" i="145"/>
  <c r="Q172" i="145"/>
  <c r="Q171" i="145"/>
  <c r="Q169" i="145"/>
  <c r="Q168" i="145"/>
  <c r="Q166" i="145"/>
  <c r="Q165" i="145"/>
  <c r="Q163" i="145"/>
  <c r="Q162" i="145"/>
  <c r="Q160" i="145"/>
  <c r="Q159" i="145"/>
  <c r="Q157" i="145"/>
  <c r="Q156" i="145"/>
  <c r="Q154" i="145"/>
  <c r="Q153" i="145"/>
  <c r="Q151" i="145"/>
  <c r="Q150" i="145"/>
  <c r="Q148" i="145"/>
  <c r="Q147" i="145"/>
  <c r="Q145" i="145"/>
  <c r="Q144" i="145"/>
  <c r="Q142" i="145"/>
  <c r="Q141" i="145"/>
  <c r="Q139" i="145"/>
  <c r="Q138" i="145"/>
  <c r="Q136" i="145"/>
  <c r="Q135" i="145"/>
  <c r="Q133" i="145"/>
  <c r="Q132" i="145"/>
  <c r="Q130" i="145"/>
  <c r="Q129" i="145"/>
  <c r="Q127" i="145"/>
  <c r="Q126" i="145"/>
  <c r="Q124" i="145"/>
  <c r="Q123" i="145"/>
  <c r="Q121" i="145"/>
  <c r="Q120" i="145"/>
  <c r="Q118" i="145"/>
  <c r="Q117" i="145"/>
  <c r="Q115" i="145"/>
  <c r="Q114" i="145"/>
  <c r="Q112" i="145"/>
  <c r="Q111" i="145"/>
  <c r="Q109" i="145"/>
  <c r="Q108" i="145"/>
  <c r="Q106" i="145"/>
  <c r="Q105" i="145"/>
  <c r="Q103" i="145"/>
  <c r="Q102" i="145"/>
  <c r="Q100" i="145"/>
  <c r="Q99" i="145"/>
  <c r="Q97" i="145"/>
  <c r="Q96" i="145"/>
  <c r="Q94" i="145"/>
  <c r="Q93" i="145"/>
  <c r="Q91" i="145"/>
  <c r="Q90" i="145"/>
  <c r="Q88" i="145"/>
  <c r="Q87" i="145"/>
  <c r="Q85" i="145"/>
  <c r="Q84" i="145"/>
  <c r="Q82" i="145"/>
  <c r="Q81" i="145"/>
  <c r="Q79" i="145"/>
  <c r="Q78" i="145"/>
  <c r="Q76" i="145"/>
  <c r="Q75" i="145"/>
  <c r="Q73" i="145"/>
  <c r="Q72" i="145"/>
  <c r="Q70" i="145"/>
  <c r="Q69" i="145"/>
  <c r="Q67" i="145"/>
  <c r="Q66" i="145"/>
  <c r="Q64" i="145"/>
  <c r="Q63" i="145"/>
  <c r="Q61" i="145"/>
  <c r="Q60" i="145"/>
  <c r="Q58" i="145"/>
  <c r="Q57" i="145"/>
  <c r="Q55" i="145"/>
  <c r="Q54" i="145"/>
  <c r="Q52" i="145"/>
  <c r="Q51" i="145"/>
  <c r="Q49" i="145"/>
  <c r="Q48" i="145"/>
  <c r="Q46" i="145"/>
  <c r="Q45" i="145"/>
  <c r="Q43" i="145"/>
  <c r="Q42" i="145"/>
  <c r="Q40" i="145"/>
  <c r="Q39" i="145"/>
  <c r="Q37" i="145"/>
  <c r="Q36" i="145"/>
  <c r="Q34" i="145"/>
  <c r="Q33" i="145"/>
  <c r="Q31" i="145"/>
  <c r="Q30" i="145"/>
  <c r="Q28" i="145"/>
  <c r="Q27" i="145"/>
  <c r="Q25" i="145"/>
  <c r="Q24" i="145"/>
  <c r="Q22" i="145"/>
  <c r="Q21" i="145"/>
  <c r="Q19" i="145"/>
  <c r="Q18" i="145"/>
  <c r="Q16" i="145"/>
  <c r="Q15" i="145"/>
  <c r="Q13" i="145"/>
  <c r="Q12" i="145"/>
  <c r="Q10" i="145"/>
  <c r="Q9" i="145"/>
  <c r="Q7" i="145"/>
  <c r="Q6" i="145"/>
  <c r="N226" i="145"/>
  <c r="N225" i="145"/>
  <c r="N223" i="145"/>
  <c r="N222" i="145"/>
  <c r="N220" i="145"/>
  <c r="N219" i="145"/>
  <c r="N217" i="145"/>
  <c r="N216" i="145"/>
  <c r="N214" i="145"/>
  <c r="N213" i="145"/>
  <c r="N211" i="145"/>
  <c r="N210" i="145"/>
  <c r="N208" i="145"/>
  <c r="N207" i="145"/>
  <c r="N205" i="145"/>
  <c r="N204" i="145"/>
  <c r="N202" i="145"/>
  <c r="N201" i="145"/>
  <c r="N199" i="145"/>
  <c r="N198" i="145"/>
  <c r="N196" i="145"/>
  <c r="N195" i="145"/>
  <c r="N193" i="145"/>
  <c r="N192" i="145"/>
  <c r="N190" i="145"/>
  <c r="N189" i="145"/>
  <c r="N187" i="145"/>
  <c r="N186" i="145"/>
  <c r="N184" i="145"/>
  <c r="N183" i="145"/>
  <c r="N181" i="145"/>
  <c r="N180" i="145"/>
  <c r="N178" i="145"/>
  <c r="N177" i="145"/>
  <c r="N175" i="145"/>
  <c r="N174" i="145"/>
  <c r="N172" i="145"/>
  <c r="N171" i="145"/>
  <c r="N169" i="145"/>
  <c r="N168" i="145"/>
  <c r="N166" i="145"/>
  <c r="N165" i="145"/>
  <c r="N163" i="145"/>
  <c r="N162" i="145"/>
  <c r="N160" i="145"/>
  <c r="N159" i="145"/>
  <c r="N157" i="145"/>
  <c r="N156" i="145"/>
  <c r="N154" i="145"/>
  <c r="N153" i="145"/>
  <c r="N151" i="145"/>
  <c r="N150" i="145"/>
  <c r="N148" i="145"/>
  <c r="N147" i="145"/>
  <c r="N145" i="145"/>
  <c r="N144" i="145"/>
  <c r="N142" i="145"/>
  <c r="N141" i="145"/>
  <c r="N139" i="145"/>
  <c r="N138" i="145"/>
  <c r="N136" i="145"/>
  <c r="N135" i="145"/>
  <c r="N133" i="145"/>
  <c r="N132" i="145"/>
  <c r="N130" i="145"/>
  <c r="N129" i="145"/>
  <c r="N127" i="145"/>
  <c r="N126" i="145"/>
  <c r="N124" i="145"/>
  <c r="N123" i="145"/>
  <c r="N121" i="145"/>
  <c r="N120" i="145"/>
  <c r="N118" i="145"/>
  <c r="N117" i="145"/>
  <c r="N115" i="145"/>
  <c r="N114" i="145"/>
  <c r="N112" i="145"/>
  <c r="N111" i="145"/>
  <c r="N109" i="145"/>
  <c r="N108" i="145"/>
  <c r="N106" i="145"/>
  <c r="N105" i="145"/>
  <c r="N103" i="145"/>
  <c r="N102" i="145"/>
  <c r="N100" i="145"/>
  <c r="N99" i="145"/>
  <c r="N97" i="145"/>
  <c r="N96" i="145"/>
  <c r="N94" i="145"/>
  <c r="N93" i="145"/>
  <c r="N91" i="145"/>
  <c r="N90" i="145"/>
  <c r="N88" i="145"/>
  <c r="N87" i="145"/>
  <c r="N85" i="145"/>
  <c r="N84" i="145"/>
  <c r="N82" i="145"/>
  <c r="N81" i="145"/>
  <c r="N79" i="145"/>
  <c r="N78" i="145"/>
  <c r="N76" i="145"/>
  <c r="N75" i="145"/>
  <c r="N73" i="145"/>
  <c r="N72" i="145"/>
  <c r="N70" i="145"/>
  <c r="N69" i="145"/>
  <c r="N67" i="145"/>
  <c r="N66" i="145"/>
  <c r="N64" i="145"/>
  <c r="N63" i="145"/>
  <c r="N61" i="145"/>
  <c r="N60" i="145"/>
  <c r="N58" i="145"/>
  <c r="N57" i="145"/>
  <c r="N55" i="145"/>
  <c r="N54" i="145"/>
  <c r="N52" i="145"/>
  <c r="N51" i="145"/>
  <c r="N49" i="145"/>
  <c r="N48" i="145"/>
  <c r="N46" i="145"/>
  <c r="N45" i="145"/>
  <c r="N43" i="145"/>
  <c r="N42" i="145"/>
  <c r="N40" i="145"/>
  <c r="N39" i="145"/>
  <c r="N37" i="145"/>
  <c r="N36" i="145"/>
  <c r="N34" i="145"/>
  <c r="N33" i="145"/>
  <c r="N31" i="145"/>
  <c r="N30" i="145"/>
  <c r="N28" i="145"/>
  <c r="N27" i="145"/>
  <c r="N25" i="145"/>
  <c r="N24" i="145"/>
  <c r="N22" i="145"/>
  <c r="N21" i="145"/>
  <c r="N19" i="145"/>
  <c r="N18" i="145"/>
  <c r="N16" i="145"/>
  <c r="N15" i="145"/>
  <c r="N13" i="145"/>
  <c r="N12" i="145"/>
  <c r="N10" i="145"/>
  <c r="N9" i="145"/>
  <c r="N7" i="145"/>
  <c r="N6" i="145"/>
  <c r="L226" i="145"/>
  <c r="L225" i="145"/>
  <c r="L223" i="145"/>
  <c r="L222" i="145"/>
  <c r="L220" i="145"/>
  <c r="L219" i="145"/>
  <c r="L217" i="145"/>
  <c r="L216" i="145"/>
  <c r="L214" i="145"/>
  <c r="L213" i="145"/>
  <c r="L211" i="145"/>
  <c r="L210" i="145"/>
  <c r="L208" i="145"/>
  <c r="L207" i="145"/>
  <c r="L205" i="145"/>
  <c r="L204" i="145"/>
  <c r="L202" i="145"/>
  <c r="L201" i="145"/>
  <c r="L199" i="145"/>
  <c r="L198" i="145"/>
  <c r="L196" i="145"/>
  <c r="L195" i="145"/>
  <c r="L193" i="145"/>
  <c r="L192" i="145"/>
  <c r="L190" i="145"/>
  <c r="L189" i="145"/>
  <c r="L187" i="145"/>
  <c r="L186" i="145"/>
  <c r="L184" i="145"/>
  <c r="L183" i="145"/>
  <c r="L181" i="145"/>
  <c r="L180" i="145"/>
  <c r="L178" i="145"/>
  <c r="L177" i="145"/>
  <c r="L175" i="145"/>
  <c r="L174" i="145"/>
  <c r="L172" i="145"/>
  <c r="L171" i="145"/>
  <c r="L169" i="145"/>
  <c r="L168" i="145"/>
  <c r="L166" i="145"/>
  <c r="L165" i="145"/>
  <c r="L163" i="145"/>
  <c r="L162" i="145"/>
  <c r="L160" i="145"/>
  <c r="L159" i="145"/>
  <c r="L157" i="145"/>
  <c r="L156" i="145"/>
  <c r="L154" i="145"/>
  <c r="L153" i="145"/>
  <c r="L151" i="145"/>
  <c r="L150" i="145"/>
  <c r="L148" i="145"/>
  <c r="L147" i="145"/>
  <c r="L145" i="145"/>
  <c r="L144" i="145"/>
  <c r="L142" i="145"/>
  <c r="L141" i="145"/>
  <c r="L139" i="145"/>
  <c r="L138" i="145"/>
  <c r="L136" i="145"/>
  <c r="L135" i="145"/>
  <c r="L133" i="145"/>
  <c r="L132" i="145"/>
  <c r="L130" i="145"/>
  <c r="L129" i="145"/>
  <c r="L127" i="145"/>
  <c r="L126" i="145"/>
  <c r="L124" i="145"/>
  <c r="L123" i="145"/>
  <c r="L121" i="145"/>
  <c r="L120" i="145"/>
  <c r="L118" i="145"/>
  <c r="L117" i="145"/>
  <c r="L115" i="145"/>
  <c r="L114" i="145"/>
  <c r="L112" i="145"/>
  <c r="L111" i="145"/>
  <c r="L109" i="145"/>
  <c r="L108" i="145"/>
  <c r="L106" i="145"/>
  <c r="L105" i="145"/>
  <c r="L103" i="145"/>
  <c r="L102" i="145"/>
  <c r="L100" i="145"/>
  <c r="L99" i="145"/>
  <c r="L97" i="145"/>
  <c r="L96" i="145"/>
  <c r="L94" i="145"/>
  <c r="L93" i="145"/>
  <c r="L91" i="145"/>
  <c r="L90" i="145"/>
  <c r="L88" i="145"/>
  <c r="L87" i="145"/>
  <c r="L85" i="145"/>
  <c r="L84" i="145"/>
  <c r="L82" i="145"/>
  <c r="L81" i="145"/>
  <c r="L79" i="145"/>
  <c r="L78" i="145"/>
  <c r="L76" i="145"/>
  <c r="L75" i="145"/>
  <c r="L73" i="145"/>
  <c r="L72" i="145"/>
  <c r="L70" i="145"/>
  <c r="L69" i="145"/>
  <c r="L67" i="145"/>
  <c r="L66" i="145"/>
  <c r="L64" i="145"/>
  <c r="L63" i="145"/>
  <c r="L61" i="145"/>
  <c r="L60" i="145"/>
  <c r="L58" i="145"/>
  <c r="L57" i="145"/>
  <c r="L55" i="145"/>
  <c r="L54" i="145"/>
  <c r="L52" i="145"/>
  <c r="L51" i="145"/>
  <c r="L49" i="145"/>
  <c r="L48" i="145"/>
  <c r="L46" i="145"/>
  <c r="L45" i="145"/>
  <c r="L43" i="145"/>
  <c r="L42" i="145"/>
  <c r="L40" i="145"/>
  <c r="L39" i="145"/>
  <c r="L37" i="145"/>
  <c r="L36" i="145"/>
  <c r="L34" i="145"/>
  <c r="L33" i="145"/>
  <c r="L31" i="145"/>
  <c r="L30" i="145"/>
  <c r="L28" i="145"/>
  <c r="L27" i="145"/>
  <c r="L25" i="145"/>
  <c r="L24" i="145"/>
  <c r="L22" i="145"/>
  <c r="L21" i="145"/>
  <c r="L19" i="145"/>
  <c r="L18" i="145"/>
  <c r="L16" i="145"/>
  <c r="L15" i="145"/>
  <c r="L13" i="145"/>
  <c r="L12" i="145"/>
  <c r="L10" i="145"/>
  <c r="L9" i="145"/>
  <c r="L7" i="145"/>
  <c r="L6" i="145"/>
  <c r="I226" i="145"/>
  <c r="I225" i="145"/>
  <c r="I223" i="145"/>
  <c r="I222" i="145"/>
  <c r="I220" i="145"/>
  <c r="I219" i="145"/>
  <c r="I217" i="145"/>
  <c r="I216" i="145"/>
  <c r="I214" i="145"/>
  <c r="I213" i="145"/>
  <c r="I211" i="145"/>
  <c r="I210" i="145"/>
  <c r="I208" i="145"/>
  <c r="I207" i="145"/>
  <c r="I205" i="145"/>
  <c r="I204" i="145"/>
  <c r="I202" i="145"/>
  <c r="I201" i="145"/>
  <c r="I199" i="145"/>
  <c r="I198" i="145"/>
  <c r="I196" i="145"/>
  <c r="I195" i="145"/>
  <c r="I193" i="145"/>
  <c r="I192" i="145"/>
  <c r="I190" i="145"/>
  <c r="I189" i="145"/>
  <c r="I187" i="145"/>
  <c r="I186" i="145"/>
  <c r="I184" i="145"/>
  <c r="I183" i="145"/>
  <c r="I181" i="145"/>
  <c r="I180" i="145"/>
  <c r="I178" i="145"/>
  <c r="I177" i="145"/>
  <c r="I175" i="145"/>
  <c r="I174" i="145"/>
  <c r="I172" i="145"/>
  <c r="I171" i="145"/>
  <c r="I169" i="145"/>
  <c r="I168" i="145"/>
  <c r="I166" i="145"/>
  <c r="I165" i="145"/>
  <c r="I163" i="145"/>
  <c r="I162" i="145"/>
  <c r="I160" i="145"/>
  <c r="I159" i="145"/>
  <c r="I157" i="145"/>
  <c r="I156" i="145"/>
  <c r="I154" i="145"/>
  <c r="I153" i="145"/>
  <c r="I151" i="145"/>
  <c r="I150" i="145"/>
  <c r="I148" i="145"/>
  <c r="I147" i="145"/>
  <c r="I145" i="145"/>
  <c r="I144" i="145"/>
  <c r="I142" i="145"/>
  <c r="I141" i="145"/>
  <c r="I139" i="145"/>
  <c r="I138" i="145"/>
  <c r="I136" i="145"/>
  <c r="I135" i="145"/>
  <c r="I133" i="145"/>
  <c r="I132" i="145"/>
  <c r="I130" i="145"/>
  <c r="I129" i="145"/>
  <c r="I127" i="145"/>
  <c r="I126" i="145"/>
  <c r="I124" i="145"/>
  <c r="I123" i="145"/>
  <c r="I121" i="145"/>
  <c r="I120" i="145"/>
  <c r="I118" i="145"/>
  <c r="I117" i="145"/>
  <c r="I115" i="145"/>
  <c r="I114" i="145"/>
  <c r="I112" i="145"/>
  <c r="I111" i="145"/>
  <c r="I109" i="145"/>
  <c r="I108" i="145"/>
  <c r="I106" i="145"/>
  <c r="I105" i="145"/>
  <c r="I103" i="145"/>
  <c r="I102" i="145"/>
  <c r="I100" i="145"/>
  <c r="I99" i="145"/>
  <c r="I97" i="145"/>
  <c r="I96" i="145"/>
  <c r="I94" i="145"/>
  <c r="I93" i="145"/>
  <c r="I91" i="145"/>
  <c r="I90" i="145"/>
  <c r="I88" i="145"/>
  <c r="I87" i="145"/>
  <c r="I85" i="145"/>
  <c r="I84" i="145"/>
  <c r="I82" i="145"/>
  <c r="I81" i="145"/>
  <c r="I79" i="145"/>
  <c r="I78" i="145"/>
  <c r="I76" i="145"/>
  <c r="I75" i="145"/>
  <c r="I73" i="145"/>
  <c r="I72" i="145"/>
  <c r="I70" i="145"/>
  <c r="I69" i="145"/>
  <c r="I67" i="145"/>
  <c r="I66" i="145"/>
  <c r="I64" i="145"/>
  <c r="I63" i="145"/>
  <c r="I61" i="145"/>
  <c r="I60" i="145"/>
  <c r="I58" i="145"/>
  <c r="I57" i="145"/>
  <c r="I55" i="145"/>
  <c r="I54" i="145"/>
  <c r="I52" i="145"/>
  <c r="I51" i="145"/>
  <c r="I49" i="145"/>
  <c r="I48" i="145"/>
  <c r="I46" i="145"/>
  <c r="I45" i="145"/>
  <c r="I43" i="145"/>
  <c r="I42" i="145"/>
  <c r="I40" i="145"/>
  <c r="I39" i="145"/>
  <c r="I37" i="145"/>
  <c r="I36" i="145"/>
  <c r="I34" i="145"/>
  <c r="I33" i="145"/>
  <c r="I31" i="145"/>
  <c r="I30" i="145"/>
  <c r="I28" i="145"/>
  <c r="I27" i="145"/>
  <c r="I25" i="145"/>
  <c r="I24" i="145"/>
  <c r="I22" i="145"/>
  <c r="I21" i="145"/>
  <c r="I19" i="145"/>
  <c r="I18" i="145"/>
  <c r="I16" i="145"/>
  <c r="I15" i="145"/>
  <c r="I13" i="145"/>
  <c r="I12" i="145"/>
  <c r="I10" i="145"/>
  <c r="I9" i="145"/>
  <c r="I7" i="145"/>
  <c r="I6" i="145"/>
  <c r="G226" i="145"/>
  <c r="G225" i="145"/>
  <c r="G223" i="145"/>
  <c r="G222" i="145"/>
  <c r="G220" i="145"/>
  <c r="G219" i="145"/>
  <c r="G217" i="145"/>
  <c r="G216" i="145"/>
  <c r="G214" i="145"/>
  <c r="G213" i="145"/>
  <c r="G211" i="145"/>
  <c r="G210" i="145"/>
  <c r="G208" i="145"/>
  <c r="G207" i="145"/>
  <c r="G205" i="145"/>
  <c r="G204" i="145"/>
  <c r="G202" i="145"/>
  <c r="G201" i="145"/>
  <c r="G199" i="145"/>
  <c r="G198" i="145"/>
  <c r="G196" i="145"/>
  <c r="G195" i="145"/>
  <c r="G193" i="145"/>
  <c r="G192" i="145"/>
  <c r="G190" i="145"/>
  <c r="G189" i="145"/>
  <c r="G187" i="145"/>
  <c r="G186" i="145"/>
  <c r="G184" i="145"/>
  <c r="G183" i="145"/>
  <c r="G181" i="145"/>
  <c r="G180" i="145"/>
  <c r="G178" i="145"/>
  <c r="G177" i="145"/>
  <c r="G175" i="145"/>
  <c r="G174" i="145"/>
  <c r="G172" i="145"/>
  <c r="G171" i="145"/>
  <c r="G169" i="145"/>
  <c r="G168" i="145"/>
  <c r="G166" i="145"/>
  <c r="G165" i="145"/>
  <c r="G163" i="145"/>
  <c r="G162" i="145"/>
  <c r="G160" i="145"/>
  <c r="G159" i="145"/>
  <c r="G157" i="145"/>
  <c r="G156" i="145"/>
  <c r="G154" i="145"/>
  <c r="G153" i="145"/>
  <c r="G151" i="145"/>
  <c r="G150" i="145"/>
  <c r="G148" i="145"/>
  <c r="G147" i="145"/>
  <c r="G145" i="145"/>
  <c r="G144" i="145"/>
  <c r="G142" i="145"/>
  <c r="G141" i="145"/>
  <c r="G139" i="145"/>
  <c r="G138" i="145"/>
  <c r="G136" i="145"/>
  <c r="G135" i="145"/>
  <c r="G133" i="145"/>
  <c r="G132" i="145"/>
  <c r="G130" i="145"/>
  <c r="G129" i="145"/>
  <c r="G127" i="145"/>
  <c r="G126" i="145"/>
  <c r="G124" i="145"/>
  <c r="G123" i="145"/>
  <c r="G121" i="145"/>
  <c r="G120" i="145"/>
  <c r="G118" i="145"/>
  <c r="G117" i="145"/>
  <c r="G115" i="145"/>
  <c r="G114" i="145"/>
  <c r="G112" i="145"/>
  <c r="G111" i="145"/>
  <c r="G109" i="145"/>
  <c r="G108" i="145"/>
  <c r="G106" i="145"/>
  <c r="G105" i="145"/>
  <c r="G103" i="145"/>
  <c r="G102" i="145"/>
  <c r="G100" i="145"/>
  <c r="G99" i="145"/>
  <c r="G97" i="145"/>
  <c r="G96" i="145"/>
  <c r="G94" i="145"/>
  <c r="G93" i="145"/>
  <c r="G91" i="145"/>
  <c r="G90" i="145"/>
  <c r="G88" i="145"/>
  <c r="G87" i="145"/>
  <c r="G85" i="145"/>
  <c r="G84" i="145"/>
  <c r="G82" i="145"/>
  <c r="G81" i="145"/>
  <c r="G79" i="145"/>
  <c r="G78" i="145"/>
  <c r="G76" i="145"/>
  <c r="G75" i="145"/>
  <c r="G73" i="145"/>
  <c r="G72" i="145"/>
  <c r="G70" i="145"/>
  <c r="G69" i="145"/>
  <c r="G67" i="145"/>
  <c r="G66" i="145"/>
  <c r="G64" i="145"/>
  <c r="G63" i="145"/>
  <c r="G61" i="145"/>
  <c r="G60" i="145"/>
  <c r="G58" i="145"/>
  <c r="G57" i="145"/>
  <c r="G55" i="145"/>
  <c r="G54" i="145"/>
  <c r="G52" i="145"/>
  <c r="G51" i="145"/>
  <c r="G49" i="145"/>
  <c r="G48" i="145"/>
  <c r="G46" i="145"/>
  <c r="G45" i="145"/>
  <c r="G43" i="145"/>
  <c r="G42" i="145"/>
  <c r="G40" i="145"/>
  <c r="G39" i="145"/>
  <c r="G37" i="145"/>
  <c r="G36" i="145"/>
  <c r="G34" i="145"/>
  <c r="G33" i="145"/>
  <c r="G31" i="145"/>
  <c r="G30" i="145"/>
  <c r="G28" i="145"/>
  <c r="G27" i="145"/>
  <c r="G25" i="145"/>
  <c r="G24" i="145"/>
  <c r="G22" i="145"/>
  <c r="G21" i="145"/>
  <c r="G19" i="145"/>
  <c r="G18" i="145"/>
  <c r="G16" i="145"/>
  <c r="G15" i="145"/>
  <c r="G13" i="145"/>
  <c r="G12" i="145"/>
  <c r="G10" i="145"/>
  <c r="G9" i="145"/>
  <c r="G7" i="145"/>
  <c r="G6" i="145"/>
  <c r="AN14" i="145" l="1"/>
  <c r="AN38" i="145"/>
  <c r="AN62" i="145"/>
  <c r="AN86" i="145"/>
  <c r="AN17" i="145"/>
  <c r="AN65" i="145"/>
  <c r="AN89" i="145"/>
  <c r="AN113" i="145"/>
  <c r="AN137" i="145"/>
  <c r="AN161" i="145"/>
  <c r="AN185" i="145"/>
  <c r="AN209" i="145"/>
  <c r="AN41" i="145"/>
  <c r="AN32" i="145"/>
  <c r="AN104" i="145"/>
  <c r="AN20" i="145"/>
  <c r="AN50" i="145"/>
  <c r="AN98" i="145"/>
  <c r="AN122" i="145"/>
  <c r="AN170" i="145"/>
  <c r="AN194" i="145"/>
  <c r="AN218" i="145"/>
  <c r="AN26" i="145"/>
  <c r="AN74" i="145"/>
  <c r="AN146" i="145"/>
  <c r="AN8" i="145"/>
  <c r="AN56" i="145"/>
  <c r="AN80" i="145"/>
  <c r="AN128" i="145"/>
  <c r="AN152" i="145"/>
  <c r="AN176" i="145"/>
  <c r="AN200" i="145"/>
  <c r="AN35" i="145"/>
  <c r="AN83" i="145"/>
  <c r="AN131" i="145"/>
  <c r="AN155" i="145"/>
  <c r="AN203" i="145"/>
  <c r="AN110" i="145"/>
  <c r="AN134" i="145"/>
  <c r="AN158" i="145"/>
  <c r="AN182" i="145"/>
  <c r="AN206" i="145"/>
  <c r="AN44" i="145"/>
  <c r="AN68" i="145"/>
  <c r="AN92" i="145"/>
  <c r="AN116" i="145"/>
  <c r="AN140" i="145"/>
  <c r="AN164" i="145"/>
  <c r="AN188" i="145"/>
  <c r="AN212" i="145"/>
  <c r="AN23" i="145"/>
  <c r="AN47" i="145"/>
  <c r="AN71" i="145"/>
  <c r="AN95" i="145"/>
  <c r="AN119" i="145"/>
  <c r="AN143" i="145"/>
  <c r="AN167" i="145"/>
  <c r="AN191" i="145"/>
  <c r="AN215" i="145"/>
  <c r="AN29" i="145"/>
  <c r="AN53" i="145"/>
  <c r="AN77" i="145"/>
  <c r="AN101" i="145"/>
  <c r="AN125" i="145"/>
  <c r="AN149" i="145"/>
  <c r="AN173" i="145"/>
  <c r="AN197" i="145"/>
  <c r="AN221" i="145"/>
  <c r="AN224" i="145"/>
  <c r="AN11" i="145"/>
  <c r="AN59" i="145"/>
  <c r="AN107" i="145"/>
  <c r="AN179" i="145"/>
  <c r="AN227" i="145"/>
  <c r="AM77" i="154" l="1"/>
  <c r="AK77" i="154"/>
  <c r="AH77" i="154"/>
  <c r="AF77" i="154"/>
  <c r="AC77" i="154"/>
  <c r="AA77" i="154"/>
  <c r="X77" i="154"/>
  <c r="V77" i="154"/>
  <c r="Q77" i="154"/>
  <c r="N77" i="154"/>
  <c r="L77" i="154"/>
  <c r="I77" i="154"/>
  <c r="G77" i="154"/>
  <c r="AQ76" i="154"/>
  <c r="AR76" i="154" s="1"/>
  <c r="BJ29" i="154" s="1"/>
  <c r="AO76" i="154"/>
  <c r="AP76" i="154" s="1"/>
  <c r="BH29" i="154" s="1"/>
  <c r="AQ75" i="154"/>
  <c r="AR75" i="154" s="1"/>
  <c r="BF29" i="154" s="1"/>
  <c r="AO75" i="154"/>
  <c r="AP75" i="154" s="1"/>
  <c r="BD29" i="154" s="1"/>
  <c r="AM74" i="154"/>
  <c r="AK74" i="154"/>
  <c r="AH74" i="154"/>
  <c r="AF74" i="154"/>
  <c r="AC74" i="154"/>
  <c r="AA74" i="154"/>
  <c r="X74" i="154"/>
  <c r="V74" i="154"/>
  <c r="S74" i="154"/>
  <c r="Q74" i="154"/>
  <c r="N74" i="154"/>
  <c r="L74" i="154"/>
  <c r="I74" i="154"/>
  <c r="G74" i="154"/>
  <c r="AQ73" i="154"/>
  <c r="AR73" i="154" s="1"/>
  <c r="BJ28" i="154" s="1"/>
  <c r="AO73" i="154"/>
  <c r="AP73" i="154" s="1"/>
  <c r="BH28" i="154" s="1"/>
  <c r="AQ72" i="154"/>
  <c r="AR72" i="154" s="1"/>
  <c r="BF28" i="154" s="1"/>
  <c r="AO72" i="154"/>
  <c r="AP72" i="154" s="1"/>
  <c r="BD28" i="154" s="1"/>
  <c r="AM71" i="154"/>
  <c r="AK71" i="154"/>
  <c r="AH71" i="154"/>
  <c r="AF71" i="154"/>
  <c r="AC71" i="154"/>
  <c r="AA71" i="154"/>
  <c r="X71" i="154"/>
  <c r="V71" i="154"/>
  <c r="S71" i="154"/>
  <c r="Q71" i="154"/>
  <c r="N71" i="154"/>
  <c r="L71" i="154"/>
  <c r="I71" i="154"/>
  <c r="G71" i="154"/>
  <c r="AQ70" i="154"/>
  <c r="AR70" i="154" s="1"/>
  <c r="BJ27" i="154" s="1"/>
  <c r="AO70" i="154"/>
  <c r="AP70" i="154" s="1"/>
  <c r="BH27" i="154" s="1"/>
  <c r="AQ69" i="154"/>
  <c r="AR69" i="154" s="1"/>
  <c r="BF27" i="154" s="1"/>
  <c r="AO69" i="154"/>
  <c r="AP69" i="154" s="1"/>
  <c r="BD27" i="154" s="1"/>
  <c r="AM68" i="154"/>
  <c r="AK68" i="154"/>
  <c r="AH68" i="154"/>
  <c r="AF68" i="154"/>
  <c r="AC68" i="154"/>
  <c r="AA68" i="154"/>
  <c r="X68" i="154"/>
  <c r="V68" i="154"/>
  <c r="S68" i="154"/>
  <c r="Q68" i="154"/>
  <c r="N68" i="154"/>
  <c r="L68" i="154"/>
  <c r="I68" i="154"/>
  <c r="G68" i="154"/>
  <c r="AQ67" i="154"/>
  <c r="AR67" i="154" s="1"/>
  <c r="BJ26" i="154" s="1"/>
  <c r="AO67" i="154"/>
  <c r="AP67" i="154" s="1"/>
  <c r="BH26" i="154" s="1"/>
  <c r="AQ66" i="154"/>
  <c r="AR66" i="154" s="1"/>
  <c r="BF26" i="154" s="1"/>
  <c r="AO66" i="154"/>
  <c r="AP66" i="154" s="1"/>
  <c r="BD26" i="154" s="1"/>
  <c r="AM65" i="154"/>
  <c r="AK65" i="154"/>
  <c r="AH65" i="154"/>
  <c r="AF65" i="154"/>
  <c r="AC65" i="154"/>
  <c r="AA65" i="154"/>
  <c r="X65" i="154"/>
  <c r="V65" i="154"/>
  <c r="S65" i="154"/>
  <c r="Q65" i="154"/>
  <c r="N65" i="154"/>
  <c r="L65" i="154"/>
  <c r="I65" i="154"/>
  <c r="G65" i="154"/>
  <c r="AQ64" i="154"/>
  <c r="AR64" i="154" s="1"/>
  <c r="BJ25" i="154" s="1"/>
  <c r="AO64" i="154"/>
  <c r="AP64" i="154" s="1"/>
  <c r="BH25" i="154" s="1"/>
  <c r="AQ63" i="154"/>
  <c r="AR63" i="154" s="1"/>
  <c r="BF25" i="154" s="1"/>
  <c r="AO63" i="154"/>
  <c r="AP63" i="154" s="1"/>
  <c r="BD25" i="154" s="1"/>
  <c r="AM62" i="154"/>
  <c r="AK62" i="154"/>
  <c r="AH62" i="154"/>
  <c r="AF62" i="154"/>
  <c r="AC62" i="154"/>
  <c r="AA62" i="154"/>
  <c r="X62" i="154"/>
  <c r="V62" i="154"/>
  <c r="S62" i="154"/>
  <c r="Q62" i="154"/>
  <c r="N62" i="154"/>
  <c r="L62" i="154"/>
  <c r="I62" i="154"/>
  <c r="G62" i="154"/>
  <c r="AQ61" i="154"/>
  <c r="AR61" i="154" s="1"/>
  <c r="BJ24" i="154" s="1"/>
  <c r="AO61" i="154"/>
  <c r="AP61" i="154" s="1"/>
  <c r="BH24" i="154" s="1"/>
  <c r="AQ60" i="154"/>
  <c r="AR60" i="154" s="1"/>
  <c r="BF24" i="154" s="1"/>
  <c r="AO60" i="154"/>
  <c r="AP60" i="154" s="1"/>
  <c r="BD24" i="154" s="1"/>
  <c r="AM59" i="154"/>
  <c r="AK59" i="154"/>
  <c r="AH59" i="154"/>
  <c r="AF59" i="154"/>
  <c r="AC59" i="154"/>
  <c r="AA59" i="154"/>
  <c r="X59" i="154"/>
  <c r="V59" i="154"/>
  <c r="S59" i="154"/>
  <c r="Q59" i="154"/>
  <c r="N59" i="154"/>
  <c r="L59" i="154"/>
  <c r="I59" i="154"/>
  <c r="G59" i="154"/>
  <c r="AQ58" i="154"/>
  <c r="AR58" i="154" s="1"/>
  <c r="BJ23" i="154" s="1"/>
  <c r="AO58" i="154"/>
  <c r="AP58" i="154" s="1"/>
  <c r="BH23" i="154" s="1"/>
  <c r="AQ57" i="154"/>
  <c r="AR57" i="154" s="1"/>
  <c r="BF23" i="154" s="1"/>
  <c r="AO57" i="154"/>
  <c r="AP57" i="154" s="1"/>
  <c r="BD23" i="154" s="1"/>
  <c r="AM56" i="154"/>
  <c r="AK56" i="154"/>
  <c r="AH56" i="154"/>
  <c r="AF56" i="154"/>
  <c r="AC56" i="154"/>
  <c r="AA56" i="154"/>
  <c r="X56" i="154"/>
  <c r="V56" i="154"/>
  <c r="S56" i="154"/>
  <c r="Q56" i="154"/>
  <c r="N56" i="154"/>
  <c r="L56" i="154"/>
  <c r="I56" i="154"/>
  <c r="G56" i="154"/>
  <c r="AQ55" i="154"/>
  <c r="AR55" i="154" s="1"/>
  <c r="BJ22" i="154" s="1"/>
  <c r="AO55" i="154"/>
  <c r="AP55" i="154" s="1"/>
  <c r="BH22" i="154" s="1"/>
  <c r="AQ54" i="154"/>
  <c r="AR54" i="154" s="1"/>
  <c r="BF22" i="154" s="1"/>
  <c r="AO54" i="154"/>
  <c r="AP54" i="154" s="1"/>
  <c r="BD22" i="154" s="1"/>
  <c r="AM101" i="154"/>
  <c r="AK101" i="154"/>
  <c r="AH101" i="154"/>
  <c r="AF101" i="154"/>
  <c r="AC101" i="154"/>
  <c r="AA101" i="154"/>
  <c r="X101" i="154"/>
  <c r="V101" i="154"/>
  <c r="S101" i="154"/>
  <c r="Q101" i="154"/>
  <c r="N101" i="154"/>
  <c r="L101" i="154"/>
  <c r="I101" i="154"/>
  <c r="G101" i="154"/>
  <c r="AQ100" i="154"/>
  <c r="AR100" i="154" s="1"/>
  <c r="BJ37" i="154" s="1"/>
  <c r="AO100" i="154"/>
  <c r="AP100" i="154" s="1"/>
  <c r="BH37" i="154" s="1"/>
  <c r="AQ99" i="154"/>
  <c r="AR99" i="154" s="1"/>
  <c r="BF37" i="154" s="1"/>
  <c r="AO99" i="154"/>
  <c r="AP99" i="154" s="1"/>
  <c r="BD37" i="154" s="1"/>
  <c r="AM98" i="154"/>
  <c r="AK98" i="154"/>
  <c r="AH98" i="154"/>
  <c r="AF98" i="154"/>
  <c r="AC98" i="154"/>
  <c r="AA98" i="154"/>
  <c r="X98" i="154"/>
  <c r="V98" i="154"/>
  <c r="S98" i="154"/>
  <c r="Q98" i="154"/>
  <c r="L98" i="154"/>
  <c r="I98" i="154"/>
  <c r="G98" i="154"/>
  <c r="AQ97" i="154"/>
  <c r="AR97" i="154" s="1"/>
  <c r="BJ36" i="154" s="1"/>
  <c r="AO97" i="154"/>
  <c r="AP97" i="154" s="1"/>
  <c r="BH36" i="154" s="1"/>
  <c r="AQ96" i="154"/>
  <c r="AR96" i="154" s="1"/>
  <c r="BF36" i="154" s="1"/>
  <c r="AO96" i="154"/>
  <c r="AP96" i="154" s="1"/>
  <c r="BD36" i="154" s="1"/>
  <c r="AM95" i="154"/>
  <c r="AK95" i="154"/>
  <c r="AH95" i="154"/>
  <c r="AF95" i="154"/>
  <c r="AC95" i="154"/>
  <c r="AA95" i="154"/>
  <c r="X95" i="154"/>
  <c r="V95" i="154"/>
  <c r="S95" i="154"/>
  <c r="Q95" i="154"/>
  <c r="N95" i="154"/>
  <c r="L95" i="154"/>
  <c r="I95" i="154"/>
  <c r="AQ94" i="154"/>
  <c r="AR94" i="154" s="1"/>
  <c r="BJ35" i="154" s="1"/>
  <c r="AO94" i="154"/>
  <c r="AP94" i="154" s="1"/>
  <c r="BH35" i="154" s="1"/>
  <c r="AQ93" i="154"/>
  <c r="AR93" i="154" s="1"/>
  <c r="BF35" i="154" s="1"/>
  <c r="AO93" i="154"/>
  <c r="AP93" i="154" s="1"/>
  <c r="BD35" i="154" s="1"/>
  <c r="AM92" i="154"/>
  <c r="AK92" i="154"/>
  <c r="AH92" i="154"/>
  <c r="AF92" i="154"/>
  <c r="AC92" i="154"/>
  <c r="AA92" i="154"/>
  <c r="X92" i="154"/>
  <c r="V92" i="154"/>
  <c r="S92" i="154"/>
  <c r="Q92" i="154"/>
  <c r="N92" i="154"/>
  <c r="L92" i="154"/>
  <c r="I92" i="154"/>
  <c r="G92" i="154"/>
  <c r="AQ91" i="154"/>
  <c r="AR91" i="154" s="1"/>
  <c r="BJ34" i="154" s="1"/>
  <c r="AO91" i="154"/>
  <c r="AP91" i="154" s="1"/>
  <c r="BH34" i="154" s="1"/>
  <c r="AQ90" i="154"/>
  <c r="AR90" i="154" s="1"/>
  <c r="BF34" i="154" s="1"/>
  <c r="AO90" i="154"/>
  <c r="AP90" i="154" s="1"/>
  <c r="BD34" i="154" s="1"/>
  <c r="AM89" i="154"/>
  <c r="AK89" i="154"/>
  <c r="AH89" i="154"/>
  <c r="AF89" i="154"/>
  <c r="AC89" i="154"/>
  <c r="AA89" i="154"/>
  <c r="X89" i="154"/>
  <c r="V89" i="154"/>
  <c r="S89" i="154"/>
  <c r="Q89" i="154"/>
  <c r="N89" i="154"/>
  <c r="L89" i="154"/>
  <c r="I89" i="154"/>
  <c r="G89" i="154"/>
  <c r="AQ88" i="154"/>
  <c r="AR88" i="154" s="1"/>
  <c r="BJ33" i="154" s="1"/>
  <c r="AO88" i="154"/>
  <c r="AP88" i="154" s="1"/>
  <c r="BH33" i="154" s="1"/>
  <c r="AQ87" i="154"/>
  <c r="AR87" i="154" s="1"/>
  <c r="BF33" i="154" s="1"/>
  <c r="AO87" i="154"/>
  <c r="AP87" i="154" s="1"/>
  <c r="BD33" i="154" s="1"/>
  <c r="AM86" i="154"/>
  <c r="AK86" i="154"/>
  <c r="AH86" i="154"/>
  <c r="AF86" i="154"/>
  <c r="AC86" i="154"/>
  <c r="AA86" i="154"/>
  <c r="X86" i="154"/>
  <c r="V86" i="154"/>
  <c r="S86" i="154"/>
  <c r="L86" i="154"/>
  <c r="I86" i="154"/>
  <c r="G86" i="154"/>
  <c r="AQ85" i="154"/>
  <c r="AO85" i="154"/>
  <c r="AQ84" i="154"/>
  <c r="AO84" i="154"/>
  <c r="AM83" i="154"/>
  <c r="AK83" i="154"/>
  <c r="AH83" i="154"/>
  <c r="AF83" i="154"/>
  <c r="AC83" i="154"/>
  <c r="AA83" i="154"/>
  <c r="X83" i="154"/>
  <c r="V83" i="154"/>
  <c r="S83" i="154"/>
  <c r="Q83" i="154"/>
  <c r="N83" i="154"/>
  <c r="L83" i="154"/>
  <c r="I83" i="154"/>
  <c r="G83" i="154"/>
  <c r="AQ82" i="154"/>
  <c r="AO82" i="154"/>
  <c r="AQ81" i="154"/>
  <c r="AO81" i="154"/>
  <c r="AM80" i="154"/>
  <c r="AK80" i="154"/>
  <c r="AH80" i="154"/>
  <c r="AF80" i="154"/>
  <c r="AC80" i="154"/>
  <c r="AA80" i="154"/>
  <c r="X80" i="154"/>
  <c r="V80" i="154"/>
  <c r="S80" i="154"/>
  <c r="Q80" i="154"/>
  <c r="N80" i="154"/>
  <c r="L80" i="154"/>
  <c r="I80" i="154"/>
  <c r="G80" i="154"/>
  <c r="AQ79" i="154"/>
  <c r="AR79" i="154" s="1"/>
  <c r="BJ30" i="154" s="1"/>
  <c r="AO79" i="154"/>
  <c r="AP79" i="154" s="1"/>
  <c r="BH30" i="154" s="1"/>
  <c r="AQ78" i="154"/>
  <c r="AR78" i="154" s="1"/>
  <c r="BF30" i="154" s="1"/>
  <c r="AO78" i="154"/>
  <c r="AP78" i="154" s="1"/>
  <c r="BD30" i="154" s="1"/>
  <c r="AM125" i="154"/>
  <c r="AK125" i="154"/>
  <c r="AH125" i="154"/>
  <c r="AF125" i="154"/>
  <c r="AC125" i="154"/>
  <c r="AA125" i="154"/>
  <c r="V125" i="154"/>
  <c r="S125" i="154"/>
  <c r="Q125" i="154"/>
  <c r="N125" i="154"/>
  <c r="L125" i="154"/>
  <c r="I125" i="154"/>
  <c r="G125" i="154"/>
  <c r="AQ124" i="154"/>
  <c r="AR124" i="154" s="1"/>
  <c r="BJ45" i="154" s="1"/>
  <c r="BW14" i="154" s="1"/>
  <c r="BY14" i="154" s="1"/>
  <c r="AO124" i="154"/>
  <c r="AP124" i="154" s="1"/>
  <c r="BH45" i="154" s="1"/>
  <c r="BT14" i="154" s="1"/>
  <c r="BV14" i="154" s="1"/>
  <c r="AQ123" i="154"/>
  <c r="AR123" i="154" s="1"/>
  <c r="BF45" i="154" s="1"/>
  <c r="BQ14" i="154" s="1"/>
  <c r="BS14" i="154" s="1"/>
  <c r="AO123" i="154"/>
  <c r="AP123" i="154" s="1"/>
  <c r="BD45" i="154" s="1"/>
  <c r="BN14" i="154" s="1"/>
  <c r="BP14" i="154" s="1"/>
  <c r="AM122" i="154"/>
  <c r="AK122" i="154"/>
  <c r="AH122" i="154"/>
  <c r="AF122" i="154"/>
  <c r="AC122" i="154"/>
  <c r="AA122" i="154"/>
  <c r="X122" i="154"/>
  <c r="V122" i="154"/>
  <c r="S122" i="154"/>
  <c r="Q122" i="154"/>
  <c r="N122" i="154"/>
  <c r="L122" i="154"/>
  <c r="I122" i="154"/>
  <c r="G122" i="154"/>
  <c r="AQ121" i="154"/>
  <c r="AR121" i="154" s="1"/>
  <c r="BJ44" i="154" s="1"/>
  <c r="BW13" i="154" s="1"/>
  <c r="BY13" i="154" s="1"/>
  <c r="AO121" i="154"/>
  <c r="AP121" i="154" s="1"/>
  <c r="BH44" i="154" s="1"/>
  <c r="BT13" i="154" s="1"/>
  <c r="BV13" i="154" s="1"/>
  <c r="AQ120" i="154"/>
  <c r="AR120" i="154" s="1"/>
  <c r="BF44" i="154" s="1"/>
  <c r="BQ13" i="154" s="1"/>
  <c r="BS13" i="154" s="1"/>
  <c r="AO120" i="154"/>
  <c r="AP120" i="154" s="1"/>
  <c r="BD44" i="154" s="1"/>
  <c r="BN13" i="154" s="1"/>
  <c r="BP13" i="154" s="1"/>
  <c r="AM119" i="154"/>
  <c r="AK119" i="154"/>
  <c r="AH119" i="154"/>
  <c r="AF119" i="154"/>
  <c r="AC119" i="154"/>
  <c r="AA119" i="154"/>
  <c r="X119" i="154"/>
  <c r="V119" i="154"/>
  <c r="S119" i="154"/>
  <c r="Q119" i="154"/>
  <c r="N119" i="154"/>
  <c r="L119" i="154"/>
  <c r="I119" i="154"/>
  <c r="G119" i="154"/>
  <c r="AQ118" i="154"/>
  <c r="AR118" i="154" s="1"/>
  <c r="BJ43" i="154" s="1"/>
  <c r="BW12" i="154" s="1"/>
  <c r="BY12" i="154" s="1"/>
  <c r="AO118" i="154"/>
  <c r="AP118" i="154" s="1"/>
  <c r="BH43" i="154" s="1"/>
  <c r="BT12" i="154" s="1"/>
  <c r="BV12" i="154" s="1"/>
  <c r="AQ117" i="154"/>
  <c r="AR117" i="154" s="1"/>
  <c r="BF43" i="154" s="1"/>
  <c r="BQ12" i="154" s="1"/>
  <c r="BS12" i="154" s="1"/>
  <c r="AO117" i="154"/>
  <c r="AP117" i="154" s="1"/>
  <c r="BD43" i="154" s="1"/>
  <c r="BN12" i="154" s="1"/>
  <c r="BP12" i="154" s="1"/>
  <c r="AM116" i="154"/>
  <c r="AK116" i="154"/>
  <c r="AH116" i="154"/>
  <c r="AF116" i="154"/>
  <c r="AC116" i="154"/>
  <c r="AA116" i="154"/>
  <c r="X116" i="154"/>
  <c r="V116" i="154"/>
  <c r="S116" i="154"/>
  <c r="Q116" i="154"/>
  <c r="L116" i="154"/>
  <c r="I116" i="154"/>
  <c r="G116" i="154"/>
  <c r="AQ115" i="154"/>
  <c r="AR115" i="154" s="1"/>
  <c r="BJ42" i="154" s="1"/>
  <c r="BW11" i="154" s="1"/>
  <c r="BY11" i="154" s="1"/>
  <c r="AO115" i="154"/>
  <c r="AP115" i="154" s="1"/>
  <c r="BH42" i="154" s="1"/>
  <c r="BT11" i="154" s="1"/>
  <c r="BV11" i="154" s="1"/>
  <c r="AQ114" i="154"/>
  <c r="AR114" i="154" s="1"/>
  <c r="BF42" i="154" s="1"/>
  <c r="BQ11" i="154" s="1"/>
  <c r="BS11" i="154" s="1"/>
  <c r="AO114" i="154"/>
  <c r="AP114" i="154" s="1"/>
  <c r="BD42" i="154" s="1"/>
  <c r="BN11" i="154" s="1"/>
  <c r="BP11" i="154" s="1"/>
  <c r="AM113" i="154"/>
  <c r="AK113" i="154"/>
  <c r="AH113" i="154"/>
  <c r="AF113" i="154"/>
  <c r="AC113" i="154"/>
  <c r="AA113" i="154"/>
  <c r="X113" i="154"/>
  <c r="V113" i="154"/>
  <c r="S113" i="154"/>
  <c r="Q113" i="154"/>
  <c r="N113" i="154"/>
  <c r="L113" i="154"/>
  <c r="I113" i="154"/>
  <c r="G113" i="154"/>
  <c r="AQ112" i="154"/>
  <c r="AR112" i="154" s="1"/>
  <c r="BJ41" i="154" s="1"/>
  <c r="BW10" i="154" s="1"/>
  <c r="BY10" i="154" s="1"/>
  <c r="AO112" i="154"/>
  <c r="AP112" i="154" s="1"/>
  <c r="BH41" i="154" s="1"/>
  <c r="BT10" i="154" s="1"/>
  <c r="BV10" i="154" s="1"/>
  <c r="AQ111" i="154"/>
  <c r="AR111" i="154" s="1"/>
  <c r="BF41" i="154" s="1"/>
  <c r="BQ10" i="154" s="1"/>
  <c r="BS10" i="154" s="1"/>
  <c r="AO111" i="154"/>
  <c r="AP111" i="154" s="1"/>
  <c r="BD41" i="154" s="1"/>
  <c r="BN10" i="154" s="1"/>
  <c r="BP10" i="154" s="1"/>
  <c r="AM110" i="154"/>
  <c r="AK110" i="154"/>
  <c r="AH110" i="154"/>
  <c r="AF110" i="154"/>
  <c r="AC110" i="154"/>
  <c r="AA110" i="154"/>
  <c r="X110" i="154"/>
  <c r="V110" i="154"/>
  <c r="S110" i="154"/>
  <c r="Q110" i="154"/>
  <c r="N110" i="154"/>
  <c r="L110" i="154"/>
  <c r="G110" i="154"/>
  <c r="AQ109" i="154"/>
  <c r="AR109" i="154" s="1"/>
  <c r="BJ40" i="154" s="1"/>
  <c r="BW9" i="154" s="1"/>
  <c r="BY9" i="154" s="1"/>
  <c r="AO109" i="154"/>
  <c r="AP109" i="154" s="1"/>
  <c r="BH40" i="154" s="1"/>
  <c r="BT9" i="154" s="1"/>
  <c r="BV9" i="154" s="1"/>
  <c r="AQ108" i="154"/>
  <c r="AR108" i="154" s="1"/>
  <c r="BF40" i="154" s="1"/>
  <c r="BQ9" i="154" s="1"/>
  <c r="BS9" i="154" s="1"/>
  <c r="AO108" i="154"/>
  <c r="AP108" i="154" s="1"/>
  <c r="BD40" i="154" s="1"/>
  <c r="BN9" i="154" s="1"/>
  <c r="BP9" i="154" s="1"/>
  <c r="AM107" i="154"/>
  <c r="AK107" i="154"/>
  <c r="AH107" i="154"/>
  <c r="AF107" i="154"/>
  <c r="AC107" i="154"/>
  <c r="AA107" i="154"/>
  <c r="X107" i="154"/>
  <c r="V107" i="154"/>
  <c r="S107" i="154"/>
  <c r="Q107" i="154"/>
  <c r="N107" i="154"/>
  <c r="L107" i="154"/>
  <c r="I107" i="154"/>
  <c r="AQ106" i="154"/>
  <c r="AO106" i="154"/>
  <c r="AQ105" i="154"/>
  <c r="AO105" i="154"/>
  <c r="AM104" i="154"/>
  <c r="AK104" i="154"/>
  <c r="AH104" i="154"/>
  <c r="AF104" i="154"/>
  <c r="AC104" i="154"/>
  <c r="AA104" i="154"/>
  <c r="X104" i="154"/>
  <c r="V104" i="154"/>
  <c r="S104" i="154"/>
  <c r="Q104" i="154"/>
  <c r="N104" i="154"/>
  <c r="L104" i="154"/>
  <c r="I104" i="154"/>
  <c r="AQ103" i="154"/>
  <c r="AR103" i="154" s="1"/>
  <c r="BJ38" i="154" s="1"/>
  <c r="AO103" i="154"/>
  <c r="AP103" i="154" s="1"/>
  <c r="BH38" i="154" s="1"/>
  <c r="AQ102" i="154"/>
  <c r="AR102" i="154" s="1"/>
  <c r="BF38" i="154" s="1"/>
  <c r="AO102" i="154"/>
  <c r="AP102" i="154" s="1"/>
  <c r="BD38" i="154" s="1"/>
  <c r="AM149" i="154"/>
  <c r="AK149" i="154"/>
  <c r="AH149" i="154"/>
  <c r="AF149" i="154"/>
  <c r="AC149" i="154"/>
  <c r="AA149" i="154"/>
  <c r="X149" i="154"/>
  <c r="V149" i="154"/>
  <c r="S149" i="154"/>
  <c r="Q149" i="154"/>
  <c r="N149" i="154"/>
  <c r="L149" i="154"/>
  <c r="I149" i="154"/>
  <c r="G149" i="154"/>
  <c r="AQ148" i="154"/>
  <c r="AR148" i="154" s="1"/>
  <c r="BJ53" i="154" s="1"/>
  <c r="BW22" i="154" s="1"/>
  <c r="BY22" i="154" s="1"/>
  <c r="AO148" i="154"/>
  <c r="AP148" i="154" s="1"/>
  <c r="BH53" i="154" s="1"/>
  <c r="BT22" i="154" s="1"/>
  <c r="BV22" i="154" s="1"/>
  <c r="AQ147" i="154"/>
  <c r="AR147" i="154" s="1"/>
  <c r="BF53" i="154" s="1"/>
  <c r="BQ22" i="154" s="1"/>
  <c r="BS22" i="154" s="1"/>
  <c r="AO147" i="154"/>
  <c r="AP147" i="154" s="1"/>
  <c r="BD53" i="154" s="1"/>
  <c r="BN22" i="154" s="1"/>
  <c r="BP22" i="154" s="1"/>
  <c r="AM146" i="154"/>
  <c r="AK146" i="154"/>
  <c r="AH146" i="154"/>
  <c r="AF146" i="154"/>
  <c r="AC146" i="154"/>
  <c r="AA146" i="154"/>
  <c r="X146" i="154"/>
  <c r="V146" i="154"/>
  <c r="S146" i="154"/>
  <c r="Q146" i="154"/>
  <c r="N146" i="154"/>
  <c r="L146" i="154"/>
  <c r="I146" i="154"/>
  <c r="G146" i="154"/>
  <c r="AQ145" i="154"/>
  <c r="AR145" i="154" s="1"/>
  <c r="BJ52" i="154" s="1"/>
  <c r="BW21" i="154" s="1"/>
  <c r="BY21" i="154" s="1"/>
  <c r="AO145" i="154"/>
  <c r="AP145" i="154" s="1"/>
  <c r="BH52" i="154" s="1"/>
  <c r="BT21" i="154" s="1"/>
  <c r="BV21" i="154" s="1"/>
  <c r="AQ144" i="154"/>
  <c r="AR144" i="154" s="1"/>
  <c r="BF52" i="154" s="1"/>
  <c r="BQ21" i="154" s="1"/>
  <c r="BS21" i="154" s="1"/>
  <c r="AO144" i="154"/>
  <c r="AP144" i="154" s="1"/>
  <c r="BD52" i="154" s="1"/>
  <c r="BN21" i="154" s="1"/>
  <c r="BP21" i="154" s="1"/>
  <c r="AM143" i="154"/>
  <c r="AK143" i="154"/>
  <c r="AH143" i="154"/>
  <c r="AF143" i="154"/>
  <c r="AC143" i="154"/>
  <c r="AA143" i="154"/>
  <c r="X143" i="154"/>
  <c r="V143" i="154"/>
  <c r="S143" i="154"/>
  <c r="Q143" i="154"/>
  <c r="N143" i="154"/>
  <c r="L143" i="154"/>
  <c r="I143" i="154"/>
  <c r="G143" i="154"/>
  <c r="AQ142" i="154"/>
  <c r="AR142" i="154" s="1"/>
  <c r="BJ51" i="154" s="1"/>
  <c r="BW20" i="154" s="1"/>
  <c r="BY20" i="154" s="1"/>
  <c r="AO142" i="154"/>
  <c r="AP142" i="154" s="1"/>
  <c r="BH51" i="154" s="1"/>
  <c r="BT20" i="154" s="1"/>
  <c r="BV20" i="154" s="1"/>
  <c r="AQ141" i="154"/>
  <c r="AR141" i="154" s="1"/>
  <c r="BF51" i="154" s="1"/>
  <c r="BQ20" i="154" s="1"/>
  <c r="BS20" i="154" s="1"/>
  <c r="AO141" i="154"/>
  <c r="AP141" i="154" s="1"/>
  <c r="BD51" i="154" s="1"/>
  <c r="BN20" i="154" s="1"/>
  <c r="BP20" i="154" s="1"/>
  <c r="AM140" i="154"/>
  <c r="AK140" i="154"/>
  <c r="AH140" i="154"/>
  <c r="AF140" i="154"/>
  <c r="AC140" i="154"/>
  <c r="AA140" i="154"/>
  <c r="X140" i="154"/>
  <c r="V140" i="154"/>
  <c r="S140" i="154"/>
  <c r="Q140" i="154"/>
  <c r="N140" i="154"/>
  <c r="L140" i="154"/>
  <c r="I140" i="154"/>
  <c r="G140" i="154"/>
  <c r="AQ139" i="154"/>
  <c r="AR139" i="154" s="1"/>
  <c r="BJ50" i="154" s="1"/>
  <c r="BW19" i="154" s="1"/>
  <c r="BY19" i="154" s="1"/>
  <c r="AO139" i="154"/>
  <c r="AP139" i="154" s="1"/>
  <c r="BH50" i="154" s="1"/>
  <c r="BT19" i="154" s="1"/>
  <c r="BV19" i="154" s="1"/>
  <c r="AQ138" i="154"/>
  <c r="AR138" i="154" s="1"/>
  <c r="BF50" i="154" s="1"/>
  <c r="BQ19" i="154" s="1"/>
  <c r="BS19" i="154" s="1"/>
  <c r="AO138" i="154"/>
  <c r="AP138" i="154" s="1"/>
  <c r="BD50" i="154" s="1"/>
  <c r="BN19" i="154" s="1"/>
  <c r="BP19" i="154" s="1"/>
  <c r="AM137" i="154"/>
  <c r="AK137" i="154"/>
  <c r="AH137" i="154"/>
  <c r="AF137" i="154"/>
  <c r="AC137" i="154"/>
  <c r="AA137" i="154"/>
  <c r="X137" i="154"/>
  <c r="V137" i="154"/>
  <c r="S137" i="154"/>
  <c r="Q137" i="154"/>
  <c r="N137" i="154"/>
  <c r="L137" i="154"/>
  <c r="AQ136" i="154"/>
  <c r="AR136" i="154" s="1"/>
  <c r="BJ49" i="154" s="1"/>
  <c r="BW18" i="154" s="1"/>
  <c r="BY18" i="154" s="1"/>
  <c r="AO136" i="154"/>
  <c r="AP136" i="154" s="1"/>
  <c r="BH49" i="154" s="1"/>
  <c r="BT18" i="154" s="1"/>
  <c r="BV18" i="154" s="1"/>
  <c r="AQ135" i="154"/>
  <c r="AR135" i="154" s="1"/>
  <c r="BF49" i="154" s="1"/>
  <c r="BQ18" i="154" s="1"/>
  <c r="BS18" i="154" s="1"/>
  <c r="AO135" i="154"/>
  <c r="AP135" i="154" s="1"/>
  <c r="BD49" i="154" s="1"/>
  <c r="BN18" i="154" s="1"/>
  <c r="BP18" i="154" s="1"/>
  <c r="AM134" i="154"/>
  <c r="AK134" i="154"/>
  <c r="AH134" i="154"/>
  <c r="AF134" i="154"/>
  <c r="AC134" i="154"/>
  <c r="AA134" i="154"/>
  <c r="X134" i="154"/>
  <c r="V134" i="154"/>
  <c r="S134" i="154"/>
  <c r="Q134" i="154"/>
  <c r="N134" i="154"/>
  <c r="L134" i="154"/>
  <c r="I134" i="154"/>
  <c r="G134" i="154"/>
  <c r="AQ133" i="154"/>
  <c r="AR133" i="154" s="1"/>
  <c r="BJ48" i="154" s="1"/>
  <c r="BW17" i="154" s="1"/>
  <c r="BY17" i="154" s="1"/>
  <c r="AO133" i="154"/>
  <c r="AP133" i="154" s="1"/>
  <c r="BH48" i="154" s="1"/>
  <c r="BT17" i="154" s="1"/>
  <c r="BV17" i="154" s="1"/>
  <c r="AQ132" i="154"/>
  <c r="AR132" i="154" s="1"/>
  <c r="BF48" i="154" s="1"/>
  <c r="BQ17" i="154" s="1"/>
  <c r="BS17" i="154" s="1"/>
  <c r="AO132" i="154"/>
  <c r="AP132" i="154" s="1"/>
  <c r="BD48" i="154" s="1"/>
  <c r="BN17" i="154" s="1"/>
  <c r="BP17" i="154" s="1"/>
  <c r="AM131" i="154"/>
  <c r="AK131" i="154"/>
  <c r="AH131" i="154"/>
  <c r="AF131" i="154"/>
  <c r="AC131" i="154"/>
  <c r="AA131" i="154"/>
  <c r="X131" i="154"/>
  <c r="V131" i="154"/>
  <c r="S131" i="154"/>
  <c r="Q131" i="154"/>
  <c r="N131" i="154"/>
  <c r="L131" i="154"/>
  <c r="I131" i="154"/>
  <c r="G131" i="154"/>
  <c r="AQ130" i="154"/>
  <c r="AR130" i="154" s="1"/>
  <c r="BJ47" i="154" s="1"/>
  <c r="BW16" i="154" s="1"/>
  <c r="BY16" i="154" s="1"/>
  <c r="AO130" i="154"/>
  <c r="AP130" i="154" s="1"/>
  <c r="BH47" i="154" s="1"/>
  <c r="BT16" i="154" s="1"/>
  <c r="BV16" i="154" s="1"/>
  <c r="AQ129" i="154"/>
  <c r="AR129" i="154" s="1"/>
  <c r="BF47" i="154" s="1"/>
  <c r="BQ16" i="154" s="1"/>
  <c r="BS16" i="154" s="1"/>
  <c r="AO129" i="154"/>
  <c r="AP129" i="154" s="1"/>
  <c r="BD47" i="154" s="1"/>
  <c r="BN16" i="154" s="1"/>
  <c r="BP16" i="154" s="1"/>
  <c r="AM128" i="154"/>
  <c r="AK128" i="154"/>
  <c r="AH128" i="154"/>
  <c r="AF128" i="154"/>
  <c r="AC128" i="154"/>
  <c r="AA128" i="154"/>
  <c r="X128" i="154"/>
  <c r="V128" i="154"/>
  <c r="S128" i="154"/>
  <c r="Q128" i="154"/>
  <c r="N128" i="154"/>
  <c r="L128" i="154"/>
  <c r="I128" i="154"/>
  <c r="G128" i="154"/>
  <c r="AQ127" i="154"/>
  <c r="AR127" i="154" s="1"/>
  <c r="BJ46" i="154" s="1"/>
  <c r="BW15" i="154" s="1"/>
  <c r="BY15" i="154" s="1"/>
  <c r="AO127" i="154"/>
  <c r="AP127" i="154" s="1"/>
  <c r="BH46" i="154" s="1"/>
  <c r="BT15" i="154" s="1"/>
  <c r="BV15" i="154" s="1"/>
  <c r="AQ126" i="154"/>
  <c r="AR126" i="154" s="1"/>
  <c r="BF46" i="154" s="1"/>
  <c r="BQ15" i="154" s="1"/>
  <c r="BS15" i="154" s="1"/>
  <c r="AO126" i="154"/>
  <c r="AP126" i="154" s="1"/>
  <c r="BD46" i="154" s="1"/>
  <c r="BN15" i="154" s="1"/>
  <c r="BP15" i="154" s="1"/>
  <c r="AM173" i="154"/>
  <c r="AK173" i="154"/>
  <c r="AH173" i="154"/>
  <c r="AF173" i="154"/>
  <c r="AC173" i="154"/>
  <c r="AA173" i="154"/>
  <c r="X173" i="154"/>
  <c r="V173" i="154"/>
  <c r="S173" i="154"/>
  <c r="Q173" i="154"/>
  <c r="N173" i="154"/>
  <c r="L173" i="154"/>
  <c r="I173" i="154"/>
  <c r="AQ172" i="154"/>
  <c r="AR172" i="154" s="1"/>
  <c r="BJ61" i="154" s="1"/>
  <c r="BW30" i="154" s="1"/>
  <c r="BY30" i="154" s="1"/>
  <c r="AO172" i="154"/>
  <c r="AP172" i="154" s="1"/>
  <c r="BH61" i="154" s="1"/>
  <c r="BT30" i="154" s="1"/>
  <c r="BV30" i="154" s="1"/>
  <c r="AQ171" i="154"/>
  <c r="AR171" i="154" s="1"/>
  <c r="BF61" i="154" s="1"/>
  <c r="BQ30" i="154" s="1"/>
  <c r="BS30" i="154" s="1"/>
  <c r="AO171" i="154"/>
  <c r="AP171" i="154" s="1"/>
  <c r="BD61" i="154" s="1"/>
  <c r="BN30" i="154" s="1"/>
  <c r="BP30" i="154" s="1"/>
  <c r="AM170" i="154"/>
  <c r="AK170" i="154"/>
  <c r="AH170" i="154"/>
  <c r="AF170" i="154"/>
  <c r="AC170" i="154"/>
  <c r="AA170" i="154"/>
  <c r="X170" i="154"/>
  <c r="V170" i="154"/>
  <c r="S170" i="154"/>
  <c r="Q170" i="154"/>
  <c r="N170" i="154"/>
  <c r="L170" i="154"/>
  <c r="G170" i="154"/>
  <c r="AQ169" i="154"/>
  <c r="AR169" i="154" s="1"/>
  <c r="BJ60" i="154" s="1"/>
  <c r="BW29" i="154" s="1"/>
  <c r="BY29" i="154" s="1"/>
  <c r="AO169" i="154"/>
  <c r="AP169" i="154" s="1"/>
  <c r="BH60" i="154" s="1"/>
  <c r="BT29" i="154" s="1"/>
  <c r="BV29" i="154" s="1"/>
  <c r="AQ168" i="154"/>
  <c r="AR168" i="154" s="1"/>
  <c r="BF60" i="154" s="1"/>
  <c r="BQ29" i="154" s="1"/>
  <c r="BS29" i="154" s="1"/>
  <c r="AO168" i="154"/>
  <c r="AP168" i="154" s="1"/>
  <c r="BD60" i="154" s="1"/>
  <c r="BN29" i="154" s="1"/>
  <c r="BP29" i="154" s="1"/>
  <c r="AM167" i="154"/>
  <c r="AK167" i="154"/>
  <c r="AH167" i="154"/>
  <c r="AF167" i="154"/>
  <c r="AC167" i="154"/>
  <c r="AA167" i="154"/>
  <c r="X167" i="154"/>
  <c r="V167" i="154"/>
  <c r="S167" i="154"/>
  <c r="Q167" i="154"/>
  <c r="N167" i="154"/>
  <c r="L167" i="154"/>
  <c r="I167" i="154"/>
  <c r="AQ166" i="154"/>
  <c r="AR166" i="154" s="1"/>
  <c r="BJ59" i="154" s="1"/>
  <c r="BW28" i="154" s="1"/>
  <c r="BY28" i="154" s="1"/>
  <c r="AO166" i="154"/>
  <c r="AP166" i="154" s="1"/>
  <c r="BH59" i="154" s="1"/>
  <c r="BT28" i="154" s="1"/>
  <c r="BV28" i="154" s="1"/>
  <c r="AQ165" i="154"/>
  <c r="AR165" i="154" s="1"/>
  <c r="BF59" i="154" s="1"/>
  <c r="BQ28" i="154" s="1"/>
  <c r="BS28" i="154" s="1"/>
  <c r="AO165" i="154"/>
  <c r="AP165" i="154" s="1"/>
  <c r="BD59" i="154" s="1"/>
  <c r="BN28" i="154" s="1"/>
  <c r="BP28" i="154" s="1"/>
  <c r="AM164" i="154"/>
  <c r="AK164" i="154"/>
  <c r="AH164" i="154"/>
  <c r="AF164" i="154"/>
  <c r="AC164" i="154"/>
  <c r="AA164" i="154"/>
  <c r="X164" i="154"/>
  <c r="V164" i="154"/>
  <c r="S164" i="154"/>
  <c r="Q164" i="154"/>
  <c r="N164" i="154"/>
  <c r="L164" i="154"/>
  <c r="G164" i="154"/>
  <c r="AQ163" i="154"/>
  <c r="AR163" i="154" s="1"/>
  <c r="BJ58" i="154" s="1"/>
  <c r="BW27" i="154" s="1"/>
  <c r="BY27" i="154" s="1"/>
  <c r="AO163" i="154"/>
  <c r="AP163" i="154" s="1"/>
  <c r="BH58" i="154" s="1"/>
  <c r="BT27" i="154" s="1"/>
  <c r="BV27" i="154" s="1"/>
  <c r="AQ162" i="154"/>
  <c r="AR162" i="154" s="1"/>
  <c r="BF58" i="154" s="1"/>
  <c r="BQ27" i="154" s="1"/>
  <c r="BS27" i="154" s="1"/>
  <c r="AO162" i="154"/>
  <c r="AP162" i="154" s="1"/>
  <c r="BD58" i="154" s="1"/>
  <c r="BN27" i="154" s="1"/>
  <c r="BP27" i="154" s="1"/>
  <c r="AM161" i="154"/>
  <c r="AK161" i="154"/>
  <c r="AH161" i="154"/>
  <c r="AF161" i="154"/>
  <c r="AC161" i="154"/>
  <c r="AA161" i="154"/>
  <c r="X161" i="154"/>
  <c r="V161" i="154"/>
  <c r="S161" i="154"/>
  <c r="Q161" i="154"/>
  <c r="N161" i="154"/>
  <c r="L161" i="154"/>
  <c r="I161" i="154"/>
  <c r="AQ160" i="154"/>
  <c r="AR160" i="154" s="1"/>
  <c r="BJ57" i="154" s="1"/>
  <c r="BW26" i="154" s="1"/>
  <c r="BY26" i="154" s="1"/>
  <c r="AO160" i="154"/>
  <c r="AP160" i="154" s="1"/>
  <c r="BH57" i="154" s="1"/>
  <c r="BT26" i="154" s="1"/>
  <c r="BV26" i="154" s="1"/>
  <c r="AQ159" i="154"/>
  <c r="AR159" i="154" s="1"/>
  <c r="BF57" i="154" s="1"/>
  <c r="BQ26" i="154" s="1"/>
  <c r="BS26" i="154" s="1"/>
  <c r="AO159" i="154"/>
  <c r="AP159" i="154" s="1"/>
  <c r="BD57" i="154" s="1"/>
  <c r="BN26" i="154" s="1"/>
  <c r="BP26" i="154" s="1"/>
  <c r="AM158" i="154"/>
  <c r="AK158" i="154"/>
  <c r="AH158" i="154"/>
  <c r="AF158" i="154"/>
  <c r="AC158" i="154"/>
  <c r="AA158" i="154"/>
  <c r="X158" i="154"/>
  <c r="V158" i="154"/>
  <c r="S158" i="154"/>
  <c r="Q158" i="154"/>
  <c r="N158" i="154"/>
  <c r="L158" i="154"/>
  <c r="G158" i="154"/>
  <c r="AQ157" i="154"/>
  <c r="AR157" i="154" s="1"/>
  <c r="BJ56" i="154" s="1"/>
  <c r="BW25" i="154" s="1"/>
  <c r="BY25" i="154" s="1"/>
  <c r="AO157" i="154"/>
  <c r="AP157" i="154" s="1"/>
  <c r="BH56" i="154" s="1"/>
  <c r="BT25" i="154" s="1"/>
  <c r="BV25" i="154" s="1"/>
  <c r="AQ156" i="154"/>
  <c r="AR156" i="154" s="1"/>
  <c r="BF56" i="154" s="1"/>
  <c r="BQ25" i="154" s="1"/>
  <c r="BS25" i="154" s="1"/>
  <c r="AO156" i="154"/>
  <c r="AP156" i="154" s="1"/>
  <c r="BD56" i="154" s="1"/>
  <c r="BN25" i="154" s="1"/>
  <c r="BP25" i="154" s="1"/>
  <c r="AM155" i="154"/>
  <c r="AK155" i="154"/>
  <c r="AH155" i="154"/>
  <c r="AF155" i="154"/>
  <c r="AC155" i="154"/>
  <c r="AA155" i="154"/>
  <c r="X155" i="154"/>
  <c r="V155" i="154"/>
  <c r="S155" i="154"/>
  <c r="Q155" i="154"/>
  <c r="N155" i="154"/>
  <c r="L155" i="154"/>
  <c r="I155" i="154"/>
  <c r="AQ154" i="154"/>
  <c r="AR154" i="154" s="1"/>
  <c r="BJ55" i="154" s="1"/>
  <c r="BW24" i="154" s="1"/>
  <c r="BY24" i="154" s="1"/>
  <c r="AO154" i="154"/>
  <c r="AP154" i="154" s="1"/>
  <c r="BH55" i="154" s="1"/>
  <c r="BT24" i="154" s="1"/>
  <c r="BV24" i="154" s="1"/>
  <c r="AQ153" i="154"/>
  <c r="AR153" i="154" s="1"/>
  <c r="BF55" i="154" s="1"/>
  <c r="BQ24" i="154" s="1"/>
  <c r="BS24" i="154" s="1"/>
  <c r="AO153" i="154"/>
  <c r="AP153" i="154" s="1"/>
  <c r="BD55" i="154" s="1"/>
  <c r="BN24" i="154" s="1"/>
  <c r="BP24" i="154" s="1"/>
  <c r="AM152" i="154"/>
  <c r="AK152" i="154"/>
  <c r="AH152" i="154"/>
  <c r="AF152" i="154"/>
  <c r="AC152" i="154"/>
  <c r="AA152" i="154"/>
  <c r="X152" i="154"/>
  <c r="V152" i="154"/>
  <c r="S152" i="154"/>
  <c r="Q152" i="154"/>
  <c r="N152" i="154"/>
  <c r="L152" i="154"/>
  <c r="G152" i="154"/>
  <c r="AQ151" i="154"/>
  <c r="AR151" i="154" s="1"/>
  <c r="BJ54" i="154" s="1"/>
  <c r="BW23" i="154" s="1"/>
  <c r="BY23" i="154" s="1"/>
  <c r="AO151" i="154"/>
  <c r="AP151" i="154" s="1"/>
  <c r="BH54" i="154" s="1"/>
  <c r="BT23" i="154" s="1"/>
  <c r="BV23" i="154" s="1"/>
  <c r="AQ150" i="154"/>
  <c r="AR150" i="154" s="1"/>
  <c r="BF54" i="154" s="1"/>
  <c r="BQ23" i="154" s="1"/>
  <c r="BS23" i="154" s="1"/>
  <c r="AO150" i="154"/>
  <c r="AP150" i="154" s="1"/>
  <c r="BD54" i="154" s="1"/>
  <c r="BN23" i="154" s="1"/>
  <c r="BP23" i="154" s="1"/>
  <c r="AM197" i="154"/>
  <c r="AK197" i="154"/>
  <c r="AH197" i="154"/>
  <c r="AF197" i="154"/>
  <c r="AC197" i="154"/>
  <c r="AA197" i="154"/>
  <c r="X197" i="154"/>
  <c r="V197" i="154"/>
  <c r="S197" i="154"/>
  <c r="Q197" i="154"/>
  <c r="N197" i="154"/>
  <c r="L197" i="154"/>
  <c r="AQ196" i="154"/>
  <c r="AR196" i="154" s="1"/>
  <c r="BJ69" i="154" s="1"/>
  <c r="BW38" i="154" s="1"/>
  <c r="BY38" i="154" s="1"/>
  <c r="AO196" i="154"/>
  <c r="AP196" i="154" s="1"/>
  <c r="BH69" i="154" s="1"/>
  <c r="BT38" i="154" s="1"/>
  <c r="BV38" i="154" s="1"/>
  <c r="AQ195" i="154"/>
  <c r="AR195" i="154" s="1"/>
  <c r="BF69" i="154" s="1"/>
  <c r="BQ38" i="154" s="1"/>
  <c r="BS38" i="154" s="1"/>
  <c r="AO195" i="154"/>
  <c r="AP195" i="154" s="1"/>
  <c r="BD69" i="154" s="1"/>
  <c r="BN38" i="154" s="1"/>
  <c r="BP38" i="154" s="1"/>
  <c r="AM194" i="154"/>
  <c r="AK194" i="154"/>
  <c r="AH194" i="154"/>
  <c r="AF194" i="154"/>
  <c r="AC194" i="154"/>
  <c r="AA194" i="154"/>
  <c r="X194" i="154"/>
  <c r="V194" i="154"/>
  <c r="S194" i="154"/>
  <c r="Q194" i="154"/>
  <c r="N194" i="154"/>
  <c r="L194" i="154"/>
  <c r="I194" i="154"/>
  <c r="G194" i="154"/>
  <c r="AQ193" i="154"/>
  <c r="AR193" i="154" s="1"/>
  <c r="BJ68" i="154" s="1"/>
  <c r="BW37" i="154" s="1"/>
  <c r="BY37" i="154" s="1"/>
  <c r="AO193" i="154"/>
  <c r="AP193" i="154" s="1"/>
  <c r="BH68" i="154" s="1"/>
  <c r="BT37" i="154" s="1"/>
  <c r="BV37" i="154" s="1"/>
  <c r="AQ192" i="154"/>
  <c r="AR192" i="154" s="1"/>
  <c r="BF68" i="154" s="1"/>
  <c r="BQ37" i="154" s="1"/>
  <c r="BS37" i="154" s="1"/>
  <c r="AO192" i="154"/>
  <c r="AP192" i="154" s="1"/>
  <c r="BD68" i="154" s="1"/>
  <c r="BN37" i="154" s="1"/>
  <c r="BP37" i="154" s="1"/>
  <c r="AM191" i="154"/>
  <c r="AK191" i="154"/>
  <c r="AH191" i="154"/>
  <c r="AF191" i="154"/>
  <c r="AC191" i="154"/>
  <c r="AA191" i="154"/>
  <c r="X191" i="154"/>
  <c r="V191" i="154"/>
  <c r="S191" i="154"/>
  <c r="Q191" i="154"/>
  <c r="N191" i="154"/>
  <c r="L191" i="154"/>
  <c r="I191" i="154"/>
  <c r="G191" i="154"/>
  <c r="AQ190" i="154"/>
  <c r="AR190" i="154" s="1"/>
  <c r="BJ67" i="154" s="1"/>
  <c r="BW36" i="154" s="1"/>
  <c r="BY36" i="154" s="1"/>
  <c r="AO190" i="154"/>
  <c r="AP190" i="154" s="1"/>
  <c r="BH67" i="154" s="1"/>
  <c r="BT36" i="154" s="1"/>
  <c r="BV36" i="154" s="1"/>
  <c r="AQ189" i="154"/>
  <c r="AR189" i="154" s="1"/>
  <c r="BF67" i="154" s="1"/>
  <c r="BQ36" i="154" s="1"/>
  <c r="BS36" i="154" s="1"/>
  <c r="AO189" i="154"/>
  <c r="AP189" i="154" s="1"/>
  <c r="BD67" i="154" s="1"/>
  <c r="BN36" i="154" s="1"/>
  <c r="BP36" i="154" s="1"/>
  <c r="AM188" i="154"/>
  <c r="AK188" i="154"/>
  <c r="AH188" i="154"/>
  <c r="AF188" i="154"/>
  <c r="AC188" i="154"/>
  <c r="AA188" i="154"/>
  <c r="X188" i="154"/>
  <c r="V188" i="154"/>
  <c r="S188" i="154"/>
  <c r="Q188" i="154"/>
  <c r="N188" i="154"/>
  <c r="L188" i="154"/>
  <c r="I188" i="154"/>
  <c r="G188" i="154"/>
  <c r="AQ187" i="154"/>
  <c r="AR187" i="154" s="1"/>
  <c r="BJ66" i="154" s="1"/>
  <c r="BW35" i="154" s="1"/>
  <c r="BY35" i="154" s="1"/>
  <c r="AO187" i="154"/>
  <c r="AP187" i="154" s="1"/>
  <c r="BH66" i="154" s="1"/>
  <c r="BT35" i="154" s="1"/>
  <c r="BV35" i="154" s="1"/>
  <c r="AQ186" i="154"/>
  <c r="AR186" i="154" s="1"/>
  <c r="BF66" i="154" s="1"/>
  <c r="BQ35" i="154" s="1"/>
  <c r="BS35" i="154" s="1"/>
  <c r="AO186" i="154"/>
  <c r="AP186" i="154" s="1"/>
  <c r="BD66" i="154" s="1"/>
  <c r="BN35" i="154" s="1"/>
  <c r="BP35" i="154" s="1"/>
  <c r="AM185" i="154"/>
  <c r="AK185" i="154"/>
  <c r="AH185" i="154"/>
  <c r="AF185" i="154"/>
  <c r="AC185" i="154"/>
  <c r="AA185" i="154"/>
  <c r="X185" i="154"/>
  <c r="V185" i="154"/>
  <c r="S185" i="154"/>
  <c r="Q185" i="154"/>
  <c r="N185" i="154"/>
  <c r="L185" i="154"/>
  <c r="AQ184" i="154"/>
  <c r="AR184" i="154" s="1"/>
  <c r="BJ65" i="154" s="1"/>
  <c r="BW34" i="154" s="1"/>
  <c r="BY34" i="154" s="1"/>
  <c r="AO184" i="154"/>
  <c r="AP184" i="154" s="1"/>
  <c r="BH65" i="154" s="1"/>
  <c r="BT34" i="154" s="1"/>
  <c r="BV34" i="154" s="1"/>
  <c r="AQ183" i="154"/>
  <c r="AR183" i="154" s="1"/>
  <c r="BF65" i="154" s="1"/>
  <c r="BQ34" i="154" s="1"/>
  <c r="BS34" i="154" s="1"/>
  <c r="AO183" i="154"/>
  <c r="AP183" i="154" s="1"/>
  <c r="BD65" i="154" s="1"/>
  <c r="BN34" i="154" s="1"/>
  <c r="BP34" i="154" s="1"/>
  <c r="AM182" i="154"/>
  <c r="AK182" i="154"/>
  <c r="AH182" i="154"/>
  <c r="AF182" i="154"/>
  <c r="AC182" i="154"/>
  <c r="AA182" i="154"/>
  <c r="X182" i="154"/>
  <c r="V182" i="154"/>
  <c r="S182" i="154"/>
  <c r="Q182" i="154"/>
  <c r="N182" i="154"/>
  <c r="L182" i="154"/>
  <c r="I182" i="154"/>
  <c r="G182" i="154"/>
  <c r="AQ181" i="154"/>
  <c r="AR181" i="154" s="1"/>
  <c r="BJ64" i="154" s="1"/>
  <c r="BW33" i="154" s="1"/>
  <c r="BY33" i="154" s="1"/>
  <c r="AO181" i="154"/>
  <c r="AP181" i="154" s="1"/>
  <c r="BH64" i="154" s="1"/>
  <c r="BT33" i="154" s="1"/>
  <c r="BV33" i="154" s="1"/>
  <c r="AQ180" i="154"/>
  <c r="AR180" i="154" s="1"/>
  <c r="BF64" i="154" s="1"/>
  <c r="BQ33" i="154" s="1"/>
  <c r="BS33" i="154" s="1"/>
  <c r="AO180" i="154"/>
  <c r="AP180" i="154" s="1"/>
  <c r="BD64" i="154" s="1"/>
  <c r="BN33" i="154" s="1"/>
  <c r="BP33" i="154" s="1"/>
  <c r="AM179" i="154"/>
  <c r="AK179" i="154"/>
  <c r="AH179" i="154"/>
  <c r="AF179" i="154"/>
  <c r="AC179" i="154"/>
  <c r="AA179" i="154"/>
  <c r="X179" i="154"/>
  <c r="V179" i="154"/>
  <c r="S179" i="154"/>
  <c r="Q179" i="154"/>
  <c r="N179" i="154"/>
  <c r="L179" i="154"/>
  <c r="I179" i="154"/>
  <c r="G179" i="154"/>
  <c r="AQ178" i="154"/>
  <c r="AR178" i="154" s="1"/>
  <c r="BJ63" i="154" s="1"/>
  <c r="BW32" i="154" s="1"/>
  <c r="BY32" i="154" s="1"/>
  <c r="AO178" i="154"/>
  <c r="AP178" i="154" s="1"/>
  <c r="BH63" i="154" s="1"/>
  <c r="BT32" i="154" s="1"/>
  <c r="BV32" i="154" s="1"/>
  <c r="AQ177" i="154"/>
  <c r="AR177" i="154" s="1"/>
  <c r="BF63" i="154" s="1"/>
  <c r="BQ32" i="154" s="1"/>
  <c r="BS32" i="154" s="1"/>
  <c r="AO177" i="154"/>
  <c r="AP177" i="154" s="1"/>
  <c r="BD63" i="154" s="1"/>
  <c r="BN32" i="154" s="1"/>
  <c r="BP32" i="154" s="1"/>
  <c r="AM176" i="154"/>
  <c r="AK176" i="154"/>
  <c r="AH176" i="154"/>
  <c r="AF176" i="154"/>
  <c r="AC176" i="154"/>
  <c r="AA176" i="154"/>
  <c r="X176" i="154"/>
  <c r="V176" i="154"/>
  <c r="S176" i="154"/>
  <c r="Q176" i="154"/>
  <c r="N176" i="154"/>
  <c r="L176" i="154"/>
  <c r="I176" i="154"/>
  <c r="G176" i="154"/>
  <c r="AQ175" i="154"/>
  <c r="AR175" i="154" s="1"/>
  <c r="BJ62" i="154" s="1"/>
  <c r="BW31" i="154" s="1"/>
  <c r="BY31" i="154" s="1"/>
  <c r="AO175" i="154"/>
  <c r="AP175" i="154" s="1"/>
  <c r="BH62" i="154" s="1"/>
  <c r="BT31" i="154" s="1"/>
  <c r="BV31" i="154" s="1"/>
  <c r="AQ174" i="154"/>
  <c r="AR174" i="154" s="1"/>
  <c r="BF62" i="154" s="1"/>
  <c r="BQ31" i="154" s="1"/>
  <c r="BS31" i="154" s="1"/>
  <c r="AO174" i="154"/>
  <c r="AP174" i="154" s="1"/>
  <c r="BD62" i="154" s="1"/>
  <c r="BN31" i="154" s="1"/>
  <c r="BP31" i="154" s="1"/>
  <c r="AM221" i="154"/>
  <c r="AK221" i="154"/>
  <c r="AH221" i="154"/>
  <c r="AF221" i="154"/>
  <c r="AC221" i="154"/>
  <c r="AA221" i="154"/>
  <c r="X221" i="154"/>
  <c r="V221" i="154"/>
  <c r="S221" i="154"/>
  <c r="Q221" i="154"/>
  <c r="N221" i="154"/>
  <c r="L221" i="154"/>
  <c r="AQ220" i="154"/>
  <c r="AR220" i="154" s="1"/>
  <c r="BJ77" i="154" s="1"/>
  <c r="BW46" i="154" s="1"/>
  <c r="BY46" i="154" s="1"/>
  <c r="AO220" i="154"/>
  <c r="AP220" i="154" s="1"/>
  <c r="BH77" i="154" s="1"/>
  <c r="BT46" i="154" s="1"/>
  <c r="BV46" i="154" s="1"/>
  <c r="AQ219" i="154"/>
  <c r="AR219" i="154" s="1"/>
  <c r="BF77" i="154" s="1"/>
  <c r="BQ46" i="154" s="1"/>
  <c r="BS46" i="154" s="1"/>
  <c r="AO219" i="154"/>
  <c r="AP219" i="154" s="1"/>
  <c r="BD77" i="154" s="1"/>
  <c r="BN46" i="154" s="1"/>
  <c r="BP46" i="154" s="1"/>
  <c r="AM218" i="154"/>
  <c r="AK218" i="154"/>
  <c r="AH218" i="154"/>
  <c r="AF218" i="154"/>
  <c r="AC218" i="154"/>
  <c r="AA218" i="154"/>
  <c r="X218" i="154"/>
  <c r="V218" i="154"/>
  <c r="S218" i="154"/>
  <c r="Q218" i="154"/>
  <c r="N218" i="154"/>
  <c r="L218" i="154"/>
  <c r="I218" i="154"/>
  <c r="G218" i="154"/>
  <c r="AQ217" i="154"/>
  <c r="AR217" i="154" s="1"/>
  <c r="BJ76" i="154" s="1"/>
  <c r="BW45" i="154" s="1"/>
  <c r="BY45" i="154" s="1"/>
  <c r="AO217" i="154"/>
  <c r="AP217" i="154" s="1"/>
  <c r="BH76" i="154" s="1"/>
  <c r="BT45" i="154" s="1"/>
  <c r="BV45" i="154" s="1"/>
  <c r="AQ216" i="154"/>
  <c r="AR216" i="154" s="1"/>
  <c r="BF76" i="154" s="1"/>
  <c r="BQ45" i="154" s="1"/>
  <c r="BS45" i="154" s="1"/>
  <c r="AO216" i="154"/>
  <c r="AP216" i="154" s="1"/>
  <c r="BD76" i="154" s="1"/>
  <c r="BN45" i="154" s="1"/>
  <c r="BP45" i="154" s="1"/>
  <c r="AM215" i="154"/>
  <c r="AK215" i="154"/>
  <c r="AH215" i="154"/>
  <c r="AF215" i="154"/>
  <c r="AC215" i="154"/>
  <c r="AA215" i="154"/>
  <c r="X215" i="154"/>
  <c r="V215" i="154"/>
  <c r="S215" i="154"/>
  <c r="Q215" i="154"/>
  <c r="N215" i="154"/>
  <c r="L215" i="154"/>
  <c r="I215" i="154"/>
  <c r="G215" i="154"/>
  <c r="AQ214" i="154"/>
  <c r="AR214" i="154" s="1"/>
  <c r="BJ75" i="154" s="1"/>
  <c r="BW44" i="154" s="1"/>
  <c r="BY44" i="154" s="1"/>
  <c r="AO214" i="154"/>
  <c r="AP214" i="154" s="1"/>
  <c r="BH75" i="154" s="1"/>
  <c r="BT44" i="154" s="1"/>
  <c r="BV44" i="154" s="1"/>
  <c r="AQ213" i="154"/>
  <c r="AR213" i="154" s="1"/>
  <c r="BF75" i="154" s="1"/>
  <c r="BQ44" i="154" s="1"/>
  <c r="BS44" i="154" s="1"/>
  <c r="AO213" i="154"/>
  <c r="AP213" i="154" s="1"/>
  <c r="BD75" i="154" s="1"/>
  <c r="BN44" i="154" s="1"/>
  <c r="BP44" i="154" s="1"/>
  <c r="AM212" i="154"/>
  <c r="AK212" i="154"/>
  <c r="AH212" i="154"/>
  <c r="AF212" i="154"/>
  <c r="AC212" i="154"/>
  <c r="AA212" i="154"/>
  <c r="X212" i="154"/>
  <c r="V212" i="154"/>
  <c r="S212" i="154"/>
  <c r="Q212" i="154"/>
  <c r="N212" i="154"/>
  <c r="L212" i="154"/>
  <c r="I212" i="154"/>
  <c r="G212" i="154"/>
  <c r="AQ211" i="154"/>
  <c r="AR211" i="154" s="1"/>
  <c r="BJ74" i="154" s="1"/>
  <c r="BW43" i="154" s="1"/>
  <c r="BY43" i="154" s="1"/>
  <c r="AO211" i="154"/>
  <c r="AP211" i="154" s="1"/>
  <c r="BH74" i="154" s="1"/>
  <c r="BT43" i="154" s="1"/>
  <c r="BV43" i="154" s="1"/>
  <c r="AQ210" i="154"/>
  <c r="AR210" i="154" s="1"/>
  <c r="BF74" i="154" s="1"/>
  <c r="BQ43" i="154" s="1"/>
  <c r="BS43" i="154" s="1"/>
  <c r="AO210" i="154"/>
  <c r="AP210" i="154" s="1"/>
  <c r="BD74" i="154" s="1"/>
  <c r="BN43" i="154" s="1"/>
  <c r="BP43" i="154" s="1"/>
  <c r="AM209" i="154"/>
  <c r="AK209" i="154"/>
  <c r="AH209" i="154"/>
  <c r="AF209" i="154"/>
  <c r="AC209" i="154"/>
  <c r="AA209" i="154"/>
  <c r="X209" i="154"/>
  <c r="V209" i="154"/>
  <c r="S209" i="154"/>
  <c r="Q209" i="154"/>
  <c r="N209" i="154"/>
  <c r="L209" i="154"/>
  <c r="AQ208" i="154"/>
  <c r="AR208" i="154" s="1"/>
  <c r="BJ73" i="154" s="1"/>
  <c r="BW42" i="154" s="1"/>
  <c r="BY42" i="154" s="1"/>
  <c r="AO208" i="154"/>
  <c r="AP208" i="154" s="1"/>
  <c r="BH73" i="154" s="1"/>
  <c r="BT42" i="154" s="1"/>
  <c r="BV42" i="154" s="1"/>
  <c r="AQ207" i="154"/>
  <c r="AR207" i="154" s="1"/>
  <c r="BF73" i="154" s="1"/>
  <c r="BQ42" i="154" s="1"/>
  <c r="BS42" i="154" s="1"/>
  <c r="AO207" i="154"/>
  <c r="AP207" i="154" s="1"/>
  <c r="BD73" i="154" s="1"/>
  <c r="BN42" i="154" s="1"/>
  <c r="BP42" i="154" s="1"/>
  <c r="AM206" i="154"/>
  <c r="AK206" i="154"/>
  <c r="AH206" i="154"/>
  <c r="AF206" i="154"/>
  <c r="AC206" i="154"/>
  <c r="AA206" i="154"/>
  <c r="X206" i="154"/>
  <c r="V206" i="154"/>
  <c r="S206" i="154"/>
  <c r="Q206" i="154"/>
  <c r="N206" i="154"/>
  <c r="L206" i="154"/>
  <c r="I206" i="154"/>
  <c r="G206" i="154"/>
  <c r="AQ205" i="154"/>
  <c r="AR205" i="154" s="1"/>
  <c r="BJ72" i="154" s="1"/>
  <c r="BW41" i="154" s="1"/>
  <c r="BY41" i="154" s="1"/>
  <c r="AO205" i="154"/>
  <c r="AP205" i="154" s="1"/>
  <c r="BH72" i="154" s="1"/>
  <c r="BT41" i="154" s="1"/>
  <c r="BV41" i="154" s="1"/>
  <c r="AQ204" i="154"/>
  <c r="AR204" i="154" s="1"/>
  <c r="BF72" i="154" s="1"/>
  <c r="BQ41" i="154" s="1"/>
  <c r="BS41" i="154" s="1"/>
  <c r="AO204" i="154"/>
  <c r="AP204" i="154" s="1"/>
  <c r="BD72" i="154" s="1"/>
  <c r="BN41" i="154" s="1"/>
  <c r="BP41" i="154" s="1"/>
  <c r="AM203" i="154"/>
  <c r="AK203" i="154"/>
  <c r="AH203" i="154"/>
  <c r="AF203" i="154"/>
  <c r="AC203" i="154"/>
  <c r="AA203" i="154"/>
  <c r="X203" i="154"/>
  <c r="V203" i="154"/>
  <c r="S203" i="154"/>
  <c r="Q203" i="154"/>
  <c r="N203" i="154"/>
  <c r="L203" i="154"/>
  <c r="I203" i="154"/>
  <c r="G203" i="154"/>
  <c r="AQ202" i="154"/>
  <c r="AR202" i="154" s="1"/>
  <c r="BJ71" i="154" s="1"/>
  <c r="BW40" i="154" s="1"/>
  <c r="BY40" i="154" s="1"/>
  <c r="AO202" i="154"/>
  <c r="AP202" i="154" s="1"/>
  <c r="BH71" i="154" s="1"/>
  <c r="BT40" i="154" s="1"/>
  <c r="BV40" i="154" s="1"/>
  <c r="AQ201" i="154"/>
  <c r="AR201" i="154" s="1"/>
  <c r="BF71" i="154" s="1"/>
  <c r="BQ40" i="154" s="1"/>
  <c r="BS40" i="154" s="1"/>
  <c r="AO201" i="154"/>
  <c r="AP201" i="154" s="1"/>
  <c r="BD71" i="154" s="1"/>
  <c r="BN40" i="154" s="1"/>
  <c r="BP40" i="154" s="1"/>
  <c r="AM200" i="154"/>
  <c r="AK200" i="154"/>
  <c r="AH200" i="154"/>
  <c r="AF200" i="154"/>
  <c r="AC200" i="154"/>
  <c r="AA200" i="154"/>
  <c r="X200" i="154"/>
  <c r="V200" i="154"/>
  <c r="S200" i="154"/>
  <c r="Q200" i="154"/>
  <c r="N200" i="154"/>
  <c r="L200" i="154"/>
  <c r="I200" i="154"/>
  <c r="G200" i="154"/>
  <c r="AQ199" i="154"/>
  <c r="AR199" i="154" s="1"/>
  <c r="BJ70" i="154" s="1"/>
  <c r="BW39" i="154" s="1"/>
  <c r="BY39" i="154" s="1"/>
  <c r="AO199" i="154"/>
  <c r="AP199" i="154" s="1"/>
  <c r="BH70" i="154" s="1"/>
  <c r="BT39" i="154" s="1"/>
  <c r="BV39" i="154" s="1"/>
  <c r="AQ198" i="154"/>
  <c r="AR198" i="154" s="1"/>
  <c r="BF70" i="154" s="1"/>
  <c r="BQ39" i="154" s="1"/>
  <c r="BS39" i="154" s="1"/>
  <c r="AO198" i="154"/>
  <c r="AP198" i="154" s="1"/>
  <c r="BD70" i="154" s="1"/>
  <c r="BN39" i="154" s="1"/>
  <c r="BP39" i="154" s="1"/>
  <c r="AM227" i="154"/>
  <c r="AK227" i="154"/>
  <c r="AH227" i="154"/>
  <c r="AF227" i="154"/>
  <c r="AC227" i="154"/>
  <c r="AA227" i="154"/>
  <c r="X227" i="154"/>
  <c r="V227" i="154"/>
  <c r="S227" i="154"/>
  <c r="Q227" i="154"/>
  <c r="N227" i="154"/>
  <c r="L227" i="154"/>
  <c r="I227" i="154"/>
  <c r="AQ226" i="154"/>
  <c r="AR226" i="154" s="1"/>
  <c r="BJ79" i="154" s="1"/>
  <c r="BW48" i="154" s="1"/>
  <c r="BY48" i="154" s="1"/>
  <c r="AO226" i="154"/>
  <c r="AP226" i="154" s="1"/>
  <c r="BH79" i="154" s="1"/>
  <c r="BT48" i="154" s="1"/>
  <c r="BV48" i="154" s="1"/>
  <c r="AQ225" i="154"/>
  <c r="AR225" i="154" s="1"/>
  <c r="BF79" i="154" s="1"/>
  <c r="BQ48" i="154" s="1"/>
  <c r="BS48" i="154" s="1"/>
  <c r="AO225" i="154"/>
  <c r="AP225" i="154" s="1"/>
  <c r="BD79" i="154" s="1"/>
  <c r="BN48" i="154" s="1"/>
  <c r="BP48" i="154" s="1"/>
  <c r="AM224" i="154"/>
  <c r="AK224" i="154"/>
  <c r="AH224" i="154"/>
  <c r="AF224" i="154"/>
  <c r="AC224" i="154"/>
  <c r="AA224" i="154"/>
  <c r="X224" i="154"/>
  <c r="V224" i="154"/>
  <c r="S224" i="154"/>
  <c r="Q224" i="154"/>
  <c r="N224" i="154"/>
  <c r="L224" i="154"/>
  <c r="I224" i="154"/>
  <c r="G224" i="154"/>
  <c r="AQ223" i="154"/>
  <c r="AR223" i="154" s="1"/>
  <c r="BJ78" i="154" s="1"/>
  <c r="BW47" i="154" s="1"/>
  <c r="BY47" i="154" s="1"/>
  <c r="AO223" i="154"/>
  <c r="AP223" i="154" s="1"/>
  <c r="BH78" i="154" s="1"/>
  <c r="BT47" i="154" s="1"/>
  <c r="BV47" i="154" s="1"/>
  <c r="AQ222" i="154"/>
  <c r="AR222" i="154" s="1"/>
  <c r="BF78" i="154" s="1"/>
  <c r="BQ47" i="154" s="1"/>
  <c r="BS47" i="154" s="1"/>
  <c r="AO222" i="154"/>
  <c r="AP222" i="154" s="1"/>
  <c r="BD78" i="154" s="1"/>
  <c r="BN47" i="154" s="1"/>
  <c r="BP47" i="154" s="1"/>
  <c r="AM26" i="154"/>
  <c r="AK26" i="154"/>
  <c r="AH26" i="154"/>
  <c r="AF26" i="154"/>
  <c r="AC26" i="154"/>
  <c r="AA26" i="154"/>
  <c r="X26" i="154"/>
  <c r="V26" i="154"/>
  <c r="S26" i="154"/>
  <c r="Q26" i="154"/>
  <c r="N26" i="154"/>
  <c r="L26" i="154"/>
  <c r="I26" i="154"/>
  <c r="G26" i="154"/>
  <c r="AQ25" i="154"/>
  <c r="AR25" i="154" s="1"/>
  <c r="BJ12" i="154" s="1"/>
  <c r="AO25" i="154"/>
  <c r="AP25" i="154" s="1"/>
  <c r="BH12" i="154" s="1"/>
  <c r="AQ24" i="154"/>
  <c r="AR24" i="154" s="1"/>
  <c r="BF12" i="154" s="1"/>
  <c r="AO24" i="154"/>
  <c r="AP24" i="154" s="1"/>
  <c r="BD12" i="154" s="1"/>
  <c r="AM23" i="154"/>
  <c r="AK23" i="154"/>
  <c r="AH23" i="154"/>
  <c r="AF23" i="154"/>
  <c r="AC23" i="154"/>
  <c r="AA23" i="154"/>
  <c r="X23" i="154"/>
  <c r="V23" i="154"/>
  <c r="S23" i="154"/>
  <c r="Q23" i="154"/>
  <c r="N23" i="154"/>
  <c r="L23" i="154"/>
  <c r="I23" i="154"/>
  <c r="G23" i="154"/>
  <c r="AQ22" i="154"/>
  <c r="AR22" i="154" s="1"/>
  <c r="BJ11" i="154" s="1"/>
  <c r="AO22" i="154"/>
  <c r="AP22" i="154" s="1"/>
  <c r="BH11" i="154" s="1"/>
  <c r="AQ21" i="154"/>
  <c r="AR21" i="154" s="1"/>
  <c r="BF11" i="154" s="1"/>
  <c r="AO21" i="154"/>
  <c r="AP21" i="154" s="1"/>
  <c r="BD11" i="154" s="1"/>
  <c r="AM20" i="154"/>
  <c r="AK20" i="154"/>
  <c r="AH20" i="154"/>
  <c r="AF20" i="154"/>
  <c r="AC20" i="154"/>
  <c r="AA20" i="154"/>
  <c r="X20" i="154"/>
  <c r="V20" i="154"/>
  <c r="S20" i="154"/>
  <c r="Q20" i="154"/>
  <c r="N20" i="154"/>
  <c r="L20" i="154"/>
  <c r="I20" i="154"/>
  <c r="G20" i="154"/>
  <c r="AQ19" i="154"/>
  <c r="AR19" i="154" s="1"/>
  <c r="BJ10" i="154" s="1"/>
  <c r="AO19" i="154"/>
  <c r="AP19" i="154" s="1"/>
  <c r="BH10" i="154" s="1"/>
  <c r="AQ18" i="154"/>
  <c r="AR18" i="154" s="1"/>
  <c r="BF10" i="154" s="1"/>
  <c r="AO18" i="154"/>
  <c r="AP18" i="154" s="1"/>
  <c r="BD10" i="154" s="1"/>
  <c r="AM17" i="154"/>
  <c r="AK17" i="154"/>
  <c r="AH17" i="154"/>
  <c r="AF17" i="154"/>
  <c r="AC17" i="154"/>
  <c r="AA17" i="154"/>
  <c r="X17" i="154"/>
  <c r="V17" i="154"/>
  <c r="S17" i="154"/>
  <c r="Q17" i="154"/>
  <c r="N17" i="154"/>
  <c r="L17" i="154"/>
  <c r="I17" i="154"/>
  <c r="G17" i="154"/>
  <c r="AQ16" i="154"/>
  <c r="AR16" i="154" s="1"/>
  <c r="BJ9" i="154" s="1"/>
  <c r="AO16" i="154"/>
  <c r="AP16" i="154" s="1"/>
  <c r="BH9" i="154" s="1"/>
  <c r="AQ15" i="154"/>
  <c r="AR15" i="154" s="1"/>
  <c r="BF9" i="154" s="1"/>
  <c r="AO15" i="154"/>
  <c r="AP15" i="154" s="1"/>
  <c r="BD9" i="154" s="1"/>
  <c r="AM38" i="154"/>
  <c r="AK38" i="154"/>
  <c r="AH38" i="154"/>
  <c r="AF38" i="154"/>
  <c r="AC38" i="154"/>
  <c r="AA38" i="154"/>
  <c r="X38" i="154"/>
  <c r="V38" i="154"/>
  <c r="S38" i="154"/>
  <c r="Q38" i="154"/>
  <c r="N38" i="154"/>
  <c r="L38" i="154"/>
  <c r="I38" i="154"/>
  <c r="G38" i="154"/>
  <c r="AQ37" i="154"/>
  <c r="AR37" i="154" s="1"/>
  <c r="BJ16" i="154" s="1"/>
  <c r="AO37" i="154"/>
  <c r="AP37" i="154" s="1"/>
  <c r="BH16" i="154" s="1"/>
  <c r="AQ36" i="154"/>
  <c r="AR36" i="154" s="1"/>
  <c r="BF16" i="154" s="1"/>
  <c r="AO36" i="154"/>
  <c r="AP36" i="154" s="1"/>
  <c r="BD16" i="154" s="1"/>
  <c r="AM35" i="154"/>
  <c r="AK35" i="154"/>
  <c r="AH35" i="154"/>
  <c r="AF35" i="154"/>
  <c r="AC35" i="154"/>
  <c r="AA35" i="154"/>
  <c r="X35" i="154"/>
  <c r="V35" i="154"/>
  <c r="S35" i="154"/>
  <c r="Q35" i="154"/>
  <c r="N35" i="154"/>
  <c r="L35" i="154"/>
  <c r="I35" i="154"/>
  <c r="G35" i="154"/>
  <c r="AQ34" i="154"/>
  <c r="AR34" i="154" s="1"/>
  <c r="BJ15" i="154" s="1"/>
  <c r="AO34" i="154"/>
  <c r="AP34" i="154" s="1"/>
  <c r="BH15" i="154" s="1"/>
  <c r="AQ33" i="154"/>
  <c r="AR33" i="154" s="1"/>
  <c r="BF15" i="154" s="1"/>
  <c r="AO33" i="154"/>
  <c r="AP33" i="154" s="1"/>
  <c r="BD15" i="154" s="1"/>
  <c r="AM32" i="154"/>
  <c r="AK32" i="154"/>
  <c r="AH32" i="154"/>
  <c r="AF32" i="154"/>
  <c r="AC32" i="154"/>
  <c r="AA32" i="154"/>
  <c r="X32" i="154"/>
  <c r="V32" i="154"/>
  <c r="S32" i="154"/>
  <c r="Q32" i="154"/>
  <c r="N32" i="154"/>
  <c r="L32" i="154"/>
  <c r="AQ31" i="154"/>
  <c r="AR31" i="154" s="1"/>
  <c r="BJ14" i="154" s="1"/>
  <c r="AO31" i="154"/>
  <c r="AP31" i="154" s="1"/>
  <c r="BH14" i="154" s="1"/>
  <c r="AQ30" i="154"/>
  <c r="AR30" i="154" s="1"/>
  <c r="BF14" i="154" s="1"/>
  <c r="AO30" i="154"/>
  <c r="AP30" i="154" s="1"/>
  <c r="BD14" i="154" s="1"/>
  <c r="AM29" i="154"/>
  <c r="AK29" i="154"/>
  <c r="AH29" i="154"/>
  <c r="AF29" i="154"/>
  <c r="AC29" i="154"/>
  <c r="AA29" i="154"/>
  <c r="X29" i="154"/>
  <c r="V29" i="154"/>
  <c r="S29" i="154"/>
  <c r="Q29" i="154"/>
  <c r="N29" i="154"/>
  <c r="L29" i="154"/>
  <c r="I29" i="154"/>
  <c r="G29" i="154"/>
  <c r="AQ28" i="154"/>
  <c r="AR28" i="154" s="1"/>
  <c r="BJ13" i="154" s="1"/>
  <c r="AO28" i="154"/>
  <c r="AP28" i="154" s="1"/>
  <c r="BH13" i="154" s="1"/>
  <c r="AQ27" i="154"/>
  <c r="AR27" i="154" s="1"/>
  <c r="BF13" i="154" s="1"/>
  <c r="AO27" i="154"/>
  <c r="AP27" i="154" s="1"/>
  <c r="BD13" i="154" s="1"/>
  <c r="AM50" i="154"/>
  <c r="AK50" i="154"/>
  <c r="AH50" i="154"/>
  <c r="AF50" i="154"/>
  <c r="AC50" i="154"/>
  <c r="AA50" i="154"/>
  <c r="X50" i="154"/>
  <c r="V50" i="154"/>
  <c r="S50" i="154"/>
  <c r="Q50" i="154"/>
  <c r="N50" i="154"/>
  <c r="L50" i="154"/>
  <c r="I50" i="154"/>
  <c r="G50" i="154"/>
  <c r="AQ49" i="154"/>
  <c r="AR49" i="154" s="1"/>
  <c r="BJ20" i="154" s="1"/>
  <c r="AO49" i="154"/>
  <c r="AP49" i="154" s="1"/>
  <c r="BH20" i="154" s="1"/>
  <c r="AQ48" i="154"/>
  <c r="AR48" i="154" s="1"/>
  <c r="BF20" i="154" s="1"/>
  <c r="AO48" i="154"/>
  <c r="AP48" i="154" s="1"/>
  <c r="BD20" i="154" s="1"/>
  <c r="AM47" i="154"/>
  <c r="AK47" i="154"/>
  <c r="AH47" i="154"/>
  <c r="AF47" i="154"/>
  <c r="AC47" i="154"/>
  <c r="AA47" i="154"/>
  <c r="X47" i="154"/>
  <c r="V47" i="154"/>
  <c r="S47" i="154"/>
  <c r="Q47" i="154"/>
  <c r="N47" i="154"/>
  <c r="I47" i="154"/>
  <c r="G47" i="154"/>
  <c r="AQ46" i="154"/>
  <c r="AR46" i="154" s="1"/>
  <c r="BJ19" i="154" s="1"/>
  <c r="AO46" i="154"/>
  <c r="AP46" i="154" s="1"/>
  <c r="BH19" i="154" s="1"/>
  <c r="AQ45" i="154"/>
  <c r="AR45" i="154" s="1"/>
  <c r="BF19" i="154" s="1"/>
  <c r="AO45" i="154"/>
  <c r="AP45" i="154" s="1"/>
  <c r="BD19" i="154" s="1"/>
  <c r="AM44" i="154"/>
  <c r="AK44" i="154"/>
  <c r="AH44" i="154"/>
  <c r="AF44" i="154"/>
  <c r="AC44" i="154"/>
  <c r="AA44" i="154"/>
  <c r="X44" i="154"/>
  <c r="V44" i="154"/>
  <c r="S44" i="154"/>
  <c r="Q44" i="154"/>
  <c r="N44" i="154"/>
  <c r="L44" i="154"/>
  <c r="AQ43" i="154"/>
  <c r="AR43" i="154" s="1"/>
  <c r="BJ18" i="154" s="1"/>
  <c r="AO43" i="154"/>
  <c r="AP43" i="154" s="1"/>
  <c r="BH18" i="154" s="1"/>
  <c r="AQ42" i="154"/>
  <c r="AR42" i="154" s="1"/>
  <c r="BF18" i="154" s="1"/>
  <c r="AO42" i="154"/>
  <c r="AP42" i="154" s="1"/>
  <c r="BD18" i="154" s="1"/>
  <c r="AM41" i="154"/>
  <c r="AK41" i="154"/>
  <c r="AH41" i="154"/>
  <c r="AF41" i="154"/>
  <c r="AC41" i="154"/>
  <c r="AA41" i="154"/>
  <c r="V41" i="154"/>
  <c r="S41" i="154"/>
  <c r="Q41" i="154"/>
  <c r="N41" i="154"/>
  <c r="L41" i="154"/>
  <c r="I41" i="154"/>
  <c r="G41" i="154"/>
  <c r="AQ40" i="154"/>
  <c r="AR40" i="154" s="1"/>
  <c r="BJ17" i="154" s="1"/>
  <c r="AO40" i="154"/>
  <c r="AP40" i="154" s="1"/>
  <c r="BH17" i="154" s="1"/>
  <c r="AQ39" i="154"/>
  <c r="AR39" i="154" s="1"/>
  <c r="BF17" i="154" s="1"/>
  <c r="AO39" i="154"/>
  <c r="AP39" i="154" s="1"/>
  <c r="BD17" i="154" s="1"/>
  <c r="AM53" i="154"/>
  <c r="AK53" i="154"/>
  <c r="AH53" i="154"/>
  <c r="AF53" i="154"/>
  <c r="AC53" i="154"/>
  <c r="AA53" i="154"/>
  <c r="X53" i="154"/>
  <c r="V53" i="154"/>
  <c r="S53" i="154"/>
  <c r="Q53" i="154"/>
  <c r="N53" i="154"/>
  <c r="L53" i="154"/>
  <c r="I53" i="154"/>
  <c r="G53" i="154"/>
  <c r="AQ52" i="154"/>
  <c r="AR52" i="154" s="1"/>
  <c r="BJ21" i="154" s="1"/>
  <c r="AO52" i="154"/>
  <c r="AP52" i="154" s="1"/>
  <c r="BH21" i="154" s="1"/>
  <c r="AQ51" i="154"/>
  <c r="AR51" i="154" s="1"/>
  <c r="BF21" i="154" s="1"/>
  <c r="AO51" i="154"/>
  <c r="AP51" i="154" s="1"/>
  <c r="BD21" i="154" s="1"/>
  <c r="AM14" i="154"/>
  <c r="AK14" i="154"/>
  <c r="AH14" i="154"/>
  <c r="AF14" i="154"/>
  <c r="AC14" i="154"/>
  <c r="AA14" i="154"/>
  <c r="X14" i="154"/>
  <c r="V14" i="154"/>
  <c r="S14" i="154"/>
  <c r="Q14" i="154"/>
  <c r="N14" i="154"/>
  <c r="L14" i="154"/>
  <c r="I14" i="154"/>
  <c r="G14" i="154"/>
  <c r="AQ13" i="154"/>
  <c r="AR13" i="154" s="1"/>
  <c r="BJ8" i="154" s="1"/>
  <c r="AO13" i="154"/>
  <c r="AP13" i="154" s="1"/>
  <c r="BH8" i="154" s="1"/>
  <c r="AQ12" i="154"/>
  <c r="AR12" i="154" s="1"/>
  <c r="BF8" i="154" s="1"/>
  <c r="AO12" i="154"/>
  <c r="AP12" i="154" s="1"/>
  <c r="BD8" i="154" s="1"/>
  <c r="AM11" i="154"/>
  <c r="AK11" i="154"/>
  <c r="AH11" i="154"/>
  <c r="AF11" i="154"/>
  <c r="AC11" i="154"/>
  <c r="AA11" i="154"/>
  <c r="X11" i="154"/>
  <c r="V11" i="154"/>
  <c r="S11" i="154"/>
  <c r="Q11" i="154"/>
  <c r="N11" i="154"/>
  <c r="L11" i="154"/>
  <c r="I11" i="154"/>
  <c r="G11" i="154"/>
  <c r="AQ10" i="154"/>
  <c r="AO10" i="154"/>
  <c r="AQ9" i="154"/>
  <c r="AO9" i="154"/>
  <c r="AM8" i="154"/>
  <c r="AK8" i="154"/>
  <c r="AH8" i="154"/>
  <c r="AF8" i="154"/>
  <c r="AC8" i="154"/>
  <c r="AA8" i="154"/>
  <c r="X8" i="154"/>
  <c r="V8" i="154"/>
  <c r="S8" i="154"/>
  <c r="Q8" i="154"/>
  <c r="N8" i="154"/>
  <c r="L8" i="154"/>
  <c r="I8" i="154"/>
  <c r="G8" i="154"/>
  <c r="AQ7" i="154"/>
  <c r="AO7" i="154"/>
  <c r="AQ6" i="154"/>
  <c r="AO6" i="154"/>
  <c r="AP10" i="154" l="1"/>
  <c r="BH7" i="154" s="1"/>
  <c r="AP105" i="154"/>
  <c r="BD39" i="154" s="1"/>
  <c r="BN8" i="154" s="1"/>
  <c r="BP8" i="154" s="1"/>
  <c r="AR105" i="154"/>
  <c r="BF39" i="154" s="1"/>
  <c r="BQ8" i="154" s="1"/>
  <c r="BS8" i="154" s="1"/>
  <c r="AR81" i="154"/>
  <c r="AR85" i="154"/>
  <c r="BJ32" i="154" s="1"/>
  <c r="AP81" i="154"/>
  <c r="AR6" i="154"/>
  <c r="AP7" i="154"/>
  <c r="AP9" i="154"/>
  <c r="BD7" i="154" s="1"/>
  <c r="AP106" i="154"/>
  <c r="BH39" i="154" s="1"/>
  <c r="BT8" i="154" s="1"/>
  <c r="BV8" i="154" s="1"/>
  <c r="AP82" i="154"/>
  <c r="AP84" i="154"/>
  <c r="BD32" i="154" s="1"/>
  <c r="AP6" i="154"/>
  <c r="BD6" i="154" s="1"/>
  <c r="BN6" i="154" s="1"/>
  <c r="BP6" i="154" s="1"/>
  <c r="AP85" i="154"/>
  <c r="BH32" i="154" s="1"/>
  <c r="AR10" i="154"/>
  <c r="BJ7" i="154" s="1"/>
  <c r="AR7" i="154"/>
  <c r="AR9" i="154"/>
  <c r="BF7" i="154" s="1"/>
  <c r="AR106" i="154"/>
  <c r="BJ39" i="154" s="1"/>
  <c r="BW8" i="154" s="1"/>
  <c r="BY8" i="154" s="1"/>
  <c r="AR82" i="154"/>
  <c r="AR84" i="154"/>
  <c r="BF32" i="154" s="1"/>
  <c r="AQ152" i="154"/>
  <c r="AR152" i="154" s="1"/>
  <c r="I152" i="154"/>
  <c r="AQ164" i="154"/>
  <c r="AR164" i="154" s="1"/>
  <c r="I164" i="154"/>
  <c r="AO47" i="154"/>
  <c r="AP47" i="154" s="1"/>
  <c r="L47" i="154"/>
  <c r="AO155" i="154"/>
  <c r="AP155" i="154" s="1"/>
  <c r="G155" i="154"/>
  <c r="AO167" i="154"/>
  <c r="AP167" i="154" s="1"/>
  <c r="G167" i="154"/>
  <c r="AO107" i="154"/>
  <c r="G107" i="154"/>
  <c r="AO95" i="154"/>
  <c r="AP95" i="154" s="1"/>
  <c r="G95" i="154"/>
  <c r="AO86" i="154"/>
  <c r="Q86" i="154"/>
  <c r="AQ116" i="154"/>
  <c r="AR116" i="154" s="1"/>
  <c r="N116" i="154"/>
  <c r="AQ77" i="154"/>
  <c r="AR77" i="154" s="1"/>
  <c r="S77" i="154"/>
  <c r="AQ158" i="154"/>
  <c r="AR158" i="154" s="1"/>
  <c r="I158" i="154"/>
  <c r="AQ170" i="154"/>
  <c r="AR170" i="154" s="1"/>
  <c r="I170" i="154"/>
  <c r="AQ110" i="154"/>
  <c r="AR110" i="154" s="1"/>
  <c r="I110" i="154"/>
  <c r="AQ125" i="154"/>
  <c r="AR125" i="154" s="1"/>
  <c r="X125" i="154"/>
  <c r="AQ41" i="154"/>
  <c r="AR41" i="154" s="1"/>
  <c r="X41" i="154"/>
  <c r="AO44" i="154"/>
  <c r="AP44" i="154" s="1"/>
  <c r="G44" i="154"/>
  <c r="AO32" i="154"/>
  <c r="AP32" i="154" s="1"/>
  <c r="G32" i="154"/>
  <c r="AO227" i="154"/>
  <c r="AP227" i="154" s="1"/>
  <c r="G227" i="154"/>
  <c r="AO209" i="154"/>
  <c r="AP209" i="154" s="1"/>
  <c r="G209" i="154"/>
  <c r="AO221" i="154"/>
  <c r="AP221" i="154" s="1"/>
  <c r="G221" i="154"/>
  <c r="AO185" i="154"/>
  <c r="AP185" i="154" s="1"/>
  <c r="G185" i="154"/>
  <c r="AO197" i="154"/>
  <c r="AP197" i="154" s="1"/>
  <c r="G197" i="154"/>
  <c r="AO161" i="154"/>
  <c r="AP161" i="154" s="1"/>
  <c r="G161" i="154"/>
  <c r="AO173" i="154"/>
  <c r="AP173" i="154" s="1"/>
  <c r="G173" i="154"/>
  <c r="AO137" i="154"/>
  <c r="AP137" i="154" s="1"/>
  <c r="G137" i="154"/>
  <c r="AO104" i="154"/>
  <c r="AP104" i="154" s="1"/>
  <c r="G104" i="154"/>
  <c r="AQ44" i="154"/>
  <c r="AR44" i="154" s="1"/>
  <c r="I44" i="154"/>
  <c r="AQ32" i="154"/>
  <c r="AR32" i="154" s="1"/>
  <c r="I32" i="154"/>
  <c r="AQ209" i="154"/>
  <c r="AR209" i="154" s="1"/>
  <c r="I209" i="154"/>
  <c r="AQ221" i="154"/>
  <c r="AR221" i="154" s="1"/>
  <c r="I221" i="154"/>
  <c r="AQ185" i="154"/>
  <c r="AR185" i="154" s="1"/>
  <c r="I185" i="154"/>
  <c r="AQ197" i="154"/>
  <c r="AR197" i="154" s="1"/>
  <c r="I197" i="154"/>
  <c r="AQ137" i="154"/>
  <c r="AR137" i="154" s="1"/>
  <c r="I137" i="154"/>
  <c r="AQ86" i="154"/>
  <c r="N86" i="154"/>
  <c r="AQ98" i="154"/>
  <c r="AR98" i="154" s="1"/>
  <c r="N98" i="154"/>
  <c r="AO35" i="154"/>
  <c r="AP35" i="154" s="1"/>
  <c r="AO200" i="154"/>
  <c r="AP200" i="154" s="1"/>
  <c r="AO212" i="154"/>
  <c r="AP212" i="154" s="1"/>
  <c r="AO182" i="154"/>
  <c r="AP182" i="154" s="1"/>
  <c r="AO194" i="154"/>
  <c r="AP194" i="154" s="1"/>
  <c r="AO134" i="154"/>
  <c r="AP134" i="154" s="1"/>
  <c r="AO146" i="154"/>
  <c r="AP146" i="154" s="1"/>
  <c r="AO149" i="154"/>
  <c r="AP149" i="154" s="1"/>
  <c r="AQ104" i="154"/>
  <c r="AR104" i="154" s="1"/>
  <c r="AO125" i="154"/>
  <c r="AP125" i="154" s="1"/>
  <c r="AO98" i="154"/>
  <c r="AP98" i="154" s="1"/>
  <c r="AQ14" i="154"/>
  <c r="AR14" i="154" s="1"/>
  <c r="AO17" i="154"/>
  <c r="AP17" i="154" s="1"/>
  <c r="AQ149" i="154"/>
  <c r="AR149" i="154" s="1"/>
  <c r="AQ89" i="154"/>
  <c r="AR89" i="154" s="1"/>
  <c r="AO56" i="154"/>
  <c r="AP56" i="154" s="1"/>
  <c r="AO14" i="154"/>
  <c r="AP14" i="154" s="1"/>
  <c r="AO53" i="154"/>
  <c r="AP53" i="154" s="1"/>
  <c r="AO41" i="154"/>
  <c r="AP41" i="154" s="1"/>
  <c r="AO50" i="154"/>
  <c r="AP50" i="154" s="1"/>
  <c r="AO38" i="154"/>
  <c r="AP38" i="154" s="1"/>
  <c r="AQ17" i="154"/>
  <c r="AR17" i="154" s="1"/>
  <c r="AO20" i="154"/>
  <c r="AP20" i="154" s="1"/>
  <c r="AQ23" i="154"/>
  <c r="AR23" i="154" s="1"/>
  <c r="AO26" i="154"/>
  <c r="AP26" i="154" s="1"/>
  <c r="AO203" i="154"/>
  <c r="AP203" i="154" s="1"/>
  <c r="AO215" i="154"/>
  <c r="AP215" i="154" s="1"/>
  <c r="AO179" i="154"/>
  <c r="AP179" i="154" s="1"/>
  <c r="AO191" i="154"/>
  <c r="AP191" i="154" s="1"/>
  <c r="AO131" i="154"/>
  <c r="AP131" i="154" s="1"/>
  <c r="AO143" i="154"/>
  <c r="AP143" i="154" s="1"/>
  <c r="AO119" i="154"/>
  <c r="AP119" i="154" s="1"/>
  <c r="AO80" i="154"/>
  <c r="AP80" i="154" s="1"/>
  <c r="AO89" i="154"/>
  <c r="AP89" i="154" s="1"/>
  <c r="AO101" i="154"/>
  <c r="AP101" i="154" s="1"/>
  <c r="AQ56" i="154"/>
  <c r="AR56" i="154" s="1"/>
  <c r="AO59" i="154"/>
  <c r="AP59" i="154" s="1"/>
  <c r="AQ62" i="154"/>
  <c r="AR62" i="154" s="1"/>
  <c r="AO65" i="154"/>
  <c r="AP65" i="154" s="1"/>
  <c r="AQ68" i="154"/>
  <c r="AR68" i="154" s="1"/>
  <c r="AO71" i="154"/>
  <c r="AP71" i="154" s="1"/>
  <c r="AQ74" i="154"/>
  <c r="AR74" i="154" s="1"/>
  <c r="AQ50" i="154"/>
  <c r="AR50" i="154" s="1"/>
  <c r="AQ218" i="154"/>
  <c r="AR218" i="154" s="1"/>
  <c r="AQ176" i="154"/>
  <c r="AR176" i="154" s="1"/>
  <c r="AO122" i="154"/>
  <c r="AP122" i="154" s="1"/>
  <c r="AO77" i="154"/>
  <c r="AP77" i="154" s="1"/>
  <c r="AQ8" i="154"/>
  <c r="AQ53" i="154"/>
  <c r="AR53" i="154" s="1"/>
  <c r="AQ47" i="154"/>
  <c r="AR47" i="154" s="1"/>
  <c r="AQ38" i="154"/>
  <c r="AR38" i="154" s="1"/>
  <c r="AQ20" i="154"/>
  <c r="AR20" i="154" s="1"/>
  <c r="AQ26" i="154"/>
  <c r="AR26" i="154" s="1"/>
  <c r="AQ203" i="154"/>
  <c r="AR203" i="154" s="1"/>
  <c r="AQ215" i="154"/>
  <c r="AR215" i="154" s="1"/>
  <c r="AQ179" i="154"/>
  <c r="AR179" i="154" s="1"/>
  <c r="AQ191" i="154"/>
  <c r="AR191" i="154" s="1"/>
  <c r="AQ131" i="154"/>
  <c r="AR131" i="154" s="1"/>
  <c r="AQ143" i="154"/>
  <c r="AR143" i="154" s="1"/>
  <c r="AQ113" i="154"/>
  <c r="AR113" i="154" s="1"/>
  <c r="AO116" i="154"/>
  <c r="AP116" i="154" s="1"/>
  <c r="AQ83" i="154"/>
  <c r="AQ92" i="154"/>
  <c r="AR92" i="154" s="1"/>
  <c r="AQ59" i="154"/>
  <c r="AR59" i="154" s="1"/>
  <c r="AQ65" i="154"/>
  <c r="AR65" i="154" s="1"/>
  <c r="AQ71" i="154"/>
  <c r="AR71" i="154" s="1"/>
  <c r="AO74" i="154"/>
  <c r="AP74" i="154" s="1"/>
  <c r="AQ206" i="154"/>
  <c r="AR206" i="154" s="1"/>
  <c r="AQ134" i="154"/>
  <c r="AR134" i="154" s="1"/>
  <c r="AQ80" i="154"/>
  <c r="AR80" i="154" s="1"/>
  <c r="AO62" i="154"/>
  <c r="AP62" i="154" s="1"/>
  <c r="AO68" i="154"/>
  <c r="AP68" i="154" s="1"/>
  <c r="AO29" i="154"/>
  <c r="AP29" i="154" s="1"/>
  <c r="AO224" i="154"/>
  <c r="AP224" i="154" s="1"/>
  <c r="AO206" i="154"/>
  <c r="AP206" i="154" s="1"/>
  <c r="AO218" i="154"/>
  <c r="AP218" i="154" s="1"/>
  <c r="AO176" i="154"/>
  <c r="AP176" i="154" s="1"/>
  <c r="AO188" i="154"/>
  <c r="AP188" i="154" s="1"/>
  <c r="AO128" i="154"/>
  <c r="AP128" i="154" s="1"/>
  <c r="AO140" i="154"/>
  <c r="AP140" i="154" s="1"/>
  <c r="AO113" i="154"/>
  <c r="AP113" i="154" s="1"/>
  <c r="AQ122" i="154"/>
  <c r="AR122" i="154" s="1"/>
  <c r="AO83" i="154"/>
  <c r="AO92" i="154"/>
  <c r="AP92" i="154" s="1"/>
  <c r="AQ35" i="154"/>
  <c r="AR35" i="154" s="1"/>
  <c r="AO23" i="154"/>
  <c r="AP23" i="154" s="1"/>
  <c r="AQ224" i="154"/>
  <c r="AR224" i="154" s="1"/>
  <c r="AQ188" i="154"/>
  <c r="AR188" i="154" s="1"/>
  <c r="AO170" i="154"/>
  <c r="AP170" i="154" s="1"/>
  <c r="AQ146" i="154"/>
  <c r="AR146" i="154" s="1"/>
  <c r="AQ119" i="154"/>
  <c r="AR119" i="154" s="1"/>
  <c r="AQ101" i="154"/>
  <c r="AR101" i="154" s="1"/>
  <c r="AQ29" i="154"/>
  <c r="AR29" i="154" s="1"/>
  <c r="AQ200" i="154"/>
  <c r="AR200" i="154" s="1"/>
  <c r="AQ212" i="154"/>
  <c r="AR212" i="154" s="1"/>
  <c r="AQ182" i="154"/>
  <c r="AR182" i="154" s="1"/>
  <c r="AQ194" i="154"/>
  <c r="AR194" i="154" s="1"/>
  <c r="AQ155" i="154"/>
  <c r="AR155" i="154" s="1"/>
  <c r="AQ161" i="154"/>
  <c r="AR161" i="154" s="1"/>
  <c r="AQ167" i="154"/>
  <c r="AR167" i="154" s="1"/>
  <c r="AQ173" i="154"/>
  <c r="AR173" i="154" s="1"/>
  <c r="AQ128" i="154"/>
  <c r="AR128" i="154" s="1"/>
  <c r="AQ140" i="154"/>
  <c r="AR140" i="154" s="1"/>
  <c r="AQ107" i="154"/>
  <c r="AO110" i="154"/>
  <c r="AP110" i="154" s="1"/>
  <c r="AQ95" i="154"/>
  <c r="AR95" i="154" s="1"/>
  <c r="AQ227" i="154"/>
  <c r="AR227" i="154" s="1"/>
  <c r="AO152" i="154"/>
  <c r="AP152" i="154" s="1"/>
  <c r="AO158" i="154"/>
  <c r="AP158" i="154" s="1"/>
  <c r="AO164" i="154"/>
  <c r="AP164" i="154" s="1"/>
  <c r="AQ11" i="154"/>
  <c r="AO11" i="154"/>
  <c r="AO8" i="154"/>
  <c r="AO6" i="145"/>
  <c r="AQ6" i="145"/>
  <c r="AO7" i="145"/>
  <c r="AQ7" i="145"/>
  <c r="G8" i="145"/>
  <c r="I8" i="145"/>
  <c r="L8" i="145"/>
  <c r="N8" i="145"/>
  <c r="Q8" i="145"/>
  <c r="S8" i="145"/>
  <c r="V8" i="145"/>
  <c r="X8" i="145"/>
  <c r="AA8" i="145"/>
  <c r="AC8" i="145"/>
  <c r="AF8" i="145"/>
  <c r="AH8" i="145"/>
  <c r="AM8" i="145"/>
  <c r="AO9" i="145"/>
  <c r="AQ9" i="145"/>
  <c r="AO10" i="145"/>
  <c r="AQ10" i="145"/>
  <c r="G11" i="145"/>
  <c r="I11" i="145"/>
  <c r="L11" i="145"/>
  <c r="N11" i="145"/>
  <c r="Q11" i="145"/>
  <c r="S11" i="145"/>
  <c r="V11" i="145"/>
  <c r="X11" i="145"/>
  <c r="AA11" i="145"/>
  <c r="AC11" i="145"/>
  <c r="AF11" i="145"/>
  <c r="AH11" i="145"/>
  <c r="AM11" i="145"/>
  <c r="AO12" i="145"/>
  <c r="AP12" i="145" s="1"/>
  <c r="AQ12" i="145"/>
  <c r="AR12" i="145" s="1"/>
  <c r="AO13" i="145"/>
  <c r="AP13" i="145" s="1"/>
  <c r="AQ13" i="145"/>
  <c r="AR13" i="145" s="1"/>
  <c r="G14" i="145"/>
  <c r="I14" i="145"/>
  <c r="L14" i="145"/>
  <c r="N14" i="145"/>
  <c r="Q14" i="145"/>
  <c r="S14" i="145"/>
  <c r="V14" i="145"/>
  <c r="X14" i="145"/>
  <c r="AA14" i="145"/>
  <c r="AC14" i="145"/>
  <c r="AF14" i="145"/>
  <c r="AH14" i="145"/>
  <c r="AM14" i="145"/>
  <c r="AO15" i="145"/>
  <c r="AP15" i="145" s="1"/>
  <c r="AQ15" i="145"/>
  <c r="AR15" i="145" s="1"/>
  <c r="BG9" i="145" s="1"/>
  <c r="AO16" i="145"/>
  <c r="AP16" i="145" s="1"/>
  <c r="AQ16" i="145"/>
  <c r="AR16" i="145" s="1"/>
  <c r="G17" i="145"/>
  <c r="I17" i="145"/>
  <c r="L17" i="145"/>
  <c r="N17" i="145"/>
  <c r="Q17" i="145"/>
  <c r="S17" i="145"/>
  <c r="V17" i="145"/>
  <c r="X17" i="145"/>
  <c r="AA17" i="145"/>
  <c r="AC17" i="145"/>
  <c r="AF17" i="145"/>
  <c r="AH17" i="145"/>
  <c r="AM17" i="145"/>
  <c r="AO18" i="145"/>
  <c r="AP18" i="145" s="1"/>
  <c r="BE10" i="145" s="1"/>
  <c r="AQ18" i="145"/>
  <c r="AR18" i="145" s="1"/>
  <c r="BG10" i="145" s="1"/>
  <c r="AO19" i="145"/>
  <c r="AP19" i="145" s="1"/>
  <c r="AQ19" i="145"/>
  <c r="AR19" i="145" s="1"/>
  <c r="G20" i="145"/>
  <c r="I20" i="145"/>
  <c r="L20" i="145"/>
  <c r="N20" i="145"/>
  <c r="Q20" i="145"/>
  <c r="S20" i="145"/>
  <c r="V20" i="145"/>
  <c r="X20" i="145"/>
  <c r="AA20" i="145"/>
  <c r="AC20" i="145"/>
  <c r="AF20" i="145"/>
  <c r="AH20" i="145"/>
  <c r="AM20" i="145"/>
  <c r="AO21" i="145"/>
  <c r="AP21" i="145" s="1"/>
  <c r="BE11" i="145" s="1"/>
  <c r="AQ21" i="145"/>
  <c r="AR21" i="145" s="1"/>
  <c r="AO22" i="145"/>
  <c r="AP22" i="145" s="1"/>
  <c r="AQ22" i="145"/>
  <c r="AR22" i="145" s="1"/>
  <c r="G23" i="145"/>
  <c r="I23" i="145"/>
  <c r="L23" i="145"/>
  <c r="N23" i="145"/>
  <c r="Q23" i="145"/>
  <c r="S23" i="145"/>
  <c r="V23" i="145"/>
  <c r="X23" i="145"/>
  <c r="AA23" i="145"/>
  <c r="AC23" i="145"/>
  <c r="AF23" i="145"/>
  <c r="AH23" i="145"/>
  <c r="AM23" i="145"/>
  <c r="AO24" i="145"/>
  <c r="AP24" i="145" s="1"/>
  <c r="AQ24" i="145"/>
  <c r="AR24" i="145" s="1"/>
  <c r="AO25" i="145"/>
  <c r="AP25" i="145" s="1"/>
  <c r="AQ25" i="145"/>
  <c r="AR25" i="145" s="1"/>
  <c r="G26" i="145"/>
  <c r="I26" i="145"/>
  <c r="L26" i="145"/>
  <c r="N26" i="145"/>
  <c r="Q26" i="145"/>
  <c r="S26" i="145"/>
  <c r="V26" i="145"/>
  <c r="X26" i="145"/>
  <c r="AA26" i="145"/>
  <c r="AC26" i="145"/>
  <c r="AF26" i="145"/>
  <c r="AH26" i="145"/>
  <c r="AM26" i="145"/>
  <c r="AO27" i="145"/>
  <c r="AP27" i="145" s="1"/>
  <c r="AQ27" i="145"/>
  <c r="AR27" i="145" s="1"/>
  <c r="BG13" i="145" s="1"/>
  <c r="AO28" i="145"/>
  <c r="AP28" i="145" s="1"/>
  <c r="AQ28" i="145"/>
  <c r="AR28" i="145" s="1"/>
  <c r="G29" i="145"/>
  <c r="I29" i="145"/>
  <c r="L29" i="145"/>
  <c r="N29" i="145"/>
  <c r="Q29" i="145"/>
  <c r="S29" i="145"/>
  <c r="V29" i="145"/>
  <c r="X29" i="145"/>
  <c r="AA29" i="145"/>
  <c r="AC29" i="145"/>
  <c r="AF29" i="145"/>
  <c r="AH29" i="145"/>
  <c r="AM29" i="145"/>
  <c r="AO30" i="145"/>
  <c r="AP30" i="145" s="1"/>
  <c r="BE14" i="145" s="1"/>
  <c r="AQ30" i="145"/>
  <c r="AR30" i="145" s="1"/>
  <c r="BG14" i="145" s="1"/>
  <c r="AO31" i="145"/>
  <c r="AP31" i="145" s="1"/>
  <c r="AQ31" i="145"/>
  <c r="AR31" i="145" s="1"/>
  <c r="G32" i="145"/>
  <c r="I32" i="145"/>
  <c r="L32" i="145"/>
  <c r="N32" i="145"/>
  <c r="Q32" i="145"/>
  <c r="S32" i="145"/>
  <c r="V32" i="145"/>
  <c r="X32" i="145"/>
  <c r="AA32" i="145"/>
  <c r="AC32" i="145"/>
  <c r="AF32" i="145"/>
  <c r="AH32" i="145"/>
  <c r="AM32" i="145"/>
  <c r="AO33" i="145"/>
  <c r="AP33" i="145" s="1"/>
  <c r="BE15" i="145" s="1"/>
  <c r="AQ33" i="145"/>
  <c r="AR33" i="145" s="1"/>
  <c r="AO34" i="145"/>
  <c r="AP34" i="145" s="1"/>
  <c r="AQ34" i="145"/>
  <c r="AR34" i="145" s="1"/>
  <c r="G35" i="145"/>
  <c r="I35" i="145"/>
  <c r="L35" i="145"/>
  <c r="N35" i="145"/>
  <c r="Q35" i="145"/>
  <c r="S35" i="145"/>
  <c r="V35" i="145"/>
  <c r="X35" i="145"/>
  <c r="AA35" i="145"/>
  <c r="AC35" i="145"/>
  <c r="AF35" i="145"/>
  <c r="AH35" i="145"/>
  <c r="AM35" i="145"/>
  <c r="AO36" i="145"/>
  <c r="AP36" i="145" s="1"/>
  <c r="AQ36" i="145"/>
  <c r="AR36" i="145" s="1"/>
  <c r="AO37" i="145"/>
  <c r="AP37" i="145" s="1"/>
  <c r="AQ37" i="145"/>
  <c r="AR37" i="145" s="1"/>
  <c r="G38" i="145"/>
  <c r="I38" i="145"/>
  <c r="L38" i="145"/>
  <c r="N38" i="145"/>
  <c r="Q38" i="145"/>
  <c r="S38" i="145"/>
  <c r="V38" i="145"/>
  <c r="X38" i="145"/>
  <c r="AA38" i="145"/>
  <c r="AC38" i="145"/>
  <c r="AF38" i="145"/>
  <c r="AH38" i="145"/>
  <c r="AM38" i="145"/>
  <c r="AO39" i="145"/>
  <c r="AP39" i="145" s="1"/>
  <c r="AQ39" i="145"/>
  <c r="AR39" i="145" s="1"/>
  <c r="BG17" i="145" s="1"/>
  <c r="AO40" i="145"/>
  <c r="AP40" i="145" s="1"/>
  <c r="AQ40" i="145"/>
  <c r="AR40" i="145" s="1"/>
  <c r="G41" i="145"/>
  <c r="I41" i="145"/>
  <c r="L41" i="145"/>
  <c r="N41" i="145"/>
  <c r="Q41" i="145"/>
  <c r="S41" i="145"/>
  <c r="V41" i="145"/>
  <c r="X41" i="145"/>
  <c r="AA41" i="145"/>
  <c r="AC41" i="145"/>
  <c r="AF41" i="145"/>
  <c r="AH41" i="145"/>
  <c r="AM41" i="145"/>
  <c r="AO42" i="145"/>
  <c r="AP42" i="145" s="1"/>
  <c r="BE18" i="145" s="1"/>
  <c r="AQ42" i="145"/>
  <c r="AR42" i="145" s="1"/>
  <c r="BG18" i="145" s="1"/>
  <c r="AO43" i="145"/>
  <c r="AP43" i="145" s="1"/>
  <c r="AQ43" i="145"/>
  <c r="AR43" i="145" s="1"/>
  <c r="G44" i="145"/>
  <c r="I44" i="145"/>
  <c r="L44" i="145"/>
  <c r="N44" i="145"/>
  <c r="Q44" i="145"/>
  <c r="S44" i="145"/>
  <c r="V44" i="145"/>
  <c r="X44" i="145"/>
  <c r="AA44" i="145"/>
  <c r="AC44" i="145"/>
  <c r="AF44" i="145"/>
  <c r="AH44" i="145"/>
  <c r="AM44" i="145"/>
  <c r="AO45" i="145"/>
  <c r="AP45" i="145" s="1"/>
  <c r="BE19" i="145" s="1"/>
  <c r="AQ45" i="145"/>
  <c r="AR45" i="145" s="1"/>
  <c r="AO46" i="145"/>
  <c r="AP46" i="145" s="1"/>
  <c r="AQ46" i="145"/>
  <c r="AR46" i="145" s="1"/>
  <c r="G47" i="145"/>
  <c r="I47" i="145"/>
  <c r="L47" i="145"/>
  <c r="N47" i="145"/>
  <c r="Q47" i="145"/>
  <c r="S47" i="145"/>
  <c r="V47" i="145"/>
  <c r="X47" i="145"/>
  <c r="AA47" i="145"/>
  <c r="AC47" i="145"/>
  <c r="AF47" i="145"/>
  <c r="AH47" i="145"/>
  <c r="AM47" i="145"/>
  <c r="AO48" i="145"/>
  <c r="AP48" i="145" s="1"/>
  <c r="AQ48" i="145"/>
  <c r="AR48" i="145" s="1"/>
  <c r="AO49" i="145"/>
  <c r="AP49" i="145" s="1"/>
  <c r="AQ49" i="145"/>
  <c r="AR49" i="145" s="1"/>
  <c r="G50" i="145"/>
  <c r="I50" i="145"/>
  <c r="L50" i="145"/>
  <c r="N50" i="145"/>
  <c r="Q50" i="145"/>
  <c r="S50" i="145"/>
  <c r="V50" i="145"/>
  <c r="X50" i="145"/>
  <c r="AA50" i="145"/>
  <c r="AC50" i="145"/>
  <c r="AF50" i="145"/>
  <c r="AH50" i="145"/>
  <c r="AM50" i="145"/>
  <c r="AO51" i="145"/>
  <c r="AP51" i="145" s="1"/>
  <c r="AQ51" i="145"/>
  <c r="AR51" i="145" s="1"/>
  <c r="BG21" i="145" s="1"/>
  <c r="AO52" i="145"/>
  <c r="AP52" i="145" s="1"/>
  <c r="AQ52" i="145"/>
  <c r="AR52" i="145" s="1"/>
  <c r="G53" i="145"/>
  <c r="I53" i="145"/>
  <c r="L53" i="145"/>
  <c r="N53" i="145"/>
  <c r="Q53" i="145"/>
  <c r="S53" i="145"/>
  <c r="V53" i="145"/>
  <c r="X53" i="145"/>
  <c r="AA53" i="145"/>
  <c r="AC53" i="145"/>
  <c r="AF53" i="145"/>
  <c r="AH53" i="145"/>
  <c r="AM53" i="145"/>
  <c r="AO54" i="145"/>
  <c r="AP54" i="145" s="1"/>
  <c r="BE22" i="145" s="1"/>
  <c r="AQ54" i="145"/>
  <c r="AR54" i="145" s="1"/>
  <c r="BG22" i="145" s="1"/>
  <c r="AO55" i="145"/>
  <c r="AP55" i="145" s="1"/>
  <c r="AQ55" i="145"/>
  <c r="AR55" i="145" s="1"/>
  <c r="G56" i="145"/>
  <c r="I56" i="145"/>
  <c r="L56" i="145"/>
  <c r="N56" i="145"/>
  <c r="Q56" i="145"/>
  <c r="S56" i="145"/>
  <c r="V56" i="145"/>
  <c r="X56" i="145"/>
  <c r="AA56" i="145"/>
  <c r="AC56" i="145"/>
  <c r="AF56" i="145"/>
  <c r="AH56" i="145"/>
  <c r="AM56" i="145"/>
  <c r="AO57" i="145"/>
  <c r="AP57" i="145" s="1"/>
  <c r="BE23" i="145" s="1"/>
  <c r="AQ57" i="145"/>
  <c r="AR57" i="145" s="1"/>
  <c r="AO58" i="145"/>
  <c r="AP58" i="145" s="1"/>
  <c r="AQ58" i="145"/>
  <c r="AR58" i="145" s="1"/>
  <c r="G59" i="145"/>
  <c r="I59" i="145"/>
  <c r="L59" i="145"/>
  <c r="N59" i="145"/>
  <c r="Q59" i="145"/>
  <c r="S59" i="145"/>
  <c r="V59" i="145"/>
  <c r="X59" i="145"/>
  <c r="AA59" i="145"/>
  <c r="AC59" i="145"/>
  <c r="AF59" i="145"/>
  <c r="AH59" i="145"/>
  <c r="AM59" i="145"/>
  <c r="AO60" i="145"/>
  <c r="AP60" i="145" s="1"/>
  <c r="AQ60" i="145"/>
  <c r="AR60" i="145" s="1"/>
  <c r="AO61" i="145"/>
  <c r="AP61" i="145" s="1"/>
  <c r="AQ61" i="145"/>
  <c r="AR61" i="145" s="1"/>
  <c r="G62" i="145"/>
  <c r="I62" i="145"/>
  <c r="L62" i="145"/>
  <c r="N62" i="145"/>
  <c r="Q62" i="145"/>
  <c r="S62" i="145"/>
  <c r="V62" i="145"/>
  <c r="X62" i="145"/>
  <c r="AA62" i="145"/>
  <c r="AC62" i="145"/>
  <c r="AF62" i="145"/>
  <c r="AH62" i="145"/>
  <c r="AM62" i="145"/>
  <c r="AO63" i="145"/>
  <c r="AP63" i="145" s="1"/>
  <c r="AQ63" i="145"/>
  <c r="AR63" i="145" s="1"/>
  <c r="BG25" i="145" s="1"/>
  <c r="AO64" i="145"/>
  <c r="AP64" i="145" s="1"/>
  <c r="AQ64" i="145"/>
  <c r="AR64" i="145" s="1"/>
  <c r="G65" i="145"/>
  <c r="I65" i="145"/>
  <c r="L65" i="145"/>
  <c r="N65" i="145"/>
  <c r="Q65" i="145"/>
  <c r="S65" i="145"/>
  <c r="V65" i="145"/>
  <c r="X65" i="145"/>
  <c r="AA65" i="145"/>
  <c r="AC65" i="145"/>
  <c r="AF65" i="145"/>
  <c r="AH65" i="145"/>
  <c r="AM65" i="145"/>
  <c r="AO66" i="145"/>
  <c r="AP66" i="145" s="1"/>
  <c r="BE26" i="145" s="1"/>
  <c r="AQ66" i="145"/>
  <c r="AR66" i="145" s="1"/>
  <c r="BG26" i="145" s="1"/>
  <c r="AO67" i="145"/>
  <c r="AP67" i="145" s="1"/>
  <c r="AQ67" i="145"/>
  <c r="AR67" i="145" s="1"/>
  <c r="G68" i="145"/>
  <c r="I68" i="145"/>
  <c r="L68" i="145"/>
  <c r="N68" i="145"/>
  <c r="Q68" i="145"/>
  <c r="S68" i="145"/>
  <c r="V68" i="145"/>
  <c r="X68" i="145"/>
  <c r="AA68" i="145"/>
  <c r="AC68" i="145"/>
  <c r="AF68" i="145"/>
  <c r="AH68" i="145"/>
  <c r="AM68" i="145"/>
  <c r="AO69" i="145"/>
  <c r="AP69" i="145" s="1"/>
  <c r="BE27" i="145" s="1"/>
  <c r="AQ69" i="145"/>
  <c r="AR69" i="145" s="1"/>
  <c r="AO70" i="145"/>
  <c r="AP70" i="145" s="1"/>
  <c r="AQ70" i="145"/>
  <c r="AR70" i="145" s="1"/>
  <c r="G71" i="145"/>
  <c r="I71" i="145"/>
  <c r="L71" i="145"/>
  <c r="N71" i="145"/>
  <c r="Q71" i="145"/>
  <c r="S71" i="145"/>
  <c r="V71" i="145"/>
  <c r="X71" i="145"/>
  <c r="AA71" i="145"/>
  <c r="AC71" i="145"/>
  <c r="AF71" i="145"/>
  <c r="AH71" i="145"/>
  <c r="AM71" i="145"/>
  <c r="AO72" i="145"/>
  <c r="AP72" i="145" s="1"/>
  <c r="AQ72" i="145"/>
  <c r="AR72" i="145" s="1"/>
  <c r="AO73" i="145"/>
  <c r="AP73" i="145" s="1"/>
  <c r="AQ73" i="145"/>
  <c r="AR73" i="145" s="1"/>
  <c r="G74" i="145"/>
  <c r="I74" i="145"/>
  <c r="L74" i="145"/>
  <c r="N74" i="145"/>
  <c r="Q74" i="145"/>
  <c r="S74" i="145"/>
  <c r="V74" i="145"/>
  <c r="X74" i="145"/>
  <c r="AA74" i="145"/>
  <c r="AC74" i="145"/>
  <c r="AF74" i="145"/>
  <c r="AH74" i="145"/>
  <c r="AM74" i="145"/>
  <c r="AO75" i="145"/>
  <c r="AP75" i="145" s="1"/>
  <c r="AQ75" i="145"/>
  <c r="AR75" i="145" s="1"/>
  <c r="BG29" i="145" s="1"/>
  <c r="AO76" i="145"/>
  <c r="AP76" i="145" s="1"/>
  <c r="AQ76" i="145"/>
  <c r="AR76" i="145" s="1"/>
  <c r="G77" i="145"/>
  <c r="I77" i="145"/>
  <c r="L77" i="145"/>
  <c r="N77" i="145"/>
  <c r="Q77" i="145"/>
  <c r="S77" i="145"/>
  <c r="V77" i="145"/>
  <c r="X77" i="145"/>
  <c r="AA77" i="145"/>
  <c r="AC77" i="145"/>
  <c r="AF77" i="145"/>
  <c r="AH77" i="145"/>
  <c r="AM77" i="145"/>
  <c r="AO78" i="145"/>
  <c r="AP78" i="145" s="1"/>
  <c r="BE30" i="145" s="1"/>
  <c r="AQ78" i="145"/>
  <c r="AR78" i="145" s="1"/>
  <c r="BG30" i="145" s="1"/>
  <c r="AO79" i="145"/>
  <c r="AP79" i="145" s="1"/>
  <c r="AQ79" i="145"/>
  <c r="AR79" i="145" s="1"/>
  <c r="G80" i="145"/>
  <c r="I80" i="145"/>
  <c r="L80" i="145"/>
  <c r="N80" i="145"/>
  <c r="Q80" i="145"/>
  <c r="S80" i="145"/>
  <c r="V80" i="145"/>
  <c r="X80" i="145"/>
  <c r="AA80" i="145"/>
  <c r="AC80" i="145"/>
  <c r="AF80" i="145"/>
  <c r="AH80" i="145"/>
  <c r="AM80" i="145"/>
  <c r="AO81" i="145"/>
  <c r="AQ81" i="145"/>
  <c r="AO82" i="145"/>
  <c r="AQ82" i="145"/>
  <c r="G83" i="145"/>
  <c r="I83" i="145"/>
  <c r="L83" i="145"/>
  <c r="N83" i="145"/>
  <c r="Q83" i="145"/>
  <c r="S83" i="145"/>
  <c r="V83" i="145"/>
  <c r="X83" i="145"/>
  <c r="AA83" i="145"/>
  <c r="AC83" i="145"/>
  <c r="AF83" i="145"/>
  <c r="AH83" i="145"/>
  <c r="AM83" i="145"/>
  <c r="AO84" i="145"/>
  <c r="AQ84" i="145"/>
  <c r="AO85" i="145"/>
  <c r="AQ85" i="145"/>
  <c r="G86" i="145"/>
  <c r="I86" i="145"/>
  <c r="L86" i="145"/>
  <c r="N86" i="145"/>
  <c r="Q86" i="145"/>
  <c r="S86" i="145"/>
  <c r="V86" i="145"/>
  <c r="X86" i="145"/>
  <c r="AA86" i="145"/>
  <c r="AC86" i="145"/>
  <c r="AF86" i="145"/>
  <c r="AH86" i="145"/>
  <c r="AM86" i="145"/>
  <c r="AO87" i="145"/>
  <c r="AP87" i="145" s="1"/>
  <c r="AQ87" i="145"/>
  <c r="AR87" i="145" s="1"/>
  <c r="BG33" i="145" s="1"/>
  <c r="AO88" i="145"/>
  <c r="AP88" i="145" s="1"/>
  <c r="AQ88" i="145"/>
  <c r="AR88" i="145" s="1"/>
  <c r="G89" i="145"/>
  <c r="I89" i="145"/>
  <c r="L89" i="145"/>
  <c r="N89" i="145"/>
  <c r="Q89" i="145"/>
  <c r="S89" i="145"/>
  <c r="V89" i="145"/>
  <c r="X89" i="145"/>
  <c r="AA89" i="145"/>
  <c r="AC89" i="145"/>
  <c r="AF89" i="145"/>
  <c r="AH89" i="145"/>
  <c r="AM89" i="145"/>
  <c r="AO90" i="145"/>
  <c r="AP90" i="145" s="1"/>
  <c r="BE34" i="145" s="1"/>
  <c r="AQ90" i="145"/>
  <c r="AR90" i="145" s="1"/>
  <c r="BG34" i="145" s="1"/>
  <c r="AO91" i="145"/>
  <c r="AP91" i="145" s="1"/>
  <c r="AQ91" i="145"/>
  <c r="AR91" i="145" s="1"/>
  <c r="G92" i="145"/>
  <c r="I92" i="145"/>
  <c r="L92" i="145"/>
  <c r="N92" i="145"/>
  <c r="Q92" i="145"/>
  <c r="S92" i="145"/>
  <c r="V92" i="145"/>
  <c r="X92" i="145"/>
  <c r="AA92" i="145"/>
  <c r="AC92" i="145"/>
  <c r="AF92" i="145"/>
  <c r="AH92" i="145"/>
  <c r="AM92" i="145"/>
  <c r="AO93" i="145"/>
  <c r="AP93" i="145" s="1"/>
  <c r="BE35" i="145" s="1"/>
  <c r="AQ93" i="145"/>
  <c r="AR93" i="145" s="1"/>
  <c r="AO94" i="145"/>
  <c r="AP94" i="145" s="1"/>
  <c r="AQ94" i="145"/>
  <c r="AR94" i="145" s="1"/>
  <c r="G95" i="145"/>
  <c r="I95" i="145"/>
  <c r="L95" i="145"/>
  <c r="N95" i="145"/>
  <c r="Q95" i="145"/>
  <c r="S95" i="145"/>
  <c r="V95" i="145"/>
  <c r="X95" i="145"/>
  <c r="AA95" i="145"/>
  <c r="AC95" i="145"/>
  <c r="AF95" i="145"/>
  <c r="AH95" i="145"/>
  <c r="AM95" i="145"/>
  <c r="AO96" i="145"/>
  <c r="AP96" i="145" s="1"/>
  <c r="AQ96" i="145"/>
  <c r="AR96" i="145" s="1"/>
  <c r="AO97" i="145"/>
  <c r="AP97" i="145" s="1"/>
  <c r="AQ97" i="145"/>
  <c r="AR97" i="145" s="1"/>
  <c r="G98" i="145"/>
  <c r="I98" i="145"/>
  <c r="L98" i="145"/>
  <c r="N98" i="145"/>
  <c r="Q98" i="145"/>
  <c r="S98" i="145"/>
  <c r="V98" i="145"/>
  <c r="X98" i="145"/>
  <c r="AA98" i="145"/>
  <c r="AC98" i="145"/>
  <c r="AF98" i="145"/>
  <c r="AH98" i="145"/>
  <c r="AM98" i="145"/>
  <c r="AO99" i="145"/>
  <c r="AP99" i="145" s="1"/>
  <c r="AQ99" i="145"/>
  <c r="AR99" i="145" s="1"/>
  <c r="BG37" i="145" s="1"/>
  <c r="AO100" i="145"/>
  <c r="AP100" i="145" s="1"/>
  <c r="AQ100" i="145"/>
  <c r="AR100" i="145" s="1"/>
  <c r="G101" i="145"/>
  <c r="I101" i="145"/>
  <c r="L101" i="145"/>
  <c r="N101" i="145"/>
  <c r="Q101" i="145"/>
  <c r="S101" i="145"/>
  <c r="V101" i="145"/>
  <c r="X101" i="145"/>
  <c r="AA101" i="145"/>
  <c r="AC101" i="145"/>
  <c r="AF101" i="145"/>
  <c r="AH101" i="145"/>
  <c r="AM101" i="145"/>
  <c r="AO102" i="145"/>
  <c r="AP102" i="145" s="1"/>
  <c r="BE38" i="145" s="1"/>
  <c r="AQ102" i="145"/>
  <c r="AR102" i="145" s="1"/>
  <c r="BG38" i="145" s="1"/>
  <c r="AO103" i="145"/>
  <c r="AP103" i="145" s="1"/>
  <c r="AQ103" i="145"/>
  <c r="AR103" i="145" s="1"/>
  <c r="G104" i="145"/>
  <c r="I104" i="145"/>
  <c r="L104" i="145"/>
  <c r="N104" i="145"/>
  <c r="Q104" i="145"/>
  <c r="S104" i="145"/>
  <c r="V104" i="145"/>
  <c r="X104" i="145"/>
  <c r="AA104" i="145"/>
  <c r="AC104" i="145"/>
  <c r="AF104" i="145"/>
  <c r="AH104" i="145"/>
  <c r="AM104" i="145"/>
  <c r="AO105" i="145"/>
  <c r="AQ105" i="145"/>
  <c r="AO106" i="145"/>
  <c r="AQ106" i="145"/>
  <c r="G107" i="145"/>
  <c r="I107" i="145"/>
  <c r="L107" i="145"/>
  <c r="N107" i="145"/>
  <c r="Q107" i="145"/>
  <c r="S107" i="145"/>
  <c r="V107" i="145"/>
  <c r="X107" i="145"/>
  <c r="AA107" i="145"/>
  <c r="AC107" i="145"/>
  <c r="AF107" i="145"/>
  <c r="AH107" i="145"/>
  <c r="AM107" i="145"/>
  <c r="AO108" i="145"/>
  <c r="AP108" i="145" s="1"/>
  <c r="AQ108" i="145"/>
  <c r="AR108" i="145" s="1"/>
  <c r="AO109" i="145"/>
  <c r="AP109" i="145" s="1"/>
  <c r="AQ109" i="145"/>
  <c r="AR109" i="145" s="1"/>
  <c r="G110" i="145"/>
  <c r="I110" i="145"/>
  <c r="L110" i="145"/>
  <c r="N110" i="145"/>
  <c r="Q110" i="145"/>
  <c r="S110" i="145"/>
  <c r="V110" i="145"/>
  <c r="X110" i="145"/>
  <c r="AA110" i="145"/>
  <c r="AC110" i="145"/>
  <c r="AF110" i="145"/>
  <c r="AH110" i="145"/>
  <c r="AM110" i="145"/>
  <c r="AO111" i="145"/>
  <c r="AP111" i="145" s="1"/>
  <c r="AQ111" i="145"/>
  <c r="AR111" i="145" s="1"/>
  <c r="BG41" i="145" s="1"/>
  <c r="BR10" i="145" s="1"/>
  <c r="BT10" i="145" s="1"/>
  <c r="AO112" i="145"/>
  <c r="AP112" i="145" s="1"/>
  <c r="AQ112" i="145"/>
  <c r="AR112" i="145" s="1"/>
  <c r="G113" i="145"/>
  <c r="I113" i="145"/>
  <c r="L113" i="145"/>
  <c r="N113" i="145"/>
  <c r="Q113" i="145"/>
  <c r="S113" i="145"/>
  <c r="V113" i="145"/>
  <c r="X113" i="145"/>
  <c r="AA113" i="145"/>
  <c r="AC113" i="145"/>
  <c r="AF113" i="145"/>
  <c r="AH113" i="145"/>
  <c r="AM113" i="145"/>
  <c r="AO114" i="145"/>
  <c r="AP114" i="145" s="1"/>
  <c r="BE42" i="145" s="1"/>
  <c r="BO11" i="145" s="1"/>
  <c r="BQ11" i="145" s="1"/>
  <c r="AQ114" i="145"/>
  <c r="AR114" i="145" s="1"/>
  <c r="BG42" i="145" s="1"/>
  <c r="BR11" i="145" s="1"/>
  <c r="BT11" i="145" s="1"/>
  <c r="AO115" i="145"/>
  <c r="AP115" i="145" s="1"/>
  <c r="AQ115" i="145"/>
  <c r="AR115" i="145" s="1"/>
  <c r="G116" i="145"/>
  <c r="I116" i="145"/>
  <c r="L116" i="145"/>
  <c r="N116" i="145"/>
  <c r="Q116" i="145"/>
  <c r="S116" i="145"/>
  <c r="V116" i="145"/>
  <c r="X116" i="145"/>
  <c r="AA116" i="145"/>
  <c r="AC116" i="145"/>
  <c r="AF116" i="145"/>
  <c r="AH116" i="145"/>
  <c r="AM116" i="145"/>
  <c r="AO117" i="145"/>
  <c r="AP117" i="145" s="1"/>
  <c r="BE43" i="145" s="1"/>
  <c r="BO12" i="145" s="1"/>
  <c r="BQ12" i="145" s="1"/>
  <c r="AQ117" i="145"/>
  <c r="AR117" i="145" s="1"/>
  <c r="AO118" i="145"/>
  <c r="AP118" i="145" s="1"/>
  <c r="AQ118" i="145"/>
  <c r="AR118" i="145" s="1"/>
  <c r="G119" i="145"/>
  <c r="I119" i="145"/>
  <c r="L119" i="145"/>
  <c r="N119" i="145"/>
  <c r="Q119" i="145"/>
  <c r="S119" i="145"/>
  <c r="V119" i="145"/>
  <c r="X119" i="145"/>
  <c r="AA119" i="145"/>
  <c r="AC119" i="145"/>
  <c r="AF119" i="145"/>
  <c r="AH119" i="145"/>
  <c r="AM119" i="145"/>
  <c r="AO120" i="145"/>
  <c r="AP120" i="145" s="1"/>
  <c r="AQ120" i="145"/>
  <c r="AR120" i="145" s="1"/>
  <c r="AO121" i="145"/>
  <c r="AP121" i="145" s="1"/>
  <c r="AQ121" i="145"/>
  <c r="AR121" i="145" s="1"/>
  <c r="G122" i="145"/>
  <c r="I122" i="145"/>
  <c r="L122" i="145"/>
  <c r="N122" i="145"/>
  <c r="Q122" i="145"/>
  <c r="S122" i="145"/>
  <c r="V122" i="145"/>
  <c r="X122" i="145"/>
  <c r="AA122" i="145"/>
  <c r="AC122" i="145"/>
  <c r="AF122" i="145"/>
  <c r="AH122" i="145"/>
  <c r="AM122" i="145"/>
  <c r="AO123" i="145"/>
  <c r="AP123" i="145" s="1"/>
  <c r="AQ123" i="145"/>
  <c r="AR123" i="145" s="1"/>
  <c r="BG45" i="145" s="1"/>
  <c r="BR14" i="145" s="1"/>
  <c r="BT14" i="145" s="1"/>
  <c r="AO124" i="145"/>
  <c r="AP124" i="145" s="1"/>
  <c r="AQ124" i="145"/>
  <c r="AR124" i="145" s="1"/>
  <c r="G125" i="145"/>
  <c r="I125" i="145"/>
  <c r="N125" i="145"/>
  <c r="Q125" i="145"/>
  <c r="S125" i="145"/>
  <c r="V125" i="145"/>
  <c r="X125" i="145"/>
  <c r="AA125" i="145"/>
  <c r="AC125" i="145"/>
  <c r="AF125" i="145"/>
  <c r="AH125" i="145"/>
  <c r="AM125" i="145"/>
  <c r="AO126" i="145"/>
  <c r="AP126" i="145" s="1"/>
  <c r="AQ126" i="145"/>
  <c r="AR126" i="145" s="1"/>
  <c r="BG46" i="145" s="1"/>
  <c r="BR15" i="145" s="1"/>
  <c r="BT15" i="145" s="1"/>
  <c r="AO127" i="145"/>
  <c r="AP127" i="145" s="1"/>
  <c r="AQ127" i="145"/>
  <c r="AR127" i="145" s="1"/>
  <c r="G128" i="145"/>
  <c r="L128" i="145"/>
  <c r="N128" i="145"/>
  <c r="Q128" i="145"/>
  <c r="S128" i="145"/>
  <c r="V128" i="145"/>
  <c r="X128" i="145"/>
  <c r="AA128" i="145"/>
  <c r="AC128" i="145"/>
  <c r="AF128" i="145"/>
  <c r="AH128" i="145"/>
  <c r="AM128" i="145"/>
  <c r="AO129" i="145"/>
  <c r="AP129" i="145" s="1"/>
  <c r="AQ129" i="145"/>
  <c r="AR129" i="145" s="1"/>
  <c r="BG47" i="145" s="1"/>
  <c r="BR16" i="145" s="1"/>
  <c r="BT16" i="145" s="1"/>
  <c r="AO130" i="145"/>
  <c r="AP130" i="145" s="1"/>
  <c r="AQ130" i="145"/>
  <c r="AR130" i="145" s="1"/>
  <c r="G131" i="145"/>
  <c r="I131" i="145"/>
  <c r="L131" i="145"/>
  <c r="N131" i="145"/>
  <c r="Q131" i="145"/>
  <c r="S131" i="145"/>
  <c r="V131" i="145"/>
  <c r="X131" i="145"/>
  <c r="AA131" i="145"/>
  <c r="AC131" i="145"/>
  <c r="AF131" i="145"/>
  <c r="AH131" i="145"/>
  <c r="AM131" i="145"/>
  <c r="AO132" i="145"/>
  <c r="AP132" i="145" s="1"/>
  <c r="BE48" i="145" s="1"/>
  <c r="BO17" i="145" s="1"/>
  <c r="BQ17" i="145" s="1"/>
  <c r="AQ132" i="145"/>
  <c r="AR132" i="145" s="1"/>
  <c r="BG48" i="145" s="1"/>
  <c r="BR17" i="145" s="1"/>
  <c r="BT17" i="145" s="1"/>
  <c r="AO133" i="145"/>
  <c r="AP133" i="145" s="1"/>
  <c r="AQ133" i="145"/>
  <c r="AR133" i="145" s="1"/>
  <c r="G134" i="145"/>
  <c r="I134" i="145"/>
  <c r="L134" i="145"/>
  <c r="N134" i="145"/>
  <c r="Q134" i="145"/>
  <c r="S134" i="145"/>
  <c r="V134" i="145"/>
  <c r="X134" i="145"/>
  <c r="AA134" i="145"/>
  <c r="AC134" i="145"/>
  <c r="AF134" i="145"/>
  <c r="AH134" i="145"/>
  <c r="AM134" i="145"/>
  <c r="AO135" i="145"/>
  <c r="AP135" i="145" s="1"/>
  <c r="BE49" i="145" s="1"/>
  <c r="BO18" i="145" s="1"/>
  <c r="BQ18" i="145" s="1"/>
  <c r="AQ135" i="145"/>
  <c r="AR135" i="145" s="1"/>
  <c r="AO136" i="145"/>
  <c r="AP136" i="145" s="1"/>
  <c r="AQ136" i="145"/>
  <c r="AR136" i="145" s="1"/>
  <c r="G137" i="145"/>
  <c r="I137" i="145"/>
  <c r="L137" i="145"/>
  <c r="N137" i="145"/>
  <c r="Q137" i="145"/>
  <c r="S137" i="145"/>
  <c r="V137" i="145"/>
  <c r="X137" i="145"/>
  <c r="AA137" i="145"/>
  <c r="AC137" i="145"/>
  <c r="AF137" i="145"/>
  <c r="AH137" i="145"/>
  <c r="AM137" i="145"/>
  <c r="AO138" i="145"/>
  <c r="AP138" i="145" s="1"/>
  <c r="AQ138" i="145"/>
  <c r="AR138" i="145" s="1"/>
  <c r="AO139" i="145"/>
  <c r="AP139" i="145" s="1"/>
  <c r="AQ139" i="145"/>
  <c r="AR139" i="145" s="1"/>
  <c r="G140" i="145"/>
  <c r="I140" i="145"/>
  <c r="L140" i="145"/>
  <c r="N140" i="145"/>
  <c r="Q140" i="145"/>
  <c r="S140" i="145"/>
  <c r="V140" i="145"/>
  <c r="X140" i="145"/>
  <c r="AA140" i="145"/>
  <c r="AC140" i="145"/>
  <c r="AF140" i="145"/>
  <c r="AH140" i="145"/>
  <c r="AM140" i="145"/>
  <c r="AO141" i="145"/>
  <c r="AP141" i="145" s="1"/>
  <c r="AQ141" i="145"/>
  <c r="AR141" i="145" s="1"/>
  <c r="BG51" i="145" s="1"/>
  <c r="BR20" i="145" s="1"/>
  <c r="BT20" i="145" s="1"/>
  <c r="AO142" i="145"/>
  <c r="AP142" i="145" s="1"/>
  <c r="AQ142" i="145"/>
  <c r="AR142" i="145" s="1"/>
  <c r="G143" i="145"/>
  <c r="L143" i="145"/>
  <c r="N143" i="145"/>
  <c r="Q143" i="145"/>
  <c r="S143" i="145"/>
  <c r="V143" i="145"/>
  <c r="X143" i="145"/>
  <c r="AA143" i="145"/>
  <c r="AC143" i="145"/>
  <c r="AF143" i="145"/>
  <c r="AH143" i="145"/>
  <c r="AM143" i="145"/>
  <c r="AO144" i="145"/>
  <c r="AP144" i="145" s="1"/>
  <c r="AQ144" i="145"/>
  <c r="AR144" i="145" s="1"/>
  <c r="BG52" i="145" s="1"/>
  <c r="BR21" i="145" s="1"/>
  <c r="BT21" i="145" s="1"/>
  <c r="AO145" i="145"/>
  <c r="AP145" i="145" s="1"/>
  <c r="AQ145" i="145"/>
  <c r="AR145" i="145" s="1"/>
  <c r="G146" i="145"/>
  <c r="I146" i="145"/>
  <c r="L146" i="145"/>
  <c r="N146" i="145"/>
  <c r="Q146" i="145"/>
  <c r="S146" i="145"/>
  <c r="V146" i="145"/>
  <c r="X146" i="145"/>
  <c r="AA146" i="145"/>
  <c r="AC146" i="145"/>
  <c r="AF146" i="145"/>
  <c r="AH146" i="145"/>
  <c r="AM146" i="145"/>
  <c r="AO147" i="145"/>
  <c r="AP147" i="145" s="1"/>
  <c r="BE53" i="145" s="1"/>
  <c r="BO22" i="145" s="1"/>
  <c r="BQ22" i="145" s="1"/>
  <c r="AQ147" i="145"/>
  <c r="AR147" i="145" s="1"/>
  <c r="BG53" i="145" s="1"/>
  <c r="BR22" i="145" s="1"/>
  <c r="BT22" i="145" s="1"/>
  <c r="AO148" i="145"/>
  <c r="AP148" i="145" s="1"/>
  <c r="AQ148" i="145"/>
  <c r="AR148" i="145" s="1"/>
  <c r="G149" i="145"/>
  <c r="I149" i="145"/>
  <c r="L149" i="145"/>
  <c r="N149" i="145"/>
  <c r="Q149" i="145"/>
  <c r="S149" i="145"/>
  <c r="V149" i="145"/>
  <c r="X149" i="145"/>
  <c r="AA149" i="145"/>
  <c r="AC149" i="145"/>
  <c r="AF149" i="145"/>
  <c r="AH149" i="145"/>
  <c r="AM149" i="145"/>
  <c r="AO150" i="145"/>
  <c r="AP150" i="145" s="1"/>
  <c r="BE54" i="145" s="1"/>
  <c r="BO23" i="145" s="1"/>
  <c r="BQ23" i="145" s="1"/>
  <c r="AQ150" i="145"/>
  <c r="AR150" i="145" s="1"/>
  <c r="AO151" i="145"/>
  <c r="AP151" i="145" s="1"/>
  <c r="AQ151" i="145"/>
  <c r="AR151" i="145" s="1"/>
  <c r="G152" i="145"/>
  <c r="I152" i="145"/>
  <c r="L152" i="145"/>
  <c r="N152" i="145"/>
  <c r="Q152" i="145"/>
  <c r="V152" i="145"/>
  <c r="X152" i="145"/>
  <c r="AA152" i="145"/>
  <c r="AC152" i="145"/>
  <c r="AF152" i="145"/>
  <c r="AH152" i="145"/>
  <c r="AM152" i="145"/>
  <c r="AO153" i="145"/>
  <c r="AP153" i="145" s="1"/>
  <c r="BE55" i="145" s="1"/>
  <c r="BO24" i="145" s="1"/>
  <c r="BQ24" i="145" s="1"/>
  <c r="AQ153" i="145"/>
  <c r="AR153" i="145" s="1"/>
  <c r="AO154" i="145"/>
  <c r="AP154" i="145" s="1"/>
  <c r="AQ154" i="145"/>
  <c r="AR154" i="145" s="1"/>
  <c r="G155" i="145"/>
  <c r="I155" i="145"/>
  <c r="L155" i="145"/>
  <c r="N155" i="145"/>
  <c r="Q155" i="145"/>
  <c r="S155" i="145"/>
  <c r="V155" i="145"/>
  <c r="X155" i="145"/>
  <c r="AA155" i="145"/>
  <c r="AC155" i="145"/>
  <c r="AF155" i="145"/>
  <c r="AH155" i="145"/>
  <c r="AM155" i="145"/>
  <c r="AO156" i="145"/>
  <c r="AP156" i="145" s="1"/>
  <c r="AQ156" i="145"/>
  <c r="AR156" i="145" s="1"/>
  <c r="AO157" i="145"/>
  <c r="AP157" i="145" s="1"/>
  <c r="AQ157" i="145"/>
  <c r="AR157" i="145" s="1"/>
  <c r="G158" i="145"/>
  <c r="I158" i="145"/>
  <c r="L158" i="145"/>
  <c r="N158" i="145"/>
  <c r="Q158" i="145"/>
  <c r="S158" i="145"/>
  <c r="V158" i="145"/>
  <c r="X158" i="145"/>
  <c r="AA158" i="145"/>
  <c r="AC158" i="145"/>
  <c r="AF158" i="145"/>
  <c r="AH158" i="145"/>
  <c r="AM158" i="145"/>
  <c r="AO159" i="145"/>
  <c r="AP159" i="145" s="1"/>
  <c r="AQ159" i="145"/>
  <c r="AR159" i="145" s="1"/>
  <c r="BG57" i="145" s="1"/>
  <c r="BR26" i="145" s="1"/>
  <c r="BT26" i="145" s="1"/>
  <c r="AO160" i="145"/>
  <c r="AP160" i="145" s="1"/>
  <c r="AQ160" i="145"/>
  <c r="AR160" i="145" s="1"/>
  <c r="G161" i="145"/>
  <c r="I161" i="145"/>
  <c r="L161" i="145"/>
  <c r="N161" i="145"/>
  <c r="Q161" i="145"/>
  <c r="S161" i="145"/>
  <c r="V161" i="145"/>
  <c r="X161" i="145"/>
  <c r="AA161" i="145"/>
  <c r="AC161" i="145"/>
  <c r="AF161" i="145"/>
  <c r="AH161" i="145"/>
  <c r="AM161" i="145"/>
  <c r="AO162" i="145"/>
  <c r="AP162" i="145" s="1"/>
  <c r="BE58" i="145" s="1"/>
  <c r="BO27" i="145" s="1"/>
  <c r="BQ27" i="145" s="1"/>
  <c r="AQ162" i="145"/>
  <c r="AR162" i="145" s="1"/>
  <c r="BG58" i="145" s="1"/>
  <c r="BR27" i="145" s="1"/>
  <c r="BT27" i="145" s="1"/>
  <c r="AO163" i="145"/>
  <c r="AP163" i="145" s="1"/>
  <c r="AQ163" i="145"/>
  <c r="AR163" i="145" s="1"/>
  <c r="G164" i="145"/>
  <c r="I164" i="145"/>
  <c r="L164" i="145"/>
  <c r="N164" i="145"/>
  <c r="Q164" i="145"/>
  <c r="S164" i="145"/>
  <c r="V164" i="145"/>
  <c r="X164" i="145"/>
  <c r="AA164" i="145"/>
  <c r="AC164" i="145"/>
  <c r="AF164" i="145"/>
  <c r="AH164" i="145"/>
  <c r="AM164" i="145"/>
  <c r="AO165" i="145"/>
  <c r="AP165" i="145" s="1"/>
  <c r="BE59" i="145" s="1"/>
  <c r="BO28" i="145" s="1"/>
  <c r="BQ28" i="145" s="1"/>
  <c r="AQ165" i="145"/>
  <c r="AR165" i="145" s="1"/>
  <c r="AO166" i="145"/>
  <c r="AP166" i="145" s="1"/>
  <c r="AQ166" i="145"/>
  <c r="AR166" i="145" s="1"/>
  <c r="G167" i="145"/>
  <c r="I167" i="145"/>
  <c r="L167" i="145"/>
  <c r="N167" i="145"/>
  <c r="Q167" i="145"/>
  <c r="S167" i="145"/>
  <c r="V167" i="145"/>
  <c r="X167" i="145"/>
  <c r="AA167" i="145"/>
  <c r="AC167" i="145"/>
  <c r="AF167" i="145"/>
  <c r="AH167" i="145"/>
  <c r="AM167" i="145"/>
  <c r="AO168" i="145"/>
  <c r="AP168" i="145" s="1"/>
  <c r="AQ168" i="145"/>
  <c r="AR168" i="145" s="1"/>
  <c r="AO169" i="145"/>
  <c r="AP169" i="145" s="1"/>
  <c r="AQ169" i="145"/>
  <c r="AR169" i="145" s="1"/>
  <c r="G170" i="145"/>
  <c r="I170" i="145"/>
  <c r="L170" i="145"/>
  <c r="N170" i="145"/>
  <c r="Q170" i="145"/>
  <c r="S170" i="145"/>
  <c r="V170" i="145"/>
  <c r="X170" i="145"/>
  <c r="AA170" i="145"/>
  <c r="AC170" i="145"/>
  <c r="AF170" i="145"/>
  <c r="AH170" i="145"/>
  <c r="AM170" i="145"/>
  <c r="AO171" i="145"/>
  <c r="AP171" i="145" s="1"/>
  <c r="AQ171" i="145"/>
  <c r="AR171" i="145" s="1"/>
  <c r="BG61" i="145" s="1"/>
  <c r="BR30" i="145" s="1"/>
  <c r="BT30" i="145" s="1"/>
  <c r="AO172" i="145"/>
  <c r="AP172" i="145" s="1"/>
  <c r="AQ172" i="145"/>
  <c r="AR172" i="145" s="1"/>
  <c r="G173" i="145"/>
  <c r="I173" i="145"/>
  <c r="L173" i="145"/>
  <c r="N173" i="145"/>
  <c r="Q173" i="145"/>
  <c r="S173" i="145"/>
  <c r="V173" i="145"/>
  <c r="X173" i="145"/>
  <c r="AA173" i="145"/>
  <c r="AC173" i="145"/>
  <c r="AF173" i="145"/>
  <c r="AH173" i="145"/>
  <c r="AM173" i="145"/>
  <c r="AO174" i="145"/>
  <c r="AP174" i="145" s="1"/>
  <c r="BE62" i="145" s="1"/>
  <c r="BO31" i="145" s="1"/>
  <c r="BQ31" i="145" s="1"/>
  <c r="AQ174" i="145"/>
  <c r="AR174" i="145" s="1"/>
  <c r="BG62" i="145" s="1"/>
  <c r="BR31" i="145" s="1"/>
  <c r="BT31" i="145" s="1"/>
  <c r="AO175" i="145"/>
  <c r="AP175" i="145" s="1"/>
  <c r="AQ175" i="145"/>
  <c r="AR175" i="145" s="1"/>
  <c r="G176" i="145"/>
  <c r="I176" i="145"/>
  <c r="L176" i="145"/>
  <c r="N176" i="145"/>
  <c r="Q176" i="145"/>
  <c r="S176" i="145"/>
  <c r="V176" i="145"/>
  <c r="X176" i="145"/>
  <c r="AA176" i="145"/>
  <c r="AC176" i="145"/>
  <c r="AF176" i="145"/>
  <c r="AH176" i="145"/>
  <c r="AM176" i="145"/>
  <c r="AO177" i="145"/>
  <c r="AP177" i="145" s="1"/>
  <c r="BE63" i="145" s="1"/>
  <c r="BO32" i="145" s="1"/>
  <c r="BQ32" i="145" s="1"/>
  <c r="AQ177" i="145"/>
  <c r="AR177" i="145" s="1"/>
  <c r="AO178" i="145"/>
  <c r="AP178" i="145" s="1"/>
  <c r="AQ178" i="145"/>
  <c r="AR178" i="145" s="1"/>
  <c r="G179" i="145"/>
  <c r="I179" i="145"/>
  <c r="L179" i="145"/>
  <c r="N179" i="145"/>
  <c r="Q179" i="145"/>
  <c r="S179" i="145"/>
  <c r="V179" i="145"/>
  <c r="X179" i="145"/>
  <c r="AA179" i="145"/>
  <c r="AC179" i="145"/>
  <c r="AF179" i="145"/>
  <c r="AH179" i="145"/>
  <c r="AM179" i="145"/>
  <c r="AO180" i="145"/>
  <c r="AP180" i="145" s="1"/>
  <c r="AQ180" i="145"/>
  <c r="AR180" i="145" s="1"/>
  <c r="AO181" i="145"/>
  <c r="AP181" i="145" s="1"/>
  <c r="AQ181" i="145"/>
  <c r="AR181" i="145" s="1"/>
  <c r="G182" i="145"/>
  <c r="I182" i="145"/>
  <c r="L182" i="145"/>
  <c r="N182" i="145"/>
  <c r="Q182" i="145"/>
  <c r="S182" i="145"/>
  <c r="V182" i="145"/>
  <c r="X182" i="145"/>
  <c r="AA182" i="145"/>
  <c r="AC182" i="145"/>
  <c r="AF182" i="145"/>
  <c r="AH182" i="145"/>
  <c r="AM182" i="145"/>
  <c r="AO183" i="145"/>
  <c r="AP183" i="145" s="1"/>
  <c r="AQ183" i="145"/>
  <c r="AR183" i="145" s="1"/>
  <c r="BG65" i="145" s="1"/>
  <c r="BR34" i="145" s="1"/>
  <c r="BT34" i="145" s="1"/>
  <c r="AO184" i="145"/>
  <c r="AP184" i="145" s="1"/>
  <c r="AQ184" i="145"/>
  <c r="AR184" i="145" s="1"/>
  <c r="G185" i="145"/>
  <c r="I185" i="145"/>
  <c r="L185" i="145"/>
  <c r="N185" i="145"/>
  <c r="Q185" i="145"/>
  <c r="S185" i="145"/>
  <c r="V185" i="145"/>
  <c r="X185" i="145"/>
  <c r="AA185" i="145"/>
  <c r="AC185" i="145"/>
  <c r="AF185" i="145"/>
  <c r="AH185" i="145"/>
  <c r="AM185" i="145"/>
  <c r="AO186" i="145"/>
  <c r="AP186" i="145" s="1"/>
  <c r="BE66" i="145" s="1"/>
  <c r="BO35" i="145" s="1"/>
  <c r="BQ35" i="145" s="1"/>
  <c r="AQ186" i="145"/>
  <c r="AR186" i="145" s="1"/>
  <c r="BG66" i="145" s="1"/>
  <c r="BR35" i="145" s="1"/>
  <c r="BT35" i="145" s="1"/>
  <c r="AO187" i="145"/>
  <c r="AP187" i="145" s="1"/>
  <c r="AQ187" i="145"/>
  <c r="AR187" i="145" s="1"/>
  <c r="G188" i="145"/>
  <c r="I188" i="145"/>
  <c r="L188" i="145"/>
  <c r="N188" i="145"/>
  <c r="Q188" i="145"/>
  <c r="S188" i="145"/>
  <c r="V188" i="145"/>
  <c r="X188" i="145"/>
  <c r="AA188" i="145"/>
  <c r="AC188" i="145"/>
  <c r="AF188" i="145"/>
  <c r="AH188" i="145"/>
  <c r="AM188" i="145"/>
  <c r="AO189" i="145"/>
  <c r="AP189" i="145" s="1"/>
  <c r="BE67" i="145" s="1"/>
  <c r="BO36" i="145" s="1"/>
  <c r="BQ36" i="145" s="1"/>
  <c r="AQ189" i="145"/>
  <c r="AR189" i="145" s="1"/>
  <c r="AO190" i="145"/>
  <c r="AP190" i="145" s="1"/>
  <c r="AQ190" i="145"/>
  <c r="AR190" i="145" s="1"/>
  <c r="G191" i="145"/>
  <c r="I191" i="145"/>
  <c r="L191" i="145"/>
  <c r="N191" i="145"/>
  <c r="Q191" i="145"/>
  <c r="S191" i="145"/>
  <c r="V191" i="145"/>
  <c r="X191" i="145"/>
  <c r="AA191" i="145"/>
  <c r="AC191" i="145"/>
  <c r="AF191" i="145"/>
  <c r="AH191" i="145"/>
  <c r="AM191" i="145"/>
  <c r="AO192" i="145"/>
  <c r="AP192" i="145" s="1"/>
  <c r="AQ192" i="145"/>
  <c r="AR192" i="145" s="1"/>
  <c r="AO193" i="145"/>
  <c r="AP193" i="145" s="1"/>
  <c r="AQ193" i="145"/>
  <c r="AR193" i="145" s="1"/>
  <c r="G194" i="145"/>
  <c r="I194" i="145"/>
  <c r="L194" i="145"/>
  <c r="N194" i="145"/>
  <c r="Q194" i="145"/>
  <c r="S194" i="145"/>
  <c r="V194" i="145"/>
  <c r="X194" i="145"/>
  <c r="AA194" i="145"/>
  <c r="AC194" i="145"/>
  <c r="AF194" i="145"/>
  <c r="AH194" i="145"/>
  <c r="AM194" i="145"/>
  <c r="AO195" i="145"/>
  <c r="AP195" i="145" s="1"/>
  <c r="AQ195" i="145"/>
  <c r="AR195" i="145" s="1"/>
  <c r="BG69" i="145" s="1"/>
  <c r="BR38" i="145" s="1"/>
  <c r="BT38" i="145" s="1"/>
  <c r="AO196" i="145"/>
  <c r="AP196" i="145" s="1"/>
  <c r="AQ196" i="145"/>
  <c r="AR196" i="145" s="1"/>
  <c r="G197" i="145"/>
  <c r="I197" i="145"/>
  <c r="L197" i="145"/>
  <c r="N197" i="145"/>
  <c r="Q197" i="145"/>
  <c r="S197" i="145"/>
  <c r="V197" i="145"/>
  <c r="X197" i="145"/>
  <c r="AA197" i="145"/>
  <c r="AC197" i="145"/>
  <c r="AF197" i="145"/>
  <c r="AH197" i="145"/>
  <c r="AM197" i="145"/>
  <c r="AO198" i="145"/>
  <c r="AP198" i="145" s="1"/>
  <c r="BE70" i="145" s="1"/>
  <c r="BO39" i="145" s="1"/>
  <c r="BQ39" i="145" s="1"/>
  <c r="AQ198" i="145"/>
  <c r="AR198" i="145" s="1"/>
  <c r="BG70" i="145" s="1"/>
  <c r="BR39" i="145" s="1"/>
  <c r="BT39" i="145" s="1"/>
  <c r="AO199" i="145"/>
  <c r="AP199" i="145" s="1"/>
  <c r="AQ199" i="145"/>
  <c r="AR199" i="145" s="1"/>
  <c r="G200" i="145"/>
  <c r="I200" i="145"/>
  <c r="L200" i="145"/>
  <c r="N200" i="145"/>
  <c r="Q200" i="145"/>
  <c r="S200" i="145"/>
  <c r="V200" i="145"/>
  <c r="X200" i="145"/>
  <c r="AA200" i="145"/>
  <c r="AC200" i="145"/>
  <c r="AF200" i="145"/>
  <c r="AH200" i="145"/>
  <c r="AM200" i="145"/>
  <c r="AO201" i="145"/>
  <c r="AP201" i="145" s="1"/>
  <c r="BE71" i="145" s="1"/>
  <c r="BO40" i="145" s="1"/>
  <c r="BQ40" i="145" s="1"/>
  <c r="AQ201" i="145"/>
  <c r="AR201" i="145" s="1"/>
  <c r="AO202" i="145"/>
  <c r="AP202" i="145" s="1"/>
  <c r="AQ202" i="145"/>
  <c r="AR202" i="145" s="1"/>
  <c r="G203" i="145"/>
  <c r="I203" i="145"/>
  <c r="L203" i="145"/>
  <c r="N203" i="145"/>
  <c r="Q203" i="145"/>
  <c r="S203" i="145"/>
  <c r="V203" i="145"/>
  <c r="X203" i="145"/>
  <c r="AA203" i="145"/>
  <c r="AC203" i="145"/>
  <c r="AF203" i="145"/>
  <c r="AH203" i="145"/>
  <c r="AM203" i="145"/>
  <c r="AO204" i="145"/>
  <c r="AP204" i="145" s="1"/>
  <c r="AQ204" i="145"/>
  <c r="AR204" i="145" s="1"/>
  <c r="AO205" i="145"/>
  <c r="AP205" i="145" s="1"/>
  <c r="AQ205" i="145"/>
  <c r="AR205" i="145" s="1"/>
  <c r="G206" i="145"/>
  <c r="I206" i="145"/>
  <c r="L206" i="145"/>
  <c r="N206" i="145"/>
  <c r="Q206" i="145"/>
  <c r="S206" i="145"/>
  <c r="V206" i="145"/>
  <c r="X206" i="145"/>
  <c r="AA206" i="145"/>
  <c r="AC206" i="145"/>
  <c r="AF206" i="145"/>
  <c r="AH206" i="145"/>
  <c r="AM206" i="145"/>
  <c r="AO207" i="145"/>
  <c r="AP207" i="145" s="1"/>
  <c r="AQ207" i="145"/>
  <c r="AR207" i="145" s="1"/>
  <c r="BG73" i="145" s="1"/>
  <c r="BR42" i="145" s="1"/>
  <c r="BT42" i="145" s="1"/>
  <c r="AO208" i="145"/>
  <c r="AP208" i="145" s="1"/>
  <c r="AQ208" i="145"/>
  <c r="AR208" i="145" s="1"/>
  <c r="G209" i="145"/>
  <c r="I209" i="145"/>
  <c r="L209" i="145"/>
  <c r="N209" i="145"/>
  <c r="Q209" i="145"/>
  <c r="S209" i="145"/>
  <c r="V209" i="145"/>
  <c r="X209" i="145"/>
  <c r="AA209" i="145"/>
  <c r="AC209" i="145"/>
  <c r="AF209" i="145"/>
  <c r="AH209" i="145"/>
  <c r="AM209" i="145"/>
  <c r="AO210" i="145"/>
  <c r="AP210" i="145" s="1"/>
  <c r="BE74" i="145" s="1"/>
  <c r="BO43" i="145" s="1"/>
  <c r="BQ43" i="145" s="1"/>
  <c r="AQ210" i="145"/>
  <c r="AR210" i="145" s="1"/>
  <c r="BG74" i="145" s="1"/>
  <c r="BR43" i="145" s="1"/>
  <c r="BT43" i="145" s="1"/>
  <c r="AO211" i="145"/>
  <c r="AP211" i="145" s="1"/>
  <c r="AQ211" i="145"/>
  <c r="AR211" i="145" s="1"/>
  <c r="G212" i="145"/>
  <c r="I212" i="145"/>
  <c r="L212" i="145"/>
  <c r="N212" i="145"/>
  <c r="Q212" i="145"/>
  <c r="S212" i="145"/>
  <c r="V212" i="145"/>
  <c r="X212" i="145"/>
  <c r="AA212" i="145"/>
  <c r="AC212" i="145"/>
  <c r="AF212" i="145"/>
  <c r="AH212" i="145"/>
  <c r="AM212" i="145"/>
  <c r="AO213" i="145"/>
  <c r="AP213" i="145" s="1"/>
  <c r="BE75" i="145" s="1"/>
  <c r="BO44" i="145" s="1"/>
  <c r="BQ44" i="145" s="1"/>
  <c r="AQ213" i="145"/>
  <c r="AR213" i="145" s="1"/>
  <c r="AO214" i="145"/>
  <c r="AP214" i="145" s="1"/>
  <c r="AQ214" i="145"/>
  <c r="AR214" i="145" s="1"/>
  <c r="G215" i="145"/>
  <c r="I215" i="145"/>
  <c r="L215" i="145"/>
  <c r="N215" i="145"/>
  <c r="Q215" i="145"/>
  <c r="S215" i="145"/>
  <c r="V215" i="145"/>
  <c r="X215" i="145"/>
  <c r="AA215" i="145"/>
  <c r="AC215" i="145"/>
  <c r="AF215" i="145"/>
  <c r="AH215" i="145"/>
  <c r="AM215" i="145"/>
  <c r="AO216" i="145"/>
  <c r="AP216" i="145" s="1"/>
  <c r="AQ216" i="145"/>
  <c r="AR216" i="145" s="1"/>
  <c r="AO217" i="145"/>
  <c r="AP217" i="145" s="1"/>
  <c r="AQ217" i="145"/>
  <c r="AR217" i="145" s="1"/>
  <c r="G218" i="145"/>
  <c r="I218" i="145"/>
  <c r="L218" i="145"/>
  <c r="N218" i="145"/>
  <c r="Q218" i="145"/>
  <c r="S218" i="145"/>
  <c r="V218" i="145"/>
  <c r="X218" i="145"/>
  <c r="AA218" i="145"/>
  <c r="AC218" i="145"/>
  <c r="AF218" i="145"/>
  <c r="AH218" i="145"/>
  <c r="AM218" i="145"/>
  <c r="AO219" i="145"/>
  <c r="AP219" i="145" s="1"/>
  <c r="AQ219" i="145"/>
  <c r="AR219" i="145" s="1"/>
  <c r="BG77" i="145" s="1"/>
  <c r="BR46" i="145" s="1"/>
  <c r="BT46" i="145" s="1"/>
  <c r="AO220" i="145"/>
  <c r="AP220" i="145" s="1"/>
  <c r="AQ220" i="145"/>
  <c r="AR220" i="145" s="1"/>
  <c r="G221" i="145"/>
  <c r="I221" i="145"/>
  <c r="L221" i="145"/>
  <c r="N221" i="145"/>
  <c r="Q221" i="145"/>
  <c r="S221" i="145"/>
  <c r="V221" i="145"/>
  <c r="X221" i="145"/>
  <c r="AA221" i="145"/>
  <c r="AC221" i="145"/>
  <c r="AF221" i="145"/>
  <c r="AH221" i="145"/>
  <c r="AM221" i="145"/>
  <c r="AO222" i="145"/>
  <c r="AP222" i="145" s="1"/>
  <c r="BE78" i="145" s="1"/>
  <c r="BO47" i="145" s="1"/>
  <c r="BQ47" i="145" s="1"/>
  <c r="AQ222" i="145"/>
  <c r="AR222" i="145" s="1"/>
  <c r="BG78" i="145" s="1"/>
  <c r="BR47" i="145" s="1"/>
  <c r="BT47" i="145" s="1"/>
  <c r="AO223" i="145"/>
  <c r="AP223" i="145" s="1"/>
  <c r="AQ223" i="145"/>
  <c r="AR223" i="145" s="1"/>
  <c r="G224" i="145"/>
  <c r="I224" i="145"/>
  <c r="L224" i="145"/>
  <c r="N224" i="145"/>
  <c r="Q224" i="145"/>
  <c r="S224" i="145"/>
  <c r="V224" i="145"/>
  <c r="X224" i="145"/>
  <c r="AA224" i="145"/>
  <c r="AC224" i="145"/>
  <c r="AF224" i="145"/>
  <c r="AH224" i="145"/>
  <c r="AM224" i="145"/>
  <c r="AO225" i="145"/>
  <c r="AP225" i="145" s="1"/>
  <c r="BE79" i="145" s="1"/>
  <c r="BO48" i="145" s="1"/>
  <c r="BQ48" i="145" s="1"/>
  <c r="AQ225" i="145"/>
  <c r="AR225" i="145" s="1"/>
  <c r="AO226" i="145"/>
  <c r="AP226" i="145" s="1"/>
  <c r="AQ226" i="145"/>
  <c r="AR226" i="145" s="1"/>
  <c r="G227" i="145"/>
  <c r="I227" i="145"/>
  <c r="L227" i="145"/>
  <c r="N227" i="145"/>
  <c r="Q227" i="145"/>
  <c r="S227" i="145"/>
  <c r="V227" i="145"/>
  <c r="X227" i="145"/>
  <c r="AA227" i="145"/>
  <c r="AC227" i="145"/>
  <c r="AF227" i="145"/>
  <c r="AH227" i="145"/>
  <c r="AM227" i="145"/>
  <c r="BJ6" i="154" l="1"/>
  <c r="BH6" i="154"/>
  <c r="BD31" i="154"/>
  <c r="BN7" i="154" s="1"/>
  <c r="BP7" i="154" s="1"/>
  <c r="BF31" i="154"/>
  <c r="BQ7" i="154" s="1"/>
  <c r="BS7" i="154" s="1"/>
  <c r="BJ31" i="154"/>
  <c r="BW7" i="154" s="1"/>
  <c r="BY7" i="154" s="1"/>
  <c r="BH31" i="154"/>
  <c r="BT7" i="154" s="1"/>
  <c r="BV7" i="154" s="1"/>
  <c r="BF6" i="154"/>
  <c r="BQ6" i="154" s="1"/>
  <c r="BS6" i="154" s="1"/>
  <c r="AR107" i="154"/>
  <c r="AP11" i="154"/>
  <c r="AR11" i="154"/>
  <c r="AP83" i="154"/>
  <c r="AR83" i="154"/>
  <c r="AR8" i="154"/>
  <c r="AP8" i="154"/>
  <c r="AR86" i="154"/>
  <c r="AP86" i="154"/>
  <c r="AP107" i="154"/>
  <c r="AP105" i="145"/>
  <c r="BE39" i="145" s="1"/>
  <c r="BO8" i="145" s="1"/>
  <c r="BQ8" i="145" s="1"/>
  <c r="AR85" i="145"/>
  <c r="AP81" i="145"/>
  <c r="AP9" i="145"/>
  <c r="BE7" i="145" s="1"/>
  <c r="AR6" i="145"/>
  <c r="AR105" i="145"/>
  <c r="BG39" i="145" s="1"/>
  <c r="BR8" i="145" s="1"/>
  <c r="BT8" i="145" s="1"/>
  <c r="AP84" i="145"/>
  <c r="BE32" i="145" s="1"/>
  <c r="AP7" i="145"/>
  <c r="AR106" i="145"/>
  <c r="AP85" i="145"/>
  <c r="BI32" i="145" s="1"/>
  <c r="AR82" i="145"/>
  <c r="AR10" i="145"/>
  <c r="AP6" i="145"/>
  <c r="AR81" i="145"/>
  <c r="AR9" i="145"/>
  <c r="BG7" i="145" s="1"/>
  <c r="AP106" i="145"/>
  <c r="AR84" i="145"/>
  <c r="BG32" i="145" s="1"/>
  <c r="AP82" i="145"/>
  <c r="AP10" i="145"/>
  <c r="BI7" i="145" s="1"/>
  <c r="AR7" i="145"/>
  <c r="BK40" i="145"/>
  <c r="BX9" i="145" s="1"/>
  <c r="BZ9" i="145" s="1"/>
  <c r="BI17" i="145"/>
  <c r="BI76" i="145"/>
  <c r="BU45" i="145" s="1"/>
  <c r="BW45" i="145" s="1"/>
  <c r="BI65" i="145"/>
  <c r="BU34" i="145" s="1"/>
  <c r="BW34" i="145" s="1"/>
  <c r="BI47" i="145"/>
  <c r="BU16" i="145" s="1"/>
  <c r="BW16" i="145" s="1"/>
  <c r="BI33" i="145"/>
  <c r="BI16" i="145"/>
  <c r="BI79" i="145"/>
  <c r="BU48" i="145" s="1"/>
  <c r="BW48" i="145" s="1"/>
  <c r="BE77" i="145"/>
  <c r="BO46" i="145" s="1"/>
  <c r="BQ46" i="145" s="1"/>
  <c r="BG76" i="145"/>
  <c r="BR45" i="145" s="1"/>
  <c r="BT45" i="145" s="1"/>
  <c r="BI75" i="145"/>
  <c r="BU44" i="145" s="1"/>
  <c r="BW44" i="145" s="1"/>
  <c r="BE73" i="145"/>
  <c r="BO42" i="145" s="1"/>
  <c r="BQ42" i="145" s="1"/>
  <c r="BG72" i="145"/>
  <c r="BR41" i="145" s="1"/>
  <c r="BT41" i="145" s="1"/>
  <c r="BI71" i="145"/>
  <c r="BU40" i="145" s="1"/>
  <c r="BW40" i="145" s="1"/>
  <c r="BE69" i="145"/>
  <c r="BO38" i="145" s="1"/>
  <c r="BQ38" i="145" s="1"/>
  <c r="BG68" i="145"/>
  <c r="BR37" i="145" s="1"/>
  <c r="BT37" i="145" s="1"/>
  <c r="BI67" i="145"/>
  <c r="BU36" i="145" s="1"/>
  <c r="BW36" i="145" s="1"/>
  <c r="BE65" i="145"/>
  <c r="BO34" i="145" s="1"/>
  <c r="BQ34" i="145" s="1"/>
  <c r="BG64" i="145"/>
  <c r="BR33" i="145" s="1"/>
  <c r="BT33" i="145" s="1"/>
  <c r="BI63" i="145"/>
  <c r="BU32" i="145" s="1"/>
  <c r="BW32" i="145" s="1"/>
  <c r="BE61" i="145"/>
  <c r="BO30" i="145" s="1"/>
  <c r="BQ30" i="145" s="1"/>
  <c r="BG60" i="145"/>
  <c r="BR29" i="145" s="1"/>
  <c r="BT29" i="145" s="1"/>
  <c r="BI59" i="145"/>
  <c r="BU28" i="145" s="1"/>
  <c r="BW28" i="145" s="1"/>
  <c r="BE57" i="145"/>
  <c r="BO26" i="145" s="1"/>
  <c r="BQ26" i="145" s="1"/>
  <c r="BG56" i="145"/>
  <c r="BR25" i="145" s="1"/>
  <c r="BT25" i="145" s="1"/>
  <c r="BI55" i="145"/>
  <c r="BU24" i="145" s="1"/>
  <c r="BW24" i="145" s="1"/>
  <c r="BE52" i="145"/>
  <c r="BO21" i="145" s="1"/>
  <c r="BQ21" i="145" s="1"/>
  <c r="BE51" i="145"/>
  <c r="BO20" i="145" s="1"/>
  <c r="BQ20" i="145" s="1"/>
  <c r="BG50" i="145"/>
  <c r="BR19" i="145" s="1"/>
  <c r="BT19" i="145" s="1"/>
  <c r="BE47" i="145"/>
  <c r="BO16" i="145" s="1"/>
  <c r="BQ16" i="145" s="1"/>
  <c r="BE46" i="145"/>
  <c r="BO15" i="145" s="1"/>
  <c r="BQ15" i="145" s="1"/>
  <c r="BE45" i="145"/>
  <c r="BO14" i="145" s="1"/>
  <c r="BQ14" i="145" s="1"/>
  <c r="BG44" i="145"/>
  <c r="BR13" i="145" s="1"/>
  <c r="BT13" i="145" s="1"/>
  <c r="BI43" i="145"/>
  <c r="BU12" i="145" s="1"/>
  <c r="BW12" i="145" s="1"/>
  <c r="BE41" i="145"/>
  <c r="BO10" i="145" s="1"/>
  <c r="BQ10" i="145" s="1"/>
  <c r="BG40" i="145"/>
  <c r="BR9" i="145" s="1"/>
  <c r="BT9" i="145" s="1"/>
  <c r="BE37" i="145"/>
  <c r="BG36" i="145"/>
  <c r="BI35" i="145"/>
  <c r="BE33" i="145"/>
  <c r="BE29" i="145"/>
  <c r="BG28" i="145"/>
  <c r="BI27" i="145"/>
  <c r="BE25" i="145"/>
  <c r="BG24" i="145"/>
  <c r="BI23" i="145"/>
  <c r="BE21" i="145"/>
  <c r="BG20" i="145"/>
  <c r="BI19" i="145"/>
  <c r="BE17" i="145"/>
  <c r="BG16" i="145"/>
  <c r="BI15" i="145"/>
  <c r="BE13" i="145"/>
  <c r="BG12" i="145"/>
  <c r="BI11" i="145"/>
  <c r="BE9" i="145"/>
  <c r="BG8" i="145"/>
  <c r="BK11" i="145"/>
  <c r="BG79" i="145"/>
  <c r="BR48" i="145" s="1"/>
  <c r="BT48" i="145" s="1"/>
  <c r="BE76" i="145"/>
  <c r="BO45" i="145" s="1"/>
  <c r="BQ45" i="145" s="1"/>
  <c r="BG75" i="145"/>
  <c r="BR44" i="145" s="1"/>
  <c r="BT44" i="145" s="1"/>
  <c r="BE72" i="145"/>
  <c r="BO41" i="145" s="1"/>
  <c r="BQ41" i="145" s="1"/>
  <c r="BG71" i="145"/>
  <c r="BR40" i="145" s="1"/>
  <c r="BT40" i="145" s="1"/>
  <c r="BE68" i="145"/>
  <c r="BO37" i="145" s="1"/>
  <c r="BQ37" i="145" s="1"/>
  <c r="BG67" i="145"/>
  <c r="BR36" i="145" s="1"/>
  <c r="BT36" i="145" s="1"/>
  <c r="BE64" i="145"/>
  <c r="BO33" i="145" s="1"/>
  <c r="BQ33" i="145" s="1"/>
  <c r="BG63" i="145"/>
  <c r="BR32" i="145" s="1"/>
  <c r="BT32" i="145" s="1"/>
  <c r="BE60" i="145"/>
  <c r="BO29" i="145" s="1"/>
  <c r="BQ29" i="145" s="1"/>
  <c r="BG59" i="145"/>
  <c r="BR28" i="145" s="1"/>
  <c r="BT28" i="145" s="1"/>
  <c r="BE56" i="145"/>
  <c r="BO25" i="145" s="1"/>
  <c r="BQ25" i="145" s="1"/>
  <c r="BG55" i="145"/>
  <c r="BR24" i="145" s="1"/>
  <c r="BT24" i="145" s="1"/>
  <c r="BG54" i="145"/>
  <c r="BR23" i="145" s="1"/>
  <c r="BT23" i="145" s="1"/>
  <c r="BE50" i="145"/>
  <c r="BO19" i="145" s="1"/>
  <c r="BQ19" i="145" s="1"/>
  <c r="BG49" i="145"/>
  <c r="BR18" i="145" s="1"/>
  <c r="BT18" i="145" s="1"/>
  <c r="BI48" i="145"/>
  <c r="BU17" i="145" s="1"/>
  <c r="BW17" i="145" s="1"/>
  <c r="BK47" i="145"/>
  <c r="BX16" i="145" s="1"/>
  <c r="BZ16" i="145" s="1"/>
  <c r="BE44" i="145"/>
  <c r="BO13" i="145" s="1"/>
  <c r="BQ13" i="145" s="1"/>
  <c r="BG43" i="145"/>
  <c r="BR12" i="145" s="1"/>
  <c r="BT12" i="145" s="1"/>
  <c r="BE40" i="145"/>
  <c r="BO9" i="145" s="1"/>
  <c r="BQ9" i="145" s="1"/>
  <c r="BE36" i="145"/>
  <c r="BG35" i="145"/>
  <c r="BE28" i="145"/>
  <c r="BG27" i="145"/>
  <c r="BE24" i="145"/>
  <c r="BG23" i="145"/>
  <c r="BE20" i="145"/>
  <c r="BG19" i="145"/>
  <c r="BE16" i="145"/>
  <c r="BG15" i="145"/>
  <c r="BE12" i="145"/>
  <c r="BG11" i="145"/>
  <c r="BE8" i="145"/>
  <c r="AO113" i="145"/>
  <c r="AP113" i="145" s="1"/>
  <c r="BI41" i="145" s="1"/>
  <c r="BU10" i="145" s="1"/>
  <c r="BW10" i="145" s="1"/>
  <c r="AQ23" i="145"/>
  <c r="AR23" i="145" s="1"/>
  <c r="AQ194" i="145"/>
  <c r="AO125" i="145"/>
  <c r="AP125" i="145" s="1"/>
  <c r="BI45" i="145" s="1"/>
  <c r="BU14" i="145" s="1"/>
  <c r="BW14" i="145" s="1"/>
  <c r="L125" i="145"/>
  <c r="AQ11" i="145"/>
  <c r="AQ128" i="145"/>
  <c r="I128" i="145"/>
  <c r="AQ152" i="145"/>
  <c r="S152" i="145"/>
  <c r="AQ143" i="145"/>
  <c r="I143" i="145"/>
  <c r="AO68" i="145"/>
  <c r="AP68" i="145" s="1"/>
  <c r="BI26" i="145" s="1"/>
  <c r="AQ200" i="145"/>
  <c r="AQ113" i="145"/>
  <c r="AO92" i="145"/>
  <c r="AP92" i="145" s="1"/>
  <c r="BI34" i="145" s="1"/>
  <c r="AQ50" i="145"/>
  <c r="AO11" i="145"/>
  <c r="AO50" i="145"/>
  <c r="AP50" i="145" s="1"/>
  <c r="BI20" i="145" s="1"/>
  <c r="AQ158" i="145"/>
  <c r="AQ83" i="145"/>
  <c r="AQ35" i="145"/>
  <c r="AQ38" i="145"/>
  <c r="AO35" i="145"/>
  <c r="AP35" i="145" s="1"/>
  <c r="AQ215" i="145"/>
  <c r="AQ224" i="145"/>
  <c r="AO200" i="145"/>
  <c r="AP200" i="145" s="1"/>
  <c r="BI70" i="145" s="1"/>
  <c r="BU39" i="145" s="1"/>
  <c r="BW39" i="145" s="1"/>
  <c r="AO191" i="145"/>
  <c r="AP191" i="145" s="1"/>
  <c r="AQ125" i="145"/>
  <c r="AQ140" i="145"/>
  <c r="AR140" i="145" s="1"/>
  <c r="BK50" i="145" s="1"/>
  <c r="BX19" i="145" s="1"/>
  <c r="BZ19" i="145" s="1"/>
  <c r="AO197" i="145"/>
  <c r="AP197" i="145" s="1"/>
  <c r="BI69" i="145" s="1"/>
  <c r="BU38" i="145" s="1"/>
  <c r="BW38" i="145" s="1"/>
  <c r="AO182" i="145"/>
  <c r="AP182" i="145" s="1"/>
  <c r="BI64" i="145" s="1"/>
  <c r="BU33" i="145" s="1"/>
  <c r="BW33" i="145" s="1"/>
  <c r="AO170" i="145"/>
  <c r="AP170" i="145" s="1"/>
  <c r="BI60" i="145" s="1"/>
  <c r="BU29" i="145" s="1"/>
  <c r="BW29" i="145" s="1"/>
  <c r="AO158" i="145"/>
  <c r="AP158" i="145" s="1"/>
  <c r="BI56" i="145" s="1"/>
  <c r="BU25" i="145" s="1"/>
  <c r="BW25" i="145" s="1"/>
  <c r="AO146" i="145"/>
  <c r="AP146" i="145" s="1"/>
  <c r="AO212" i="145"/>
  <c r="AP212" i="145" s="1"/>
  <c r="AQ212" i="145"/>
  <c r="AR212" i="145" s="1"/>
  <c r="BK74" i="145" s="1"/>
  <c r="BX43" i="145" s="1"/>
  <c r="BZ43" i="145" s="1"/>
  <c r="AO188" i="145"/>
  <c r="AP188" i="145" s="1"/>
  <c r="BI66" i="145" s="1"/>
  <c r="BU35" i="145" s="1"/>
  <c r="BW35" i="145" s="1"/>
  <c r="AO134" i="145"/>
  <c r="AP134" i="145" s="1"/>
  <c r="AO224" i="145"/>
  <c r="AP224" i="145" s="1"/>
  <c r="BI78" i="145" s="1"/>
  <c r="BU47" i="145" s="1"/>
  <c r="BW47" i="145" s="1"/>
  <c r="AO152" i="145"/>
  <c r="AP152" i="145" s="1"/>
  <c r="BI54" i="145" s="1"/>
  <c r="BU23" i="145" s="1"/>
  <c r="BW23" i="145" s="1"/>
  <c r="AO80" i="145"/>
  <c r="AP80" i="145" s="1"/>
  <c r="BI30" i="145" s="1"/>
  <c r="AO23" i="145"/>
  <c r="AP23" i="145" s="1"/>
  <c r="AQ101" i="145"/>
  <c r="AO101" i="145"/>
  <c r="AP101" i="145" s="1"/>
  <c r="BI37" i="145" s="1"/>
  <c r="AO53" i="145"/>
  <c r="AP53" i="145" s="1"/>
  <c r="BI21" i="145" s="1"/>
  <c r="AQ116" i="145"/>
  <c r="AO86" i="145"/>
  <c r="AQ71" i="145"/>
  <c r="AQ221" i="145"/>
  <c r="AR221" i="145" s="1"/>
  <c r="BK77" i="145" s="1"/>
  <c r="BX46" i="145" s="1"/>
  <c r="BZ46" i="145" s="1"/>
  <c r="AQ185" i="145"/>
  <c r="AQ203" i="145"/>
  <c r="AQ161" i="145"/>
  <c r="AR161" i="145" s="1"/>
  <c r="BK57" i="145" s="1"/>
  <c r="BX26" i="145" s="1"/>
  <c r="BZ26" i="145" s="1"/>
  <c r="AQ188" i="145"/>
  <c r="AQ206" i="145"/>
  <c r="AQ173" i="145"/>
  <c r="AQ131" i="145"/>
  <c r="AR131" i="145" s="1"/>
  <c r="AQ170" i="145"/>
  <c r="AR170" i="145" s="1"/>
  <c r="BK60" i="145" s="1"/>
  <c r="BX29" i="145" s="1"/>
  <c r="BZ29" i="145" s="1"/>
  <c r="AQ227" i="145"/>
  <c r="AQ218" i="145"/>
  <c r="AQ197" i="145"/>
  <c r="AQ176" i="145"/>
  <c r="AQ155" i="145"/>
  <c r="AO227" i="145"/>
  <c r="AP227" i="145" s="1"/>
  <c r="AO215" i="145"/>
  <c r="AP215" i="145" s="1"/>
  <c r="AO203" i="145"/>
  <c r="AP203" i="145" s="1"/>
  <c r="AQ191" i="145"/>
  <c r="AR191" i="145" s="1"/>
  <c r="BK67" i="145" s="1"/>
  <c r="BX36" i="145" s="1"/>
  <c r="BZ36" i="145" s="1"/>
  <c r="AQ149" i="145"/>
  <c r="AR149" i="145" s="1"/>
  <c r="BK53" i="145" s="1"/>
  <c r="BX22" i="145" s="1"/>
  <c r="BZ22" i="145" s="1"/>
  <c r="AO218" i="145"/>
  <c r="AP218" i="145" s="1"/>
  <c r="AO206" i="145"/>
  <c r="AP206" i="145" s="1"/>
  <c r="AQ179" i="145"/>
  <c r="AQ209" i="145"/>
  <c r="AR209" i="145" s="1"/>
  <c r="BK73" i="145" s="1"/>
  <c r="BX42" i="145" s="1"/>
  <c r="BZ42" i="145" s="1"/>
  <c r="AO221" i="145"/>
  <c r="AP221" i="145" s="1"/>
  <c r="BI77" i="145" s="1"/>
  <c r="BU46" i="145" s="1"/>
  <c r="BW46" i="145" s="1"/>
  <c r="AO209" i="145"/>
  <c r="AP209" i="145" s="1"/>
  <c r="BI73" i="145" s="1"/>
  <c r="BU42" i="145" s="1"/>
  <c r="BW42" i="145" s="1"/>
  <c r="AQ182" i="145"/>
  <c r="AR182" i="145" s="1"/>
  <c r="BK64" i="145" s="1"/>
  <c r="BX33" i="145" s="1"/>
  <c r="BZ33" i="145" s="1"/>
  <c r="AQ164" i="145"/>
  <c r="AO140" i="145"/>
  <c r="AP140" i="145" s="1"/>
  <c r="BI50" i="145" s="1"/>
  <c r="BU19" i="145" s="1"/>
  <c r="BW19" i="145" s="1"/>
  <c r="AO137" i="145"/>
  <c r="AP137" i="145" s="1"/>
  <c r="BI49" i="145" s="1"/>
  <c r="BU18" i="145" s="1"/>
  <c r="BW18" i="145" s="1"/>
  <c r="AO194" i="145"/>
  <c r="AP194" i="145" s="1"/>
  <c r="BI68" i="145" s="1"/>
  <c r="BU37" i="145" s="1"/>
  <c r="BW37" i="145" s="1"/>
  <c r="AO185" i="145"/>
  <c r="AP185" i="145" s="1"/>
  <c r="AO173" i="145"/>
  <c r="AP173" i="145" s="1"/>
  <c r="AO161" i="145"/>
  <c r="AP161" i="145" s="1"/>
  <c r="BI57" i="145" s="1"/>
  <c r="BU26" i="145" s="1"/>
  <c r="BW26" i="145" s="1"/>
  <c r="AO155" i="145"/>
  <c r="AP155" i="145" s="1"/>
  <c r="AO149" i="145"/>
  <c r="AP149" i="145" s="1"/>
  <c r="AQ134" i="145"/>
  <c r="AO176" i="145"/>
  <c r="AP176" i="145" s="1"/>
  <c r="BI62" i="145" s="1"/>
  <c r="BU31" i="145" s="1"/>
  <c r="BW31" i="145" s="1"/>
  <c r="AO164" i="145"/>
  <c r="AP164" i="145" s="1"/>
  <c r="BI58" i="145" s="1"/>
  <c r="BU27" i="145" s="1"/>
  <c r="BW27" i="145" s="1"/>
  <c r="AQ146" i="145"/>
  <c r="AQ137" i="145"/>
  <c r="AR137" i="145" s="1"/>
  <c r="BK49" i="145" s="1"/>
  <c r="BX18" i="145" s="1"/>
  <c r="BZ18" i="145" s="1"/>
  <c r="AQ167" i="145"/>
  <c r="AO179" i="145"/>
  <c r="AP179" i="145" s="1"/>
  <c r="AO167" i="145"/>
  <c r="AP167" i="145" s="1"/>
  <c r="AQ104" i="145"/>
  <c r="AQ119" i="145"/>
  <c r="AQ95" i="145"/>
  <c r="AQ107" i="145"/>
  <c r="AQ86" i="145"/>
  <c r="AO143" i="145"/>
  <c r="AP143" i="145" s="1"/>
  <c r="BI51" i="145" s="1"/>
  <c r="BU20" i="145" s="1"/>
  <c r="BW20" i="145" s="1"/>
  <c r="AO131" i="145"/>
  <c r="AP131" i="145" s="1"/>
  <c r="AO128" i="145"/>
  <c r="AP128" i="145" s="1"/>
  <c r="AQ122" i="145"/>
  <c r="AO89" i="145"/>
  <c r="AP89" i="145" s="1"/>
  <c r="AQ56" i="145"/>
  <c r="AR56" i="145" s="1"/>
  <c r="BK22" i="145" s="1"/>
  <c r="AO116" i="145"/>
  <c r="AP116" i="145" s="1"/>
  <c r="BI42" i="145" s="1"/>
  <c r="BU11" i="145" s="1"/>
  <c r="BW11" i="145" s="1"/>
  <c r="AO104" i="145"/>
  <c r="AP104" i="145" s="1"/>
  <c r="BI38" i="145" s="1"/>
  <c r="AO74" i="145"/>
  <c r="AP74" i="145" s="1"/>
  <c r="BI28" i="145" s="1"/>
  <c r="AO71" i="145"/>
  <c r="AP71" i="145" s="1"/>
  <c r="AO119" i="145"/>
  <c r="AP119" i="145" s="1"/>
  <c r="AO107" i="145"/>
  <c r="AO95" i="145"/>
  <c r="AP95" i="145" s="1"/>
  <c r="AQ110" i="145"/>
  <c r="AR110" i="145" s="1"/>
  <c r="AQ98" i="145"/>
  <c r="AQ89" i="145"/>
  <c r="AO83" i="145"/>
  <c r="AO122" i="145"/>
  <c r="AP122" i="145" s="1"/>
  <c r="BI44" i="145" s="1"/>
  <c r="BU13" i="145" s="1"/>
  <c r="BW13" i="145" s="1"/>
  <c r="AO110" i="145"/>
  <c r="AP110" i="145" s="1"/>
  <c r="AO98" i="145"/>
  <c r="AP98" i="145" s="1"/>
  <c r="BI36" i="145" s="1"/>
  <c r="AO62" i="145"/>
  <c r="AP62" i="145" s="1"/>
  <c r="BI24" i="145" s="1"/>
  <c r="AO47" i="145"/>
  <c r="AP47" i="145" s="1"/>
  <c r="AQ29" i="145"/>
  <c r="AQ62" i="145"/>
  <c r="AQ74" i="145"/>
  <c r="AO38" i="145"/>
  <c r="AP38" i="145" s="1"/>
  <c r="AQ59" i="145"/>
  <c r="AQ77" i="145"/>
  <c r="AO59" i="145"/>
  <c r="AP59" i="145" s="1"/>
  <c r="AO77" i="145"/>
  <c r="AP77" i="145" s="1"/>
  <c r="BI29" i="145" s="1"/>
  <c r="AQ92" i="145"/>
  <c r="AQ80" i="145"/>
  <c r="AQ68" i="145"/>
  <c r="AO41" i="145"/>
  <c r="AP41" i="145" s="1"/>
  <c r="AQ14" i="145"/>
  <c r="AR14" i="145" s="1"/>
  <c r="BK8" i="145" s="1"/>
  <c r="AQ26" i="145"/>
  <c r="AR26" i="145" s="1"/>
  <c r="BK12" i="145" s="1"/>
  <c r="AQ20" i="145"/>
  <c r="AQ47" i="145"/>
  <c r="AQ8" i="145"/>
  <c r="AQ44" i="145"/>
  <c r="AR44" i="145" s="1"/>
  <c r="BK18" i="145" s="1"/>
  <c r="AQ65" i="145"/>
  <c r="AO56" i="145"/>
  <c r="AP56" i="145" s="1"/>
  <c r="BI22" i="145" s="1"/>
  <c r="AO44" i="145"/>
  <c r="AP44" i="145" s="1"/>
  <c r="BI18" i="145" s="1"/>
  <c r="AQ32" i="145"/>
  <c r="AO65" i="145"/>
  <c r="AP65" i="145" s="1"/>
  <c r="BI25" i="145" s="1"/>
  <c r="AQ53" i="145"/>
  <c r="AQ41" i="145"/>
  <c r="AO32" i="145"/>
  <c r="AP32" i="145" s="1"/>
  <c r="BI14" i="145" s="1"/>
  <c r="AO20" i="145"/>
  <c r="AP20" i="145" s="1"/>
  <c r="BI10" i="145" s="1"/>
  <c r="AO8" i="145"/>
  <c r="AQ17" i="145"/>
  <c r="AO29" i="145"/>
  <c r="AP29" i="145" s="1"/>
  <c r="BI13" i="145" s="1"/>
  <c r="AO17" i="145"/>
  <c r="AP17" i="145" s="1"/>
  <c r="BI9" i="145" s="1"/>
  <c r="AO26" i="145"/>
  <c r="AP26" i="145" s="1"/>
  <c r="BI12" i="145" s="1"/>
  <c r="AO14" i="145"/>
  <c r="AP14" i="145" s="1"/>
  <c r="BI8" i="145" s="1"/>
  <c r="BT6" i="154" l="1"/>
  <c r="BV6" i="154" s="1"/>
  <c r="BW6" i="154"/>
  <c r="BY6" i="154" s="1"/>
  <c r="BG31" i="145"/>
  <c r="BR7" i="145" s="1"/>
  <c r="BT7" i="145" s="1"/>
  <c r="BI31" i="145"/>
  <c r="BU7" i="145" s="1"/>
  <c r="BW7" i="145" s="1"/>
  <c r="BE6" i="145"/>
  <c r="BO6" i="145" s="1"/>
  <c r="BQ6" i="145" s="1"/>
  <c r="BG6" i="145"/>
  <c r="BR6" i="145" s="1"/>
  <c r="BT6" i="145" s="1"/>
  <c r="BE31" i="145"/>
  <c r="BO7" i="145" s="1"/>
  <c r="BQ7" i="145" s="1"/>
  <c r="AR8" i="145"/>
  <c r="AP86" i="145"/>
  <c r="AP107" i="145"/>
  <c r="BI39" i="145" s="1"/>
  <c r="BU8" i="145" s="1"/>
  <c r="BW8" i="145" s="1"/>
  <c r="AP8" i="145"/>
  <c r="AP83" i="145"/>
  <c r="AP11" i="145"/>
  <c r="AR11" i="145"/>
  <c r="BK7" i="145" s="1"/>
  <c r="BI53" i="145"/>
  <c r="BU22" i="145" s="1"/>
  <c r="BW22" i="145" s="1"/>
  <c r="BI40" i="145"/>
  <c r="BU9" i="145" s="1"/>
  <c r="BW9" i="145" s="1"/>
  <c r="BI61" i="145"/>
  <c r="BU30" i="145" s="1"/>
  <c r="BW30" i="145" s="1"/>
  <c r="BI74" i="145"/>
  <c r="BU43" i="145" s="1"/>
  <c r="BW43" i="145" s="1"/>
  <c r="BI52" i="145"/>
  <c r="BU21" i="145" s="1"/>
  <c r="BW21" i="145" s="1"/>
  <c r="BI72" i="145"/>
  <c r="BU41" i="145" s="1"/>
  <c r="BW41" i="145" s="1"/>
  <c r="BI46" i="145"/>
  <c r="BU15" i="145" s="1"/>
  <c r="BW15" i="145" s="1"/>
  <c r="AR197" i="145"/>
  <c r="AR32" i="145"/>
  <c r="BK14" i="145" s="1"/>
  <c r="AR98" i="145"/>
  <c r="BK36" i="145" s="1"/>
  <c r="AR167" i="145"/>
  <c r="BK59" i="145" s="1"/>
  <c r="BX28" i="145" s="1"/>
  <c r="BZ28" i="145" s="1"/>
  <c r="AR134" i="145"/>
  <c r="AR176" i="145"/>
  <c r="BK62" i="145" s="1"/>
  <c r="BX31" i="145" s="1"/>
  <c r="BZ31" i="145" s="1"/>
  <c r="AR50" i="145"/>
  <c r="BK20" i="145" s="1"/>
  <c r="AR152" i="145"/>
  <c r="BK54" i="145" s="1"/>
  <c r="BX23" i="145" s="1"/>
  <c r="BZ23" i="145" s="1"/>
  <c r="AR128" i="145"/>
  <c r="BK46" i="145" s="1"/>
  <c r="BX15" i="145" s="1"/>
  <c r="BZ15" i="145" s="1"/>
  <c r="AR80" i="145"/>
  <c r="BK30" i="145" s="1"/>
  <c r="AR59" i="145"/>
  <c r="BK23" i="145" s="1"/>
  <c r="AR104" i="145"/>
  <c r="BK38" i="145" s="1"/>
  <c r="AR146" i="145"/>
  <c r="BK52" i="145" s="1"/>
  <c r="BX21" i="145" s="1"/>
  <c r="BZ21" i="145" s="1"/>
  <c r="AR125" i="145"/>
  <c r="BK45" i="145" s="1"/>
  <c r="BX14" i="145" s="1"/>
  <c r="BZ14" i="145" s="1"/>
  <c r="AR83" i="145"/>
  <c r="AR200" i="145"/>
  <c r="BK70" i="145" s="1"/>
  <c r="BX39" i="145" s="1"/>
  <c r="BZ39" i="145" s="1"/>
  <c r="AR77" i="145"/>
  <c r="BK29" i="145" s="1"/>
  <c r="AR188" i="145"/>
  <c r="BK66" i="145" s="1"/>
  <c r="BX35" i="145" s="1"/>
  <c r="BZ35" i="145" s="1"/>
  <c r="AR71" i="145"/>
  <c r="BK27" i="145" s="1"/>
  <c r="AR101" i="145"/>
  <c r="BK37" i="145" s="1"/>
  <c r="AR41" i="145"/>
  <c r="BK17" i="145" s="1"/>
  <c r="AR92" i="145"/>
  <c r="BK34" i="145" s="1"/>
  <c r="AR227" i="145"/>
  <c r="AR185" i="145"/>
  <c r="BK65" i="145" s="1"/>
  <c r="BX34" i="145" s="1"/>
  <c r="BZ34" i="145" s="1"/>
  <c r="AR116" i="145"/>
  <c r="BK42" i="145" s="1"/>
  <c r="BX11" i="145" s="1"/>
  <c r="BZ11" i="145" s="1"/>
  <c r="AR158" i="145"/>
  <c r="BK56" i="145" s="1"/>
  <c r="BX25" i="145" s="1"/>
  <c r="BZ25" i="145" s="1"/>
  <c r="AR53" i="145"/>
  <c r="BK21" i="145" s="1"/>
  <c r="AR65" i="145"/>
  <c r="BK25" i="145" s="1"/>
  <c r="AR47" i="145"/>
  <c r="BK19" i="145" s="1"/>
  <c r="AR74" i="145"/>
  <c r="BK28" i="145" s="1"/>
  <c r="AR107" i="145"/>
  <c r="BK39" i="145" s="1"/>
  <c r="BX8" i="145" s="1"/>
  <c r="BZ8" i="145" s="1"/>
  <c r="AR179" i="145"/>
  <c r="BK63" i="145" s="1"/>
  <c r="BX32" i="145" s="1"/>
  <c r="BZ32" i="145" s="1"/>
  <c r="AR173" i="145"/>
  <c r="AR38" i="145"/>
  <c r="BK16" i="145" s="1"/>
  <c r="AR68" i="145"/>
  <c r="BK26" i="145" s="1"/>
  <c r="AR86" i="145"/>
  <c r="BK32" i="145" s="1"/>
  <c r="AR35" i="145"/>
  <c r="BK15" i="145" s="1"/>
  <c r="AR20" i="145"/>
  <c r="BK10" i="145" s="1"/>
  <c r="AR62" i="145"/>
  <c r="BK24" i="145" s="1"/>
  <c r="AR122" i="145"/>
  <c r="BK44" i="145" s="1"/>
  <c r="BX13" i="145" s="1"/>
  <c r="BZ13" i="145" s="1"/>
  <c r="AR95" i="145"/>
  <c r="BK35" i="145" s="1"/>
  <c r="AR206" i="145"/>
  <c r="BK72" i="145" s="1"/>
  <c r="BX41" i="145" s="1"/>
  <c r="BZ41" i="145" s="1"/>
  <c r="AR203" i="145"/>
  <c r="BK71" i="145" s="1"/>
  <c r="BX40" i="145" s="1"/>
  <c r="BZ40" i="145" s="1"/>
  <c r="AR224" i="145"/>
  <c r="BK78" i="145" s="1"/>
  <c r="BX47" i="145" s="1"/>
  <c r="BZ47" i="145" s="1"/>
  <c r="AR143" i="145"/>
  <c r="BK51" i="145" s="1"/>
  <c r="BX20" i="145" s="1"/>
  <c r="BZ20" i="145" s="1"/>
  <c r="AR194" i="145"/>
  <c r="BK68" i="145" s="1"/>
  <c r="BX37" i="145" s="1"/>
  <c r="BZ37" i="145" s="1"/>
  <c r="AR113" i="145"/>
  <c r="BK41" i="145" s="1"/>
  <c r="BX10" i="145" s="1"/>
  <c r="BZ10" i="145" s="1"/>
  <c r="AR17" i="145"/>
  <c r="BK9" i="145" s="1"/>
  <c r="AR29" i="145"/>
  <c r="BK13" i="145" s="1"/>
  <c r="AR89" i="145"/>
  <c r="BK33" i="145" s="1"/>
  <c r="AR119" i="145"/>
  <c r="BK43" i="145" s="1"/>
  <c r="BX12" i="145" s="1"/>
  <c r="BZ12" i="145" s="1"/>
  <c r="AR164" i="145"/>
  <c r="AR155" i="145"/>
  <c r="BK55" i="145" s="1"/>
  <c r="BX24" i="145" s="1"/>
  <c r="BZ24" i="145" s="1"/>
  <c r="AR218" i="145"/>
  <c r="BK76" i="145" s="1"/>
  <c r="BX45" i="145" s="1"/>
  <c r="BZ45" i="145" s="1"/>
  <c r="AR215" i="145"/>
  <c r="BI6" i="145" l="1"/>
  <c r="BU6" i="145" s="1"/>
  <c r="BW6" i="145" s="1"/>
  <c r="BK6" i="145"/>
  <c r="BX6" i="145" s="1"/>
  <c r="BZ6" i="145" s="1"/>
  <c r="BK31" i="145"/>
  <c r="BX7" i="145" s="1"/>
  <c r="BZ7" i="145" s="1"/>
  <c r="BE80" i="145"/>
  <c r="BK75" i="145"/>
  <c r="BX44" i="145" s="1"/>
  <c r="BZ44" i="145" s="1"/>
  <c r="BK79" i="145"/>
  <c r="BX48" i="145" s="1"/>
  <c r="BZ48" i="145" s="1"/>
  <c r="BK61" i="145"/>
  <c r="BX30" i="145" s="1"/>
  <c r="BZ30" i="145" s="1"/>
  <c r="BK48" i="145"/>
  <c r="BX17" i="145" s="1"/>
  <c r="BZ17" i="145" s="1"/>
  <c r="BK69" i="145"/>
  <c r="BX38" i="145" s="1"/>
  <c r="BZ38" i="145" s="1"/>
  <c r="BK58" i="145"/>
  <c r="BX27" i="145" s="1"/>
  <c r="BZ27" i="145" s="1"/>
  <c r="BD80" i="154" l="1"/>
  <c r="BN49" i="154" s="1"/>
  <c r="BP49" i="154" s="1"/>
  <c r="BF80" i="154"/>
  <c r="BQ49" i="154" s="1"/>
  <c r="BS49" i="154" s="1"/>
  <c r="CC6" i="145"/>
  <c r="CE6" i="145" s="1"/>
  <c r="CC10" i="145"/>
  <c r="CE10" i="145" s="1"/>
  <c r="CC14" i="145"/>
  <c r="CE14" i="145" s="1"/>
  <c r="CC18" i="145"/>
  <c r="CE18" i="145" s="1"/>
  <c r="CC22" i="145"/>
  <c r="CE22" i="145" s="1"/>
  <c r="CC26" i="145"/>
  <c r="CE26" i="145" s="1"/>
  <c r="CC30" i="145"/>
  <c r="CE30" i="145" s="1"/>
  <c r="CC34" i="145"/>
  <c r="CE34" i="145" s="1"/>
  <c r="CC38" i="145"/>
  <c r="CE38" i="145" s="1"/>
  <c r="CC43" i="145"/>
  <c r="CE43" i="145" s="1"/>
  <c r="CC8" i="145"/>
  <c r="CE8" i="145" s="1"/>
  <c r="CC41" i="145"/>
  <c r="CE41" i="145" s="1"/>
  <c r="CC13" i="145"/>
  <c r="CE13" i="145" s="1"/>
  <c r="CC15" i="145"/>
  <c r="CE15" i="145" s="1"/>
  <c r="CC17" i="145"/>
  <c r="CE17" i="145" s="1"/>
  <c r="CC19" i="145"/>
  <c r="CE19" i="145" s="1"/>
  <c r="CC21" i="145"/>
  <c r="CE21" i="145" s="1"/>
  <c r="CC23" i="145"/>
  <c r="CE23" i="145" s="1"/>
  <c r="CC25" i="145"/>
  <c r="CE25" i="145" s="1"/>
  <c r="CC27" i="145"/>
  <c r="CE27" i="145" s="1"/>
  <c r="CC29" i="145"/>
  <c r="CE29" i="145" s="1"/>
  <c r="CC31" i="145"/>
  <c r="CE31" i="145" s="1"/>
  <c r="CC33" i="145"/>
  <c r="CE33" i="145" s="1"/>
  <c r="CC35" i="145"/>
  <c r="CE35" i="145" s="1"/>
  <c r="CC37" i="145"/>
  <c r="CE37" i="145" s="1"/>
  <c r="CC39" i="145"/>
  <c r="CE39" i="145" s="1"/>
  <c r="CC9" i="145"/>
  <c r="CE9" i="145" s="1"/>
  <c r="CC7" i="145"/>
  <c r="CE7" i="145" s="1"/>
  <c r="CC11" i="145"/>
  <c r="CE11" i="145" s="1"/>
  <c r="CC42" i="145"/>
  <c r="CE42" i="145" s="1"/>
  <c r="CC46" i="145"/>
  <c r="CE46" i="145" s="1"/>
  <c r="CC12" i="145"/>
  <c r="CE12" i="145" s="1"/>
  <c r="CC16" i="145"/>
  <c r="CE16" i="145" s="1"/>
  <c r="CC24" i="145"/>
  <c r="CE24" i="145" s="1"/>
  <c r="CC32" i="145"/>
  <c r="CE32" i="145" s="1"/>
  <c r="CC48" i="145"/>
  <c r="CE48" i="145" s="1"/>
  <c r="CC44" i="145"/>
  <c r="CE44" i="145" s="1"/>
  <c r="CC47" i="145"/>
  <c r="CE47" i="145" s="1"/>
  <c r="BO49" i="145"/>
  <c r="BQ49" i="145" s="1"/>
  <c r="CC20" i="145"/>
  <c r="CE20" i="145" s="1"/>
  <c r="CC28" i="145"/>
  <c r="CE28" i="145" s="1"/>
  <c r="CC36" i="145"/>
  <c r="CE36" i="145" s="1"/>
  <c r="CC40" i="145"/>
  <c r="CE40" i="145" s="1"/>
  <c r="CC45" i="145"/>
  <c r="CE45" i="145" s="1"/>
  <c r="BH80" i="154"/>
  <c r="BT49" i="154" s="1"/>
  <c r="BV49" i="154" s="1"/>
  <c r="BJ80" i="154"/>
  <c r="BW49" i="154" s="1"/>
  <c r="BY49" i="154" s="1"/>
  <c r="BI80" i="145"/>
  <c r="BG80" i="145"/>
  <c r="CF6" i="145" l="1"/>
  <c r="CH6" i="145" s="1"/>
  <c r="CF7" i="145"/>
  <c r="CH7" i="145" s="1"/>
  <c r="CF9" i="145"/>
  <c r="CH9" i="145" s="1"/>
  <c r="CF42" i="145"/>
  <c r="CH42" i="145" s="1"/>
  <c r="CF46" i="145"/>
  <c r="CH46" i="145" s="1"/>
  <c r="CF40" i="145"/>
  <c r="CH40" i="145" s="1"/>
  <c r="CF44" i="145"/>
  <c r="CH44" i="145" s="1"/>
  <c r="BR49" i="145"/>
  <c r="BT49" i="145" s="1"/>
  <c r="CF12" i="145"/>
  <c r="CH12" i="145" s="1"/>
  <c r="CF16" i="145"/>
  <c r="CH16" i="145" s="1"/>
  <c r="CF20" i="145"/>
  <c r="CH20" i="145" s="1"/>
  <c r="CF24" i="145"/>
  <c r="CH24" i="145" s="1"/>
  <c r="CF28" i="145"/>
  <c r="CH28" i="145" s="1"/>
  <c r="CF32" i="145"/>
  <c r="CH32" i="145" s="1"/>
  <c r="CF36" i="145"/>
  <c r="CH36" i="145" s="1"/>
  <c r="CF10" i="145"/>
  <c r="CH10" i="145" s="1"/>
  <c r="CF14" i="145"/>
  <c r="CH14" i="145" s="1"/>
  <c r="CF18" i="145"/>
  <c r="CH18" i="145" s="1"/>
  <c r="CF22" i="145"/>
  <c r="CH22" i="145" s="1"/>
  <c r="CF26" i="145"/>
  <c r="CH26" i="145" s="1"/>
  <c r="CF30" i="145"/>
  <c r="CH30" i="145" s="1"/>
  <c r="CF34" i="145"/>
  <c r="CH34" i="145" s="1"/>
  <c r="CF38" i="145"/>
  <c r="CH38" i="145" s="1"/>
  <c r="CF8" i="145"/>
  <c r="CH8" i="145" s="1"/>
  <c r="CF39" i="145"/>
  <c r="CH39" i="145" s="1"/>
  <c r="CF41" i="145"/>
  <c r="CH41" i="145" s="1"/>
  <c r="CF43" i="145"/>
  <c r="CH43" i="145" s="1"/>
  <c r="CF45" i="145"/>
  <c r="CH45" i="145" s="1"/>
  <c r="CF47" i="145"/>
  <c r="CH47" i="145" s="1"/>
  <c r="CF13" i="145"/>
  <c r="CH13" i="145" s="1"/>
  <c r="CF17" i="145"/>
  <c r="CH17" i="145" s="1"/>
  <c r="CF25" i="145"/>
  <c r="CH25" i="145" s="1"/>
  <c r="CF33" i="145"/>
  <c r="CH33" i="145" s="1"/>
  <c r="CF29" i="145"/>
  <c r="CH29" i="145" s="1"/>
  <c r="CF37" i="145"/>
  <c r="CH37" i="145" s="1"/>
  <c r="CF35" i="145"/>
  <c r="CH35" i="145" s="1"/>
  <c r="CF15" i="145"/>
  <c r="CH15" i="145" s="1"/>
  <c r="CF23" i="145"/>
  <c r="CH23" i="145" s="1"/>
  <c r="CF31" i="145"/>
  <c r="CH31" i="145" s="1"/>
  <c r="CF48" i="145"/>
  <c r="CH48" i="145" s="1"/>
  <c r="CF21" i="145"/>
  <c r="CH21" i="145" s="1"/>
  <c r="CF11" i="145"/>
  <c r="CH11" i="145" s="1"/>
  <c r="CF19" i="145"/>
  <c r="CH19" i="145" s="1"/>
  <c r="CF27" i="145"/>
  <c r="CH27" i="145" s="1"/>
  <c r="CI6" i="145"/>
  <c r="CK6" i="145" s="1"/>
  <c r="CI39" i="145"/>
  <c r="CK39" i="145" s="1"/>
  <c r="CI41" i="145"/>
  <c r="CK41" i="145" s="1"/>
  <c r="CI43" i="145"/>
  <c r="CK43" i="145" s="1"/>
  <c r="CI45" i="145"/>
  <c r="CK45" i="145" s="1"/>
  <c r="CI47" i="145"/>
  <c r="CK47" i="145" s="1"/>
  <c r="CI15" i="145"/>
  <c r="CK15" i="145" s="1"/>
  <c r="CI23" i="145"/>
  <c r="CK23" i="145" s="1"/>
  <c r="CI25" i="145"/>
  <c r="CK25" i="145" s="1"/>
  <c r="CI27" i="145"/>
  <c r="CK27" i="145" s="1"/>
  <c r="CI29" i="145"/>
  <c r="CK29" i="145" s="1"/>
  <c r="CI31" i="145"/>
  <c r="CK31" i="145" s="1"/>
  <c r="CI33" i="145"/>
  <c r="CK33" i="145" s="1"/>
  <c r="CI35" i="145"/>
  <c r="CK35" i="145" s="1"/>
  <c r="CI37" i="145"/>
  <c r="CK37" i="145" s="1"/>
  <c r="CI11" i="145"/>
  <c r="CK11" i="145" s="1"/>
  <c r="CI13" i="145"/>
  <c r="CK13" i="145" s="1"/>
  <c r="CI17" i="145"/>
  <c r="CK17" i="145" s="1"/>
  <c r="CI19" i="145"/>
  <c r="CK19" i="145" s="1"/>
  <c r="CI21" i="145"/>
  <c r="CK21" i="145" s="1"/>
  <c r="CI7" i="145"/>
  <c r="CK7" i="145" s="1"/>
  <c r="CI9" i="145"/>
  <c r="CK9" i="145" s="1"/>
  <c r="CI42" i="145"/>
  <c r="CK42" i="145" s="1"/>
  <c r="CI46" i="145"/>
  <c r="CK46" i="145" s="1"/>
  <c r="BU49" i="145"/>
  <c r="BW49" i="145" s="1"/>
  <c r="CI12" i="145"/>
  <c r="CK12" i="145" s="1"/>
  <c r="CI44" i="145"/>
  <c r="CK44" i="145" s="1"/>
  <c r="CI16" i="145"/>
  <c r="CK16" i="145" s="1"/>
  <c r="CI20" i="145"/>
  <c r="CK20" i="145" s="1"/>
  <c r="CI24" i="145"/>
  <c r="CK24" i="145" s="1"/>
  <c r="CI28" i="145"/>
  <c r="CK28" i="145" s="1"/>
  <c r="CI32" i="145"/>
  <c r="CK32" i="145" s="1"/>
  <c r="CI36" i="145"/>
  <c r="CK36" i="145" s="1"/>
  <c r="CI40" i="145"/>
  <c r="CK40" i="145" s="1"/>
  <c r="CI48" i="145"/>
  <c r="CK48" i="145" s="1"/>
  <c r="CI10" i="145"/>
  <c r="CK10" i="145" s="1"/>
  <c r="CI14" i="145"/>
  <c r="CK14" i="145" s="1"/>
  <c r="CI18" i="145"/>
  <c r="CK18" i="145" s="1"/>
  <c r="CI22" i="145"/>
  <c r="CK22" i="145" s="1"/>
  <c r="CI26" i="145"/>
  <c r="CK26" i="145" s="1"/>
  <c r="CI30" i="145"/>
  <c r="CK30" i="145" s="1"/>
  <c r="CI34" i="145"/>
  <c r="CK34" i="145" s="1"/>
  <c r="CI38" i="145"/>
  <c r="CK38" i="145" s="1"/>
  <c r="CI8" i="145"/>
  <c r="CK8" i="145" s="1"/>
  <c r="CE9" i="154"/>
  <c r="CG9" i="154" s="1"/>
  <c r="CE13" i="154"/>
  <c r="CG13" i="154" s="1"/>
  <c r="CE16" i="154"/>
  <c r="CG16" i="154" s="1"/>
  <c r="CE18" i="154"/>
  <c r="CG18" i="154" s="1"/>
  <c r="CE20" i="154"/>
  <c r="CG20" i="154" s="1"/>
  <c r="CE22" i="154"/>
  <c r="CG22" i="154" s="1"/>
  <c r="CE24" i="154"/>
  <c r="CG24" i="154" s="1"/>
  <c r="CE26" i="154"/>
  <c r="CG26" i="154" s="1"/>
  <c r="CE28" i="154"/>
  <c r="CG28" i="154" s="1"/>
  <c r="CE30" i="154"/>
  <c r="CG30" i="154" s="1"/>
  <c r="CE32" i="154"/>
  <c r="CG32" i="154" s="1"/>
  <c r="CE34" i="154"/>
  <c r="CG34" i="154" s="1"/>
  <c r="CE36" i="154"/>
  <c r="CG36" i="154" s="1"/>
  <c r="CE38" i="154"/>
  <c r="CG38" i="154" s="1"/>
  <c r="CE40" i="154"/>
  <c r="CG40" i="154" s="1"/>
  <c r="CE42" i="154"/>
  <c r="CG42" i="154" s="1"/>
  <c r="CE44" i="154"/>
  <c r="CG44" i="154" s="1"/>
  <c r="CE46" i="154"/>
  <c r="CG46" i="154" s="1"/>
  <c r="CE48" i="154"/>
  <c r="CG48" i="154" s="1"/>
  <c r="CE10" i="154"/>
  <c r="CG10" i="154" s="1"/>
  <c r="CE14" i="154"/>
  <c r="CG14" i="154" s="1"/>
  <c r="CE7" i="154"/>
  <c r="CG7" i="154" s="1"/>
  <c r="CE11" i="154"/>
  <c r="CG11" i="154" s="1"/>
  <c r="CE15" i="154"/>
  <c r="CG15" i="154" s="1"/>
  <c r="CE17" i="154"/>
  <c r="CG17" i="154" s="1"/>
  <c r="CE19" i="154"/>
  <c r="CG19" i="154" s="1"/>
  <c r="CE21" i="154"/>
  <c r="CG21" i="154" s="1"/>
  <c r="CE23" i="154"/>
  <c r="CG23" i="154" s="1"/>
  <c r="CE25" i="154"/>
  <c r="CG25" i="154" s="1"/>
  <c r="CE27" i="154"/>
  <c r="CG27" i="154" s="1"/>
  <c r="CE29" i="154"/>
  <c r="CG29" i="154" s="1"/>
  <c r="CE31" i="154"/>
  <c r="CG31" i="154" s="1"/>
  <c r="CE33" i="154"/>
  <c r="CG33" i="154" s="1"/>
  <c r="CE35" i="154"/>
  <c r="CG35" i="154" s="1"/>
  <c r="CE37" i="154"/>
  <c r="CG37" i="154" s="1"/>
  <c r="CE39" i="154"/>
  <c r="CG39" i="154" s="1"/>
  <c r="CE41" i="154"/>
  <c r="CG41" i="154" s="1"/>
  <c r="CE43" i="154"/>
  <c r="CG43" i="154" s="1"/>
  <c r="CE45" i="154"/>
  <c r="CG45" i="154" s="1"/>
  <c r="CE47" i="154"/>
  <c r="CG47" i="154" s="1"/>
  <c r="CE8" i="154"/>
  <c r="CG8" i="154" s="1"/>
  <c r="CE12" i="154"/>
  <c r="CG12" i="154" s="1"/>
  <c r="CK6" i="154"/>
  <c r="CM6" i="154" s="1"/>
  <c r="CK9" i="154"/>
  <c r="CM9" i="154" s="1"/>
  <c r="CK13" i="154"/>
  <c r="CM13" i="154" s="1"/>
  <c r="CK16" i="154"/>
  <c r="CM16" i="154" s="1"/>
  <c r="CK18" i="154"/>
  <c r="CM18" i="154" s="1"/>
  <c r="CK20" i="154"/>
  <c r="CM20" i="154" s="1"/>
  <c r="CK22" i="154"/>
  <c r="CM22" i="154" s="1"/>
  <c r="CK24" i="154"/>
  <c r="CM24" i="154" s="1"/>
  <c r="CK26" i="154"/>
  <c r="CM26" i="154" s="1"/>
  <c r="CK28" i="154"/>
  <c r="CM28" i="154" s="1"/>
  <c r="CK30" i="154"/>
  <c r="CM30" i="154" s="1"/>
  <c r="CK32" i="154"/>
  <c r="CM32" i="154" s="1"/>
  <c r="CK34" i="154"/>
  <c r="CM34" i="154" s="1"/>
  <c r="CK36" i="154"/>
  <c r="CM36" i="154" s="1"/>
  <c r="CK38" i="154"/>
  <c r="CM38" i="154" s="1"/>
  <c r="CK40" i="154"/>
  <c r="CM40" i="154" s="1"/>
  <c r="CK42" i="154"/>
  <c r="CM42" i="154" s="1"/>
  <c r="CK44" i="154"/>
  <c r="CM44" i="154" s="1"/>
  <c r="CK46" i="154"/>
  <c r="CM46" i="154" s="1"/>
  <c r="CK48" i="154"/>
  <c r="CM48" i="154" s="1"/>
  <c r="CK10" i="154"/>
  <c r="CM10" i="154" s="1"/>
  <c r="CK14" i="154"/>
  <c r="CM14" i="154" s="1"/>
  <c r="CK7" i="154"/>
  <c r="CM7" i="154" s="1"/>
  <c r="CK11" i="154"/>
  <c r="CM11" i="154" s="1"/>
  <c r="CK15" i="154"/>
  <c r="CM15" i="154" s="1"/>
  <c r="CK17" i="154"/>
  <c r="CM17" i="154" s="1"/>
  <c r="CK19" i="154"/>
  <c r="CM19" i="154" s="1"/>
  <c r="CK21" i="154"/>
  <c r="CM21" i="154" s="1"/>
  <c r="CK23" i="154"/>
  <c r="CM23" i="154" s="1"/>
  <c r="CK25" i="154"/>
  <c r="CM25" i="154" s="1"/>
  <c r="CK27" i="154"/>
  <c r="CM27" i="154" s="1"/>
  <c r="CK29" i="154"/>
  <c r="CM29" i="154" s="1"/>
  <c r="CK31" i="154"/>
  <c r="CM31" i="154" s="1"/>
  <c r="CK33" i="154"/>
  <c r="CM33" i="154" s="1"/>
  <c r="CK35" i="154"/>
  <c r="CM35" i="154" s="1"/>
  <c r="CK37" i="154"/>
  <c r="CM37" i="154" s="1"/>
  <c r="CK39" i="154"/>
  <c r="CM39" i="154" s="1"/>
  <c r="CK41" i="154"/>
  <c r="CM41" i="154" s="1"/>
  <c r="CK43" i="154"/>
  <c r="CM43" i="154" s="1"/>
  <c r="CK45" i="154"/>
  <c r="CM45" i="154" s="1"/>
  <c r="CK47" i="154"/>
  <c r="CM47" i="154" s="1"/>
  <c r="CK8" i="154"/>
  <c r="CM8" i="154" s="1"/>
  <c r="CK12" i="154"/>
  <c r="CM12" i="154" s="1"/>
  <c r="CH6" i="154"/>
  <c r="CJ6" i="154" s="1"/>
  <c r="CH7" i="154"/>
  <c r="CJ7" i="154" s="1"/>
  <c r="CH11" i="154"/>
  <c r="CJ11" i="154" s="1"/>
  <c r="CH15" i="154"/>
  <c r="CJ15" i="154" s="1"/>
  <c r="CH17" i="154"/>
  <c r="CJ17" i="154" s="1"/>
  <c r="CH19" i="154"/>
  <c r="CJ19" i="154" s="1"/>
  <c r="CH21" i="154"/>
  <c r="CJ21" i="154" s="1"/>
  <c r="CH23" i="154"/>
  <c r="CJ23" i="154" s="1"/>
  <c r="CH25" i="154"/>
  <c r="CJ25" i="154" s="1"/>
  <c r="CH27" i="154"/>
  <c r="CJ27" i="154" s="1"/>
  <c r="CH29" i="154"/>
  <c r="CJ29" i="154" s="1"/>
  <c r="CH31" i="154"/>
  <c r="CJ31" i="154" s="1"/>
  <c r="CH33" i="154"/>
  <c r="CJ33" i="154" s="1"/>
  <c r="CH35" i="154"/>
  <c r="CJ35" i="154" s="1"/>
  <c r="CH37" i="154"/>
  <c r="CJ37" i="154" s="1"/>
  <c r="CH39" i="154"/>
  <c r="CJ39" i="154" s="1"/>
  <c r="CH41" i="154"/>
  <c r="CJ41" i="154" s="1"/>
  <c r="CH43" i="154"/>
  <c r="CJ43" i="154" s="1"/>
  <c r="CH45" i="154"/>
  <c r="CJ45" i="154" s="1"/>
  <c r="CH47" i="154"/>
  <c r="CJ47" i="154" s="1"/>
  <c r="CH8" i="154"/>
  <c r="CJ8" i="154" s="1"/>
  <c r="CH12" i="154"/>
  <c r="CJ12" i="154" s="1"/>
  <c r="CH9" i="154"/>
  <c r="CJ9" i="154" s="1"/>
  <c r="CH13" i="154"/>
  <c r="CJ13" i="154" s="1"/>
  <c r="CH16" i="154"/>
  <c r="CJ16" i="154" s="1"/>
  <c r="CH18" i="154"/>
  <c r="CJ18" i="154" s="1"/>
  <c r="CH20" i="154"/>
  <c r="CJ20" i="154" s="1"/>
  <c r="CH22" i="154"/>
  <c r="CJ22" i="154" s="1"/>
  <c r="CH24" i="154"/>
  <c r="CJ24" i="154" s="1"/>
  <c r="CH26" i="154"/>
  <c r="CJ26" i="154" s="1"/>
  <c r="CH28" i="154"/>
  <c r="CJ28" i="154" s="1"/>
  <c r="CH30" i="154"/>
  <c r="CJ30" i="154" s="1"/>
  <c r="CH32" i="154"/>
  <c r="CJ32" i="154" s="1"/>
  <c r="CH34" i="154"/>
  <c r="CJ34" i="154" s="1"/>
  <c r="CH36" i="154"/>
  <c r="CJ36" i="154" s="1"/>
  <c r="CH38" i="154"/>
  <c r="CJ38" i="154" s="1"/>
  <c r="CH40" i="154"/>
  <c r="CJ40" i="154" s="1"/>
  <c r="CH42" i="154"/>
  <c r="CJ42" i="154" s="1"/>
  <c r="CH44" i="154"/>
  <c r="CJ44" i="154" s="1"/>
  <c r="CH46" i="154"/>
  <c r="CJ46" i="154" s="1"/>
  <c r="CH48" i="154"/>
  <c r="CJ48" i="154" s="1"/>
  <c r="CH10" i="154"/>
  <c r="CJ10" i="154" s="1"/>
  <c r="CH14" i="154"/>
  <c r="CJ14" i="154" s="1"/>
  <c r="CB6" i="154"/>
  <c r="CD6" i="154" s="1"/>
  <c r="CB7" i="154"/>
  <c r="CD7" i="154" s="1"/>
  <c r="CB11" i="154"/>
  <c r="CD11" i="154" s="1"/>
  <c r="CB15" i="154"/>
  <c r="CD15" i="154" s="1"/>
  <c r="CB8" i="154"/>
  <c r="CD8" i="154" s="1"/>
  <c r="CB12" i="154"/>
  <c r="CD12" i="154" s="1"/>
  <c r="CB16" i="154"/>
  <c r="CD16" i="154" s="1"/>
  <c r="CB18" i="154"/>
  <c r="CD18" i="154" s="1"/>
  <c r="CB20" i="154"/>
  <c r="CD20" i="154" s="1"/>
  <c r="CB22" i="154"/>
  <c r="CD22" i="154" s="1"/>
  <c r="CB24" i="154"/>
  <c r="CD24" i="154" s="1"/>
  <c r="CB26" i="154"/>
  <c r="CD26" i="154" s="1"/>
  <c r="CB28" i="154"/>
  <c r="CD28" i="154" s="1"/>
  <c r="CB30" i="154"/>
  <c r="CD30" i="154" s="1"/>
  <c r="CB32" i="154"/>
  <c r="CD32" i="154" s="1"/>
  <c r="CB34" i="154"/>
  <c r="CD34" i="154" s="1"/>
  <c r="CB36" i="154"/>
  <c r="CD36" i="154" s="1"/>
  <c r="CB38" i="154"/>
  <c r="CD38" i="154" s="1"/>
  <c r="CB40" i="154"/>
  <c r="CD40" i="154" s="1"/>
  <c r="CB42" i="154"/>
  <c r="CD42" i="154" s="1"/>
  <c r="CB44" i="154"/>
  <c r="CD44" i="154" s="1"/>
  <c r="CB46" i="154"/>
  <c r="CD46" i="154" s="1"/>
  <c r="CB48" i="154"/>
  <c r="CD48" i="154" s="1"/>
  <c r="CB9" i="154"/>
  <c r="CD9" i="154" s="1"/>
  <c r="CB13" i="154"/>
  <c r="CD13" i="154" s="1"/>
  <c r="CB14" i="154"/>
  <c r="CD14" i="154" s="1"/>
  <c r="CB17" i="154"/>
  <c r="CD17" i="154" s="1"/>
  <c r="CB21" i="154"/>
  <c r="CD21" i="154" s="1"/>
  <c r="CB25" i="154"/>
  <c r="CD25" i="154" s="1"/>
  <c r="CB29" i="154"/>
  <c r="CD29" i="154" s="1"/>
  <c r="CB33" i="154"/>
  <c r="CD33" i="154" s="1"/>
  <c r="CB37" i="154"/>
  <c r="CD37" i="154" s="1"/>
  <c r="CB41" i="154"/>
  <c r="CD41" i="154" s="1"/>
  <c r="CB45" i="154"/>
  <c r="CD45" i="154" s="1"/>
  <c r="CB19" i="154"/>
  <c r="CD19" i="154" s="1"/>
  <c r="CB23" i="154"/>
  <c r="CD23" i="154" s="1"/>
  <c r="CB27" i="154"/>
  <c r="CD27" i="154" s="1"/>
  <c r="CB31" i="154"/>
  <c r="CD31" i="154" s="1"/>
  <c r="CB35" i="154"/>
  <c r="CD35" i="154" s="1"/>
  <c r="CB39" i="154"/>
  <c r="CD39" i="154" s="1"/>
  <c r="CB43" i="154"/>
  <c r="CD43" i="154" s="1"/>
  <c r="CB47" i="154"/>
  <c r="CD47" i="154" s="1"/>
  <c r="CB10" i="154"/>
  <c r="CD10" i="154" s="1"/>
  <c r="CE6" i="154"/>
  <c r="CG6" i="154" s="1"/>
  <c r="BK80" i="145"/>
  <c r="CL6" i="145" l="1"/>
  <c r="CN6" i="145" s="1"/>
  <c r="CL10" i="145"/>
  <c r="CN10" i="145" s="1"/>
  <c r="CL14" i="145"/>
  <c r="CN14" i="145" s="1"/>
  <c r="CL18" i="145"/>
  <c r="CN18" i="145" s="1"/>
  <c r="CL22" i="145"/>
  <c r="CN22" i="145" s="1"/>
  <c r="CL26" i="145"/>
  <c r="CN26" i="145" s="1"/>
  <c r="CL30" i="145"/>
  <c r="CN30" i="145" s="1"/>
  <c r="CL34" i="145"/>
  <c r="CN34" i="145" s="1"/>
  <c r="CL38" i="145"/>
  <c r="CN38" i="145" s="1"/>
  <c r="CL8" i="145"/>
  <c r="CN8" i="145" s="1"/>
  <c r="CL39" i="145"/>
  <c r="CN39" i="145" s="1"/>
  <c r="CL41" i="145"/>
  <c r="CN41" i="145" s="1"/>
  <c r="CL43" i="145"/>
  <c r="CN43" i="145" s="1"/>
  <c r="CL45" i="145"/>
  <c r="CN45" i="145" s="1"/>
  <c r="CL47" i="145"/>
  <c r="CN47" i="145" s="1"/>
  <c r="CL11" i="145"/>
  <c r="CN11" i="145" s="1"/>
  <c r="CL15" i="145"/>
  <c r="CN15" i="145" s="1"/>
  <c r="CL17" i="145"/>
  <c r="CN17" i="145" s="1"/>
  <c r="CL19" i="145"/>
  <c r="CN19" i="145" s="1"/>
  <c r="CL21" i="145"/>
  <c r="CN21" i="145" s="1"/>
  <c r="CL23" i="145"/>
  <c r="CN23" i="145" s="1"/>
  <c r="CL25" i="145"/>
  <c r="CN25" i="145" s="1"/>
  <c r="CL27" i="145"/>
  <c r="CN27" i="145" s="1"/>
  <c r="CL29" i="145"/>
  <c r="CN29" i="145" s="1"/>
  <c r="CL31" i="145"/>
  <c r="CN31" i="145" s="1"/>
  <c r="CL33" i="145"/>
  <c r="CN33" i="145" s="1"/>
  <c r="CL35" i="145"/>
  <c r="CN35" i="145" s="1"/>
  <c r="CL37" i="145"/>
  <c r="CN37" i="145" s="1"/>
  <c r="CL13" i="145"/>
  <c r="CN13" i="145" s="1"/>
  <c r="CL7" i="145"/>
  <c r="CN7" i="145" s="1"/>
  <c r="CL9" i="145"/>
  <c r="CN9" i="145" s="1"/>
  <c r="CL42" i="145"/>
  <c r="CN42" i="145" s="1"/>
  <c r="CL46" i="145"/>
  <c r="CN46" i="145" s="1"/>
  <c r="CL24" i="145"/>
  <c r="CN24" i="145" s="1"/>
  <c r="CL16" i="145"/>
  <c r="CN16" i="145" s="1"/>
  <c r="CL48" i="145"/>
  <c r="CN48" i="145" s="1"/>
  <c r="CL12" i="145"/>
  <c r="CN12" i="145" s="1"/>
  <c r="CL20" i="145"/>
  <c r="CN20" i="145" s="1"/>
  <c r="CL28" i="145"/>
  <c r="CN28" i="145" s="1"/>
  <c r="CL36" i="145"/>
  <c r="CN36" i="145" s="1"/>
  <c r="BX49" i="145"/>
  <c r="BZ49" i="145" s="1"/>
  <c r="CL40" i="145"/>
  <c r="CN40" i="145" s="1"/>
  <c r="CL44" i="145"/>
  <c r="CN44" i="145" s="1"/>
  <c r="CL32" i="145"/>
  <c r="CN32" i="145" s="1"/>
  <c r="F10" i="161"/>
  <c r="AG9" i="161"/>
  <c r="H10" i="161"/>
  <c r="Y6" i="161" l="1"/>
  <c r="X6" i="161"/>
  <c r="AK9" i="161"/>
  <c r="AI9" i="161"/>
  <c r="AG33" i="161" l="1"/>
  <c r="AI33" i="161"/>
  <c r="AK33" i="161"/>
</calcChain>
</file>

<file path=xl/sharedStrings.xml><?xml version="1.0" encoding="utf-8"?>
<sst xmlns="http://schemas.openxmlformats.org/spreadsheetml/2006/main" count="5703" uniqueCount="353">
  <si>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</si>
  <si>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</si>
  <si>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</si>
  <si>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</si>
  <si>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</si>
  <si>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</si>
  <si>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</si>
  <si>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</si>
  <si>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</si>
  <si>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</si>
  <si>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</si>
  <si>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</si>
  <si>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</si>
  <si>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</si>
  <si>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</si>
  <si>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</si>
  <si>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</si>
  <si>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</si>
  <si>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</si>
  <si>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</si>
  <si>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</si>
  <si>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</si>
  <si>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</si>
  <si>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</si>
  <si>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</si>
  <si>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</si>
  <si>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</si>
  <si>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</si>
  <si>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</si>
  <si>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</si>
  <si>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</si>
  <si>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</si>
  <si>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</si>
  <si>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</si>
  <si>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</si>
  <si>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</si>
  <si>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</si>
  <si>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</si>
  <si>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</si>
  <si>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</si>
  <si>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</si>
  <si>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</si>
  <si>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</si>
  <si>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</si>
  <si>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</si>
  <si>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</si>
  <si>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</si>
  <si>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</si>
  <si>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</si>
  <si>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</si>
  <si>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</si>
  <si>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</si>
  <si>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</si>
  <si>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</si>
  <si>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</si>
  <si>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</si>
  <si>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</si>
  <si>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</si>
  <si>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</si>
  <si>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</si>
  <si>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</si>
  <si>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</si>
  <si>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</si>
  <si>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</si>
  <si>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</si>
  <si>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</si>
  <si>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対象者数(人)</t>
    <rPh sb="0" eb="3">
      <t>タイショウシャ</t>
    </rPh>
    <rPh sb="3" eb="4">
      <t>スウ</t>
    </rPh>
    <phoneticPr fontId="3"/>
  </si>
  <si>
    <t>合計</t>
    <rPh sb="0" eb="2">
      <t>ゴウケイ</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</si>
  <si>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</si>
  <si>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</si>
  <si>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</si>
  <si>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</si>
  <si>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</si>
  <si>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</si>
  <si>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</si>
  <si>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</si>
  <si>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</si>
  <si>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</si>
  <si>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</si>
  <si>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</si>
  <si>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</si>
  <si>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</si>
  <si>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</si>
  <si>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</si>
  <si>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</si>
  <si>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</si>
  <si>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</si>
  <si>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</si>
  <si>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</si>
  <si>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</si>
  <si>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</si>
  <si>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</si>
  <si>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</si>
  <si>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</si>
  <si>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</si>
  <si>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</si>
  <si>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</si>
  <si>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</si>
  <si>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</si>
  <si>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</si>
  <si>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</si>
  <si>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</si>
  <si>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</si>
  <si>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</si>
  <si>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</si>
  <si>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</si>
  <si>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</si>
  <si>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</si>
  <si>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</si>
  <si>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</si>
  <si>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</si>
  <si>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</si>
  <si>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</si>
  <si>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</si>
  <si>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</si>
  <si>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</si>
  <si>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65歳～74歳</t>
    <rPh sb="2" eb="3">
      <t>サイ</t>
    </rPh>
    <rPh sb="6" eb="7">
      <t>サイ</t>
    </rPh>
    <phoneticPr fontId="3"/>
  </si>
  <si>
    <t>受診率(%)</t>
    <rPh sb="0" eb="2">
      <t>ジュシン</t>
    </rPh>
    <rPh sb="2" eb="3">
      <t>リツ</t>
    </rPh>
    <phoneticPr fontId="3"/>
  </si>
  <si>
    <t>医科のみ</t>
    <rPh sb="0" eb="2">
      <t>イカ</t>
    </rPh>
    <phoneticPr fontId="3"/>
  </si>
  <si>
    <t>歯科のみ</t>
    <rPh sb="0" eb="2">
      <t>シカ</t>
    </rPh>
    <phoneticPr fontId="3"/>
  </si>
  <si>
    <t>医科･歯科</t>
    <rPh sb="0" eb="2">
      <t>イカ</t>
    </rPh>
    <rPh sb="3" eb="5">
      <t>シカ</t>
    </rPh>
    <phoneticPr fontId="3"/>
  </si>
  <si>
    <t>未受診</t>
    <rPh sb="0" eb="3">
      <t>ミジュシン</t>
    </rPh>
    <phoneticPr fontId="3"/>
  </si>
  <si>
    <t>生活習慣病レセプトなし</t>
    <rPh sb="0" eb="2">
      <t>セイカツ</t>
    </rPh>
    <rPh sb="2" eb="4">
      <t>シュウカン</t>
    </rPh>
    <rPh sb="4" eb="5">
      <t>ビョウ</t>
    </rPh>
    <phoneticPr fontId="3"/>
  </si>
  <si>
    <t>生活習慣病レセプトあり</t>
    <rPh sb="0" eb="5">
      <t>セイカツシュウカンビョウ</t>
    </rPh>
    <phoneticPr fontId="3"/>
  </si>
  <si>
    <t>【グラフ用】</t>
    <rPh sb="4" eb="5">
      <t>ヨウ</t>
    </rPh>
    <phoneticPr fontId="3"/>
  </si>
  <si>
    <t>医科健診未受診者</t>
    <rPh sb="0" eb="4">
      <t>イカケンシン</t>
    </rPh>
    <rPh sb="4" eb="8">
      <t>ミジュシンシャ</t>
    </rPh>
    <phoneticPr fontId="3"/>
  </si>
  <si>
    <t>医科健診受診者</t>
    <rPh sb="0" eb="4">
      <t>イカケンシン</t>
    </rPh>
    <rPh sb="4" eb="7">
      <t>ジュシンシャ</t>
    </rPh>
    <phoneticPr fontId="3"/>
  </si>
  <si>
    <t>医療機関受診状況</t>
    <rPh sb="0" eb="8">
      <t>イリョウキカンジュシンジョウキョウ</t>
    </rPh>
    <phoneticPr fontId="3"/>
  </si>
  <si>
    <t>合計</t>
    <rPh sb="0" eb="2">
      <t>ゴウケイ</t>
    </rPh>
    <phoneticPr fontId="3"/>
  </si>
  <si>
    <t>生活習慣病レセプトなし</t>
    <rPh sb="0" eb="5">
      <t>セイカツシュウカンビョウ</t>
    </rPh>
    <phoneticPr fontId="3"/>
  </si>
  <si>
    <t>生活習慣病レセプトあり</t>
    <rPh sb="0" eb="5">
      <t>セイカツシュウカンビョウ</t>
    </rPh>
    <phoneticPr fontId="3"/>
  </si>
  <si>
    <t>広域連合全体</t>
    <phoneticPr fontId="3"/>
  </si>
  <si>
    <t>医療機関受診状況</t>
    <rPh sb="0" eb="4">
      <t>イリョウキカン</t>
    </rPh>
    <rPh sb="4" eb="8">
      <t>ジュシンジョウキョウ</t>
    </rPh>
    <phoneticPr fontId="3"/>
  </si>
  <si>
    <t>市区町村</t>
    <rPh sb="0" eb="4">
      <t>シクチョウソン</t>
    </rPh>
    <phoneticPr fontId="3"/>
  </si>
  <si>
    <t>歯科レセプトあり</t>
    <rPh sb="0" eb="2">
      <t>シカ</t>
    </rPh>
    <phoneticPr fontId="3"/>
  </si>
  <si>
    <t>歯科レセプトなし</t>
    <rPh sb="0" eb="2">
      <t>シカ</t>
    </rPh>
    <phoneticPr fontId="3"/>
  </si>
  <si>
    <t>歯科健診受診者</t>
    <rPh sb="4" eb="7">
      <t>ジュシンシャ</t>
    </rPh>
    <phoneticPr fontId="3"/>
  </si>
  <si>
    <t>歯科健診未受診者</t>
    <rPh sb="4" eb="8">
      <t>ミジュシンシャ</t>
    </rPh>
    <phoneticPr fontId="3"/>
  </si>
  <si>
    <t>自己負担割合1割</t>
  </si>
  <si>
    <t>自己負担割合3割</t>
    <phoneticPr fontId="3"/>
  </si>
  <si>
    <t>【自己負担割合3割】</t>
    <phoneticPr fontId="3"/>
  </si>
  <si>
    <t>全年齢</t>
    <rPh sb="0" eb="3">
      <t>ゼンネンレイ</t>
    </rPh>
    <phoneticPr fontId="3"/>
  </si>
  <si>
    <t>受診者数(人)</t>
    <rPh sb="0" eb="4">
      <t>ジュシンシャスウ</t>
    </rPh>
    <phoneticPr fontId="3"/>
  </si>
  <si>
    <t>受診率(%)</t>
    <rPh sb="0" eb="3">
      <t>ジュシンリツ</t>
    </rPh>
    <phoneticPr fontId="3"/>
  </si>
  <si>
    <t>未受診者数(人)</t>
    <rPh sb="0" eb="5">
      <t>ミジュシンシャスウ</t>
    </rPh>
    <phoneticPr fontId="3"/>
  </si>
  <si>
    <t>未受診率(%)</t>
    <rPh sb="0" eb="4">
      <t>ミジュシンリツ</t>
    </rPh>
    <phoneticPr fontId="3"/>
  </si>
  <si>
    <t>対象者数(人)</t>
    <rPh sb="0" eb="4">
      <t>タイショウシャスウ</t>
    </rPh>
    <rPh sb="5" eb="6">
      <t>ニン</t>
    </rPh>
    <phoneticPr fontId="3"/>
  </si>
  <si>
    <t>対象者数(人)</t>
    <rPh sb="0" eb="4">
      <t>タイショウシャスウ</t>
    </rPh>
    <rPh sb="5" eb="6">
      <t>ニン</t>
    </rPh>
    <phoneticPr fontId="3"/>
  </si>
  <si>
    <t>自己負担割合1割</t>
    <phoneticPr fontId="3"/>
  </si>
  <si>
    <t>対象者数(人)</t>
    <rPh sb="0" eb="3">
      <t>タイショウシャ</t>
    </rPh>
    <rPh sb="3" eb="4">
      <t>スウ</t>
    </rPh>
    <rPh sb="5" eb="6">
      <t>ニン</t>
    </rPh>
    <phoneticPr fontId="3"/>
  </si>
  <si>
    <t>未受診者数(人)</t>
    <rPh sb="0" eb="4">
      <t>ミジュシンシャ</t>
    </rPh>
    <rPh sb="4" eb="5">
      <t>スウ</t>
    </rPh>
    <phoneticPr fontId="3"/>
  </si>
  <si>
    <t>【生活習慣病レセプトなし】</t>
    <phoneticPr fontId="3"/>
  </si>
  <si>
    <t>【歯科レセプトなし】</t>
    <phoneticPr fontId="3"/>
  </si>
  <si>
    <t>【グラフ用】</t>
    <rPh sb="4" eb="5">
      <t>ヨウ</t>
    </rPh>
    <phoneticPr fontId="3"/>
  </si>
  <si>
    <t>医科のみ</t>
  </si>
  <si>
    <t>医科のみ</t>
    <phoneticPr fontId="3"/>
  </si>
  <si>
    <t>自己負担割合3割</t>
  </si>
  <si>
    <t>広域連合全体</t>
    <rPh sb="0" eb="2">
      <t>コウイキ</t>
    </rPh>
    <rPh sb="2" eb="4">
      <t>レンゴウ</t>
    </rPh>
    <rPh sb="4" eb="6">
      <t>ゼンタイ</t>
    </rPh>
    <phoneticPr fontId="3"/>
  </si>
  <si>
    <t>　　　　　　中分類の｢0402 糖尿病｣｢0403 脂質異常症｣｢0901 高血圧性疾患｣｢0902 虚血性心疾患｣｢0904 くも膜下出血｣｢0905 脳内出血｣</t>
    <phoneticPr fontId="3"/>
  </si>
  <si>
    <t>　　　　　  ｢0906 脳梗塞｣｢0907 脳動脈硬化(症)｣｢0909 動脈硬化(症)｣｢1402 腎不全｣としている。</t>
    <phoneticPr fontId="3"/>
  </si>
  <si>
    <t>自己負担割合区分</t>
    <phoneticPr fontId="3"/>
  </si>
  <si>
    <t>65歳～74歳</t>
  </si>
  <si>
    <t>医科･歯科</t>
  </si>
  <si>
    <t>歯科のみ</t>
  </si>
  <si>
    <t>【グラフラベル用】</t>
    <rPh sb="7" eb="8">
      <t>ヨウ</t>
    </rPh>
    <phoneticPr fontId="3"/>
  </si>
  <si>
    <t>80歳～84歳</t>
  </si>
  <si>
    <t>85歳～89歳</t>
  </si>
  <si>
    <t>90歳～94歳</t>
  </si>
  <si>
    <t>95歳～</t>
  </si>
  <si>
    <t>全年齢</t>
  </si>
  <si>
    <t>自己負担割合区分</t>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</si>
  <si>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</si>
  <si>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</si>
  <si>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</si>
  <si>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</si>
  <si>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</si>
  <si>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</si>
  <si>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</si>
  <si>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</si>
  <si>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</si>
  <si>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</si>
  <si>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</si>
  <si>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</si>
  <si>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</si>
  <si>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</si>
  <si>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</si>
  <si>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</si>
  <si>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</si>
  <si>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</si>
  <si>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</si>
  <si>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【表作成用】</t>
    <rPh sb="1" eb="2">
      <t>ヒョウ</t>
    </rPh>
    <rPh sb="2" eb="4">
      <t>サクセイ</t>
    </rPh>
    <rPh sb="4" eb="5">
      <t>ヨウ</t>
    </rPh>
    <phoneticPr fontId="3"/>
  </si>
  <si>
    <t>114歳</t>
    <rPh sb="3" eb="4">
      <t>サイ</t>
    </rPh>
    <phoneticPr fontId="3"/>
  </si>
  <si>
    <t>広域連合全体</t>
    <rPh sb="0" eb="6">
      <t>コウイキレンゴウゼンタイ</t>
    </rPh>
    <phoneticPr fontId="3"/>
  </si>
  <si>
    <t>府内医療機関受診</t>
    <rPh sb="0" eb="2">
      <t>フナイ</t>
    </rPh>
    <rPh sb="2" eb="4">
      <t>イリョウ</t>
    </rPh>
    <rPh sb="4" eb="6">
      <t>キカン</t>
    </rPh>
    <rPh sb="6" eb="8">
      <t>ジュシン</t>
    </rPh>
    <phoneticPr fontId="3"/>
  </si>
  <si>
    <t>【グラフ用】</t>
    <rPh sb="4" eb="5">
      <t>ヨウ</t>
    </rPh>
    <phoneticPr fontId="3"/>
  </si>
  <si>
    <t>医療機関受診状況…生活習慣病での医療機関受診。</t>
    <rPh sb="0" eb="6">
      <t>イリョウキカンジュシン</t>
    </rPh>
    <rPh sb="6" eb="8">
      <t>ジョウキョウ</t>
    </rPh>
    <rPh sb="9" eb="14">
      <t>セイカツシュウカンビョウ</t>
    </rPh>
    <rPh sb="16" eb="22">
      <t>イリョウキカンジュシン</t>
    </rPh>
    <phoneticPr fontId="3"/>
  </si>
  <si>
    <t>　　　　　　　　　生活習慣病は、中分類の｢0402 糖尿病｣｢0403 脂質異常症｣｢0901 高血圧性疾患｣｢0902 虚血性心疾患｣｢0904 くも膜下出血｣</t>
    <rPh sb="9" eb="14">
      <t>セイカツシュウカンビョウ</t>
    </rPh>
    <phoneticPr fontId="3"/>
  </si>
  <si>
    <t>　　　　　　　　　 ｢0905 脳内出血｣｢0906 脳梗塞｣｢0907 脳動脈硬化(症)｣｢0909 動脈硬化(症)｣｢1402 腎不全｣の医療費がある者とする。</t>
    <rPh sb="71" eb="74">
      <t>イリョウヒ</t>
    </rPh>
    <rPh sb="77" eb="78">
      <t>モノ</t>
    </rPh>
    <phoneticPr fontId="3"/>
  </si>
  <si>
    <t>府外医療機関のみ受診</t>
    <rPh sb="0" eb="2">
      <t>フガイ</t>
    </rPh>
    <rPh sb="2" eb="6">
      <t>イリョウキカン</t>
    </rPh>
    <rPh sb="8" eb="10">
      <t>ジュシン</t>
    </rPh>
    <phoneticPr fontId="3"/>
  </si>
  <si>
    <t>不明</t>
    <rPh sb="0" eb="2">
      <t>フメイ</t>
    </rPh>
    <phoneticPr fontId="3"/>
  </si>
  <si>
    <t>不明</t>
    <rPh sb="0" eb="2">
      <t>フメイ</t>
    </rPh>
    <phoneticPr fontId="3"/>
  </si>
  <si>
    <t>自己負担割合1割</t>
    <phoneticPr fontId="3"/>
  </si>
  <si>
    <t>115歳</t>
    <rPh sb="3" eb="4">
      <t>サイ</t>
    </rPh>
    <phoneticPr fontId="3"/>
  </si>
  <si>
    <t>116歳</t>
    <rPh sb="3" eb="4">
      <t>サイ</t>
    </rPh>
    <phoneticPr fontId="3"/>
  </si>
  <si>
    <t>生活習慣病…厚生労働省｢特定健康診査等実施計画作成の手引き(第2版)｣に記載された疾病中分類を生活習慣病の疾病項目としている。</t>
    <rPh sb="0" eb="5">
      <t>セイカツシュウカンビョウ</t>
    </rPh>
    <rPh sb="6" eb="8">
      <t>コウセイ</t>
    </rPh>
    <rPh sb="8" eb="11">
      <t>ロウドウショウ</t>
    </rPh>
    <rPh sb="12" eb="14">
      <t>トクテイ</t>
    </rPh>
    <rPh sb="14" eb="16">
      <t>ケンコウ</t>
    </rPh>
    <rPh sb="16" eb="18">
      <t>シンサ</t>
    </rPh>
    <rPh sb="18" eb="19">
      <t>トウ</t>
    </rPh>
    <rPh sb="19" eb="21">
      <t>ジッシ</t>
    </rPh>
    <rPh sb="21" eb="23">
      <t>ケイカク</t>
    </rPh>
    <rPh sb="23" eb="25">
      <t>サクセイ</t>
    </rPh>
    <rPh sb="26" eb="28">
      <t>テビ</t>
    </rPh>
    <rPh sb="30" eb="31">
      <t>ダイ</t>
    </rPh>
    <rPh sb="32" eb="33">
      <t>バン</t>
    </rPh>
    <rPh sb="36" eb="38">
      <t>キサイ</t>
    </rPh>
    <rPh sb="41" eb="43">
      <t>シッペイ</t>
    </rPh>
    <rPh sb="43" eb="46">
      <t>チュウブンルイ</t>
    </rPh>
    <rPh sb="47" eb="49">
      <t>セイカツ</t>
    </rPh>
    <rPh sb="49" eb="51">
      <t>シュウカン</t>
    </rPh>
    <rPh sb="51" eb="52">
      <t>ビョウ</t>
    </rPh>
    <rPh sb="53" eb="55">
      <t>シッペイ</t>
    </rPh>
    <rPh sb="55" eb="57">
      <t>コウモク</t>
    </rPh>
    <phoneticPr fontId="3"/>
  </si>
  <si>
    <t>広域連合全体</t>
    <rPh sb="2" eb="4">
      <t>レンゴウ</t>
    </rPh>
    <phoneticPr fontId="3"/>
  </si>
  <si>
    <t>広域連合全体</t>
    <rPh sb="2" eb="4">
      <t>レンゴウ</t>
    </rPh>
    <phoneticPr fontId="3"/>
  </si>
  <si>
    <t>【グラフラベル用】</t>
    <phoneticPr fontId="3"/>
  </si>
  <si>
    <t>医科健診受診率</t>
    <phoneticPr fontId="3"/>
  </si>
  <si>
    <t>受診率</t>
  </si>
  <si>
    <t>受診率</t>
    <rPh sb="0" eb="3">
      <t>ジュシンリツ</t>
    </rPh>
    <phoneticPr fontId="3"/>
  </si>
  <si>
    <t>未受診率</t>
  </si>
  <si>
    <t>未受診率</t>
    <rPh sb="0" eb="4">
      <t>ミジュシンリツ</t>
    </rPh>
    <phoneticPr fontId="3"/>
  </si>
  <si>
    <t>未受診率</t>
    <phoneticPr fontId="3"/>
  </si>
  <si>
    <t>未受診率</t>
    <rPh sb="0" eb="1">
      <t>ミ</t>
    </rPh>
    <rPh sb="1" eb="3">
      <t>ジュシン</t>
    </rPh>
    <rPh sb="3" eb="4">
      <t>リツ</t>
    </rPh>
    <phoneticPr fontId="3"/>
  </si>
  <si>
    <t>受診率</t>
    <rPh sb="0" eb="2">
      <t>ジュシン</t>
    </rPh>
    <rPh sb="2" eb="3">
      <t>リツ</t>
    </rPh>
    <phoneticPr fontId="3"/>
  </si>
  <si>
    <t>【グラフラベル用】</t>
    <rPh sb="7" eb="8">
      <t>ヨウ</t>
    </rPh>
    <phoneticPr fontId="3"/>
  </si>
  <si>
    <t>前年度との差分</t>
    <rPh sb="0" eb="3">
      <t>ゼンネンド</t>
    </rPh>
    <rPh sb="5" eb="7">
      <t>サブン</t>
    </rPh>
    <phoneticPr fontId="3"/>
  </si>
  <si>
    <t>医科･歯科</t>
    <phoneticPr fontId="3"/>
  </si>
  <si>
    <t>前年度との差分(医科･歯科)</t>
    <rPh sb="0" eb="3">
      <t>ゼンネンド</t>
    </rPh>
    <rPh sb="5" eb="7">
      <t>サブン</t>
    </rPh>
    <phoneticPr fontId="3"/>
  </si>
  <si>
    <t>医科のみ</t>
    <phoneticPr fontId="3"/>
  </si>
  <si>
    <t>前年度との差分(医科のみ)</t>
    <rPh sb="0" eb="3">
      <t>ゼンネンド</t>
    </rPh>
    <rPh sb="5" eb="7">
      <t>サブン</t>
    </rPh>
    <phoneticPr fontId="3"/>
  </si>
  <si>
    <t>前年度との差分(歯科のみ)</t>
    <rPh sb="0" eb="3">
      <t>ゼンネンド</t>
    </rPh>
    <rPh sb="5" eb="7">
      <t>サブン</t>
    </rPh>
    <phoneticPr fontId="3"/>
  </si>
  <si>
    <t>前年度との差分(未受診)</t>
    <rPh sb="0" eb="3">
      <t>ゼンネンド</t>
    </rPh>
    <rPh sb="5" eb="7">
      <t>サブン</t>
    </rPh>
    <phoneticPr fontId="3"/>
  </si>
  <si>
    <t>前年度との差分(受診率)</t>
    <rPh sb="0" eb="3">
      <t>ゼンネンド</t>
    </rPh>
    <rPh sb="5" eb="7">
      <t>サブン</t>
    </rPh>
    <phoneticPr fontId="3"/>
  </si>
  <si>
    <t>前年度との差分(未受診率)</t>
    <rPh sb="0" eb="3">
      <t>ゼンネンド</t>
    </rPh>
    <rPh sb="5" eb="7">
      <t>サブン</t>
    </rPh>
    <phoneticPr fontId="3"/>
  </si>
  <si>
    <t>【生活習慣病レセプトなし】</t>
  </si>
  <si>
    <t>受診率</t>
    <phoneticPr fontId="3"/>
  </si>
  <si>
    <t>未受診率</t>
    <phoneticPr fontId="3"/>
  </si>
  <si>
    <t>年齢</t>
    <rPh sb="0" eb="2">
      <t>ネンレイ</t>
    </rPh>
    <phoneticPr fontId="3"/>
  </si>
  <si>
    <t>性別</t>
    <rPh sb="0" eb="2">
      <t>セ</t>
    </rPh>
    <phoneticPr fontId="3"/>
  </si>
  <si>
    <t>男性</t>
    <rPh sb="0" eb="2">
      <t>ダ</t>
    </rPh>
    <phoneticPr fontId="3"/>
  </si>
  <si>
    <t>女性</t>
    <rPh sb="0" eb="2">
      <t>ジ</t>
    </rPh>
    <phoneticPr fontId="3"/>
  </si>
  <si>
    <t>男女計</t>
    <rPh sb="0" eb="3">
      <t>ダ</t>
    </rPh>
    <phoneticPr fontId="3"/>
  </si>
  <si>
    <t>医科･歯科健診受診率</t>
    <rPh sb="0" eb="2">
      <t>イカ</t>
    </rPh>
    <rPh sb="3" eb="5">
      <t>シカ</t>
    </rPh>
    <rPh sb="5" eb="7">
      <t>ケンシン</t>
    </rPh>
    <rPh sb="7" eb="9">
      <t>ジュシン</t>
    </rPh>
    <rPh sb="9" eb="10">
      <t>リツ</t>
    </rPh>
    <phoneticPr fontId="3"/>
  </si>
  <si>
    <t>広域連合全体(年齢別)</t>
    <rPh sb="0" eb="2">
      <t>コウイキ</t>
    </rPh>
    <rPh sb="2" eb="4">
      <t>レンゴウ</t>
    </rPh>
    <rPh sb="4" eb="6">
      <t>ゼンタイ</t>
    </rPh>
    <rPh sb="7" eb="10">
      <t>ネンレイベツ</t>
    </rPh>
    <phoneticPr fontId="3"/>
  </si>
  <si>
    <t>自己負担割合別医科･歯科健診受診率</t>
    <phoneticPr fontId="3"/>
  </si>
  <si>
    <t>広域連合全体(年齢階層別)</t>
    <rPh sb="0" eb="2">
      <t>コウイキ</t>
    </rPh>
    <rPh sb="2" eb="4">
      <t>レンゴウ</t>
    </rPh>
    <rPh sb="4" eb="6">
      <t>ゼンタイ</t>
    </rPh>
    <rPh sb="9" eb="11">
      <t>カイソウ</t>
    </rPh>
    <phoneticPr fontId="3"/>
  </si>
  <si>
    <t>市区町村</t>
    <rPh sb="0" eb="4">
      <t>シクチョウソン</t>
    </rPh>
    <phoneticPr fontId="3"/>
  </si>
  <si>
    <t>市町村</t>
    <rPh sb="0" eb="3">
      <t>シチョウソン</t>
    </rPh>
    <phoneticPr fontId="3"/>
  </si>
  <si>
    <t>市町村</t>
    <rPh sb="0" eb="2">
      <t>シチョウ</t>
    </rPh>
    <rPh sb="2" eb="3">
      <t>ソン</t>
    </rPh>
    <phoneticPr fontId="3"/>
  </si>
  <si>
    <t>年齢階層</t>
    <rPh sb="0" eb="4">
      <t>ネンレイカイソウ</t>
    </rPh>
    <phoneticPr fontId="3"/>
  </si>
  <si>
    <t>年齢</t>
    <rPh sb="0" eb="2">
      <t>ネンレイ</t>
    </rPh>
    <phoneticPr fontId="3"/>
  </si>
  <si>
    <t>広域連合全体(年齢別)</t>
    <rPh sb="0" eb="2">
      <t>コウイキ</t>
    </rPh>
    <rPh sb="2" eb="4">
      <t>レンゴウ</t>
    </rPh>
    <rPh sb="4" eb="6">
      <t>ゼンタイ</t>
    </rPh>
    <rPh sb="6" eb="11">
      <t>ネ</t>
    </rPh>
    <phoneticPr fontId="3"/>
  </si>
  <si>
    <t>広域連合全体(男女別)</t>
    <rPh sb="0" eb="2">
      <t>コウイキ</t>
    </rPh>
    <rPh sb="2" eb="4">
      <t>レンゴウ</t>
    </rPh>
    <rPh sb="4" eb="6">
      <t>ゼンタイ</t>
    </rPh>
    <rPh sb="6" eb="11">
      <t>ダ</t>
    </rPh>
    <phoneticPr fontId="3"/>
  </si>
  <si>
    <t>自己負担割合別医科･歯科健診受診率</t>
    <rPh sb="7" eb="9">
      <t>イカ</t>
    </rPh>
    <rPh sb="10" eb="12">
      <t>シカ</t>
    </rPh>
    <rPh sb="12" eb="14">
      <t>ケンシン</t>
    </rPh>
    <rPh sb="14" eb="16">
      <t>ジュシン</t>
    </rPh>
    <rPh sb="16" eb="17">
      <t>リツ</t>
    </rPh>
    <phoneticPr fontId="3"/>
  </si>
  <si>
    <t>市区町村別</t>
    <rPh sb="0" eb="5">
      <t>シクチョウソンベツ</t>
    </rPh>
    <phoneticPr fontId="3"/>
  </si>
  <si>
    <t>市町村別</t>
    <rPh sb="0" eb="3">
      <t>シチョウソン</t>
    </rPh>
    <rPh sb="3" eb="4">
      <t>ベツ</t>
    </rPh>
    <phoneticPr fontId="3"/>
  </si>
  <si>
    <t>前年度との差分(医科･歯科健診受診率)</t>
    <phoneticPr fontId="3"/>
  </si>
  <si>
    <t>前年度との差分(医科のみ健診受診率)</t>
    <rPh sb="8" eb="10">
      <t>イカ</t>
    </rPh>
    <phoneticPr fontId="3"/>
  </si>
  <si>
    <t>前年度との差分(歯科のみ健診受診率)</t>
    <rPh sb="8" eb="10">
      <t>シカ</t>
    </rPh>
    <phoneticPr fontId="3"/>
  </si>
  <si>
    <t>前年度との差分(未受診率)</t>
    <rPh sb="8" eb="11">
      <t>ミジュシン</t>
    </rPh>
    <rPh sb="11" eb="12">
      <t>リツ</t>
    </rPh>
    <phoneticPr fontId="3"/>
  </si>
  <si>
    <t>市町村別</t>
    <rPh sb="0" eb="3">
      <t>シチョウソン</t>
    </rPh>
    <rPh sb="1" eb="3">
      <t>チョウソン</t>
    </rPh>
    <rPh sb="3" eb="4">
      <t>ベツ</t>
    </rPh>
    <phoneticPr fontId="3"/>
  </si>
  <si>
    <t>【自己負担割合1割】</t>
    <rPh sb="1" eb="7">
      <t>ジコフタンワリアイ</t>
    </rPh>
    <rPh sb="8" eb="9">
      <t>ワリ</t>
    </rPh>
    <phoneticPr fontId="3"/>
  </si>
  <si>
    <t>医科健診･歯科健診ともに受診した者の割合</t>
    <rPh sb="0" eb="4">
      <t>イカケンシン</t>
    </rPh>
    <rPh sb="5" eb="7">
      <t>シカ</t>
    </rPh>
    <rPh sb="7" eb="9">
      <t>ケンシン</t>
    </rPh>
    <rPh sb="16" eb="17">
      <t>モノ</t>
    </rPh>
    <rPh sb="18" eb="20">
      <t>ワリアイ</t>
    </rPh>
    <phoneticPr fontId="3"/>
  </si>
  <si>
    <t>市区町村別</t>
    <phoneticPr fontId="3"/>
  </si>
  <si>
    <t>医療機関受診状況別医科健診受診率</t>
    <rPh sb="0" eb="2">
      <t>イリョウ</t>
    </rPh>
    <rPh sb="2" eb="4">
      <t>キカン</t>
    </rPh>
    <rPh sb="4" eb="6">
      <t>ジュシン</t>
    </rPh>
    <rPh sb="6" eb="8">
      <t>ジョウキョウ</t>
    </rPh>
    <rPh sb="8" eb="9">
      <t>ベツ</t>
    </rPh>
    <rPh sb="9" eb="11">
      <t>イカ</t>
    </rPh>
    <rPh sb="11" eb="13">
      <t>ケンシン</t>
    </rPh>
    <rPh sb="13" eb="15">
      <t>ジュシン</t>
    </rPh>
    <rPh sb="15" eb="16">
      <t>リツ</t>
    </rPh>
    <phoneticPr fontId="3"/>
  </si>
  <si>
    <t>市区町村別</t>
    <rPh sb="0" eb="2">
      <t>シク</t>
    </rPh>
    <rPh sb="2" eb="4">
      <t>マチムラ</t>
    </rPh>
    <rPh sb="4" eb="5">
      <t>ベツ</t>
    </rPh>
    <phoneticPr fontId="3"/>
  </si>
  <si>
    <t>【生活習慣病レセプトあり】</t>
    <rPh sb="1" eb="3">
      <t>セイカツ</t>
    </rPh>
    <rPh sb="3" eb="5">
      <t>シュウカン</t>
    </rPh>
    <rPh sb="5" eb="6">
      <t>ビョウ</t>
    </rPh>
    <phoneticPr fontId="3"/>
  </si>
  <si>
    <t>前年度との差分(医療機関受診状況別医科健診受診率)</t>
    <rPh sb="0" eb="3">
      <t>ゼンネンド</t>
    </rPh>
    <rPh sb="5" eb="7">
      <t>サブン</t>
    </rPh>
    <rPh sb="8" eb="10">
      <t>イリョウ</t>
    </rPh>
    <rPh sb="10" eb="12">
      <t>キカン</t>
    </rPh>
    <rPh sb="12" eb="14">
      <t>ジュシン</t>
    </rPh>
    <rPh sb="14" eb="16">
      <t>ジョウキョウ</t>
    </rPh>
    <rPh sb="16" eb="17">
      <t>ベツ</t>
    </rPh>
    <rPh sb="17" eb="19">
      <t>イカ</t>
    </rPh>
    <rPh sb="19" eb="21">
      <t>ケンシン</t>
    </rPh>
    <rPh sb="21" eb="23">
      <t>ジュシン</t>
    </rPh>
    <rPh sb="23" eb="24">
      <t>リツ</t>
    </rPh>
    <phoneticPr fontId="3"/>
  </si>
  <si>
    <t>前年度との差分(医療機関受診状況別医科健診未受診率)</t>
    <rPh sb="0" eb="3">
      <t>ゼンネンド</t>
    </rPh>
    <rPh sb="5" eb="7">
      <t>サブン</t>
    </rPh>
    <rPh sb="21" eb="25">
      <t>ミジュシンリツ</t>
    </rPh>
    <phoneticPr fontId="3"/>
  </si>
  <si>
    <t>医療機関受診状況別歯科健診受診率</t>
    <rPh sb="0" eb="2">
      <t>イリョウ</t>
    </rPh>
    <rPh sb="2" eb="4">
      <t>キカン</t>
    </rPh>
    <rPh sb="4" eb="6">
      <t>ジュシン</t>
    </rPh>
    <rPh sb="6" eb="8">
      <t>ジョウキョウ</t>
    </rPh>
    <rPh sb="8" eb="9">
      <t>ベツ</t>
    </rPh>
    <rPh sb="9" eb="11">
      <t>シカ</t>
    </rPh>
    <rPh sb="11" eb="13">
      <t>ケンシン</t>
    </rPh>
    <rPh sb="13" eb="15">
      <t>ジュシン</t>
    </rPh>
    <rPh sb="15" eb="16">
      <t>リツ</t>
    </rPh>
    <phoneticPr fontId="3"/>
  </si>
  <si>
    <t>市区町村別</t>
    <rPh sb="0" eb="4">
      <t>シクチョウソン</t>
    </rPh>
    <rPh sb="4" eb="5">
      <t>ベツ</t>
    </rPh>
    <phoneticPr fontId="3"/>
  </si>
  <si>
    <t>市町村別</t>
    <rPh sb="0" eb="3">
      <t>シチョウソン</t>
    </rPh>
    <rPh sb="1" eb="3">
      <t>マチムラ</t>
    </rPh>
    <rPh sb="3" eb="4">
      <t>ベツ</t>
    </rPh>
    <phoneticPr fontId="3"/>
  </si>
  <si>
    <t>【歯科レセプトあり】</t>
    <rPh sb="1" eb="3">
      <t>シカ</t>
    </rPh>
    <phoneticPr fontId="3"/>
  </si>
  <si>
    <t>前年度との差分(医療機関受診状況別歯科健診受診率)</t>
    <rPh sb="0" eb="3">
      <t>ゼンネンド</t>
    </rPh>
    <rPh sb="5" eb="7">
      <t>サブン</t>
    </rPh>
    <rPh sb="8" eb="10">
      <t>イリョウ</t>
    </rPh>
    <rPh sb="10" eb="12">
      <t>キカン</t>
    </rPh>
    <rPh sb="12" eb="14">
      <t>ジュシン</t>
    </rPh>
    <rPh sb="14" eb="16">
      <t>ジョウキョウ</t>
    </rPh>
    <rPh sb="16" eb="17">
      <t>ベツ</t>
    </rPh>
    <rPh sb="17" eb="19">
      <t>シカ</t>
    </rPh>
    <rPh sb="19" eb="21">
      <t>ケンシン</t>
    </rPh>
    <rPh sb="21" eb="23">
      <t>ジュシン</t>
    </rPh>
    <rPh sb="23" eb="24">
      <t>リツ</t>
    </rPh>
    <phoneticPr fontId="3"/>
  </si>
  <si>
    <t>前年度との差分(医療機関受診状況別歯科健診未受診率)</t>
    <rPh sb="0" eb="3">
      <t>ゼンネンド</t>
    </rPh>
    <rPh sb="5" eb="7">
      <t>サブン</t>
    </rPh>
    <rPh sb="21" eb="22">
      <t>ミ</t>
    </rPh>
    <rPh sb="22" eb="24">
      <t>ジュシン</t>
    </rPh>
    <rPh sb="24" eb="25">
      <t>リツ</t>
    </rPh>
    <phoneticPr fontId="3"/>
  </si>
  <si>
    <t>府内府外医療機関受診別医科健診受診率</t>
    <rPh sb="0" eb="2">
      <t>フナイ</t>
    </rPh>
    <rPh sb="2" eb="3">
      <t>フ</t>
    </rPh>
    <rPh sb="3" eb="4">
      <t>ガイ</t>
    </rPh>
    <rPh sb="4" eb="6">
      <t>イリョウ</t>
    </rPh>
    <rPh sb="6" eb="8">
      <t>キカン</t>
    </rPh>
    <rPh sb="8" eb="10">
      <t>ジュシン</t>
    </rPh>
    <rPh sb="10" eb="11">
      <t>ベツ</t>
    </rPh>
    <rPh sb="11" eb="13">
      <t>イカ</t>
    </rPh>
    <rPh sb="13" eb="15">
      <t>ケンシン</t>
    </rPh>
    <rPh sb="15" eb="17">
      <t>ジュシン</t>
    </rPh>
    <rPh sb="17" eb="18">
      <t>リツ</t>
    </rPh>
    <phoneticPr fontId="3"/>
  </si>
  <si>
    <t>117歳</t>
    <rPh sb="3" eb="4">
      <t>サイ</t>
    </rPh>
    <phoneticPr fontId="3"/>
  </si>
  <si>
    <t>118歳</t>
    <rPh sb="3" eb="4">
      <t>サイ</t>
    </rPh>
    <phoneticPr fontId="3"/>
  </si>
  <si>
    <t>自己負担割合2割</t>
  </si>
  <si>
    <t>自己負担割合2割</t>
    <phoneticPr fontId="3"/>
  </si>
  <si>
    <t>自己負担割合2割</t>
    <phoneticPr fontId="3"/>
  </si>
  <si>
    <t>自己負担割合2割</t>
    <rPh sb="0" eb="6">
      <t>ジコフタンワリアイ</t>
    </rPh>
    <rPh sb="7" eb="8">
      <t>ワリ</t>
    </rPh>
    <phoneticPr fontId="3"/>
  </si>
  <si>
    <t>自己負担割合2割</t>
    <rPh sb="0" eb="6">
      <t>ジコフタンワリアイ</t>
    </rPh>
    <rPh sb="7" eb="8">
      <t>ワリ</t>
    </rPh>
    <phoneticPr fontId="3"/>
  </si>
  <si>
    <t>自己負担割合2割</t>
    <phoneticPr fontId="3"/>
  </si>
  <si>
    <t>【自己負担割合2割】</t>
    <rPh sb="1" eb="7">
      <t>ジコフタンワリアイ</t>
    </rPh>
    <rPh sb="8" eb="9">
      <t>ワリ</t>
    </rPh>
    <phoneticPr fontId="3"/>
  </si>
  <si>
    <t>以上</t>
    <rPh sb="0" eb="2">
      <t>イジョウ</t>
    </rPh>
    <phoneticPr fontId="4"/>
  </si>
  <si>
    <t>R5年度</t>
    <phoneticPr fontId="3"/>
  </si>
  <si>
    <t>119歳</t>
    <rPh sb="3" eb="4">
      <t>サイ</t>
    </rPh>
    <phoneticPr fontId="3"/>
  </si>
  <si>
    <t>前年度との差分(医科･歯科健診受診率)</t>
    <rPh sb="0" eb="3">
      <t>ゼンネンド</t>
    </rPh>
    <rPh sb="5" eb="7">
      <t>サブン</t>
    </rPh>
    <phoneticPr fontId="3"/>
  </si>
  <si>
    <t>前年度との差分(医科のみ健診受診率)</t>
    <rPh sb="0" eb="3">
      <t>ゼンネンド</t>
    </rPh>
    <rPh sb="5" eb="7">
      <t>サブン</t>
    </rPh>
    <phoneticPr fontId="3"/>
  </si>
  <si>
    <t>前年度との差分(歯科のみ健診受診率)</t>
    <rPh sb="0" eb="3">
      <t>ゼンネンド</t>
    </rPh>
    <rPh sb="5" eb="7">
      <t>サブン</t>
    </rPh>
    <phoneticPr fontId="3"/>
  </si>
  <si>
    <t>以下</t>
    <rPh sb="0" eb="2">
      <t>イカ</t>
    </rPh>
    <phoneticPr fontId="4"/>
  </si>
  <si>
    <t>未満</t>
    <rPh sb="0" eb="2">
      <t>ミマン</t>
    </rPh>
    <phoneticPr fontId="4"/>
  </si>
  <si>
    <t>データ化範囲(分析対象)…健康診査データは令和6年4月～令和7年3月健診分(12カ月分)。</t>
    <phoneticPr fontId="3"/>
  </si>
  <si>
    <t>データ化範囲(分析対象)…歯科健診データは令和6年4月～令和7年3月健診分(12カ月分)。</t>
    <phoneticPr fontId="3"/>
  </si>
  <si>
    <t>年齢基準日…令和7年3月31日時点。</t>
    <phoneticPr fontId="3"/>
  </si>
  <si>
    <t>分析対象者…令和7年3月31日時点で資格がある者を対象とする。</t>
    <phoneticPr fontId="3"/>
  </si>
  <si>
    <t>※令和7年3月31日時点で資格がある者を対象とする。</t>
    <phoneticPr fontId="3"/>
  </si>
  <si>
    <t>R5年度市区町村別数値</t>
    <phoneticPr fontId="3"/>
  </si>
  <si>
    <t>R6年度</t>
  </si>
  <si>
    <t>R6年度</t>
    <phoneticPr fontId="3"/>
  </si>
  <si>
    <t>R5年度</t>
  </si>
  <si>
    <t>データ化範囲(分析対象)…入院(DPCを含む)、入院外、調剤の電子レセプト。対象診療年月は令和6年4月～令和7年3月診療分(12カ月分)。</t>
    <phoneticPr fontId="3"/>
  </si>
  <si>
    <t>データ化範囲(分析対象)…歯科の電子レセプト。対象診療年月は令和6年4月～令和7年3月診療分(12カ月分)。</t>
    <phoneticPr fontId="3"/>
  </si>
  <si>
    <t>データ化範囲(分析対象)…入院(DPCを含む)、入院外の電子レセプト。対象診療年月は令和6年4月～令和7年3月診療分(12カ月分)。</t>
    <phoneticPr fontId="3"/>
  </si>
  <si>
    <t>医科健診受診状況別生活習慣病一人当たりの医療費</t>
    <rPh sb="6" eb="8">
      <t>ジョウキョウ</t>
    </rPh>
    <rPh sb="8" eb="9">
      <t>ベツ</t>
    </rPh>
    <rPh sb="9" eb="14">
      <t>セイカツシュウカンビョウ</t>
    </rPh>
    <rPh sb="14" eb="17">
      <t>ヒトリア</t>
    </rPh>
    <rPh sb="20" eb="23">
      <t>イリョウヒ</t>
    </rPh>
    <phoneticPr fontId="3"/>
  </si>
  <si>
    <t>医科健診受診状況</t>
    <rPh sb="0" eb="2">
      <t>イカ</t>
    </rPh>
    <rPh sb="2" eb="4">
      <t>ケンシン</t>
    </rPh>
    <rPh sb="4" eb="6">
      <t>ジュシン</t>
    </rPh>
    <rPh sb="6" eb="8">
      <t>ジョウキョウ</t>
    </rPh>
    <phoneticPr fontId="3"/>
  </si>
  <si>
    <t>生活習慣病</t>
    <rPh sb="0" eb="5">
      <t>セイカツシュウカンビョウ</t>
    </rPh>
    <phoneticPr fontId="3"/>
  </si>
  <si>
    <t>医療費(円)</t>
    <rPh sb="0" eb="3">
      <t>イリョウヒ</t>
    </rPh>
    <rPh sb="4" eb="5">
      <t>エン</t>
    </rPh>
    <phoneticPr fontId="3"/>
  </si>
  <si>
    <t>患者数(人)</t>
    <rPh sb="0" eb="3">
      <t>カンジャスウ</t>
    </rPh>
    <phoneticPr fontId="3"/>
  </si>
  <si>
    <t>有病率(%)</t>
    <rPh sb="0" eb="3">
      <t>ユウビョウリツ</t>
    </rPh>
    <phoneticPr fontId="3"/>
  </si>
  <si>
    <t>患者一人当たりの
医療費(円)</t>
    <rPh sb="0" eb="2">
      <t>カンジャ</t>
    </rPh>
    <rPh sb="2" eb="5">
      <t>ヒトリア</t>
    </rPh>
    <rPh sb="9" eb="12">
      <t>イリョウヒ</t>
    </rPh>
    <rPh sb="13" eb="14">
      <t>エン</t>
    </rPh>
    <phoneticPr fontId="3"/>
  </si>
  <si>
    <t>医科健診受診者</t>
    <rPh sb="0" eb="2">
      <t>イカ</t>
    </rPh>
    <rPh sb="2" eb="4">
      <t>ケンシン</t>
    </rPh>
    <rPh sb="4" eb="6">
      <t>ジュシン</t>
    </rPh>
    <rPh sb="6" eb="7">
      <t>シャ</t>
    </rPh>
    <phoneticPr fontId="3"/>
  </si>
  <si>
    <t>医科健診未受診者</t>
    <rPh sb="0" eb="2">
      <t>イカ</t>
    </rPh>
    <rPh sb="2" eb="4">
      <t>ケンシン</t>
    </rPh>
    <rPh sb="4" eb="5">
      <t>ミ</t>
    </rPh>
    <rPh sb="5" eb="8">
      <t>ジュシンシャ</t>
    </rPh>
    <phoneticPr fontId="3"/>
  </si>
  <si>
    <t>患者一人当たりの医療費(円)</t>
    <phoneticPr fontId="3"/>
  </si>
  <si>
    <t>生活習慣病</t>
    <rPh sb="0" eb="2">
      <t>セイカツ</t>
    </rPh>
    <rPh sb="2" eb="4">
      <t>シュウカン</t>
    </rPh>
    <rPh sb="4" eb="5">
      <t>ビョウ</t>
    </rPh>
    <phoneticPr fontId="3"/>
  </si>
  <si>
    <t>患者一人
当たりの
医療費(円)</t>
    <rPh sb="0" eb="2">
      <t>カンジャ</t>
    </rPh>
    <rPh sb="2" eb="4">
      <t>ヒトリ</t>
    </rPh>
    <rPh sb="5" eb="6">
      <t>ア</t>
    </rPh>
    <rPh sb="10" eb="13">
      <t>イリョウヒ</t>
    </rPh>
    <rPh sb="14" eb="15">
      <t>エン</t>
    </rPh>
    <phoneticPr fontId="3"/>
  </si>
  <si>
    <t>患者一人
当たりの
医療費(円)</t>
    <phoneticPr fontId="3"/>
  </si>
  <si>
    <t>医科健診受診者</t>
  </si>
  <si>
    <t>医科健診未受診者</t>
    <rPh sb="0" eb="2">
      <t>イカ</t>
    </rPh>
    <rPh sb="2" eb="4">
      <t>ケンシン</t>
    </rPh>
    <rPh sb="4" eb="5">
      <t>ミ</t>
    </rPh>
    <rPh sb="5" eb="8">
      <t>ジュシンシャ</t>
    </rPh>
    <phoneticPr fontId="20"/>
  </si>
  <si>
    <t>医科健診受診者</t>
    <phoneticPr fontId="3"/>
  </si>
  <si>
    <t>医科健診未受診者</t>
    <phoneticPr fontId="3"/>
  </si>
  <si>
    <t>【医科健診受診者】</t>
    <rPh sb="1" eb="3">
      <t>イカ</t>
    </rPh>
    <rPh sb="3" eb="5">
      <t>ケンシン</t>
    </rPh>
    <rPh sb="5" eb="7">
      <t>ジュシン</t>
    </rPh>
    <rPh sb="7" eb="8">
      <t>シャ</t>
    </rPh>
    <phoneticPr fontId="3"/>
  </si>
  <si>
    <t>【医科健診未受診者】</t>
    <phoneticPr fontId="3"/>
  </si>
  <si>
    <t>歯科健診受診状況別一人当たりの医療費(虚血性心疾患、誤嚥性肺炎)</t>
    <rPh sb="0" eb="2">
      <t>シカ</t>
    </rPh>
    <rPh sb="6" eb="8">
      <t>ジョウキョウ</t>
    </rPh>
    <rPh sb="8" eb="9">
      <t>ベツ</t>
    </rPh>
    <rPh sb="9" eb="12">
      <t>ヒトリア</t>
    </rPh>
    <rPh sb="15" eb="18">
      <t>イリョウヒ</t>
    </rPh>
    <rPh sb="19" eb="22">
      <t>キョケツセイ</t>
    </rPh>
    <rPh sb="22" eb="25">
      <t>シンシッカン</t>
    </rPh>
    <rPh sb="26" eb="31">
      <t>ゴエンセイハイエン</t>
    </rPh>
    <phoneticPr fontId="20"/>
  </si>
  <si>
    <t>歯科健診受診状況</t>
    <rPh sb="0" eb="2">
      <t>シカ</t>
    </rPh>
    <rPh sb="2" eb="4">
      <t>ケンシン</t>
    </rPh>
    <rPh sb="4" eb="6">
      <t>ジュシン</t>
    </rPh>
    <rPh sb="6" eb="8">
      <t>ジョウキョウ</t>
    </rPh>
    <phoneticPr fontId="3"/>
  </si>
  <si>
    <t>虚血性心疾患</t>
    <rPh sb="0" eb="3">
      <t>キョケツセイ</t>
    </rPh>
    <rPh sb="3" eb="6">
      <t>シンシッカン</t>
    </rPh>
    <phoneticPr fontId="3"/>
  </si>
  <si>
    <t>誤嚥性肺炎</t>
    <rPh sb="0" eb="5">
      <t>ゴエンセイハイエン</t>
    </rPh>
    <phoneticPr fontId="3"/>
  </si>
  <si>
    <t>歯科健診受診者</t>
    <rPh sb="0" eb="2">
      <t>シカ</t>
    </rPh>
    <rPh sb="2" eb="4">
      <t>ケンシン</t>
    </rPh>
    <rPh sb="4" eb="6">
      <t>ジュシン</t>
    </rPh>
    <rPh sb="6" eb="7">
      <t>シャ</t>
    </rPh>
    <phoneticPr fontId="3"/>
  </si>
  <si>
    <t>歯科健診未受診者</t>
    <rPh sb="0" eb="2">
      <t>シカ</t>
    </rPh>
    <rPh sb="2" eb="4">
      <t>ケンシン</t>
    </rPh>
    <rPh sb="4" eb="5">
      <t>ミ</t>
    </rPh>
    <rPh sb="5" eb="8">
      <t>ジュシンシャ</t>
    </rPh>
    <phoneticPr fontId="3"/>
  </si>
  <si>
    <t>歯科健診受診状況別一人当たりの医療費(虚血性心疾患)</t>
    <rPh sb="0" eb="2">
      <t>シカ</t>
    </rPh>
    <rPh sb="6" eb="8">
      <t>ジョウキョウ</t>
    </rPh>
    <rPh sb="8" eb="9">
      <t>ベツ</t>
    </rPh>
    <rPh sb="9" eb="12">
      <t>ヒトリア</t>
    </rPh>
    <rPh sb="15" eb="18">
      <t>イリョウヒ</t>
    </rPh>
    <rPh sb="19" eb="22">
      <t>キョケツセイ</t>
    </rPh>
    <rPh sb="22" eb="25">
      <t>シンシッカン</t>
    </rPh>
    <phoneticPr fontId="20"/>
  </si>
  <si>
    <t>患者一人当たりの医療費(円)</t>
    <rPh sb="0" eb="2">
      <t>カンジャ</t>
    </rPh>
    <rPh sb="2" eb="4">
      <t>ヒトリ</t>
    </rPh>
    <rPh sb="4" eb="5">
      <t>ア</t>
    </rPh>
    <rPh sb="8" eb="11">
      <t>イリョウヒ</t>
    </rPh>
    <rPh sb="12" eb="13">
      <t>エン</t>
    </rPh>
    <phoneticPr fontId="3"/>
  </si>
  <si>
    <t>歯科健診受診状況別一人当たりの医療費(誤嚥性肺炎)</t>
    <rPh sb="0" eb="2">
      <t>シカ</t>
    </rPh>
    <rPh sb="6" eb="8">
      <t>ジョウキョウ</t>
    </rPh>
    <rPh sb="8" eb="9">
      <t>ベツ</t>
    </rPh>
    <rPh sb="9" eb="12">
      <t>ヒトリア</t>
    </rPh>
    <rPh sb="15" eb="18">
      <t>イリョウヒ</t>
    </rPh>
    <rPh sb="19" eb="24">
      <t>ゴエンセイハイエン</t>
    </rPh>
    <phoneticPr fontId="20"/>
  </si>
  <si>
    <t>歯科健診受診状況別一人当たりの医療費(虚血性心疾患、誤嚥性肺炎)</t>
    <rPh sb="0" eb="2">
      <t>シカ</t>
    </rPh>
    <rPh sb="2" eb="4">
      <t>ケンシン</t>
    </rPh>
    <rPh sb="4" eb="6">
      <t>ジュシン</t>
    </rPh>
    <rPh sb="6" eb="8">
      <t>ジョウキョウ</t>
    </rPh>
    <rPh sb="8" eb="9">
      <t>ベツ</t>
    </rPh>
    <rPh sb="9" eb="11">
      <t>ヒトリ</t>
    </rPh>
    <rPh sb="11" eb="12">
      <t>ア</t>
    </rPh>
    <rPh sb="15" eb="18">
      <t>イリョウヒ</t>
    </rPh>
    <rPh sb="19" eb="22">
      <t>キョケツセイ</t>
    </rPh>
    <rPh sb="22" eb="25">
      <t>シンシッカン</t>
    </rPh>
    <rPh sb="26" eb="31">
      <t>ゴエンセイハイエン</t>
    </rPh>
    <phoneticPr fontId="3"/>
  </si>
  <si>
    <t>歯科健診未受診者</t>
    <phoneticPr fontId="3"/>
  </si>
  <si>
    <t>虚血性心疾患</t>
    <phoneticPr fontId="3"/>
  </si>
  <si>
    <t>誤嚥性肺炎</t>
    <phoneticPr fontId="3"/>
  </si>
  <si>
    <t>歯科健診受診者</t>
    <phoneticPr fontId="3"/>
  </si>
  <si>
    <t>【歯科健診受診者】</t>
    <rPh sb="1" eb="3">
      <t>シカ</t>
    </rPh>
    <rPh sb="3" eb="5">
      <t>ケンシン</t>
    </rPh>
    <rPh sb="5" eb="7">
      <t>ジュシン</t>
    </rPh>
    <rPh sb="7" eb="8">
      <t>シャ</t>
    </rPh>
    <phoneticPr fontId="3"/>
  </si>
  <si>
    <t>【歯科健診未受診者】</t>
    <phoneticPr fontId="3"/>
  </si>
  <si>
    <t>大阪市</t>
    <rPh sb="0" eb="3">
      <t>オオサカシ</t>
    </rPh>
    <phoneticPr fontId="3"/>
  </si>
  <si>
    <t>堺市</t>
    <rPh sb="0" eb="2">
      <t>サカイシ</t>
    </rPh>
    <phoneticPr fontId="3"/>
  </si>
  <si>
    <t>【医科健診未受診者】</t>
    <rPh sb="1" eb="3">
      <t>イカ</t>
    </rPh>
    <rPh sb="3" eb="5">
      <t>ケンシン</t>
    </rPh>
    <rPh sb="5" eb="6">
      <t>ミ</t>
    </rPh>
    <rPh sb="6" eb="8">
      <t>ジュシン</t>
    </rPh>
    <rPh sb="8" eb="9">
      <t>シャ</t>
    </rPh>
    <phoneticPr fontId="3"/>
  </si>
  <si>
    <t>基準線</t>
    <rPh sb="0" eb="3">
      <t>キジュンセン</t>
    </rPh>
    <phoneticPr fontId="3"/>
  </si>
  <si>
    <t>横</t>
    <rPh sb="0" eb="1">
      <t>ヨコ</t>
    </rPh>
    <phoneticPr fontId="3"/>
  </si>
  <si>
    <t>縦</t>
    <rPh sb="0" eb="1">
      <t>タテ</t>
    </rPh>
    <phoneticPr fontId="3"/>
  </si>
  <si>
    <t>医科健診受診状況別生活習慣病一人当たりの医療費及び有病率</t>
    <rPh sb="6" eb="8">
      <t>ジョウキョウ</t>
    </rPh>
    <rPh sb="8" eb="9">
      <t>ベツ</t>
    </rPh>
    <rPh sb="9" eb="14">
      <t>セイカツシュウカンビョウ</t>
    </rPh>
    <rPh sb="14" eb="17">
      <t>ヒトリア</t>
    </rPh>
    <rPh sb="20" eb="23">
      <t>イリョウヒ</t>
    </rPh>
    <rPh sb="23" eb="24">
      <t>オヨ</t>
    </rPh>
    <rPh sb="25" eb="28">
      <t>ユウビョウリツ</t>
    </rPh>
    <phoneticPr fontId="3"/>
  </si>
  <si>
    <t>医科健診受診状況</t>
    <rPh sb="0" eb="4">
      <t>イカケンシン</t>
    </rPh>
    <rPh sb="4" eb="8">
      <t>ジュシンジョウキョウ</t>
    </rPh>
    <phoneticPr fontId="3"/>
  </si>
  <si>
    <t>歯科健診受診状況</t>
    <rPh sb="0" eb="4">
      <t>シカケンシン</t>
    </rPh>
    <rPh sb="4" eb="8">
      <t>ジュシンジョウキョウ</t>
    </rPh>
    <phoneticPr fontId="3"/>
  </si>
  <si>
    <t>120歳</t>
    <rPh sb="3" eb="4">
      <t>サイ</t>
    </rPh>
    <phoneticPr fontId="3"/>
  </si>
  <si>
    <t>虚血性心疾患…次の中分類コードを対象に集計。｢0902 虚血性心疾患｣</t>
    <rPh sb="0" eb="6">
      <t>キョケツセイシンシッカン</t>
    </rPh>
    <rPh sb="7" eb="8">
      <t>ツギ</t>
    </rPh>
    <rPh sb="9" eb="12">
      <t>チュウブンルイ</t>
    </rPh>
    <rPh sb="16" eb="18">
      <t>タイショウ</t>
    </rPh>
    <rPh sb="19" eb="21">
      <t>シュウケイ</t>
    </rPh>
    <rPh sb="28" eb="34">
      <t>キョケツセイシンシッカン</t>
    </rPh>
    <phoneticPr fontId="3"/>
  </si>
  <si>
    <t>誤嚥性肺炎…次の傷病名コードを対象に集計。｢8830602 胃分泌物嚥下性肺炎｣｢5070003 誤嚥性肺炎｣｢8834867 食物嚥下性肺炎｣｢8838214 吐物嚥下性肺炎｣</t>
    <rPh sb="0" eb="5">
      <t>ゴエンセイハイエン</t>
    </rPh>
    <rPh sb="6" eb="7">
      <t>ツギ</t>
    </rPh>
    <rPh sb="8" eb="11">
      <t>ショウビョウメイ</t>
    </rPh>
    <rPh sb="15" eb="17">
      <t>タイショウ</t>
    </rPh>
    <rPh sb="18" eb="20">
      <t>シュウケイ</t>
    </rPh>
    <rPh sb="30" eb="31">
      <t>イ</t>
    </rPh>
    <rPh sb="31" eb="33">
      <t>ブンピツ</t>
    </rPh>
    <rPh sb="33" eb="34">
      <t>ブツ</t>
    </rPh>
    <rPh sb="34" eb="37">
      <t>エンゲセイ</t>
    </rPh>
    <rPh sb="37" eb="39">
      <t>ハイエン</t>
    </rPh>
    <phoneticPr fontId="3"/>
  </si>
  <si>
    <t>【グラフ作成用】広域連合全体</t>
    <rPh sb="4" eb="8">
      <t>サクセイヨウ｣</t>
    </rPh>
    <rPh sb="8" eb="14">
      <t>コウイキレンゴウゼンタイ</t>
    </rPh>
    <phoneticPr fontId="3"/>
  </si>
  <si>
    <t>【グラフラベル用】</t>
    <rPh sb="7" eb="8">
      <t>ヨウ</t>
    </rPh>
    <phoneticPr fontId="3"/>
  </si>
  <si>
    <t>広域連合全体</t>
    <rPh sb="0" eb="4">
      <t>コウイキレンゴウ</t>
    </rPh>
    <rPh sb="4" eb="6">
      <t>ゼンタイ</t>
    </rPh>
    <phoneticPr fontId="3"/>
  </si>
  <si>
    <t>患者一人当たりの医療費</t>
    <phoneticPr fontId="3"/>
  </si>
  <si>
    <t>有病率</t>
    <rPh sb="0" eb="3">
      <t>ユウビョウリツ</t>
    </rPh>
    <phoneticPr fontId="3"/>
  </si>
  <si>
    <t>資格確認条件…令和7年3月31日時点で資格があれば分析対象としている。ただし、除外対象者は含まれない。</t>
    <phoneticPr fontId="3"/>
  </si>
  <si>
    <t>自己負担割合2割</t>
    <phoneticPr fontId="3"/>
  </si>
  <si>
    <t>前年度との
差分</t>
    <rPh sb="0" eb="3">
      <t>ゼンネンド</t>
    </rPh>
    <rPh sb="6" eb="8">
      <t>サブン</t>
    </rPh>
    <phoneticPr fontId="3"/>
  </si>
  <si>
    <t>　　　　　　　　　　　　　　　　　　　　　｢8838416 乳嚥下性肺炎｣｢8841219 老人性嚥下性肺炎｣｢8833161 血液嚥下性肺炎｣</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</si>
</sst>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_);[Red]\(&quot;¥&quot;#,##0\)"/>
    <numFmt numFmtId="177" formatCode="0.0%"/>
    <numFmt numFmtId="178" formatCode="#,##0_ ;[Red]\-#,##0\ "/>
    <numFmt numFmtId="179" formatCode="#,##0_ "/>
    <numFmt numFmtId="180" formatCode="0.0_ ;[Red]\-0.0\ "/>
  </numFmts>
  <fonts count="49">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sz val="9"/>
      <color theme="1"/>
      <name val="ＭＳ 明朝"/>
      <family val="1"/>
      <charset val="128"/>
    </font>
    <font>
      <b/>
      <sz val="8"/>
      <color theme="1"/>
      <name val="ＭＳ 明朝"/>
      <family val="1"/>
      <charset val="128"/>
    </font>
    <font>
      <b/>
      <sz val="8"/>
      <name val="ＭＳ 明朝"/>
      <family val="1"/>
      <charset val="128"/>
    </font>
    <font>
      <b/>
      <sz val="10"/>
      <color theme="1"/>
      <name val="ＭＳ 明朝"/>
      <family val="1"/>
      <charset val="128"/>
    </font>
    <font>
      <sz val="11"/>
      <color rgb="FFFF0000"/>
      <name val="ＭＳ 明朝"/>
      <family val="1"/>
      <charset val="128"/>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FEFFF"/>
        <bgColor indexed="64"/>
      </patternFill>
    </fill>
    <fill>
      <patternFill patternType="solid">
        <fgColor rgb="FFE1F4FF"/>
        <bgColor indexed="64"/>
      </patternFill>
    </fill>
  </fills>
  <borders count="102">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indexed="64"/>
      </left>
      <right style="hair">
        <color indexed="64"/>
      </right>
      <top style="double">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diagonal/>
    </border>
    <border>
      <left style="thin">
        <color indexed="64"/>
      </left>
      <right style="thin">
        <color indexed="64"/>
      </right>
      <top/>
      <bottom style="double">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style="thin">
        <color indexed="64"/>
      </right>
      <top style="double">
        <color indexed="64"/>
      </top>
      <bottom style="hair">
        <color auto="1"/>
      </bottom>
      <diagonal/>
    </border>
    <border>
      <left/>
      <right style="hair">
        <color indexed="64"/>
      </right>
      <top/>
      <bottom/>
      <diagonal/>
    </border>
    <border>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hair">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hair">
        <color indexed="64"/>
      </bottom>
      <diagonal/>
    </border>
    <border>
      <left style="hair">
        <color indexed="64"/>
      </left>
      <right style="hair">
        <color indexed="64"/>
      </right>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
      <left/>
      <right style="thin">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hair">
        <color indexed="64"/>
      </bottom>
      <diagonal/>
    </border>
    <border>
      <left/>
      <right style="thin">
        <color indexed="64"/>
      </right>
      <top style="double">
        <color indexed="64"/>
      </top>
      <bottom style="thin">
        <color indexed="64"/>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4" borderId="2"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1" fillId="0" borderId="1"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5" fillId="3"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0" fillId="0" borderId="0">
      <alignment vertical="center"/>
    </xf>
    <xf numFmtId="38" fontId="30" fillId="0" borderId="0" applyFont="0" applyFill="0" applyBorder="0" applyAlignment="0" applyProtection="0">
      <alignment vertical="center"/>
    </xf>
    <xf numFmtId="0" fontId="11" fillId="0" borderId="0">
      <alignment vertical="center"/>
    </xf>
    <xf numFmtId="0" fontId="3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4"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38" fillId="42" borderId="0" applyBorder="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9" fontId="31"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10" fillId="4" borderId="2" applyNumberFormat="0" applyFont="0" applyAlignment="0" applyProtection="0">
      <alignment vertical="center"/>
    </xf>
    <xf numFmtId="0" fontId="5" fillId="25" borderId="7" applyNumberFormat="0" applyFont="0" applyAlignment="0" applyProtection="0">
      <alignment vertical="center"/>
    </xf>
    <xf numFmtId="0" fontId="4" fillId="4" borderId="2"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4" fillId="0" borderId="0" applyFont="0" applyFill="0" applyBorder="0" applyAlignment="0" applyProtection="0"/>
    <xf numFmtId="38" fontId="37"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7"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40" fillId="0" borderId="0"/>
    <xf numFmtId="0" fontId="30" fillId="0" borderId="0">
      <alignment vertical="center"/>
    </xf>
    <xf numFmtId="0" fontId="41"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360">
    <xf numFmtId="0" fontId="0" fillId="0" borderId="0" xfId="0">
      <alignment vertical="center"/>
    </xf>
    <xf numFmtId="0" fontId="35" fillId="0" borderId="0" xfId="0" applyFont="1">
      <alignment vertical="center"/>
    </xf>
    <xf numFmtId="0" fontId="36" fillId="0" borderId="0" xfId="0" applyFont="1">
      <alignment vertical="center"/>
    </xf>
    <xf numFmtId="0" fontId="36" fillId="0" borderId="0" xfId="0" applyFont="1" applyAlignment="1">
      <alignment vertical="center" wrapText="1"/>
    </xf>
    <xf numFmtId="0" fontId="36" fillId="0" borderId="3" xfId="1386" applyFont="1" applyBorder="1" applyAlignment="1">
      <alignment vertical="center" shrinkToFit="1"/>
    </xf>
    <xf numFmtId="0" fontId="42" fillId="0" borderId="0" xfId="0" applyFont="1">
      <alignment vertical="center"/>
    </xf>
    <xf numFmtId="0" fontId="43" fillId="0" borderId="0" xfId="0" applyFont="1">
      <alignment vertical="center"/>
    </xf>
    <xf numFmtId="0" fontId="35" fillId="27" borderId="0" xfId="0" applyFont="1" applyFill="1">
      <alignment vertical="center"/>
    </xf>
    <xf numFmtId="0" fontId="36" fillId="0" borderId="3" xfId="1386" applyFont="1" applyBorder="1">
      <alignment vertical="center"/>
    </xf>
    <xf numFmtId="0" fontId="35" fillId="0" borderId="31" xfId="0" applyFont="1" applyBorder="1">
      <alignment vertical="center"/>
    </xf>
    <xf numFmtId="0" fontId="35" fillId="0" borderId="32" xfId="0" applyFont="1" applyBorder="1">
      <alignment vertical="center"/>
    </xf>
    <xf numFmtId="0" fontId="35" fillId="0" borderId="33" xfId="0" applyFont="1" applyBorder="1">
      <alignment vertical="center"/>
    </xf>
    <xf numFmtId="0" fontId="35" fillId="0" borderId="34" xfId="0" applyFont="1" applyBorder="1">
      <alignment vertical="center"/>
    </xf>
    <xf numFmtId="0" fontId="35" fillId="43" borderId="3" xfId="0" applyFont="1" applyFill="1" applyBorder="1">
      <alignment vertical="center"/>
    </xf>
    <xf numFmtId="177" fontId="35" fillId="0" borderId="0" xfId="1917" applyNumberFormat="1" applyFont="1" applyBorder="1">
      <alignment vertical="center"/>
    </xf>
    <xf numFmtId="177" fontId="35" fillId="0" borderId="0" xfId="1917" applyNumberFormat="1" applyFont="1" applyBorder="1" applyAlignment="1">
      <alignment vertical="center"/>
    </xf>
    <xf numFmtId="0" fontId="35" fillId="0" borderId="35" xfId="0" applyFont="1" applyBorder="1">
      <alignment vertical="center"/>
    </xf>
    <xf numFmtId="0" fontId="35" fillId="44" borderId="3" xfId="0" applyFont="1" applyFill="1" applyBorder="1">
      <alignment vertical="center"/>
    </xf>
    <xf numFmtId="0" fontId="35" fillId="45" borderId="3" xfId="0" applyFont="1" applyFill="1" applyBorder="1">
      <alignment vertical="center"/>
    </xf>
    <xf numFmtId="0" fontId="35" fillId="46" borderId="3" xfId="0" applyFont="1" applyFill="1" applyBorder="1">
      <alignment vertical="center"/>
    </xf>
    <xf numFmtId="0" fontId="35" fillId="47" borderId="3" xfId="0" applyFont="1" applyFill="1" applyBorder="1">
      <alignment vertical="center"/>
    </xf>
    <xf numFmtId="0" fontId="35" fillId="0" borderId="36" xfId="0" applyFont="1" applyBorder="1">
      <alignment vertical="center"/>
    </xf>
    <xf numFmtId="0" fontId="35" fillId="0" borderId="37" xfId="0" applyFont="1" applyBorder="1">
      <alignment vertical="center"/>
    </xf>
    <xf numFmtId="0" fontId="35" fillId="0" borderId="38" xfId="0" applyFont="1" applyBorder="1">
      <alignment vertical="center"/>
    </xf>
    <xf numFmtId="0" fontId="37" fillId="0" borderId="3" xfId="1147" applyFont="1" applyBorder="1" applyAlignment="1" applyProtection="1">
      <alignment vertical="center"/>
      <protection locked="0"/>
    </xf>
    <xf numFmtId="178" fontId="36" fillId="0" borderId="27" xfId="0" applyNumberFormat="1" applyFont="1" applyBorder="1" applyAlignment="1">
      <alignment horizontal="right" vertical="center" shrinkToFit="1"/>
    </xf>
    <xf numFmtId="178" fontId="36" fillId="0" borderId="27" xfId="1577" applyNumberFormat="1" applyFont="1" applyFill="1" applyBorder="1" applyAlignment="1">
      <alignment horizontal="right" vertical="center" shrinkToFit="1"/>
    </xf>
    <xf numFmtId="177" fontId="36" fillId="0" borderId="3" xfId="0" applyNumberFormat="1" applyFont="1" applyBorder="1" applyAlignment="1">
      <alignment horizontal="right" vertical="center"/>
    </xf>
    <xf numFmtId="178" fontId="36" fillId="0" borderId="3" xfId="0" applyNumberFormat="1" applyFont="1" applyBorder="1" applyAlignment="1">
      <alignment horizontal="right" vertical="center" shrinkToFit="1"/>
    </xf>
    <xf numFmtId="178" fontId="36" fillId="0" borderId="3" xfId="1577" applyNumberFormat="1" applyFont="1" applyFill="1" applyBorder="1" applyAlignment="1">
      <alignment horizontal="right" vertical="center" shrinkToFit="1"/>
    </xf>
    <xf numFmtId="0" fontId="35" fillId="0" borderId="0" xfId="1550" applyFont="1">
      <alignment vertical="center"/>
    </xf>
    <xf numFmtId="177" fontId="36" fillId="0" borderId="0" xfId="1550" applyNumberFormat="1" applyFont="1" applyAlignment="1">
      <alignment vertical="center" shrinkToFit="1"/>
    </xf>
    <xf numFmtId="179" fontId="36" fillId="0" borderId="0" xfId="1550" applyNumberFormat="1" applyFont="1" applyAlignment="1">
      <alignment vertical="center" shrinkToFit="1"/>
    </xf>
    <xf numFmtId="49" fontId="36" fillId="0" borderId="0" xfId="1550" applyNumberFormat="1" applyFont="1" applyAlignment="1">
      <alignment vertical="center" shrinkToFit="1"/>
    </xf>
    <xf numFmtId="0" fontId="40" fillId="0" borderId="0" xfId="0" applyFont="1">
      <alignment vertical="center"/>
    </xf>
    <xf numFmtId="0" fontId="44" fillId="0" borderId="0" xfId="0" applyFont="1">
      <alignment vertical="center"/>
    </xf>
    <xf numFmtId="0" fontId="45" fillId="0" borderId="0" xfId="1550" applyFont="1">
      <alignment vertical="center"/>
    </xf>
    <xf numFmtId="177" fontId="36" fillId="0" borderId="18" xfId="1550" applyNumberFormat="1" applyFont="1" applyBorder="1" applyAlignment="1">
      <alignment horizontal="right" vertical="center" shrinkToFit="1"/>
    </xf>
    <xf numFmtId="178" fontId="36" fillId="0" borderId="39" xfId="1550" applyNumberFormat="1" applyFont="1" applyBorder="1" applyAlignment="1">
      <alignment horizontal="right" vertical="center" shrinkToFit="1"/>
    </xf>
    <xf numFmtId="177" fontId="36" fillId="0" borderId="26" xfId="1550" applyNumberFormat="1" applyFont="1" applyBorder="1" applyAlignment="1">
      <alignment horizontal="right" vertical="center" shrinkToFit="1"/>
    </xf>
    <xf numFmtId="178" fontId="36" fillId="0" borderId="30" xfId="1550" applyNumberFormat="1" applyFont="1" applyBorder="1" applyAlignment="1">
      <alignment horizontal="right" vertical="center" shrinkToFit="1"/>
    </xf>
    <xf numFmtId="0" fontId="37" fillId="28" borderId="15" xfId="1550" applyFont="1" applyFill="1" applyBorder="1" applyAlignment="1">
      <alignment horizontal="center" vertical="center"/>
    </xf>
    <xf numFmtId="0" fontId="46" fillId="0" borderId="0" xfId="1" applyFont="1" applyAlignment="1">
      <alignment vertical="center"/>
    </xf>
    <xf numFmtId="177" fontId="36" fillId="0" borderId="24" xfId="0" applyNumberFormat="1" applyFont="1" applyBorder="1" applyAlignment="1">
      <alignment horizontal="right" vertical="center" shrinkToFit="1"/>
    </xf>
    <xf numFmtId="178" fontId="36" fillId="0" borderId="22" xfId="0" applyNumberFormat="1" applyFont="1" applyBorder="1" applyAlignment="1">
      <alignment horizontal="right" vertical="center" shrinkToFit="1"/>
    </xf>
    <xf numFmtId="0" fontId="36" fillId="0" borderId="17" xfId="1386" applyFont="1" applyBorder="1" applyAlignment="1">
      <alignment horizontal="center" vertical="center"/>
    </xf>
    <xf numFmtId="178" fontId="36" fillId="0" borderId="43" xfId="0" applyNumberFormat="1" applyFont="1" applyBorder="1" applyAlignment="1">
      <alignment horizontal="right" vertical="center" shrinkToFit="1"/>
    </xf>
    <xf numFmtId="177" fontId="36" fillId="0" borderId="46" xfId="0" applyNumberFormat="1" applyFont="1" applyBorder="1" applyAlignment="1">
      <alignment horizontal="right" vertical="center" shrinkToFit="1"/>
    </xf>
    <xf numFmtId="178" fontId="36" fillId="0" borderId="48" xfId="0" applyNumberFormat="1" applyFont="1" applyBorder="1" applyAlignment="1">
      <alignment horizontal="right" vertical="center" shrinkToFit="1"/>
    </xf>
    <xf numFmtId="0" fontId="36" fillId="0" borderId="49" xfId="1386" applyFont="1" applyBorder="1">
      <alignment vertical="center"/>
    </xf>
    <xf numFmtId="177" fontId="36" fillId="0" borderId="50" xfId="0" applyNumberFormat="1" applyFont="1" applyBorder="1" applyAlignment="1">
      <alignment horizontal="right" vertical="center" shrinkToFit="1"/>
    </xf>
    <xf numFmtId="178" fontId="36" fillId="0" borderId="52" xfId="0" applyNumberFormat="1" applyFont="1" applyBorder="1" applyAlignment="1">
      <alignment horizontal="right" vertical="center" shrinkToFit="1"/>
    </xf>
    <xf numFmtId="0" fontId="36" fillId="0" borderId="53" xfId="1386" applyFont="1" applyBorder="1">
      <alignment vertical="center"/>
    </xf>
    <xf numFmtId="0" fontId="36" fillId="0" borderId="19" xfId="1386" applyFont="1" applyBorder="1" applyAlignment="1">
      <alignment horizontal="center" vertical="center"/>
    </xf>
    <xf numFmtId="0" fontId="36" fillId="0" borderId="61" xfId="1386" applyFont="1" applyBorder="1">
      <alignment vertical="center"/>
    </xf>
    <xf numFmtId="0" fontId="36" fillId="0" borderId="45" xfId="1386" applyFont="1" applyBorder="1">
      <alignment vertical="center"/>
    </xf>
    <xf numFmtId="0" fontId="36" fillId="0" borderId="3" xfId="0" applyFont="1" applyBorder="1">
      <alignment vertical="center"/>
    </xf>
    <xf numFmtId="0" fontId="36" fillId="28" borderId="23" xfId="0" applyFont="1" applyFill="1" applyBorder="1" applyAlignment="1">
      <alignment horizontal="center" vertical="center" wrapText="1"/>
    </xf>
    <xf numFmtId="0" fontId="36" fillId="28" borderId="22" xfId="0" applyFont="1" applyFill="1" applyBorder="1" applyAlignment="1">
      <alignment horizontal="center" vertical="center" wrapText="1"/>
    </xf>
    <xf numFmtId="177" fontId="36" fillId="0" borderId="0" xfId="0" applyNumberFormat="1" applyFont="1" applyAlignment="1">
      <alignment horizontal="right" vertical="center"/>
    </xf>
    <xf numFmtId="0" fontId="36" fillId="0" borderId="0" xfId="1386" applyFont="1">
      <alignment vertical="center"/>
    </xf>
    <xf numFmtId="178" fontId="36" fillId="0" borderId="66" xfId="0" applyNumberFormat="1" applyFont="1" applyBorder="1" applyAlignment="1">
      <alignment horizontal="right" vertical="center" shrinkToFit="1"/>
    </xf>
    <xf numFmtId="177" fontId="36" fillId="0" borderId="67" xfId="0" applyNumberFormat="1" applyFont="1" applyBorder="1" applyAlignment="1">
      <alignment horizontal="right" vertical="center" shrinkToFit="1"/>
    </xf>
    <xf numFmtId="177" fontId="36" fillId="0" borderId="3" xfId="0" applyNumberFormat="1" applyFont="1" applyBorder="1" applyAlignment="1">
      <alignment horizontal="right" vertical="center" shrinkToFit="1"/>
    </xf>
    <xf numFmtId="177" fontId="36" fillId="0" borderId="16" xfId="0" applyNumberFormat="1" applyFont="1" applyBorder="1" applyAlignment="1">
      <alignment horizontal="right" vertical="center" shrinkToFit="1"/>
    </xf>
    <xf numFmtId="0" fontId="36" fillId="28" borderId="24" xfId="0" applyFont="1" applyFill="1" applyBorder="1" applyAlignment="1">
      <alignment horizontal="center" vertical="center"/>
    </xf>
    <xf numFmtId="0" fontId="37" fillId="28" borderId="15" xfId="1550" applyFont="1" applyFill="1" applyBorder="1" applyAlignment="1">
      <alignment horizontal="center" vertical="center" wrapText="1"/>
    </xf>
    <xf numFmtId="0" fontId="36" fillId="0" borderId="0" xfId="0" applyFont="1" applyAlignment="1">
      <alignment horizontal="center" vertical="center"/>
    </xf>
    <xf numFmtId="178" fontId="36" fillId="0" borderId="28" xfId="1550" applyNumberFormat="1" applyFont="1" applyBorder="1" applyAlignment="1">
      <alignment horizontal="right" vertical="center" shrinkToFit="1"/>
    </xf>
    <xf numFmtId="177" fontId="36" fillId="0" borderId="0" xfId="0" applyNumberFormat="1" applyFont="1" applyAlignment="1">
      <alignment horizontal="right" vertical="center" shrinkToFit="1"/>
    </xf>
    <xf numFmtId="0" fontId="36" fillId="0" borderId="0" xfId="0" applyFont="1" applyAlignment="1">
      <alignment horizontal="center" vertical="center" shrinkToFit="1"/>
    </xf>
    <xf numFmtId="0" fontId="40" fillId="0" borderId="0" xfId="1550" applyFont="1" applyAlignment="1">
      <alignment horizontal="center" vertical="center" wrapText="1"/>
    </xf>
    <xf numFmtId="0" fontId="35" fillId="0" borderId="0" xfId="0" applyFont="1" applyAlignment="1">
      <alignment vertical="center" wrapText="1"/>
    </xf>
    <xf numFmtId="178" fontId="36" fillId="0" borderId="4" xfId="1550" applyNumberFormat="1" applyFont="1" applyBorder="1" applyAlignment="1">
      <alignment horizontal="right" vertical="center" shrinkToFit="1"/>
    </xf>
    <xf numFmtId="178" fontId="36" fillId="0" borderId="5" xfId="1550" applyNumberFormat="1" applyFont="1" applyBorder="1" applyAlignment="1">
      <alignment horizontal="right" vertical="center" shrinkToFit="1"/>
    </xf>
    <xf numFmtId="0" fontId="36" fillId="0" borderId="3" xfId="0" applyFont="1" applyBorder="1" applyAlignment="1">
      <alignment horizontal="center" vertical="center" wrapText="1"/>
    </xf>
    <xf numFmtId="177" fontId="36" fillId="0" borderId="0" xfId="0" applyNumberFormat="1" applyFont="1" applyAlignment="1">
      <alignment vertical="center" shrinkToFit="1"/>
    </xf>
    <xf numFmtId="0" fontId="35" fillId="0" borderId="0" xfId="0" applyFont="1" applyAlignment="1">
      <alignment horizontal="center" vertical="center"/>
    </xf>
    <xf numFmtId="0" fontId="36" fillId="0" borderId="3" xfId="0" applyFont="1" applyBorder="1" applyAlignment="1">
      <alignment vertical="center" shrinkToFit="1"/>
    </xf>
    <xf numFmtId="0" fontId="36" fillId="0" borderId="0" xfId="1550" applyFont="1">
      <alignment vertical="center"/>
    </xf>
    <xf numFmtId="0" fontId="37" fillId="28" borderId="24" xfId="1550" applyFont="1" applyFill="1" applyBorder="1" applyAlignment="1">
      <alignment horizontal="center" vertical="center" wrapText="1"/>
    </xf>
    <xf numFmtId="178" fontId="36" fillId="0" borderId="3" xfId="1550" applyNumberFormat="1" applyFont="1" applyBorder="1" applyAlignment="1">
      <alignment horizontal="right" vertical="center" shrinkToFit="1"/>
    </xf>
    <xf numFmtId="0" fontId="36" fillId="0" borderId="3" xfId="0" applyFont="1" applyBorder="1" applyAlignment="1">
      <alignment horizontal="center" vertical="center"/>
    </xf>
    <xf numFmtId="0" fontId="36" fillId="28" borderId="16" xfId="0" applyFont="1" applyFill="1" applyBorder="1" applyAlignment="1">
      <alignment horizontal="center" vertical="center"/>
    </xf>
    <xf numFmtId="0" fontId="36" fillId="0" borderId="3" xfId="0" applyFont="1" applyBorder="1" applyAlignment="1">
      <alignment horizontal="center" vertical="center" shrinkToFit="1"/>
    </xf>
    <xf numFmtId="0" fontId="36" fillId="0" borderId="3" xfId="1386" applyFont="1" applyBorder="1" applyAlignment="1">
      <alignment horizontal="center" vertical="center" shrinkToFit="1"/>
    </xf>
    <xf numFmtId="0" fontId="44" fillId="0" borderId="0" xfId="1550" applyFont="1">
      <alignment vertical="center"/>
    </xf>
    <xf numFmtId="178" fontId="36" fillId="0" borderId="68" xfId="0" applyNumberFormat="1" applyFont="1" applyBorder="1" applyAlignment="1">
      <alignment horizontal="right" vertical="center" shrinkToFit="1"/>
    </xf>
    <xf numFmtId="177" fontId="36" fillId="0" borderId="69" xfId="0" applyNumberFormat="1" applyFont="1" applyBorder="1" applyAlignment="1">
      <alignment horizontal="right" vertical="center" shrinkToFit="1"/>
    </xf>
    <xf numFmtId="177" fontId="36" fillId="0" borderId="71" xfId="0" applyNumberFormat="1" applyFont="1" applyBorder="1" applyAlignment="1">
      <alignment horizontal="right" vertical="center" shrinkToFit="1"/>
    </xf>
    <xf numFmtId="177" fontId="36" fillId="0" borderId="74" xfId="0" applyNumberFormat="1" applyFont="1" applyBorder="1" applyAlignment="1">
      <alignment horizontal="right" vertical="center" shrinkToFit="1"/>
    </xf>
    <xf numFmtId="0" fontId="36" fillId="0" borderId="68" xfId="0" applyFont="1" applyBorder="1">
      <alignment vertical="center"/>
    </xf>
    <xf numFmtId="0" fontId="36" fillId="0" borderId="72" xfId="0" applyFont="1" applyBorder="1">
      <alignment vertical="center"/>
    </xf>
    <xf numFmtId="178" fontId="36" fillId="0" borderId="68" xfId="1577" applyNumberFormat="1" applyFont="1" applyFill="1" applyBorder="1" applyAlignment="1">
      <alignment horizontal="right" vertical="center" shrinkToFit="1"/>
    </xf>
    <xf numFmtId="178" fontId="36" fillId="0" borderId="66" xfId="1577" applyNumberFormat="1" applyFont="1" applyFill="1" applyBorder="1" applyAlignment="1">
      <alignment horizontal="right" vertical="center" shrinkToFit="1"/>
    </xf>
    <xf numFmtId="0" fontId="36" fillId="0" borderId="70" xfId="0" applyFont="1" applyBorder="1">
      <alignment vertical="center"/>
    </xf>
    <xf numFmtId="178" fontId="36" fillId="0" borderId="70" xfId="1577" applyNumberFormat="1" applyFont="1" applyFill="1" applyBorder="1" applyAlignment="1">
      <alignment horizontal="right" vertical="center" shrinkToFit="1"/>
    </xf>
    <xf numFmtId="178" fontId="36" fillId="0" borderId="64" xfId="1577" applyNumberFormat="1" applyFont="1" applyFill="1" applyBorder="1" applyAlignment="1">
      <alignment horizontal="right" vertical="center" shrinkToFit="1"/>
    </xf>
    <xf numFmtId="178" fontId="36" fillId="0" borderId="75" xfId="0" applyNumberFormat="1" applyFont="1" applyBorder="1" applyAlignment="1">
      <alignment horizontal="right" vertical="center" shrinkToFit="1"/>
    </xf>
    <xf numFmtId="178" fontId="36" fillId="0" borderId="57" xfId="1577" applyNumberFormat="1" applyFont="1" applyFill="1" applyBorder="1" applyAlignment="1">
      <alignment horizontal="right" vertical="center" shrinkToFit="1"/>
    </xf>
    <xf numFmtId="178" fontId="36" fillId="0" borderId="76" xfId="1577" applyNumberFormat="1" applyFont="1" applyFill="1" applyBorder="1" applyAlignment="1">
      <alignment horizontal="right" vertical="center" shrinkToFit="1"/>
    </xf>
    <xf numFmtId="177" fontId="36" fillId="0" borderId="45" xfId="0" applyNumberFormat="1" applyFont="1" applyBorder="1" applyAlignment="1">
      <alignment horizontal="right" vertical="center" shrinkToFit="1"/>
    </xf>
    <xf numFmtId="0" fontId="36" fillId="0" borderId="68" xfId="1386" applyFont="1" applyBorder="1" applyAlignment="1">
      <alignment vertical="center" shrinkToFit="1"/>
    </xf>
    <xf numFmtId="0" fontId="36" fillId="0" borderId="70" xfId="1386" applyFont="1" applyBorder="1" applyAlignment="1">
      <alignment vertical="center" shrinkToFit="1"/>
    </xf>
    <xf numFmtId="0" fontId="36" fillId="0" borderId="4" xfId="1386" applyFont="1" applyBorder="1" applyAlignment="1">
      <alignment horizontal="center" vertical="center" shrinkToFit="1"/>
    </xf>
    <xf numFmtId="0" fontId="36" fillId="0" borderId="0" xfId="0" applyFont="1" applyAlignment="1">
      <alignment horizontal="right" vertical="center"/>
    </xf>
    <xf numFmtId="177" fontId="36" fillId="0" borderId="0" xfId="0" applyNumberFormat="1" applyFont="1">
      <alignment vertical="center"/>
    </xf>
    <xf numFmtId="0" fontId="47" fillId="0" borderId="0" xfId="0" applyFont="1">
      <alignment vertical="center"/>
    </xf>
    <xf numFmtId="178" fontId="36" fillId="0" borderId="3" xfId="0" applyNumberFormat="1" applyFont="1" applyBorder="1" applyAlignment="1">
      <alignment horizontal="right" vertical="center"/>
    </xf>
    <xf numFmtId="0" fontId="48" fillId="0" borderId="0" xfId="1550" applyFont="1">
      <alignment vertical="center"/>
    </xf>
    <xf numFmtId="0" fontId="36" fillId="0" borderId="3" xfId="1386" applyFont="1" applyBorder="1" applyAlignment="1">
      <alignment horizontal="center" vertical="center"/>
    </xf>
    <xf numFmtId="0" fontId="42" fillId="0" borderId="0" xfId="1" applyFont="1" applyAlignment="1">
      <alignment vertical="center"/>
    </xf>
    <xf numFmtId="177" fontId="36" fillId="0" borderId="41" xfId="0" applyNumberFormat="1" applyFont="1" applyBorder="1" applyAlignment="1">
      <alignment horizontal="right" vertical="center" shrinkToFit="1"/>
    </xf>
    <xf numFmtId="178" fontId="36" fillId="0" borderId="29" xfId="0" applyNumberFormat="1" applyFont="1" applyBorder="1" applyAlignment="1">
      <alignment horizontal="right" vertical="center" shrinkToFit="1"/>
    </xf>
    <xf numFmtId="178" fontId="36" fillId="0" borderId="72" xfId="1577" applyNumberFormat="1" applyFont="1" applyFill="1" applyBorder="1" applyAlignment="1">
      <alignment horizontal="right" vertical="center" shrinkToFit="1"/>
    </xf>
    <xf numFmtId="178" fontId="36" fillId="0" borderId="73" xfId="1577" applyNumberFormat="1" applyFont="1" applyFill="1" applyBorder="1" applyAlignment="1">
      <alignment horizontal="right" vertical="center" shrinkToFit="1"/>
    </xf>
    <xf numFmtId="178" fontId="36" fillId="0" borderId="79" xfId="1577" applyNumberFormat="1" applyFont="1" applyFill="1" applyBorder="1" applyAlignment="1">
      <alignment horizontal="right" vertical="center" shrinkToFit="1"/>
    </xf>
    <xf numFmtId="178" fontId="36" fillId="0" borderId="65" xfId="1577" applyNumberFormat="1" applyFont="1" applyFill="1" applyBorder="1" applyAlignment="1">
      <alignment horizontal="right" vertical="center" shrinkToFit="1"/>
    </xf>
    <xf numFmtId="177" fontId="36" fillId="0" borderId="83" xfId="0" applyNumberFormat="1" applyFont="1" applyBorder="1" applyAlignment="1">
      <alignment horizontal="right" vertical="center" shrinkToFit="1"/>
    </xf>
    <xf numFmtId="178" fontId="36" fillId="0" borderId="79" xfId="0" applyNumberFormat="1" applyFont="1" applyBorder="1" applyAlignment="1">
      <alignment horizontal="right" vertical="center" shrinkToFit="1"/>
    </xf>
    <xf numFmtId="178" fontId="36" fillId="0" borderId="65" xfId="0" applyNumberFormat="1" applyFont="1" applyBorder="1" applyAlignment="1">
      <alignment horizontal="right" vertical="center" shrinkToFit="1"/>
    </xf>
    <xf numFmtId="0" fontId="35" fillId="0" borderId="3" xfId="0" applyFont="1" applyBorder="1">
      <alignment vertical="center"/>
    </xf>
    <xf numFmtId="0" fontId="36" fillId="0" borderId="85" xfId="0" applyFont="1" applyBorder="1">
      <alignment vertical="center"/>
    </xf>
    <xf numFmtId="0" fontId="36" fillId="0" borderId="84" xfId="0" applyFont="1" applyBorder="1" applyAlignment="1">
      <alignment horizontal="center" vertical="center"/>
    </xf>
    <xf numFmtId="0" fontId="36" fillId="0" borderId="72" xfId="1386" applyFont="1" applyBorder="1" applyAlignment="1">
      <alignment vertical="center" shrinkToFit="1"/>
    </xf>
    <xf numFmtId="178" fontId="36" fillId="0" borderId="85" xfId="0" applyNumberFormat="1" applyFont="1" applyBorder="1" applyAlignment="1">
      <alignment horizontal="right" vertical="center" shrinkToFit="1"/>
    </xf>
    <xf numFmtId="178" fontId="36" fillId="0" borderId="89" xfId="0" applyNumberFormat="1" applyFont="1" applyBorder="1" applyAlignment="1">
      <alignment horizontal="right" vertical="center" shrinkToFit="1"/>
    </xf>
    <xf numFmtId="0" fontId="36" fillId="0" borderId="79" xfId="0" applyFont="1" applyBorder="1">
      <alignment vertical="center"/>
    </xf>
    <xf numFmtId="0" fontId="36" fillId="0" borderId="70" xfId="1386" applyFont="1" applyBorder="1">
      <alignment vertical="center"/>
    </xf>
    <xf numFmtId="0" fontId="36" fillId="0" borderId="75" xfId="1386" applyFont="1" applyBorder="1" applyAlignment="1">
      <alignment vertical="center" shrinkToFit="1"/>
    </xf>
    <xf numFmtId="0" fontId="36" fillId="0" borderId="29" xfId="0" applyFont="1" applyBorder="1" applyAlignment="1">
      <alignment horizontal="center" vertical="center" wrapText="1"/>
    </xf>
    <xf numFmtId="0" fontId="36" fillId="0" borderId="4" xfId="1386" applyFont="1" applyBorder="1" applyAlignment="1">
      <alignment vertical="center" shrinkToFit="1"/>
    </xf>
    <xf numFmtId="0" fontId="36" fillId="0" borderId="57" xfId="1386" applyFont="1" applyBorder="1" applyAlignment="1">
      <alignment vertical="center" shrinkToFit="1"/>
    </xf>
    <xf numFmtId="0" fontId="36" fillId="0" borderId="29" xfId="1386" applyFont="1" applyBorder="1" applyAlignment="1">
      <alignment vertical="center" shrinkToFit="1"/>
    </xf>
    <xf numFmtId="0" fontId="36" fillId="0" borderId="4" xfId="0" applyFont="1" applyBorder="1">
      <alignment vertical="center"/>
    </xf>
    <xf numFmtId="0" fontId="36" fillId="0" borderId="57" xfId="0" applyFont="1" applyBorder="1">
      <alignment vertical="center"/>
    </xf>
    <xf numFmtId="0" fontId="36" fillId="0" borderId="29" xfId="0" applyFont="1" applyBorder="1">
      <alignment vertical="center"/>
    </xf>
    <xf numFmtId="180" fontId="36" fillId="0" borderId="3" xfId="0" applyNumberFormat="1" applyFont="1" applyBorder="1" applyAlignment="1">
      <alignment horizontal="right" vertical="center"/>
    </xf>
    <xf numFmtId="0" fontId="37" fillId="0" borderId="0" xfId="1550" applyFont="1" applyAlignment="1">
      <alignment horizontal="center" vertical="center" wrapText="1"/>
    </xf>
    <xf numFmtId="0" fontId="36" fillId="0" borderId="0" xfId="1550" applyFont="1" applyAlignment="1">
      <alignment vertical="center" shrinkToFit="1"/>
    </xf>
    <xf numFmtId="178" fontId="36" fillId="0" borderId="3" xfId="1386" applyNumberFormat="1" applyFont="1" applyBorder="1" applyAlignment="1">
      <alignment horizontal="right" vertical="center" shrinkToFit="1"/>
    </xf>
    <xf numFmtId="0" fontId="37" fillId="0" borderId="3" xfId="1550" applyFont="1" applyBorder="1" applyAlignment="1">
      <alignment horizontal="center" vertical="center" wrapText="1"/>
    </xf>
    <xf numFmtId="178" fontId="36" fillId="0" borderId="85" xfId="1577" applyNumberFormat="1" applyFont="1" applyFill="1" applyBorder="1" applyAlignment="1">
      <alignment horizontal="right" vertical="center" shrinkToFit="1"/>
    </xf>
    <xf numFmtId="178" fontId="36" fillId="0" borderId="87" xfId="1577" applyNumberFormat="1" applyFont="1" applyFill="1" applyBorder="1" applyAlignment="1">
      <alignment horizontal="right" vertical="center" shrinkToFit="1"/>
    </xf>
    <xf numFmtId="177" fontId="36" fillId="0" borderId="95" xfId="0" applyNumberFormat="1" applyFont="1" applyBorder="1" applyAlignment="1">
      <alignment horizontal="right" vertical="center" shrinkToFit="1"/>
    </xf>
    <xf numFmtId="178" fontId="36" fillId="0" borderId="87" xfId="0" applyNumberFormat="1" applyFont="1" applyBorder="1" applyAlignment="1">
      <alignment horizontal="right" vertical="center" shrinkToFit="1"/>
    </xf>
    <xf numFmtId="177" fontId="36" fillId="0" borderId="40" xfId="0" applyNumberFormat="1" applyFont="1" applyBorder="1" applyAlignment="1">
      <alignment horizontal="right" vertical="center" shrinkToFit="1"/>
    </xf>
    <xf numFmtId="0" fontId="35" fillId="0" borderId="62" xfId="0" applyFont="1" applyBorder="1">
      <alignment vertical="center"/>
    </xf>
    <xf numFmtId="0" fontId="35" fillId="0" borderId="45" xfId="0" applyFont="1" applyBorder="1">
      <alignment vertical="center"/>
    </xf>
    <xf numFmtId="0" fontId="35" fillId="0" borderId="57" xfId="0" applyFont="1" applyBorder="1">
      <alignment vertical="center"/>
    </xf>
    <xf numFmtId="0" fontId="36" fillId="0" borderId="29" xfId="0" applyFont="1" applyBorder="1" applyAlignment="1">
      <alignment horizontal="center" vertical="center"/>
    </xf>
    <xf numFmtId="0" fontId="37" fillId="28" borderId="3" xfId="1550" applyFont="1" applyFill="1" applyBorder="1" applyAlignment="1">
      <alignment horizontal="center" vertical="center"/>
    </xf>
    <xf numFmtId="0" fontId="37" fillId="28" borderId="16" xfId="1550" applyFont="1" applyFill="1" applyBorder="1" applyAlignment="1">
      <alignment horizontal="center" vertical="center" wrapText="1"/>
    </xf>
    <xf numFmtId="178" fontId="36" fillId="0" borderId="62" xfId="1550" applyNumberFormat="1" applyFont="1" applyBorder="1" applyAlignment="1">
      <alignment horizontal="right" vertical="center" shrinkToFit="1"/>
    </xf>
    <xf numFmtId="177" fontId="36" fillId="0" borderId="40" xfId="1550" applyNumberFormat="1" applyFont="1" applyBorder="1" applyAlignment="1">
      <alignment horizontal="right" vertical="center" shrinkToFit="1"/>
    </xf>
    <xf numFmtId="178" fontId="36" fillId="0" borderId="96" xfId="1550" applyNumberFormat="1" applyFont="1" applyBorder="1" applyAlignment="1">
      <alignment horizontal="right" vertical="center" shrinkToFit="1"/>
    </xf>
    <xf numFmtId="177" fontId="36" fillId="0" borderId="5" xfId="1550" applyNumberFormat="1" applyFont="1" applyBorder="1" applyAlignment="1">
      <alignment horizontal="right" vertical="center" shrinkToFit="1"/>
    </xf>
    <xf numFmtId="177" fontId="36" fillId="0" borderId="101" xfId="1550" applyNumberFormat="1" applyFont="1" applyBorder="1" applyAlignment="1">
      <alignment horizontal="right" vertical="center" shrinkToFit="1"/>
    </xf>
    <xf numFmtId="0" fontId="44" fillId="0" borderId="17" xfId="0" applyFont="1" applyBorder="1" applyAlignment="1">
      <alignment horizontal="center" vertical="center" wrapText="1"/>
    </xf>
    <xf numFmtId="0" fontId="44" fillId="0" borderId="3"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29" xfId="0" applyFont="1" applyBorder="1" applyAlignment="1">
      <alignment horizontal="center" vertical="center" wrapText="1"/>
    </xf>
    <xf numFmtId="0" fontId="35" fillId="0" borderId="0" xfId="0" applyFont="1" applyFill="1" applyBorder="1">
      <alignment vertical="center"/>
    </xf>
    <xf numFmtId="0" fontId="35" fillId="0" borderId="31" xfId="0" applyFont="1" applyFill="1" applyBorder="1">
      <alignment vertical="center"/>
    </xf>
    <xf numFmtId="0" fontId="35" fillId="0" borderId="32" xfId="0" applyFont="1" applyFill="1" applyBorder="1">
      <alignment vertical="center"/>
    </xf>
    <xf numFmtId="0" fontId="35" fillId="0" borderId="34" xfId="0" applyFont="1" applyFill="1" applyBorder="1">
      <alignment vertical="center"/>
    </xf>
    <xf numFmtId="0" fontId="35" fillId="0" borderId="0" xfId="0" applyFont="1" applyBorder="1">
      <alignment vertical="center"/>
    </xf>
    <xf numFmtId="0" fontId="35" fillId="48" borderId="3" xfId="0" applyFont="1" applyFill="1" applyBorder="1">
      <alignment vertical="center"/>
    </xf>
    <xf numFmtId="0" fontId="35" fillId="49" borderId="3" xfId="0" applyFont="1" applyFill="1" applyBorder="1">
      <alignment vertical="center"/>
    </xf>
    <xf numFmtId="177" fontId="36" fillId="0" borderId="68" xfId="1917" applyNumberFormat="1" applyFont="1" applyBorder="1" applyAlignment="1">
      <alignment horizontal="right" vertical="center" shrinkToFit="1"/>
    </xf>
    <xf numFmtId="177" fontId="36" fillId="0" borderId="3" xfId="1917" applyNumberFormat="1" applyFont="1" applyBorder="1" applyAlignment="1">
      <alignment horizontal="right" vertical="center" shrinkToFit="1"/>
    </xf>
    <xf numFmtId="178" fontId="35" fillId="0" borderId="3" xfId="0" applyNumberFormat="1" applyFont="1" applyBorder="1">
      <alignment vertical="center"/>
    </xf>
    <xf numFmtId="177" fontId="35" fillId="0" borderId="3" xfId="1917" applyNumberFormat="1" applyFont="1" applyBorder="1">
      <alignment vertical="center"/>
    </xf>
    <xf numFmtId="177" fontId="35" fillId="0" borderId="3" xfId="0" applyNumberFormat="1" applyFont="1" applyBorder="1">
      <alignment vertical="center"/>
    </xf>
    <xf numFmtId="177" fontId="36" fillId="0" borderId="58" xfId="0" applyNumberFormat="1" applyFont="1" applyFill="1" applyBorder="1" applyAlignment="1">
      <alignment horizontal="right" vertical="center" shrinkToFit="1"/>
    </xf>
    <xf numFmtId="178" fontId="36" fillId="0" borderId="61" xfId="1386" applyNumberFormat="1" applyFont="1" applyFill="1" applyBorder="1" applyAlignment="1">
      <alignment horizontal="right" vertical="center" shrinkToFit="1"/>
    </xf>
    <xf numFmtId="178" fontId="36" fillId="0" borderId="60" xfId="0" applyNumberFormat="1" applyFont="1" applyFill="1" applyBorder="1" applyAlignment="1">
      <alignment horizontal="right" vertical="center" shrinkToFit="1"/>
    </xf>
    <xf numFmtId="177" fontId="36" fillId="0" borderId="42" xfId="0" applyNumberFormat="1" applyFont="1" applyFill="1" applyBorder="1" applyAlignment="1">
      <alignment horizontal="right" vertical="center" shrinkToFit="1"/>
    </xf>
    <xf numFmtId="178" fontId="36" fillId="0" borderId="44" xfId="1386" applyNumberFormat="1" applyFont="1" applyFill="1" applyBorder="1" applyAlignment="1">
      <alignment horizontal="right" vertical="center" shrinkToFit="1"/>
    </xf>
    <xf numFmtId="178" fontId="36" fillId="0" borderId="43" xfId="0" applyNumberFormat="1" applyFont="1" applyFill="1" applyBorder="1" applyAlignment="1">
      <alignment horizontal="right" vertical="center" shrinkToFit="1"/>
    </xf>
    <xf numFmtId="177" fontId="36" fillId="0" borderId="26" xfId="0" applyNumberFormat="1" applyFont="1" applyFill="1" applyBorder="1" applyAlignment="1">
      <alignment horizontal="right" vertical="center" shrinkToFit="1"/>
    </xf>
    <xf numFmtId="178" fontId="36" fillId="0" borderId="19" xfId="1386" applyNumberFormat="1" applyFont="1" applyFill="1" applyBorder="1" applyAlignment="1">
      <alignment horizontal="right" vertical="center" shrinkToFit="1"/>
    </xf>
    <xf numFmtId="178" fontId="36" fillId="0" borderId="56" xfId="0" applyNumberFormat="1" applyFont="1" applyFill="1" applyBorder="1" applyAlignment="1">
      <alignment horizontal="right" vertical="center" shrinkToFit="1"/>
    </xf>
    <xf numFmtId="178" fontId="36" fillId="0" borderId="22" xfId="0" applyNumberFormat="1" applyFont="1" applyFill="1" applyBorder="1" applyAlignment="1">
      <alignment horizontal="right" vertical="center" shrinkToFit="1"/>
    </xf>
    <xf numFmtId="177" fontId="36" fillId="0" borderId="24" xfId="0" applyNumberFormat="1" applyFont="1" applyFill="1" applyBorder="1" applyAlignment="1">
      <alignment horizontal="right" vertical="center" shrinkToFit="1"/>
    </xf>
    <xf numFmtId="178" fontId="36" fillId="0" borderId="17" xfId="1386" applyNumberFormat="1" applyFont="1" applyFill="1" applyBorder="1" applyAlignment="1">
      <alignment horizontal="right" vertical="center" shrinkToFit="1"/>
    </xf>
    <xf numFmtId="178" fontId="36" fillId="0" borderId="53" xfId="1386"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177" fontId="36" fillId="0" borderId="50" xfId="0" applyNumberFormat="1" applyFont="1" applyFill="1" applyBorder="1" applyAlignment="1">
      <alignment horizontal="right" vertical="center" shrinkToFit="1"/>
    </xf>
    <xf numFmtId="178" fontId="36" fillId="0" borderId="3" xfId="0" applyNumberFormat="1" applyFont="1" applyFill="1" applyBorder="1" applyAlignment="1">
      <alignment horizontal="right" vertical="center" shrinkToFit="1"/>
    </xf>
    <xf numFmtId="178" fontId="36" fillId="0" borderId="3" xfId="1550" applyNumberFormat="1" applyFont="1" applyFill="1" applyBorder="1" applyAlignment="1">
      <alignment horizontal="right" vertical="center" shrinkToFit="1"/>
    </xf>
    <xf numFmtId="178" fontId="36" fillId="0" borderId="62" xfId="1550" applyNumberFormat="1" applyFont="1" applyFill="1" applyBorder="1" applyAlignment="1">
      <alignment horizontal="right" vertical="center" shrinkToFit="1"/>
    </xf>
    <xf numFmtId="178" fontId="36" fillId="0" borderId="4" xfId="1550" applyNumberFormat="1" applyFont="1" applyFill="1" applyBorder="1" applyAlignment="1">
      <alignment horizontal="right" vertical="center" shrinkToFit="1"/>
    </xf>
    <xf numFmtId="0" fontId="36" fillId="0" borderId="3" xfId="0" applyFont="1" applyBorder="1" applyAlignment="1">
      <alignment horizontal="center" vertical="center"/>
    </xf>
    <xf numFmtId="177" fontId="36" fillId="0" borderId="69" xfId="0" applyNumberFormat="1" applyFont="1" applyFill="1" applyBorder="1" applyAlignment="1">
      <alignment horizontal="right" vertical="center" shrinkToFit="1"/>
    </xf>
    <xf numFmtId="177" fontId="36" fillId="0" borderId="95" xfId="0" applyNumberFormat="1" applyFont="1" applyFill="1" applyBorder="1" applyAlignment="1">
      <alignment horizontal="right" vertical="center" shrinkToFit="1"/>
    </xf>
    <xf numFmtId="177" fontId="36" fillId="0" borderId="83" xfId="0" applyNumberFormat="1" applyFont="1" applyFill="1" applyBorder="1" applyAlignment="1">
      <alignment horizontal="right" vertical="center" shrinkToFit="1"/>
    </xf>
    <xf numFmtId="177" fontId="36" fillId="0" borderId="71" xfId="0" applyNumberFormat="1" applyFont="1" applyFill="1" applyBorder="1" applyAlignment="1">
      <alignment horizontal="right" vertical="center" shrinkToFit="1"/>
    </xf>
    <xf numFmtId="177" fontId="36" fillId="0" borderId="40" xfId="0" applyNumberFormat="1" applyFont="1" applyFill="1" applyBorder="1" applyAlignment="1">
      <alignment horizontal="right" vertical="center" shrinkToFit="1"/>
    </xf>
    <xf numFmtId="177" fontId="36" fillId="0" borderId="46" xfId="0" applyNumberFormat="1" applyFont="1" applyFill="1" applyBorder="1" applyAlignment="1">
      <alignment horizontal="right" vertical="center" shrinkToFit="1"/>
    </xf>
    <xf numFmtId="177" fontId="36" fillId="0" borderId="74" xfId="0" applyNumberFormat="1" applyFont="1" applyFill="1" applyBorder="1" applyAlignment="1">
      <alignment horizontal="right" vertical="center" shrinkToFit="1"/>
    </xf>
    <xf numFmtId="178" fontId="36" fillId="0" borderId="68" xfId="0" applyNumberFormat="1" applyFont="1" applyFill="1" applyBorder="1" applyAlignment="1">
      <alignment horizontal="right" vertical="center" shrinkToFit="1"/>
    </xf>
    <xf numFmtId="178" fontId="36" fillId="0" borderId="66" xfId="0" applyNumberFormat="1" applyFont="1" applyFill="1" applyBorder="1" applyAlignment="1">
      <alignment horizontal="right" vertical="center" shrinkToFit="1"/>
    </xf>
    <xf numFmtId="178" fontId="36" fillId="0" borderId="59" xfId="0" applyNumberFormat="1" applyFont="1" applyFill="1" applyBorder="1" applyAlignment="1">
      <alignment horizontal="right" vertical="center" shrinkToFit="1"/>
    </xf>
    <xf numFmtId="178" fontId="36" fillId="0" borderId="85" xfId="0" applyNumberFormat="1" applyFont="1" applyFill="1" applyBorder="1" applyAlignment="1">
      <alignment horizontal="right" vertical="center" shrinkToFit="1"/>
    </xf>
    <xf numFmtId="178" fontId="36" fillId="0" borderId="87" xfId="0" applyNumberFormat="1" applyFont="1" applyFill="1" applyBorder="1" applyAlignment="1">
      <alignment horizontal="right" vertical="center" shrinkToFit="1"/>
    </xf>
    <xf numFmtId="178" fontId="36" fillId="0" borderId="88" xfId="0" applyNumberFormat="1" applyFont="1" applyFill="1" applyBorder="1" applyAlignment="1">
      <alignment horizontal="right" vertical="center" shrinkToFit="1"/>
    </xf>
    <xf numFmtId="177" fontId="36" fillId="0" borderId="67" xfId="0" applyNumberFormat="1" applyFont="1" applyFill="1" applyBorder="1" applyAlignment="1">
      <alignment horizontal="right" vertical="center" shrinkToFit="1"/>
    </xf>
    <xf numFmtId="178" fontId="36" fillId="0" borderId="89" xfId="0" applyNumberFormat="1" applyFont="1" applyFill="1" applyBorder="1" applyAlignment="1">
      <alignment horizontal="right" vertical="center" shrinkToFit="1"/>
    </xf>
    <xf numFmtId="178" fontId="36" fillId="0" borderId="79" xfId="0" applyNumberFormat="1" applyFont="1" applyFill="1" applyBorder="1" applyAlignment="1">
      <alignment horizontal="right" vertical="center" shrinkToFit="1"/>
    </xf>
    <xf numFmtId="178" fontId="36" fillId="0" borderId="65" xfId="0" applyNumberFormat="1" applyFont="1" applyFill="1" applyBorder="1" applyAlignment="1">
      <alignment horizontal="right" vertical="center" shrinkToFit="1"/>
    </xf>
    <xf numFmtId="178" fontId="36" fillId="0" borderId="47" xfId="0" applyNumberFormat="1" applyFont="1" applyFill="1" applyBorder="1" applyAlignment="1">
      <alignment horizontal="right" vertical="center" shrinkToFit="1"/>
    </xf>
    <xf numFmtId="178" fontId="36" fillId="0" borderId="48" xfId="0" applyNumberFormat="1" applyFont="1" applyFill="1" applyBorder="1" applyAlignment="1">
      <alignment horizontal="right" vertical="center" shrinkToFit="1"/>
    </xf>
    <xf numFmtId="178" fontId="36" fillId="0" borderId="29" xfId="0" applyNumberFormat="1" applyFont="1" applyFill="1" applyBorder="1" applyAlignment="1">
      <alignment horizontal="right" vertical="center" shrinkToFit="1"/>
    </xf>
    <xf numFmtId="178" fontId="36" fillId="0" borderId="80" xfId="0" applyNumberFormat="1" applyFont="1" applyFill="1" applyBorder="1" applyAlignment="1">
      <alignment horizontal="right" vertical="center" shrinkToFit="1"/>
    </xf>
    <xf numFmtId="177" fontId="36" fillId="0" borderId="82" xfId="0" applyNumberFormat="1" applyFont="1" applyFill="1" applyBorder="1" applyAlignment="1">
      <alignment horizontal="right" vertical="center" shrinkToFit="1"/>
    </xf>
    <xf numFmtId="178" fontId="36" fillId="0" borderId="86" xfId="0" applyNumberFormat="1" applyFont="1" applyFill="1" applyBorder="1" applyAlignment="1">
      <alignment horizontal="right" vertical="center" shrinkToFit="1"/>
    </xf>
    <xf numFmtId="178" fontId="36" fillId="0" borderId="81" xfId="0" applyNumberFormat="1" applyFont="1" applyFill="1" applyBorder="1" applyAlignment="1">
      <alignment horizontal="right" vertical="center" shrinkToFit="1"/>
    </xf>
    <xf numFmtId="178" fontId="36" fillId="0" borderId="4" xfId="0"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178" fontId="36" fillId="0" borderId="25" xfId="0" applyNumberFormat="1" applyFont="1" applyFill="1" applyBorder="1" applyAlignment="1">
      <alignment horizontal="right" vertical="center" shrinkToFit="1"/>
    </xf>
    <xf numFmtId="178" fontId="36" fillId="0" borderId="27" xfId="0" applyNumberFormat="1" applyFont="1" applyFill="1" applyBorder="1" applyAlignment="1">
      <alignment horizontal="right" vertical="center" shrinkToFit="1"/>
    </xf>
    <xf numFmtId="178" fontId="36" fillId="0" borderId="23" xfId="0" applyNumberFormat="1" applyFont="1" applyFill="1" applyBorder="1" applyAlignment="1">
      <alignment horizontal="right" vertical="center" shrinkToFit="1"/>
    </xf>
    <xf numFmtId="178" fontId="36" fillId="0" borderId="75" xfId="0" applyNumberFormat="1" applyFont="1" applyFill="1" applyBorder="1" applyAlignment="1">
      <alignment horizontal="right" vertical="center" shrinkToFit="1"/>
    </xf>
    <xf numFmtId="178" fontId="36" fillId="0" borderId="49" xfId="1386" applyNumberFormat="1" applyFont="1" applyFill="1" applyBorder="1" applyAlignment="1">
      <alignment horizontal="right" vertical="center" shrinkToFit="1"/>
    </xf>
    <xf numFmtId="178" fontId="36" fillId="0" borderId="61" xfId="0" applyNumberFormat="1" applyFont="1" applyFill="1" applyBorder="1" applyAlignment="1">
      <alignment horizontal="right" vertical="center" shrinkToFit="1"/>
    </xf>
    <xf numFmtId="178" fontId="36" fillId="0" borderId="94" xfId="1386" applyNumberFormat="1" applyFont="1" applyFill="1" applyBorder="1" applyAlignment="1">
      <alignment horizontal="right" vertical="center" shrinkToFit="1"/>
    </xf>
    <xf numFmtId="178" fontId="36" fillId="0" borderId="94" xfId="0" applyNumberFormat="1" applyFont="1" applyFill="1" applyBorder="1" applyAlignment="1">
      <alignment horizontal="right" vertical="center" shrinkToFit="1"/>
    </xf>
    <xf numFmtId="177" fontId="36" fillId="0" borderId="90" xfId="0" applyNumberFormat="1" applyFont="1" applyFill="1" applyBorder="1" applyAlignment="1">
      <alignment horizontal="right" vertical="center" shrinkToFit="1"/>
    </xf>
    <xf numFmtId="178" fontId="36" fillId="0" borderId="73" xfId="0" applyNumberFormat="1" applyFont="1" applyFill="1" applyBorder="1" applyAlignment="1">
      <alignment horizontal="right" vertical="center" shrinkToFit="1"/>
    </xf>
    <xf numFmtId="178" fontId="36" fillId="0" borderId="92" xfId="0" applyNumberFormat="1" applyFont="1" applyFill="1" applyBorder="1" applyAlignment="1">
      <alignment horizontal="right" vertical="center" shrinkToFit="1"/>
    </xf>
    <xf numFmtId="178" fontId="36" fillId="0" borderId="91" xfId="0" applyNumberFormat="1" applyFont="1" applyFill="1" applyBorder="1" applyAlignment="1">
      <alignment horizontal="right" vertical="center" shrinkToFit="1"/>
    </xf>
    <xf numFmtId="178" fontId="36" fillId="0" borderId="51" xfId="0" applyNumberFormat="1" applyFont="1" applyFill="1" applyBorder="1" applyAlignment="1">
      <alignment horizontal="right" vertical="center" shrinkToFit="1"/>
    </xf>
    <xf numFmtId="178" fontId="36" fillId="0" borderId="72" xfId="0" applyNumberFormat="1" applyFont="1" applyFill="1" applyBorder="1" applyAlignment="1">
      <alignment horizontal="right" vertical="center" shrinkToFit="1"/>
    </xf>
    <xf numFmtId="177" fontId="36" fillId="0" borderId="16" xfId="0" applyNumberFormat="1" applyFont="1" applyFill="1" applyBorder="1" applyAlignment="1">
      <alignment horizontal="right" vertical="center" shrinkToFit="1"/>
    </xf>
    <xf numFmtId="178" fontId="36" fillId="0" borderId="97" xfId="1386" applyNumberFormat="1" applyFont="1" applyFill="1" applyBorder="1" applyAlignment="1">
      <alignment horizontal="right" vertical="center" shrinkToFit="1"/>
    </xf>
    <xf numFmtId="178" fontId="36" fillId="0" borderId="98" xfId="0" applyNumberFormat="1" applyFont="1" applyFill="1" applyBorder="1" applyAlignment="1">
      <alignment horizontal="right" vertical="center" shrinkToFit="1"/>
    </xf>
    <xf numFmtId="178" fontId="36" fillId="0" borderId="84" xfId="0" applyNumberFormat="1" applyFont="1" applyFill="1" applyBorder="1" applyAlignment="1">
      <alignment horizontal="right" vertical="center" shrinkToFit="1"/>
    </xf>
    <xf numFmtId="177" fontId="36" fillId="0" borderId="99" xfId="0" applyNumberFormat="1" applyFont="1" applyFill="1" applyBorder="1" applyAlignment="1">
      <alignment horizontal="right" vertical="center" shrinkToFit="1"/>
    </xf>
    <xf numFmtId="177" fontId="36" fillId="0" borderId="75" xfId="0" applyNumberFormat="1" applyFont="1" applyFill="1" applyBorder="1" applyAlignment="1">
      <alignment horizontal="right" vertical="center" shrinkToFit="1"/>
    </xf>
    <xf numFmtId="178" fontId="36" fillId="0" borderId="100" xfId="1386" applyNumberFormat="1" applyFont="1" applyFill="1" applyBorder="1" applyAlignment="1">
      <alignment horizontal="right" vertical="center" shrinkToFit="1"/>
    </xf>
    <xf numFmtId="177" fontId="36" fillId="0" borderId="79" xfId="0" applyNumberFormat="1" applyFont="1" applyFill="1" applyBorder="1" applyAlignment="1">
      <alignment horizontal="right" vertical="center" shrinkToFit="1"/>
    </xf>
    <xf numFmtId="177" fontId="36" fillId="0" borderId="3" xfId="0" applyNumberFormat="1" applyFont="1" applyFill="1" applyBorder="1" applyAlignment="1">
      <alignment horizontal="right" vertical="center" shrinkToFit="1"/>
    </xf>
    <xf numFmtId="178" fontId="36" fillId="0" borderId="93" xfId="0" applyNumberFormat="1" applyFont="1" applyFill="1" applyBorder="1" applyAlignment="1">
      <alignment horizontal="right" vertical="center" shrinkToFit="1"/>
    </xf>
    <xf numFmtId="178" fontId="36" fillId="0" borderId="70" xfId="0" applyNumberFormat="1" applyFont="1" applyFill="1" applyBorder="1" applyAlignment="1">
      <alignment horizontal="right" vertical="center" shrinkToFit="1"/>
    </xf>
    <xf numFmtId="178" fontId="36" fillId="0" borderId="75" xfId="1386" applyNumberFormat="1" applyFont="1" applyFill="1" applyBorder="1" applyAlignment="1">
      <alignment horizontal="right" vertical="center" shrinkToFit="1"/>
    </xf>
    <xf numFmtId="178" fontId="36" fillId="0" borderId="79" xfId="1386" applyNumberFormat="1" applyFont="1" applyFill="1" applyBorder="1" applyAlignment="1">
      <alignment horizontal="right" vertical="center" shrinkToFit="1"/>
    </xf>
    <xf numFmtId="178" fontId="36" fillId="0" borderId="3" xfId="1386" applyNumberFormat="1" applyFont="1" applyFill="1" applyBorder="1" applyAlignment="1">
      <alignment horizontal="right" vertical="center" shrinkToFit="1"/>
    </xf>
    <xf numFmtId="178" fontId="36" fillId="0" borderId="30" xfId="1550" applyNumberFormat="1" applyFont="1" applyFill="1" applyBorder="1" applyAlignment="1">
      <alignment horizontal="right" vertical="center" shrinkToFit="1"/>
    </xf>
    <xf numFmtId="177" fontId="36" fillId="0" borderId="26" xfId="1550" applyNumberFormat="1" applyFont="1" applyFill="1" applyBorder="1" applyAlignment="1">
      <alignment horizontal="right" vertical="center" shrinkToFit="1"/>
    </xf>
    <xf numFmtId="178" fontId="36" fillId="0" borderId="5" xfId="1550" applyNumberFormat="1" applyFont="1" applyFill="1" applyBorder="1" applyAlignment="1">
      <alignment horizontal="right" vertical="center" shrinkToFit="1"/>
    </xf>
    <xf numFmtId="178" fontId="36" fillId="0" borderId="28" xfId="1550" applyNumberFormat="1" applyFont="1" applyFill="1" applyBorder="1" applyAlignment="1">
      <alignment horizontal="right" vertical="center" shrinkToFit="1"/>
    </xf>
    <xf numFmtId="177" fontId="36" fillId="0" borderId="18" xfId="1550" applyNumberFormat="1" applyFont="1" applyFill="1" applyBorder="1" applyAlignment="1">
      <alignment horizontal="right" vertical="center" shrinkToFit="1"/>
    </xf>
    <xf numFmtId="0" fontId="35" fillId="0" borderId="0" xfId="0" applyFont="1" applyAlignment="1">
      <alignment vertical="center"/>
    </xf>
    <xf numFmtId="179" fontId="35" fillId="0" borderId="0" xfId="0" applyNumberFormat="1" applyFont="1">
      <alignment vertical="center"/>
    </xf>
    <xf numFmtId="177" fontId="35" fillId="0" borderId="0" xfId="1917" applyNumberFormat="1" applyFont="1">
      <alignment vertical="center"/>
    </xf>
    <xf numFmtId="0" fontId="37" fillId="28" borderId="3" xfId="1550" applyFont="1" applyFill="1" applyBorder="1" applyAlignment="1">
      <alignment horizontal="center" vertical="center"/>
    </xf>
    <xf numFmtId="0" fontId="36" fillId="0" borderId="57" xfId="1386" applyFont="1" applyBorder="1" applyAlignment="1">
      <alignment vertical="center" shrinkToFit="1"/>
    </xf>
    <xf numFmtId="0" fontId="36" fillId="0" borderId="29" xfId="0" applyFont="1" applyBorder="1" applyAlignment="1">
      <alignment horizontal="center" vertical="center" wrapText="1"/>
    </xf>
    <xf numFmtId="0" fontId="36" fillId="0" borderId="29" xfId="0" applyFont="1" applyBorder="1" applyAlignment="1">
      <alignment vertical="center" shrinkToFit="1"/>
    </xf>
    <xf numFmtId="0" fontId="36" fillId="0" borderId="20" xfId="0" applyFont="1" applyBorder="1" applyAlignment="1">
      <alignment vertical="center" shrinkToFit="1"/>
    </xf>
    <xf numFmtId="0" fontId="44" fillId="0" borderId="29" xfId="0" applyFont="1" applyBorder="1" applyAlignment="1">
      <alignment horizontal="center" vertical="center" wrapText="1"/>
    </xf>
    <xf numFmtId="0" fontId="36" fillId="0" borderId="4" xfId="0" applyFont="1" applyBorder="1" applyAlignment="1">
      <alignment horizontal="center" vertical="center"/>
    </xf>
    <xf numFmtId="0" fontId="36" fillId="0" borderId="57" xfId="0" applyFont="1" applyBorder="1" applyAlignment="1">
      <alignment horizontal="center" vertical="center"/>
    </xf>
    <xf numFmtId="0" fontId="36" fillId="0" borderId="29" xfId="0" applyFont="1" applyBorder="1" applyAlignment="1">
      <alignment horizontal="center" vertical="center"/>
    </xf>
    <xf numFmtId="0" fontId="36" fillId="0" borderId="3" xfId="0" applyFont="1" applyBorder="1" applyAlignment="1">
      <alignment horizontal="center" vertical="center"/>
    </xf>
    <xf numFmtId="0" fontId="36" fillId="28" borderId="4" xfId="0" applyFont="1" applyFill="1" applyBorder="1" applyAlignment="1">
      <alignment horizontal="center" vertical="center"/>
    </xf>
    <xf numFmtId="0" fontId="36" fillId="28" borderId="57" xfId="0" applyFont="1" applyFill="1" applyBorder="1" applyAlignment="1">
      <alignment horizontal="center" vertical="center"/>
    </xf>
    <xf numFmtId="0" fontId="36" fillId="28" borderId="29" xfId="0" applyFont="1" applyFill="1" applyBorder="1" applyAlignment="1">
      <alignment horizontal="center" vertical="center"/>
    </xf>
    <xf numFmtId="0" fontId="36" fillId="0" borderId="3" xfId="0" applyFont="1" applyBorder="1" applyAlignment="1">
      <alignment horizontal="center" vertical="center" wrapText="1"/>
    </xf>
    <xf numFmtId="0" fontId="36" fillId="0" borderId="17" xfId="0" applyFont="1" applyBorder="1" applyAlignment="1">
      <alignment horizontal="center" vertical="center" shrinkToFit="1"/>
    </xf>
    <xf numFmtId="0" fontId="36" fillId="0" borderId="15" xfId="0" applyFont="1" applyBorder="1" applyAlignment="1">
      <alignment horizontal="center" vertical="center" shrinkToFit="1"/>
    </xf>
    <xf numFmtId="0" fontId="36" fillId="0" borderId="16" xfId="0" applyFont="1" applyBorder="1" applyAlignment="1">
      <alignment horizontal="center" vertical="center" shrinkToFit="1"/>
    </xf>
    <xf numFmtId="0" fontId="36" fillId="0" borderId="19" xfId="0" applyFont="1" applyBorder="1" applyAlignment="1">
      <alignment horizontal="center" vertical="center"/>
    </xf>
    <xf numFmtId="0" fontId="36" fillId="0" borderId="40" xfId="0" applyFont="1" applyBorder="1" applyAlignment="1">
      <alignment horizontal="center" vertical="center"/>
    </xf>
    <xf numFmtId="0" fontId="36" fillId="0" borderId="21" xfId="0" applyFont="1" applyBorder="1" applyAlignment="1">
      <alignment horizontal="center" vertical="center"/>
    </xf>
    <xf numFmtId="0" fontId="36" fillId="0" borderId="45" xfId="0" applyFont="1" applyBorder="1" applyAlignment="1">
      <alignment horizontal="center" vertical="center"/>
    </xf>
    <xf numFmtId="0" fontId="36" fillId="0" borderId="20" xfId="0" applyFont="1" applyBorder="1" applyAlignment="1">
      <alignment horizontal="center" vertical="center"/>
    </xf>
    <xf numFmtId="0" fontId="36" fillId="0" borderId="41" xfId="0" applyFont="1" applyBorder="1" applyAlignment="1">
      <alignment horizontal="center" vertical="center"/>
    </xf>
    <xf numFmtId="0" fontId="36" fillId="0" borderId="4" xfId="0" applyFont="1" applyBorder="1" applyAlignment="1">
      <alignment horizontal="center" vertical="center" wrapText="1"/>
    </xf>
    <xf numFmtId="0" fontId="36" fillId="0" borderId="57"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4" xfId="0" applyFont="1" applyBorder="1" applyAlignment="1">
      <alignment horizontal="center" vertical="center" shrinkToFit="1"/>
    </xf>
    <xf numFmtId="0" fontId="36" fillId="0" borderId="57"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19" xfId="0" applyFont="1" applyBorder="1" applyAlignment="1">
      <alignment horizontal="center" vertical="center" shrinkToFit="1"/>
    </xf>
    <xf numFmtId="0" fontId="36" fillId="0" borderId="40" xfId="0" applyFont="1" applyBorder="1" applyAlignment="1">
      <alignment horizontal="center" vertical="center" shrinkToFit="1"/>
    </xf>
    <xf numFmtId="0" fontId="36" fillId="0" borderId="20" xfId="0" applyFont="1" applyBorder="1" applyAlignment="1">
      <alignment horizontal="center" vertical="center" shrinkToFit="1"/>
    </xf>
    <xf numFmtId="0" fontId="36" fillId="0" borderId="41" xfId="0" applyFont="1" applyBorder="1" applyAlignment="1">
      <alignment horizontal="center" vertical="center" shrinkToFit="1"/>
    </xf>
    <xf numFmtId="0" fontId="36" fillId="0" borderId="63" xfId="0" applyFont="1" applyBorder="1" applyAlignment="1">
      <alignment horizontal="center" vertical="center"/>
    </xf>
    <xf numFmtId="0" fontId="36" fillId="28" borderId="3" xfId="0" applyFont="1" applyFill="1" applyBorder="1" applyAlignment="1">
      <alignment horizontal="center" vertical="center"/>
    </xf>
    <xf numFmtId="0" fontId="36" fillId="0" borderId="3" xfId="0" applyFont="1" applyBorder="1" applyAlignment="1">
      <alignment horizontal="center" vertical="center" shrinkToFit="1"/>
    </xf>
    <xf numFmtId="0" fontId="36" fillId="0" borderId="78" xfId="0" applyFont="1" applyBorder="1" applyAlignment="1">
      <alignment horizontal="center" vertical="center"/>
    </xf>
    <xf numFmtId="0" fontId="36" fillId="0" borderId="21" xfId="0" applyFont="1" applyBorder="1" applyAlignment="1">
      <alignment horizontal="center" vertical="center" shrinkToFit="1"/>
    </xf>
    <xf numFmtId="0" fontId="36" fillId="0" borderId="45" xfId="0" applyFont="1" applyBorder="1" applyAlignment="1">
      <alignment horizontal="center" vertical="center" shrinkToFit="1"/>
    </xf>
    <xf numFmtId="0" fontId="36" fillId="0" borderId="4" xfId="1386" applyFont="1" applyBorder="1" applyAlignment="1">
      <alignment vertical="center" shrinkToFit="1"/>
    </xf>
    <xf numFmtId="0" fontId="36" fillId="0" borderId="57" xfId="1386" applyFont="1" applyBorder="1" applyAlignment="1">
      <alignment vertical="center" shrinkToFit="1"/>
    </xf>
    <xf numFmtId="0" fontId="36" fillId="0" borderId="29" xfId="1386" applyFont="1" applyBorder="1" applyAlignment="1">
      <alignment vertical="center" shrinkToFit="1"/>
    </xf>
    <xf numFmtId="0" fontId="36" fillId="0" borderId="55" xfId="0" applyFont="1" applyBorder="1" applyAlignment="1">
      <alignment horizontal="center" vertical="center" shrinkToFit="1"/>
    </xf>
    <xf numFmtId="0" fontId="36" fillId="0" borderId="54" xfId="0" applyFont="1" applyBorder="1" applyAlignment="1">
      <alignment horizontal="center" vertical="center" shrinkToFit="1"/>
    </xf>
    <xf numFmtId="0" fontId="36" fillId="28" borderId="17" xfId="0" applyFont="1" applyFill="1" applyBorder="1" applyAlignment="1">
      <alignment horizontal="center" vertical="center"/>
    </xf>
    <xf numFmtId="0" fontId="36" fillId="28" borderId="15" xfId="0" applyFont="1" applyFill="1" applyBorder="1" applyAlignment="1">
      <alignment horizontal="center" vertical="center"/>
    </xf>
    <xf numFmtId="0" fontId="36" fillId="28" borderId="16" xfId="0" applyFont="1" applyFill="1" applyBorder="1" applyAlignment="1">
      <alignment horizontal="center" vertical="center"/>
    </xf>
    <xf numFmtId="0" fontId="36" fillId="28" borderId="4" xfId="0" applyFont="1" applyFill="1" applyBorder="1" applyAlignment="1">
      <alignment horizontal="center" vertical="center" wrapText="1"/>
    </xf>
    <xf numFmtId="0" fontId="36" fillId="28" borderId="57" xfId="0" applyFont="1" applyFill="1" applyBorder="1" applyAlignment="1">
      <alignment horizontal="center" vertical="center" wrapText="1"/>
    </xf>
    <xf numFmtId="0" fontId="36" fillId="28" borderId="29" xfId="0" applyFont="1" applyFill="1" applyBorder="1" applyAlignment="1">
      <alignment horizontal="center" vertical="center" wrapText="1"/>
    </xf>
    <xf numFmtId="0" fontId="36" fillId="28" borderId="19" xfId="0" applyFont="1" applyFill="1" applyBorder="1" applyAlignment="1">
      <alignment horizontal="center" vertical="center"/>
    </xf>
    <xf numFmtId="0" fontId="36" fillId="28" borderId="40" xfId="0" applyFont="1" applyFill="1" applyBorder="1" applyAlignment="1">
      <alignment horizontal="center" vertical="center"/>
    </xf>
    <xf numFmtId="0" fontId="36" fillId="28" borderId="20" xfId="0" applyFont="1" applyFill="1" applyBorder="1" applyAlignment="1">
      <alignment horizontal="center" vertical="center"/>
    </xf>
    <xf numFmtId="0" fontId="36" fillId="28" borderId="41" xfId="0" applyFont="1" applyFill="1" applyBorder="1" applyAlignment="1">
      <alignment horizontal="center" vertical="center"/>
    </xf>
    <xf numFmtId="0" fontId="36" fillId="0" borderId="17" xfId="0" applyFont="1" applyBorder="1" applyAlignment="1">
      <alignment horizontal="center" vertical="center"/>
    </xf>
    <xf numFmtId="0" fontId="36" fillId="0" borderId="15" xfId="0" applyFont="1" applyBorder="1" applyAlignment="1">
      <alignment horizontal="center" vertical="center"/>
    </xf>
    <xf numFmtId="0" fontId="36" fillId="0" borderId="62" xfId="0" applyFont="1" applyBorder="1" applyAlignment="1">
      <alignment horizontal="center" vertical="center"/>
    </xf>
    <xf numFmtId="0" fontId="36" fillId="0" borderId="77" xfId="0" applyFont="1" applyBorder="1" applyAlignment="1">
      <alignment horizontal="center" vertical="center"/>
    </xf>
    <xf numFmtId="0" fontId="36" fillId="0" borderId="16" xfId="0" applyFont="1" applyBorder="1" applyAlignment="1">
      <alignment horizontal="center" vertical="center"/>
    </xf>
    <xf numFmtId="0" fontId="36" fillId="28" borderId="21" xfId="0" applyFont="1" applyFill="1" applyBorder="1" applyAlignment="1">
      <alignment horizontal="center" vertical="center"/>
    </xf>
    <xf numFmtId="0" fontId="36" fillId="28" borderId="3" xfId="0" applyFont="1" applyFill="1" applyBorder="1" applyAlignment="1">
      <alignment horizontal="center" vertical="center" shrinkToFit="1"/>
    </xf>
    <xf numFmtId="0" fontId="36" fillId="28" borderId="4" xfId="0" applyFont="1" applyFill="1" applyBorder="1" applyAlignment="1">
      <alignment horizontal="center" vertical="center" wrapText="1" shrinkToFit="1"/>
    </xf>
    <xf numFmtId="0" fontId="36" fillId="28" borderId="57" xfId="0" applyFont="1" applyFill="1" applyBorder="1" applyAlignment="1">
      <alignment horizontal="center" vertical="center" wrapText="1" shrinkToFit="1"/>
    </xf>
    <xf numFmtId="0" fontId="36" fillId="28" borderId="29" xfId="0" applyFont="1" applyFill="1" applyBorder="1" applyAlignment="1">
      <alignment horizontal="center" vertical="center" wrapText="1" shrinkToFit="1"/>
    </xf>
    <xf numFmtId="0" fontId="36" fillId="0" borderId="4" xfId="0" applyFont="1" applyBorder="1" applyAlignment="1">
      <alignment horizontal="center" vertical="center" wrapText="1" shrinkToFit="1"/>
    </xf>
    <xf numFmtId="0" fontId="36" fillId="0" borderId="57" xfId="0" applyFont="1" applyBorder="1" applyAlignment="1">
      <alignment horizontal="center" vertical="center" wrapText="1" shrinkToFit="1"/>
    </xf>
    <xf numFmtId="0" fontId="36" fillId="0" borderId="29" xfId="0" applyFont="1" applyBorder="1" applyAlignment="1">
      <alignment horizontal="center" vertical="center" wrapText="1" shrinkToFit="1"/>
    </xf>
    <xf numFmtId="0" fontId="36" fillId="0" borderId="5" xfId="1550" applyFont="1" applyBorder="1" applyAlignment="1">
      <alignment horizontal="center" vertical="center" shrinkToFit="1"/>
    </xf>
    <xf numFmtId="0" fontId="36" fillId="28" borderId="16" xfId="1550" applyFont="1" applyFill="1" applyBorder="1" applyAlignment="1">
      <alignment horizontal="center" vertical="center"/>
    </xf>
    <xf numFmtId="0" fontId="36" fillId="28" borderId="3" xfId="1550" applyFont="1" applyFill="1" applyBorder="1" applyAlignment="1">
      <alignment horizontal="center" vertical="center"/>
    </xf>
    <xf numFmtId="0" fontId="37" fillId="28" borderId="3" xfId="1550" applyFont="1" applyFill="1" applyBorder="1" applyAlignment="1">
      <alignment horizontal="center" vertical="center"/>
    </xf>
    <xf numFmtId="0" fontId="36" fillId="0" borderId="17" xfId="1550" applyFont="1" applyBorder="1" applyAlignment="1">
      <alignment vertical="center" shrinkToFit="1"/>
    </xf>
    <xf numFmtId="0" fontId="36" fillId="0" borderId="16" xfId="1550" applyFont="1" applyBorder="1" applyAlignment="1">
      <alignment vertical="center" shrinkToFit="1"/>
    </xf>
    <xf numFmtId="0" fontId="36" fillId="0" borderId="17" xfId="1550" applyFont="1" applyBorder="1" applyAlignment="1">
      <alignment vertical="center" wrapText="1" shrinkToFit="1"/>
    </xf>
    <xf numFmtId="0" fontId="36" fillId="0" borderId="16" xfId="1550" applyFont="1" applyBorder="1" applyAlignment="1">
      <alignment vertical="center" wrapText="1" shrinkToFit="1"/>
    </xf>
    <xf numFmtId="0" fontId="37" fillId="28" borderId="4" xfId="1550" applyFont="1" applyFill="1" applyBorder="1" applyAlignment="1">
      <alignment horizontal="center" vertical="center"/>
    </xf>
    <xf numFmtId="0" fontId="37" fillId="28" borderId="29" xfId="1550" applyFont="1" applyFill="1" applyBorder="1" applyAlignment="1">
      <alignment horizontal="center" vertical="center"/>
    </xf>
    <xf numFmtId="0" fontId="35" fillId="0" borderId="4" xfId="0" applyFont="1" applyBorder="1" applyAlignment="1">
      <alignment horizontal="center" vertical="center"/>
    </xf>
    <xf numFmtId="0" fontId="35" fillId="0" borderId="57" xfId="0" applyFont="1" applyBorder="1" applyAlignment="1">
      <alignment horizontal="center" vertical="center"/>
    </xf>
    <xf numFmtId="0" fontId="35" fillId="0" borderId="29" xfId="0" applyFont="1" applyBorder="1" applyAlignment="1">
      <alignment horizontal="center" vertical="center"/>
    </xf>
    <xf numFmtId="0" fontId="36" fillId="28" borderId="17" xfId="0" applyFont="1" applyFill="1" applyBorder="1" applyAlignment="1">
      <alignment horizontal="center" vertical="center" shrinkToFit="1"/>
    </xf>
    <xf numFmtId="0" fontId="36" fillId="28" borderId="15" xfId="0" applyFont="1" applyFill="1" applyBorder="1" applyAlignment="1">
      <alignment horizontal="center" vertical="center" shrinkToFit="1"/>
    </xf>
    <xf numFmtId="0" fontId="36" fillId="28" borderId="16" xfId="0" applyFont="1" applyFill="1" applyBorder="1" applyAlignment="1">
      <alignment horizontal="center" vertical="center" shrinkToFit="1"/>
    </xf>
    <xf numFmtId="0" fontId="36" fillId="28" borderId="62" xfId="0" applyFont="1" applyFill="1" applyBorder="1" applyAlignment="1">
      <alignment horizontal="center" vertical="center"/>
    </xf>
    <xf numFmtId="0" fontId="36" fillId="0" borderId="17" xfId="0" applyFont="1" applyBorder="1" applyAlignment="1">
      <alignment horizontal="center" vertical="center" wrapText="1"/>
    </xf>
    <xf numFmtId="0" fontId="36" fillId="0" borderId="15"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4" xfId="1386" applyFont="1" applyBorder="1">
      <alignment vertical="center"/>
    </xf>
    <xf numFmtId="0" fontId="36" fillId="0" borderId="57" xfId="1386" applyFont="1" applyBorder="1">
      <alignment vertical="center"/>
    </xf>
    <xf numFmtId="0" fontId="36" fillId="0" borderId="29" xfId="1386" applyFont="1" applyBorder="1">
      <alignment vertical="center"/>
    </xf>
    <xf numFmtId="0" fontId="35" fillId="28" borderId="4" xfId="0" applyFont="1" applyFill="1" applyBorder="1" applyAlignment="1">
      <alignment horizontal="center" vertical="center"/>
    </xf>
    <xf numFmtId="0" fontId="35" fillId="28" borderId="57" xfId="0" applyFont="1" applyFill="1" applyBorder="1" applyAlignment="1">
      <alignment horizontal="center" vertical="center"/>
    </xf>
    <xf numFmtId="0" fontId="35" fillId="28" borderId="29" xfId="0" applyFont="1" applyFill="1" applyBorder="1" applyAlignment="1">
      <alignment horizontal="center" vertical="center"/>
    </xf>
    <xf numFmtId="0" fontId="36" fillId="28" borderId="4" xfId="0" applyFont="1" applyFill="1" applyBorder="1" applyAlignment="1">
      <alignment horizontal="center" vertical="center" shrinkToFit="1"/>
    </xf>
    <xf numFmtId="0" fontId="36" fillId="28" borderId="57" xfId="0" applyFont="1" applyFill="1" applyBorder="1" applyAlignment="1">
      <alignment horizontal="center" vertical="center" shrinkToFit="1"/>
    </xf>
    <xf numFmtId="0" fontId="36" fillId="28" borderId="29" xfId="0" applyFont="1" applyFill="1" applyBorder="1" applyAlignment="1">
      <alignment horizontal="center" vertical="center" shrinkToFit="1"/>
    </xf>
    <xf numFmtId="0" fontId="36" fillId="28" borderId="17" xfId="1550" applyFont="1" applyFill="1" applyBorder="1" applyAlignment="1">
      <alignment horizontal="center" vertical="center"/>
    </xf>
    <xf numFmtId="0" fontId="36" fillId="28" borderId="15" xfId="1550" applyFont="1" applyFill="1" applyBorder="1" applyAlignment="1">
      <alignment horizontal="center" vertical="center"/>
    </xf>
    <xf numFmtId="0" fontId="35" fillId="0" borderId="3" xfId="0" applyFont="1" applyBorder="1" applyAlignment="1">
      <alignment horizontal="center" vertical="center" wrapText="1"/>
    </xf>
    <xf numFmtId="0" fontId="35" fillId="0" borderId="3" xfId="0" applyFont="1" applyBorder="1" applyAlignment="1">
      <alignment horizontal="center" vertical="center"/>
    </xf>
    <xf numFmtId="0" fontId="36" fillId="0" borderId="63" xfId="1386" applyFont="1" applyBorder="1">
      <alignment vertical="center"/>
    </xf>
    <xf numFmtId="0" fontId="35" fillId="28" borderId="3" xfId="0" applyFont="1" applyFill="1" applyBorder="1" applyAlignment="1">
      <alignment horizontal="center" vertical="center"/>
    </xf>
    <xf numFmtId="0" fontId="36" fillId="0" borderId="19" xfId="1550" applyFont="1" applyBorder="1" applyAlignment="1">
      <alignment vertical="center" shrinkToFit="1"/>
    </xf>
    <xf numFmtId="0" fontId="36" fillId="0" borderId="40" xfId="1550" applyFont="1" applyBorder="1" applyAlignment="1">
      <alignment vertical="center" shrinkToFit="1"/>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0" xr:uid="{00000000-0005-0000-0000-000016000000}"/>
    <cellStyle name="20% - アクセント 1 4 3" xfId="1741"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2" xr:uid="{00000000-0005-0000-0000-000032000000}"/>
    <cellStyle name="20% - アクセント 2 4 3" xfId="1743"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4" xr:uid="{00000000-0005-0000-0000-00004E000000}"/>
    <cellStyle name="20% - アクセント 3 4 3" xfId="1745"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6" xr:uid="{00000000-0005-0000-0000-00006A000000}"/>
    <cellStyle name="20% - アクセント 4 4 3" xfId="1747"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8" xr:uid="{00000000-0005-0000-0000-000086000000}"/>
    <cellStyle name="20% - アクセント 5 4 3" xfId="1749"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0" xr:uid="{00000000-0005-0000-0000-0000A2000000}"/>
    <cellStyle name="20% - アクセント 6 4 3" xfId="1751"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2" xr:uid="{00000000-0005-0000-0000-0000BE000000}"/>
    <cellStyle name="40% - アクセント 1 4 3" xfId="1753"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4" xr:uid="{00000000-0005-0000-0000-0000DA000000}"/>
    <cellStyle name="40% - アクセント 2 4 3" xfId="1755"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6" xr:uid="{00000000-0005-0000-0000-0000F6000000}"/>
    <cellStyle name="40% - アクセント 3 4 3" xfId="1757"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8" xr:uid="{00000000-0005-0000-0000-000012010000}"/>
    <cellStyle name="40% - アクセント 4 4 3" xfId="1759"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0" xr:uid="{00000000-0005-0000-0000-00002E010000}"/>
    <cellStyle name="40% - アクセント 5 4 3" xfId="1761"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2" xr:uid="{00000000-0005-0000-0000-00004A010000}"/>
    <cellStyle name="40% - アクセント 6 4 3" xfId="1763"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4"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5" xr:uid="{00000000-0005-0000-0000-0000CA020000}"/>
    <cellStyle name="どちらでもない 2 3" xfId="1766"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67"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68"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69" xr:uid="{00000000-0005-0000-0000-000015030000}"/>
    <cellStyle name="メモ 2 3" xfId="1770" xr:uid="{00000000-0005-0000-0000-000016030000}"/>
    <cellStyle name="メモ 2 3 2" xfId="1771" xr:uid="{00000000-0005-0000-0000-000017030000}"/>
    <cellStyle name="メモ 2 3 2 2" xfId="1772" xr:uid="{00000000-0005-0000-0000-000018030000}"/>
    <cellStyle name="メモ 2 3 3" xfId="1773" xr:uid="{00000000-0005-0000-0000-000019030000}"/>
    <cellStyle name="メモ 2 3 4" xfId="1774" xr:uid="{00000000-0005-0000-0000-00001A030000}"/>
    <cellStyle name="メモ 2 4" xfId="1775" xr:uid="{00000000-0005-0000-0000-00001B030000}"/>
    <cellStyle name="メモ 2 4 2" xfId="1776" xr:uid="{00000000-0005-0000-0000-00001C030000}"/>
    <cellStyle name="メモ 2 4 2 2" xfId="1777" xr:uid="{00000000-0005-0000-0000-00001D030000}"/>
    <cellStyle name="メモ 2 4 3" xfId="1778" xr:uid="{00000000-0005-0000-0000-00001E030000}"/>
    <cellStyle name="メモ 2 4 4" xfId="1779" xr:uid="{00000000-0005-0000-0000-00001F030000}"/>
    <cellStyle name="メモ 2 5" xfId="1780" xr:uid="{00000000-0005-0000-0000-000020030000}"/>
    <cellStyle name="メモ 2 5 2" xfId="1781" xr:uid="{00000000-0005-0000-0000-000021030000}"/>
    <cellStyle name="メモ 2 5 2 2" xfId="1782" xr:uid="{00000000-0005-0000-0000-000022030000}"/>
    <cellStyle name="メモ 2 5 3" xfId="1783" xr:uid="{00000000-0005-0000-0000-000023030000}"/>
    <cellStyle name="メモ 2 5 4" xfId="1784" xr:uid="{00000000-0005-0000-0000-000024030000}"/>
    <cellStyle name="メモ 2 6" xfId="1785" xr:uid="{00000000-0005-0000-0000-000025030000}"/>
    <cellStyle name="メモ 2 6 2" xfId="1786" xr:uid="{00000000-0005-0000-0000-000026030000}"/>
    <cellStyle name="メモ 2 7" xfId="1787" xr:uid="{00000000-0005-0000-0000-000027030000}"/>
    <cellStyle name="メモ 2 8" xfId="1788" xr:uid="{00000000-0005-0000-0000-000028030000}"/>
    <cellStyle name="メモ 2 9" xfId="1789"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0" xr:uid="{00000000-0005-0000-0000-000035030000}"/>
    <cellStyle name="メモ 3 3" xfId="733" xr:uid="{00000000-0005-0000-0000-000036030000}"/>
    <cellStyle name="メモ 3 3 2" xfId="1397" xr:uid="{00000000-0005-0000-0000-000037030000}"/>
    <cellStyle name="メモ 3 3 2 2" xfId="1791" xr:uid="{00000000-0005-0000-0000-000038030000}"/>
    <cellStyle name="メモ 3 3 3" xfId="1792" xr:uid="{00000000-0005-0000-0000-000039030000}"/>
    <cellStyle name="メモ 3 3 4" xfId="1793" xr:uid="{00000000-0005-0000-0000-00003A030000}"/>
    <cellStyle name="メモ 3 4" xfId="1600" xr:uid="{00000000-0005-0000-0000-00003B030000}"/>
    <cellStyle name="メモ 3 4 2" xfId="1601" xr:uid="{00000000-0005-0000-0000-00003C030000}"/>
    <cellStyle name="メモ 3 4 2 2" xfId="1794" xr:uid="{00000000-0005-0000-0000-00003D030000}"/>
    <cellStyle name="メモ 3 4 3" xfId="1795" xr:uid="{00000000-0005-0000-0000-00003E030000}"/>
    <cellStyle name="メモ 3 4 4" xfId="1796" xr:uid="{00000000-0005-0000-0000-00003F030000}"/>
    <cellStyle name="メモ 3 5" xfId="1602" xr:uid="{00000000-0005-0000-0000-000040030000}"/>
    <cellStyle name="メモ 3 5 2" xfId="1797"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798" xr:uid="{00000000-0005-0000-0000-000050030000}"/>
    <cellStyle name="メモ 5" xfId="737" xr:uid="{00000000-0005-0000-0000-000051030000}"/>
    <cellStyle name="メモ 5 2" xfId="1799" xr:uid="{00000000-0005-0000-0000-000052030000}"/>
    <cellStyle name="メモ 5 3" xfId="1800"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1"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2" xr:uid="{00000000-0005-0000-0000-0000A5030000}"/>
    <cellStyle name="計算 2 3 2" xfId="1803" xr:uid="{00000000-0005-0000-0000-0000A6030000}"/>
    <cellStyle name="計算 2 3 2 2" xfId="1804" xr:uid="{00000000-0005-0000-0000-0000A7030000}"/>
    <cellStyle name="計算 2 3 3" xfId="1805" xr:uid="{00000000-0005-0000-0000-0000A8030000}"/>
    <cellStyle name="計算 2 4" xfId="1806" xr:uid="{00000000-0005-0000-0000-0000A9030000}"/>
    <cellStyle name="計算 2 4 2" xfId="1807" xr:uid="{00000000-0005-0000-0000-0000AA030000}"/>
    <cellStyle name="計算 2 4 2 2" xfId="1808" xr:uid="{00000000-0005-0000-0000-0000AB030000}"/>
    <cellStyle name="計算 2 4 3" xfId="1809" xr:uid="{00000000-0005-0000-0000-0000AC030000}"/>
    <cellStyle name="計算 2 5" xfId="1810" xr:uid="{00000000-0005-0000-0000-0000AD030000}"/>
    <cellStyle name="計算 2 5 2" xfId="1811" xr:uid="{00000000-0005-0000-0000-0000AE030000}"/>
    <cellStyle name="計算 2 6" xfId="1812"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3" xr:uid="{00000000-0005-0000-0000-0000BD030000}"/>
    <cellStyle name="計算 3 3 3" xfId="1814" xr:uid="{00000000-0005-0000-0000-0000BE030000}"/>
    <cellStyle name="計算 3 4" xfId="1615" xr:uid="{00000000-0005-0000-0000-0000BF030000}"/>
    <cellStyle name="計算 3 4 2" xfId="1616" xr:uid="{00000000-0005-0000-0000-0000C0030000}"/>
    <cellStyle name="計算 3 4 2 2" xfId="1815" xr:uid="{00000000-0005-0000-0000-0000C1030000}"/>
    <cellStyle name="計算 3 4 3" xfId="1816" xr:uid="{00000000-0005-0000-0000-0000C2030000}"/>
    <cellStyle name="計算 3 5" xfId="1617" xr:uid="{00000000-0005-0000-0000-0000C3030000}"/>
    <cellStyle name="計算 3 5 2" xfId="1817"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18"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19"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0" xr:uid="{00000000-0005-0000-0000-000006040000}"/>
    <cellStyle name="桁区切り 2 4" xfId="1415" xr:uid="{00000000-0005-0000-0000-000007040000}"/>
    <cellStyle name="桁区切り 2 4 2" xfId="1821"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2"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3"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4"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5" xr:uid="{00000000-0005-0000-0000-000033040000}"/>
    <cellStyle name="桁区切り 7" xfId="1435" xr:uid="{00000000-0005-0000-0000-000034040000}"/>
    <cellStyle name="桁区切り 7 2" xfId="1826"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27" xr:uid="{00000000-0005-0000-0000-0000BA040000}"/>
    <cellStyle name="集計 2 3 2" xfId="1828" xr:uid="{00000000-0005-0000-0000-0000BB040000}"/>
    <cellStyle name="集計 2 3 2 2" xfId="1829" xr:uid="{00000000-0005-0000-0000-0000BC040000}"/>
    <cellStyle name="集計 2 3 3" xfId="1830" xr:uid="{00000000-0005-0000-0000-0000BD040000}"/>
    <cellStyle name="集計 2 4" xfId="1831" xr:uid="{00000000-0005-0000-0000-0000BE040000}"/>
    <cellStyle name="集計 2 4 2" xfId="1832" xr:uid="{00000000-0005-0000-0000-0000BF040000}"/>
    <cellStyle name="集計 2 4 2 2" xfId="1833" xr:uid="{00000000-0005-0000-0000-0000C0040000}"/>
    <cellStyle name="集計 2 4 3" xfId="1834" xr:uid="{00000000-0005-0000-0000-0000C1040000}"/>
    <cellStyle name="集計 2 5" xfId="1835" xr:uid="{00000000-0005-0000-0000-0000C2040000}"/>
    <cellStyle name="集計 2 5 2" xfId="1836" xr:uid="{00000000-0005-0000-0000-0000C3040000}"/>
    <cellStyle name="集計 2 6" xfId="1837"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38" xr:uid="{00000000-0005-0000-0000-0000D2040000}"/>
    <cellStyle name="集計 3 3 3" xfId="1839" xr:uid="{00000000-0005-0000-0000-0000D3040000}"/>
    <cellStyle name="集計 3 4" xfId="1658" xr:uid="{00000000-0005-0000-0000-0000D4040000}"/>
    <cellStyle name="集計 3 4 2" xfId="1659" xr:uid="{00000000-0005-0000-0000-0000D5040000}"/>
    <cellStyle name="集計 3 4 2 2" xfId="1840" xr:uid="{00000000-0005-0000-0000-0000D6040000}"/>
    <cellStyle name="集計 3 4 3" xfId="1841"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2" xr:uid="{00000000-0005-0000-0000-000003050000}"/>
    <cellStyle name="出力 2 3 2" xfId="1843" xr:uid="{00000000-0005-0000-0000-000004050000}"/>
    <cellStyle name="出力 2 3 2 2" xfId="1844" xr:uid="{00000000-0005-0000-0000-000005050000}"/>
    <cellStyle name="出力 2 3 3" xfId="1845" xr:uid="{00000000-0005-0000-0000-000006050000}"/>
    <cellStyle name="出力 2 4" xfId="1846" xr:uid="{00000000-0005-0000-0000-000007050000}"/>
    <cellStyle name="出力 2 4 2" xfId="1847" xr:uid="{00000000-0005-0000-0000-000008050000}"/>
    <cellStyle name="出力 2 4 2 2" xfId="1848" xr:uid="{00000000-0005-0000-0000-000009050000}"/>
    <cellStyle name="出力 2 4 3" xfId="1849" xr:uid="{00000000-0005-0000-0000-00000A050000}"/>
    <cellStyle name="出力 2 5" xfId="1850" xr:uid="{00000000-0005-0000-0000-00000B050000}"/>
    <cellStyle name="出力 2 5 2" xfId="1851" xr:uid="{00000000-0005-0000-0000-00000C050000}"/>
    <cellStyle name="出力 2 6" xfId="1852"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3" xr:uid="{00000000-0005-0000-0000-00001B050000}"/>
    <cellStyle name="出力 3 3 3" xfId="1854" xr:uid="{00000000-0005-0000-0000-00001C050000}"/>
    <cellStyle name="出力 3 4" xfId="1567" xr:uid="{00000000-0005-0000-0000-00001D050000}"/>
    <cellStyle name="出力 3 4 2" xfId="1672" xr:uid="{00000000-0005-0000-0000-00001E050000}"/>
    <cellStyle name="出力 3 4 2 2" xfId="1855" xr:uid="{00000000-0005-0000-0000-00001F050000}"/>
    <cellStyle name="出力 3 4 3" xfId="1856"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57" xr:uid="{00000000-0005-0000-0000-000069050000}"/>
    <cellStyle name="入力 2 3 2" xfId="1858" xr:uid="{00000000-0005-0000-0000-00006A050000}"/>
    <cellStyle name="入力 2 3 2 2" xfId="1859" xr:uid="{00000000-0005-0000-0000-00006B050000}"/>
    <cellStyle name="入力 2 3 3" xfId="1860" xr:uid="{00000000-0005-0000-0000-00006C050000}"/>
    <cellStyle name="入力 2 4" xfId="1861" xr:uid="{00000000-0005-0000-0000-00006D050000}"/>
    <cellStyle name="入力 2 4 2" xfId="1862" xr:uid="{00000000-0005-0000-0000-00006E050000}"/>
    <cellStyle name="入力 2 4 2 2" xfId="1863" xr:uid="{00000000-0005-0000-0000-00006F050000}"/>
    <cellStyle name="入力 2 4 3" xfId="1864" xr:uid="{00000000-0005-0000-0000-000070050000}"/>
    <cellStyle name="入力 2 5" xfId="1865" xr:uid="{00000000-0005-0000-0000-000071050000}"/>
    <cellStyle name="入力 2 5 2" xfId="1866" xr:uid="{00000000-0005-0000-0000-000072050000}"/>
    <cellStyle name="入力 2 6" xfId="1867"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68" xr:uid="{00000000-0005-0000-0000-000081050000}"/>
    <cellStyle name="入力 3 3 3" xfId="1869" xr:uid="{00000000-0005-0000-0000-000082050000}"/>
    <cellStyle name="入力 3 4" xfId="1685" xr:uid="{00000000-0005-0000-0000-000083050000}"/>
    <cellStyle name="入力 3 4 2" xfId="1686" xr:uid="{00000000-0005-0000-0000-000084050000}"/>
    <cellStyle name="入力 3 4 2 2" xfId="1870" xr:uid="{00000000-0005-0000-0000-000085050000}"/>
    <cellStyle name="入力 3 4 3" xfId="1871" xr:uid="{00000000-0005-0000-0000-000086050000}"/>
    <cellStyle name="入力 3 5" xfId="1687" xr:uid="{00000000-0005-0000-0000-000087050000}"/>
    <cellStyle name="入力 3 5 2" xfId="1872"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3"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874" xr:uid="{00000000-0005-0000-0000-00003A060000}"/>
    <cellStyle name="標準 2 27" xfId="1875"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6"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7"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878"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879"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88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7F7F7F"/>
      <color rgb="FFFFC000"/>
      <color rgb="FFE6B9B8"/>
      <color rgb="FF7F7F86"/>
      <color rgb="FF7F8686"/>
      <color rgb="FF376092"/>
      <color rgb="FF7F7FBB"/>
      <color rgb="FF95B3D7"/>
      <color rgb="FFFFFFCC"/>
      <color rgb="FF7793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3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stacked"/>
        <c:varyColors val="0"/>
        <c:ser>
          <c:idx val="2"/>
          <c:order val="0"/>
          <c:tx>
            <c:strRef>
              <c:f>年齢別_健診受診率!$X$4:$X$5</c:f>
              <c:strCache>
                <c:ptCount val="2"/>
                <c:pt idx="0">
                  <c:v>医科･歯科</c:v>
                </c:pt>
              </c:strCache>
            </c:strRef>
          </c:tx>
          <c:spPr>
            <a:solidFill>
              <a:srgbClr val="95B3D7"/>
            </a:solidFill>
          </c:spPr>
          <c:invertIfNegative val="0"/>
          <c:dLbls>
            <c:dLbl>
              <c:idx val="0"/>
              <c:layout>
                <c:manualLayout>
                  <c:x val="2.9053386953066678E-2"/>
                  <c:y val="-2.21681441382826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C8-4C95-8A3E-90C92F2743AA}"/>
                </c:ext>
              </c:extLst>
            </c:dLbl>
            <c:dLbl>
              <c:idx val="13"/>
              <c:layout>
                <c:manualLayout>
                  <c:x val="2.905338695306665E-2"/>
                  <c:y val="-2.21683028284538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94-474E-9B44-102E383DF91C}"/>
                </c:ext>
              </c:extLst>
            </c:dLbl>
            <c:dLbl>
              <c:idx val="14"/>
              <c:layout>
                <c:manualLayout>
                  <c:x val="2.9053386953066678E-2"/>
                  <c:y val="-2.21679854481112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94-474E-9B44-102E383DF91C}"/>
                </c:ext>
              </c:extLst>
            </c:dLbl>
            <c:dLbl>
              <c:idx val="15"/>
              <c:layout>
                <c:manualLayout>
                  <c:x val="2.9053386953066678E-2"/>
                  <c:y val="-2.21683028284539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94-474E-9B44-102E383DF91C}"/>
                </c:ext>
              </c:extLst>
            </c:dLbl>
            <c:dLbl>
              <c:idx val="16"/>
              <c:layout>
                <c:manualLayout>
                  <c:x val="2.9053386953066678E-2"/>
                  <c:y val="-2.21684615186252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94-474E-9B44-102E383DF91C}"/>
                </c:ext>
              </c:extLst>
            </c:dLbl>
            <c:dLbl>
              <c:idx val="17"/>
              <c:layout>
                <c:manualLayout>
                  <c:x val="2.905338695306665E-2"/>
                  <c:y val="-2.21679854481112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94-474E-9B44-102E383DF91C}"/>
                </c:ext>
              </c:extLst>
            </c:dLbl>
            <c:dLbl>
              <c:idx val="18"/>
              <c:layout>
                <c:manualLayout>
                  <c:x val="2.9053386953066664E-2"/>
                  <c:y val="-2.21683028284537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94-474E-9B44-102E383DF91C}"/>
                </c:ext>
              </c:extLst>
            </c:dLbl>
            <c:dLbl>
              <c:idx val="19"/>
              <c:layout>
                <c:manualLayout>
                  <c:x val="2.9053386953066678E-2"/>
                  <c:y val="-2.21683028284539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94-474E-9B44-102E383DF91C}"/>
                </c:ext>
              </c:extLst>
            </c:dLbl>
            <c:dLbl>
              <c:idx val="20"/>
              <c:layout>
                <c:manualLayout>
                  <c:x val="2.9053386953066664E-2"/>
                  <c:y val="-2.21681441382824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C8-4C95-8A3E-90C92F2743AA}"/>
                </c:ext>
              </c:extLst>
            </c:dLbl>
            <c:dLbl>
              <c:idx val="21"/>
              <c:layout>
                <c:manualLayout>
                  <c:x val="2.9053386953066664E-2"/>
                  <c:y val="-2.21683028284537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C8-4C95-8A3E-90C92F2743AA}"/>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年齢別_健診受診率!$X$6:$X$28</c:f>
              <c:numCache>
                <c:formatCode>0.0%</c:formatCode>
                <c:ptCount val="23"/>
                <c:pt idx="0">
                  <c:v>3.7484673322823611E-2</c:v>
                </c:pt>
                <c:pt idx="1">
                  <c:v>3.7817017224963216E-2</c:v>
                </c:pt>
                <c:pt idx="2">
                  <c:v>8.1269893087407161E-2</c:v>
                </c:pt>
                <c:pt idx="3">
                  <c:v>7.6540537020909474E-2</c:v>
                </c:pt>
                <c:pt idx="4">
                  <c:v>6.7879605649742103E-2</c:v>
                </c:pt>
                <c:pt idx="5">
                  <c:v>6.5440587038293155E-2</c:v>
                </c:pt>
                <c:pt idx="6">
                  <c:v>6.0291902429144673E-2</c:v>
                </c:pt>
                <c:pt idx="7">
                  <c:v>5.8211726644111048E-2</c:v>
                </c:pt>
                <c:pt idx="8">
                  <c:v>5.4135819170130606E-2</c:v>
                </c:pt>
                <c:pt idx="9">
                  <c:v>5.1972604694299776E-2</c:v>
                </c:pt>
                <c:pt idx="10">
                  <c:v>4.8964718037501923E-2</c:v>
                </c:pt>
                <c:pt idx="11">
                  <c:v>4.5080785989183324E-2</c:v>
                </c:pt>
                <c:pt idx="12">
                  <c:v>3.9578896612689353E-2</c:v>
                </c:pt>
                <c:pt idx="13">
                  <c:v>3.6567509247842168E-2</c:v>
                </c:pt>
                <c:pt idx="14">
                  <c:v>3.3122119815668205E-2</c:v>
                </c:pt>
                <c:pt idx="15">
                  <c:v>2.9672788062049808E-2</c:v>
                </c:pt>
                <c:pt idx="16">
                  <c:v>2.6539047204698716E-2</c:v>
                </c:pt>
                <c:pt idx="17">
                  <c:v>2.2778614457831324E-2</c:v>
                </c:pt>
                <c:pt idx="18">
                  <c:v>1.9742002963479475E-2</c:v>
                </c:pt>
                <c:pt idx="19">
                  <c:v>1.6822324744008101E-2</c:v>
                </c:pt>
                <c:pt idx="20">
                  <c:v>1.5715225495212339E-2</c:v>
                </c:pt>
                <c:pt idx="21">
                  <c:v>8.44387470739048E-3</c:v>
                </c:pt>
                <c:pt idx="22">
                  <c:v>5.1816828543067038E-2</c:v>
                </c:pt>
              </c:numCache>
            </c:numRef>
          </c:val>
          <c:extLst>
            <c:ext xmlns:c16="http://schemas.microsoft.com/office/drawing/2014/chart" uri="{C3380CC4-5D6E-409C-BE32-E72D297353CC}">
              <c16:uniqueId val="{00000017-E645-4B40-81E0-68E950A39304}"/>
            </c:ext>
          </c:extLst>
        </c:ser>
        <c:ser>
          <c:idx val="0"/>
          <c:order val="1"/>
          <c:tx>
            <c:strRef>
              <c:f>年齢別_健診受診率!$Y$4:$Y$5</c:f>
              <c:strCache>
                <c:ptCount val="2"/>
                <c:pt idx="0">
                  <c:v>医科のみ</c:v>
                </c:pt>
              </c:strCache>
            </c:strRef>
          </c:tx>
          <c:spPr>
            <a:solidFill>
              <a:srgbClr val="FFC000"/>
            </a:solidFill>
            <a:ln>
              <a:noFill/>
            </a:ln>
          </c:spPr>
          <c:invertIfNegative val="0"/>
          <c:dLbls>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年齢別_健診受診率!$Y$6:$Y$28</c:f>
              <c:numCache>
                <c:formatCode>0.0%</c:formatCode>
                <c:ptCount val="23"/>
                <c:pt idx="0">
                  <c:v>0.12191276931161324</c:v>
                </c:pt>
                <c:pt idx="1">
                  <c:v>0.13152427940794598</c:v>
                </c:pt>
                <c:pt idx="2">
                  <c:v>0.23524851056884027</c:v>
                </c:pt>
                <c:pt idx="3">
                  <c:v>0.23366676704947786</c:v>
                </c:pt>
                <c:pt idx="4">
                  <c:v>0.2294391608087227</c:v>
                </c:pt>
                <c:pt idx="5">
                  <c:v>0.2173182462847629</c:v>
                </c:pt>
                <c:pt idx="6">
                  <c:v>0.21234446005645641</c:v>
                </c:pt>
                <c:pt idx="7">
                  <c:v>0.19995898978162058</c:v>
                </c:pt>
                <c:pt idx="8">
                  <c:v>0.19120938583761715</c:v>
                </c:pt>
                <c:pt idx="9">
                  <c:v>0.18218353903593257</c:v>
                </c:pt>
                <c:pt idx="10">
                  <c:v>0.17445513312762659</c:v>
                </c:pt>
                <c:pt idx="11">
                  <c:v>0.1640472678568401</c:v>
                </c:pt>
                <c:pt idx="12">
                  <c:v>0.15455860489412143</c:v>
                </c:pt>
                <c:pt idx="13">
                  <c:v>0.14222410604192356</c:v>
                </c:pt>
                <c:pt idx="14">
                  <c:v>0.13058312655086848</c:v>
                </c:pt>
                <c:pt idx="15">
                  <c:v>0.12594340782260247</c:v>
                </c:pt>
                <c:pt idx="16">
                  <c:v>0.11544796295720812</c:v>
                </c:pt>
                <c:pt idx="17">
                  <c:v>0.10613704819277109</c:v>
                </c:pt>
                <c:pt idx="18">
                  <c:v>9.8448531334437372E-2</c:v>
                </c:pt>
                <c:pt idx="19">
                  <c:v>8.7656126926971986E-2</c:v>
                </c:pt>
                <c:pt idx="20">
                  <c:v>8.420437102550983E-2</c:v>
                </c:pt>
                <c:pt idx="21">
                  <c:v>6.0221825883402073E-2</c:v>
                </c:pt>
                <c:pt idx="22">
                  <c:v>0.17821801640108959</c:v>
                </c:pt>
              </c:numCache>
            </c:numRef>
          </c:val>
          <c:extLst>
            <c:ext xmlns:c16="http://schemas.microsoft.com/office/drawing/2014/chart" uri="{C3380CC4-5D6E-409C-BE32-E72D297353CC}">
              <c16:uniqueId val="{00000015-E645-4B40-81E0-68E950A39304}"/>
            </c:ext>
          </c:extLst>
        </c:ser>
        <c:ser>
          <c:idx val="1"/>
          <c:order val="2"/>
          <c:tx>
            <c:strRef>
              <c:f>年齢別_健診受診率!$Z$4:$Z$5</c:f>
              <c:strCache>
                <c:ptCount val="2"/>
                <c:pt idx="0">
                  <c:v>歯科のみ</c:v>
                </c:pt>
              </c:strCache>
            </c:strRef>
          </c:tx>
          <c:spPr>
            <a:solidFill>
              <a:srgbClr val="77933C"/>
            </a:solidFill>
          </c:spPr>
          <c:invertIfNegative val="0"/>
          <c:dLbls>
            <c:dLbl>
              <c:idx val="0"/>
              <c:layout>
                <c:manualLayout>
                  <c:x val="2.8033646019923139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10-4F44-9D2B-5B4FD23E4D7C}"/>
                </c:ext>
              </c:extLst>
            </c:dLbl>
            <c:dLbl>
              <c:idx val="1"/>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10-4F44-9D2B-5B4FD23E4D7C}"/>
                </c:ext>
              </c:extLst>
            </c:dLbl>
            <c:dLbl>
              <c:idx val="2"/>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10-4F44-9D2B-5B4FD23E4D7C}"/>
                </c:ext>
              </c:extLst>
            </c:dLbl>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10-4F44-9D2B-5B4FD23E4D7C}"/>
                </c:ext>
              </c:extLst>
            </c:dLbl>
            <c:dLbl>
              <c:idx val="4"/>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10-4F44-9D2B-5B4FD23E4D7C}"/>
                </c:ext>
              </c:extLst>
            </c:dLbl>
            <c:dLbl>
              <c:idx val="5"/>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10-4F44-9D2B-5B4FD23E4D7C}"/>
                </c:ext>
              </c:extLst>
            </c:dLbl>
            <c:dLbl>
              <c:idx val="6"/>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10-4F44-9D2B-5B4FD23E4D7C}"/>
                </c:ext>
              </c:extLst>
            </c:dLbl>
            <c:dLbl>
              <c:idx val="7"/>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10-4F44-9D2B-5B4FD23E4D7C}"/>
                </c:ext>
              </c:extLst>
            </c:dLbl>
            <c:dLbl>
              <c:idx val="8"/>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10-4F44-9D2B-5B4FD23E4D7C}"/>
                </c:ext>
              </c:extLst>
            </c:dLbl>
            <c:dLbl>
              <c:idx val="9"/>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10-4F44-9D2B-5B4FD23E4D7C}"/>
                </c:ext>
              </c:extLst>
            </c:dLbl>
            <c:dLbl>
              <c:idx val="1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10-4F44-9D2B-5B4FD23E4D7C}"/>
                </c:ext>
              </c:extLst>
            </c:dLbl>
            <c:dLbl>
              <c:idx val="11"/>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10-4F44-9D2B-5B4FD23E4D7C}"/>
                </c:ext>
              </c:extLst>
            </c:dLbl>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110-4F44-9D2B-5B4FD23E4D7C}"/>
                </c:ext>
              </c:extLst>
            </c:dLbl>
            <c:dLbl>
              <c:idx val="13"/>
              <c:layout>
                <c:manualLayout>
                  <c:x val="-2.8033646019923139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10-4F44-9D2B-5B4FD23E4D7C}"/>
                </c:ext>
              </c:extLst>
            </c:dLbl>
            <c:dLbl>
              <c:idx val="14"/>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110-4F44-9D2B-5B4FD23E4D7C}"/>
                </c:ext>
              </c:extLst>
            </c:dLbl>
            <c:dLbl>
              <c:idx val="15"/>
              <c:layout>
                <c:manualLayout>
                  <c:x val="-2.8033646019923139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110-4F44-9D2B-5B4FD23E4D7C}"/>
                </c:ext>
              </c:extLst>
            </c:dLbl>
            <c:dLbl>
              <c:idx val="16"/>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10-4F44-9D2B-5B4FD23E4D7C}"/>
                </c:ext>
              </c:extLst>
            </c:dLbl>
            <c:dLbl>
              <c:idx val="17"/>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10-4F44-9D2B-5B4FD23E4D7C}"/>
                </c:ext>
              </c:extLst>
            </c:dLbl>
            <c:dLbl>
              <c:idx val="18"/>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110-4F44-9D2B-5B4FD23E4D7C}"/>
                </c:ext>
              </c:extLst>
            </c:dLbl>
            <c:dLbl>
              <c:idx val="19"/>
              <c:layout>
                <c:manualLayout>
                  <c:x val="2.905338695306665E-2"/>
                  <c:y val="-2.21686995538822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110-4F44-9D2B-5B4FD23E4D7C}"/>
                </c:ext>
              </c:extLst>
            </c:dLbl>
            <c:dLbl>
              <c:idx val="20"/>
              <c:layout>
                <c:manualLayout>
                  <c:x val="2.9053386953066678E-2"/>
                  <c:y val="-2.21688582440535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110-4F44-9D2B-5B4FD23E4D7C}"/>
                </c:ext>
              </c:extLst>
            </c:dLbl>
            <c:dLbl>
              <c:idx val="21"/>
              <c:layout>
                <c:manualLayout>
                  <c:x val="3.4405386856743811E-2"/>
                  <c:y val="-2.2671072963757151E-2"/>
                </c:manualLayout>
              </c:layout>
              <c:spPr>
                <a:noFill/>
                <a:ln>
                  <a:noFill/>
                </a:ln>
                <a:effectLst/>
              </c:spPr>
              <c:txPr>
                <a:bodyPr wrap="square" lIns="38100" tIns="19050" rIns="38100" bIns="19050" anchor="ctr">
                  <a:no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7406506610157245E-2"/>
                      <c:h val="1.5169114131954842E-2"/>
                    </c:manualLayout>
                  </c15:layout>
                </c:ext>
                <c:ext xmlns:c16="http://schemas.microsoft.com/office/drawing/2014/chart" uri="{C3380CC4-5D6E-409C-BE32-E72D297353CC}">
                  <c16:uniqueId val="{00000002-03C8-4C95-8A3E-90C92F2743AA}"/>
                </c:ext>
              </c:extLst>
            </c:dLbl>
            <c:dLbl>
              <c:idx val="2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110-4F44-9D2B-5B4FD23E4D7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年齢別_健診受診率!$Z$6:$Z$28</c:f>
              <c:numCache>
                <c:formatCode>0.0%</c:formatCode>
                <c:ptCount val="23"/>
                <c:pt idx="0">
                  <c:v>4.238921001926782E-2</c:v>
                </c:pt>
                <c:pt idx="1">
                  <c:v>6.5134597074352985E-2</c:v>
                </c:pt>
                <c:pt idx="2">
                  <c:v>7.4332816453113529E-2</c:v>
                </c:pt>
                <c:pt idx="3">
                  <c:v>7.3968566614847436E-2</c:v>
                </c:pt>
                <c:pt idx="4">
                  <c:v>7.4103897799734489E-2</c:v>
                </c:pt>
                <c:pt idx="5">
                  <c:v>7.4767219584386757E-2</c:v>
                </c:pt>
                <c:pt idx="6">
                  <c:v>7.6038937201736725E-2</c:v>
                </c:pt>
                <c:pt idx="7">
                  <c:v>7.9013020744335458E-2</c:v>
                </c:pt>
                <c:pt idx="8">
                  <c:v>7.8522763607742824E-2</c:v>
                </c:pt>
                <c:pt idx="9">
                  <c:v>7.885662647737271E-2</c:v>
                </c:pt>
                <c:pt idx="10">
                  <c:v>7.6846822947935725E-2</c:v>
                </c:pt>
                <c:pt idx="11">
                  <c:v>7.5225064849193835E-2</c:v>
                </c:pt>
                <c:pt idx="12">
                  <c:v>7.194519226905613E-2</c:v>
                </c:pt>
                <c:pt idx="13">
                  <c:v>6.7701911220715172E-2</c:v>
                </c:pt>
                <c:pt idx="14">
                  <c:v>6.710829493087557E-2</c:v>
                </c:pt>
                <c:pt idx="15">
                  <c:v>5.9788086633724216E-2</c:v>
                </c:pt>
                <c:pt idx="16">
                  <c:v>5.680723453183753E-2</c:v>
                </c:pt>
                <c:pt idx="17">
                  <c:v>5.1091867469879516E-2</c:v>
                </c:pt>
                <c:pt idx="18">
                  <c:v>4.7328510415758737E-2</c:v>
                </c:pt>
                <c:pt idx="19">
                  <c:v>4.2984134128502306E-2</c:v>
                </c:pt>
                <c:pt idx="20">
                  <c:v>3.8447481909217165E-2</c:v>
                </c:pt>
                <c:pt idx="21">
                  <c:v>2.5721770148255489E-2</c:v>
                </c:pt>
                <c:pt idx="22">
                  <c:v>6.998019984622561E-2</c:v>
                </c:pt>
              </c:numCache>
            </c:numRef>
          </c:val>
          <c:extLst>
            <c:ext xmlns:c16="http://schemas.microsoft.com/office/drawing/2014/chart" uri="{C3380CC4-5D6E-409C-BE32-E72D297353CC}">
              <c16:uniqueId val="{00000016-E645-4B40-81E0-68E950A39304}"/>
            </c:ext>
          </c:extLst>
        </c:ser>
        <c:ser>
          <c:idx val="3"/>
          <c:order val="3"/>
          <c:tx>
            <c:strRef>
              <c:f>年齢別_健診受診率!$AA$4:$AA$5</c:f>
              <c:strCache>
                <c:ptCount val="2"/>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年齢別_健診受診率!$AA$6:$AA$28</c:f>
              <c:numCache>
                <c:formatCode>0.0%</c:formatCode>
                <c:ptCount val="23"/>
                <c:pt idx="0">
                  <c:v>0.79821334734629534</c:v>
                </c:pt>
                <c:pt idx="1">
                  <c:v>0.76552410629273782</c:v>
                </c:pt>
                <c:pt idx="2">
                  <c:v>0.60914877989063898</c:v>
                </c:pt>
                <c:pt idx="3">
                  <c:v>0.61582412931476527</c:v>
                </c:pt>
                <c:pt idx="4">
                  <c:v>0.62857733574180075</c:v>
                </c:pt>
                <c:pt idx="5">
                  <c:v>0.64247394709255723</c:v>
                </c:pt>
                <c:pt idx="6">
                  <c:v>0.65132470031266221</c:v>
                </c:pt>
                <c:pt idx="7">
                  <c:v>0.66281626282993289</c:v>
                </c:pt>
                <c:pt idx="8">
                  <c:v>0.67613203138450939</c:v>
                </c:pt>
                <c:pt idx="9">
                  <c:v>0.6869872297923949</c:v>
                </c:pt>
                <c:pt idx="10">
                  <c:v>0.69973332588693571</c:v>
                </c:pt>
                <c:pt idx="11">
                  <c:v>0.71564688130478271</c:v>
                </c:pt>
                <c:pt idx="12">
                  <c:v>0.73391730622413309</c:v>
                </c:pt>
                <c:pt idx="13">
                  <c:v>0.75350647348951916</c:v>
                </c:pt>
                <c:pt idx="14">
                  <c:v>0.76918645870258773</c:v>
                </c:pt>
                <c:pt idx="15">
                  <c:v>0.78459571748162349</c:v>
                </c:pt>
                <c:pt idx="16">
                  <c:v>0.8012057553062556</c:v>
                </c:pt>
                <c:pt idx="17">
                  <c:v>0.81999246987951813</c:v>
                </c:pt>
                <c:pt idx="18">
                  <c:v>0.83448095528632438</c:v>
                </c:pt>
                <c:pt idx="19">
                  <c:v>0.85253741420051765</c:v>
                </c:pt>
                <c:pt idx="20">
                  <c:v>0.86163292157006066</c:v>
                </c:pt>
                <c:pt idx="21">
                  <c:v>0.90561252926095193</c:v>
                </c:pt>
                <c:pt idx="22">
                  <c:v>0.69998495520961779</c:v>
                </c:pt>
              </c:numCache>
            </c:numRef>
          </c:val>
          <c:extLst>
            <c:ext xmlns:c16="http://schemas.microsoft.com/office/drawing/2014/chart" uri="{C3380CC4-5D6E-409C-BE32-E72D297353CC}">
              <c16:uniqueId val="{00000018-E645-4B40-81E0-68E950A39304}"/>
            </c:ext>
          </c:extLst>
        </c:ser>
        <c:dLbls>
          <c:dLblPos val="ctr"/>
          <c:showLegendKey val="0"/>
          <c:showVal val="1"/>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6663556240518216"/>
          <c:y val="6.0460955275158839E-3"/>
          <c:w val="0.50036963903002862"/>
          <c:h val="2.307593126335228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0"/>
          <c:order val="0"/>
          <c:tx>
            <c:strRef>
              <c:f>市区町村別_健診受診率!$EG$4</c:f>
              <c:strCache>
                <c:ptCount val="1"/>
                <c:pt idx="0">
                  <c:v>医科･歯科</c:v>
                </c:pt>
              </c:strCache>
            </c:strRef>
          </c:tx>
          <c:spPr>
            <a:solidFill>
              <a:schemeClr val="accent1">
                <a:lumMod val="60000"/>
                <a:lumOff val="40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市区町村別_健診受診率!$EG$7:$EG$50</c:f>
              <c:numCache>
                <c:formatCode>0.0%</c:formatCode>
                <c:ptCount val="44"/>
                <c:pt idx="0">
                  <c:v>4.189718650942096E-2</c:v>
                </c:pt>
                <c:pt idx="1">
                  <c:v>4.4448826661408009E-2</c:v>
                </c:pt>
                <c:pt idx="2">
                  <c:v>5.387647831800263E-2</c:v>
                </c:pt>
                <c:pt idx="3">
                  <c:v>5.1598386095592801E-2</c:v>
                </c:pt>
                <c:pt idx="4">
                  <c:v>8.4901433691756276E-2</c:v>
                </c:pt>
                <c:pt idx="5">
                  <c:v>0.11707237645526337</c:v>
                </c:pt>
                <c:pt idx="6">
                  <c:v>7.4292452830188677E-2</c:v>
                </c:pt>
                <c:pt idx="7">
                  <c:v>7.2587262513412867E-2</c:v>
                </c:pt>
                <c:pt idx="8">
                  <c:v>5.4111631870472944E-2</c:v>
                </c:pt>
                <c:pt idx="9">
                  <c:v>4.4738323016319637E-2</c:v>
                </c:pt>
                <c:pt idx="10">
                  <c:v>6.2480396461953455E-2</c:v>
                </c:pt>
                <c:pt idx="11">
                  <c:v>0.11998814931858581</c:v>
                </c:pt>
                <c:pt idx="12">
                  <c:v>9.1788097507830582E-2</c:v>
                </c:pt>
                <c:pt idx="13">
                  <c:v>7.7846790890269149E-2</c:v>
                </c:pt>
                <c:pt idx="14">
                  <c:v>8.9289954880075989E-2</c:v>
                </c:pt>
                <c:pt idx="15">
                  <c:v>8.5349279695569449E-2</c:v>
                </c:pt>
                <c:pt idx="16">
                  <c:v>0.10258591357604628</c:v>
                </c:pt>
                <c:pt idx="17">
                  <c:v>4.6875E-2</c:v>
                </c:pt>
                <c:pt idx="18">
                  <c:v>6.7571834543732237E-2</c:v>
                </c:pt>
                <c:pt idx="19">
                  <c:v>0.12628409493446688</c:v>
                </c:pt>
                <c:pt idx="20">
                  <c:v>0.10921380291711134</c:v>
                </c:pt>
                <c:pt idx="21">
                  <c:v>8.5876198779424581E-2</c:v>
                </c:pt>
                <c:pt idx="22">
                  <c:v>8.8311688311688313E-2</c:v>
                </c:pt>
                <c:pt idx="23">
                  <c:v>5.2548399841959699E-2</c:v>
                </c:pt>
                <c:pt idx="24">
                  <c:v>5.8871627146361405E-2</c:v>
                </c:pt>
                <c:pt idx="25">
                  <c:v>7.0016034206306782E-2</c:v>
                </c:pt>
                <c:pt idx="26">
                  <c:v>0.13065795613625758</c:v>
                </c:pt>
                <c:pt idx="27">
                  <c:v>6.5315514647313916E-2</c:v>
                </c:pt>
                <c:pt idx="28">
                  <c:v>4.7520661157024795E-2</c:v>
                </c:pt>
                <c:pt idx="29">
                  <c:v>7.5986078886310898E-2</c:v>
                </c:pt>
                <c:pt idx="30">
                  <c:v>4.3007769145394004E-2</c:v>
                </c:pt>
                <c:pt idx="31">
                  <c:v>6.9819819819819814E-2</c:v>
                </c:pt>
                <c:pt idx="32">
                  <c:v>3.6881419234360412E-2</c:v>
                </c:pt>
                <c:pt idx="33">
                  <c:v>7.2659176029962552E-2</c:v>
                </c:pt>
                <c:pt idx="34">
                  <c:v>0.14587525150905434</c:v>
                </c:pt>
                <c:pt idx="35">
                  <c:v>4.9792531120331947E-2</c:v>
                </c:pt>
                <c:pt idx="36">
                  <c:v>5.4455445544554455E-2</c:v>
                </c:pt>
                <c:pt idx="37">
                  <c:v>5.155746509129968E-2</c:v>
                </c:pt>
                <c:pt idx="38">
                  <c:v>6.25E-2</c:v>
                </c:pt>
                <c:pt idx="39">
                  <c:v>2.7397260273972601E-2</c:v>
                </c:pt>
                <c:pt idx="40">
                  <c:v>7.9447322970639028E-2</c:v>
                </c:pt>
                <c:pt idx="41">
                  <c:v>7.1748878923766815E-2</c:v>
                </c:pt>
                <c:pt idx="42">
                  <c:v>6.5395095367847406E-2</c:v>
                </c:pt>
                <c:pt idx="43">
                  <c:v>6.8259236787735308E-2</c:v>
                </c:pt>
              </c:numCache>
            </c:numRef>
          </c:val>
          <c:extLst>
            <c:ext xmlns:c16="http://schemas.microsoft.com/office/drawing/2014/chart" uri="{C3380CC4-5D6E-409C-BE32-E72D297353CC}">
              <c16:uniqueId val="{00000004-B828-4609-B826-FC1A0D4D77F9}"/>
            </c:ext>
          </c:extLst>
        </c:ser>
        <c:ser>
          <c:idx val="1"/>
          <c:order val="1"/>
          <c:tx>
            <c:strRef>
              <c:f>市区町村別_健診受診率!$EJ$4</c:f>
              <c:strCache>
                <c:ptCount val="1"/>
                <c:pt idx="0">
                  <c:v>医科のみ</c:v>
                </c:pt>
              </c:strCache>
            </c:strRef>
          </c:tx>
          <c:spPr>
            <a:solidFill>
              <a:srgbClr val="FFC000"/>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市区町村別_健診受診率!$EJ$7:$EJ$50</c:f>
              <c:numCache>
                <c:formatCode>0.0%</c:formatCode>
                <c:ptCount val="44"/>
                <c:pt idx="0">
                  <c:v>0.14443503770353014</c:v>
                </c:pt>
                <c:pt idx="1">
                  <c:v>0.21510550187339775</c:v>
                </c:pt>
                <c:pt idx="2">
                  <c:v>0.20367936925098554</c:v>
                </c:pt>
                <c:pt idx="3">
                  <c:v>0.20282433271260086</c:v>
                </c:pt>
                <c:pt idx="4">
                  <c:v>0.39852150537634407</c:v>
                </c:pt>
                <c:pt idx="5">
                  <c:v>0.27900350077342667</c:v>
                </c:pt>
                <c:pt idx="6">
                  <c:v>0.24174528301886791</c:v>
                </c:pt>
                <c:pt idx="7">
                  <c:v>0.3011424603926024</c:v>
                </c:pt>
                <c:pt idx="8">
                  <c:v>0.20409032807839794</c:v>
                </c:pt>
                <c:pt idx="9">
                  <c:v>0.13562183455261678</c:v>
                </c:pt>
                <c:pt idx="10">
                  <c:v>0.22200614766953139</c:v>
                </c:pt>
                <c:pt idx="11">
                  <c:v>0.18970965830535255</c:v>
                </c:pt>
                <c:pt idx="12">
                  <c:v>0.23273866267193244</c:v>
                </c:pt>
                <c:pt idx="13">
                  <c:v>0.19958592132505176</c:v>
                </c:pt>
                <c:pt idx="14">
                  <c:v>0.25385894086915223</c:v>
                </c:pt>
                <c:pt idx="15">
                  <c:v>0.23240010872519706</c:v>
                </c:pt>
                <c:pt idx="16">
                  <c:v>0.2522966995576727</c:v>
                </c:pt>
                <c:pt idx="17">
                  <c:v>0.1798406862745098</c:v>
                </c:pt>
                <c:pt idx="18">
                  <c:v>0.22039785285759395</c:v>
                </c:pt>
                <c:pt idx="19">
                  <c:v>0.2697484945093872</c:v>
                </c:pt>
                <c:pt idx="20">
                  <c:v>0.23105656350053361</c:v>
                </c:pt>
                <c:pt idx="21">
                  <c:v>0.23234524847428073</c:v>
                </c:pt>
                <c:pt idx="22">
                  <c:v>0.28155844155844156</c:v>
                </c:pt>
                <c:pt idx="23">
                  <c:v>0.24259186092453575</c:v>
                </c:pt>
                <c:pt idx="24">
                  <c:v>0.17211774325429272</c:v>
                </c:pt>
                <c:pt idx="25">
                  <c:v>0.20363442009620525</c:v>
                </c:pt>
                <c:pt idx="26">
                  <c:v>0.29538030797946802</c:v>
                </c:pt>
                <c:pt idx="27">
                  <c:v>0.18302504646428888</c:v>
                </c:pt>
                <c:pt idx="28">
                  <c:v>0.22933884297520662</c:v>
                </c:pt>
                <c:pt idx="29">
                  <c:v>0.19895591647331787</c:v>
                </c:pt>
                <c:pt idx="30">
                  <c:v>0.21587125416204217</c:v>
                </c:pt>
                <c:pt idx="31">
                  <c:v>0.30225225225225227</c:v>
                </c:pt>
                <c:pt idx="32">
                  <c:v>0.15452847805788983</c:v>
                </c:pt>
                <c:pt idx="33">
                  <c:v>0.22696629213483147</c:v>
                </c:pt>
                <c:pt idx="34">
                  <c:v>0.40140845070422537</c:v>
                </c:pt>
                <c:pt idx="35">
                  <c:v>0.29253112033195022</c:v>
                </c:pt>
                <c:pt idx="36">
                  <c:v>0.20544554455445543</c:v>
                </c:pt>
                <c:pt idx="37">
                  <c:v>0.21643394199785176</c:v>
                </c:pt>
                <c:pt idx="38">
                  <c:v>0.25568181818181818</c:v>
                </c:pt>
                <c:pt idx="39">
                  <c:v>0.20273972602739726</c:v>
                </c:pt>
                <c:pt idx="40">
                  <c:v>0.30397236614853196</c:v>
                </c:pt>
                <c:pt idx="41">
                  <c:v>0.31988041853512705</c:v>
                </c:pt>
                <c:pt idx="42">
                  <c:v>0.28065395095367845</c:v>
                </c:pt>
                <c:pt idx="43">
                  <c:v>0.21640870679023361</c:v>
                </c:pt>
              </c:numCache>
            </c:numRef>
          </c:val>
          <c:extLst>
            <c:ext xmlns:c16="http://schemas.microsoft.com/office/drawing/2014/chart" uri="{C3380CC4-5D6E-409C-BE32-E72D297353CC}">
              <c16:uniqueId val="{00000005-B828-4609-B826-FC1A0D4D77F9}"/>
            </c:ext>
          </c:extLst>
        </c:ser>
        <c:ser>
          <c:idx val="2"/>
          <c:order val="2"/>
          <c:tx>
            <c:strRef>
              <c:f>市区町村別_健診受診率!$EM$4</c:f>
              <c:strCache>
                <c:ptCount val="1"/>
                <c:pt idx="0">
                  <c:v>歯科のみ</c:v>
                </c:pt>
              </c:strCache>
            </c:strRef>
          </c:tx>
          <c:spPr>
            <a:solidFill>
              <a:schemeClr val="accent3">
                <a:lumMod val="75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市区町村別_健診受診率!$EM$7:$EM$50</c:f>
              <c:numCache>
                <c:formatCode>0.0%</c:formatCode>
                <c:ptCount val="44"/>
                <c:pt idx="0">
                  <c:v>8.0289815124726827E-2</c:v>
                </c:pt>
                <c:pt idx="1">
                  <c:v>5.4229934924078092E-2</c:v>
                </c:pt>
                <c:pt idx="2">
                  <c:v>6.5515299418058948E-2</c:v>
                </c:pt>
                <c:pt idx="3">
                  <c:v>7.5729360645561766E-2</c:v>
                </c:pt>
                <c:pt idx="4">
                  <c:v>3.6738351254480286E-2</c:v>
                </c:pt>
                <c:pt idx="5">
                  <c:v>7.4737441992998449E-2</c:v>
                </c:pt>
                <c:pt idx="6">
                  <c:v>7.0754716981132074E-2</c:v>
                </c:pt>
                <c:pt idx="7">
                  <c:v>4.8538786845925642E-2</c:v>
                </c:pt>
                <c:pt idx="8">
                  <c:v>9.7145291861951422E-2</c:v>
                </c:pt>
                <c:pt idx="9">
                  <c:v>9.0039392234102414E-2</c:v>
                </c:pt>
                <c:pt idx="10">
                  <c:v>4.7048491311711939E-2</c:v>
                </c:pt>
                <c:pt idx="11">
                  <c:v>0.14062808611495162</c:v>
                </c:pt>
                <c:pt idx="12">
                  <c:v>0.10159335421489854</c:v>
                </c:pt>
                <c:pt idx="13">
                  <c:v>9.5238095238095233E-2</c:v>
                </c:pt>
                <c:pt idx="14">
                  <c:v>7.3141771550700549E-2</c:v>
                </c:pt>
                <c:pt idx="15">
                  <c:v>7.4476759989127478E-2</c:v>
                </c:pt>
                <c:pt idx="16">
                  <c:v>9.3058863559033686E-2</c:v>
                </c:pt>
                <c:pt idx="17">
                  <c:v>6.158088235294118E-2</c:v>
                </c:pt>
                <c:pt idx="18">
                  <c:v>6.6940322071360914E-2</c:v>
                </c:pt>
                <c:pt idx="19">
                  <c:v>9.688274884874247E-2</c:v>
                </c:pt>
                <c:pt idx="20">
                  <c:v>0.11899679829242263</c:v>
                </c:pt>
                <c:pt idx="21">
                  <c:v>7.4978204010462068E-2</c:v>
                </c:pt>
                <c:pt idx="22">
                  <c:v>7.168831168831169E-2</c:v>
                </c:pt>
                <c:pt idx="23">
                  <c:v>4.8202291584354011E-2</c:v>
                </c:pt>
                <c:pt idx="24">
                  <c:v>9.4031071136549474E-2</c:v>
                </c:pt>
                <c:pt idx="25">
                  <c:v>8.5515766969535015E-2</c:v>
                </c:pt>
                <c:pt idx="26">
                  <c:v>7.1395240317312175E-2</c:v>
                </c:pt>
                <c:pt idx="27">
                  <c:v>9.9035312859545088E-2</c:v>
                </c:pt>
                <c:pt idx="28">
                  <c:v>4.7520661157024795E-2</c:v>
                </c:pt>
                <c:pt idx="29">
                  <c:v>8.2946635730858462E-2</c:v>
                </c:pt>
                <c:pt idx="30">
                  <c:v>4.4672586015538293E-2</c:v>
                </c:pt>
                <c:pt idx="31">
                  <c:v>4.8648648648648651E-2</c:v>
                </c:pt>
                <c:pt idx="32">
                  <c:v>4.6218487394957986E-2</c:v>
                </c:pt>
                <c:pt idx="33">
                  <c:v>8.4644194756554311E-2</c:v>
                </c:pt>
                <c:pt idx="34">
                  <c:v>6.1368209255533199E-2</c:v>
                </c:pt>
                <c:pt idx="35">
                  <c:v>2.4896265560165973E-2</c:v>
                </c:pt>
                <c:pt idx="36">
                  <c:v>8.4158415841584164E-2</c:v>
                </c:pt>
                <c:pt idx="37">
                  <c:v>7.0354457572502679E-2</c:v>
                </c:pt>
                <c:pt idx="38">
                  <c:v>0.13636363636363635</c:v>
                </c:pt>
                <c:pt idx="39">
                  <c:v>3.287671232876712E-2</c:v>
                </c:pt>
                <c:pt idx="40">
                  <c:v>2.7633851468048358E-2</c:v>
                </c:pt>
                <c:pt idx="41">
                  <c:v>4.7832585949177879E-2</c:v>
                </c:pt>
                <c:pt idx="42">
                  <c:v>6.8119891008174394E-2</c:v>
                </c:pt>
                <c:pt idx="43">
                  <c:v>7.4738966812202837E-2</c:v>
                </c:pt>
              </c:numCache>
            </c:numRef>
          </c:val>
          <c:extLst>
            <c:ext xmlns:c16="http://schemas.microsoft.com/office/drawing/2014/chart" uri="{C3380CC4-5D6E-409C-BE32-E72D297353CC}">
              <c16:uniqueId val="{00000006-B828-4609-B826-FC1A0D4D77F9}"/>
            </c:ext>
          </c:extLst>
        </c:ser>
        <c:ser>
          <c:idx val="3"/>
          <c:order val="3"/>
          <c:tx>
            <c:strRef>
              <c:f>市区町村別_健診受診率!$EP$4</c:f>
              <c:strCache>
                <c:ptCount val="1"/>
                <c:pt idx="0">
                  <c:v>未受診</c:v>
                </c:pt>
              </c:strCache>
            </c:strRef>
          </c:tx>
          <c:spPr>
            <a:solidFill>
              <a:srgbClr val="E6B9B8"/>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市区町村別_健診受診率!$EP$7:$EP$50</c:f>
              <c:numCache>
                <c:formatCode>0.0%</c:formatCode>
                <c:ptCount val="44"/>
                <c:pt idx="0">
                  <c:v>0.73337796066232208</c:v>
                </c:pt>
                <c:pt idx="1">
                  <c:v>0.68621573654111612</c:v>
                </c:pt>
                <c:pt idx="2">
                  <c:v>0.67692885301295291</c:v>
                </c:pt>
                <c:pt idx="3">
                  <c:v>0.66984792054624454</c:v>
                </c:pt>
                <c:pt idx="4">
                  <c:v>0.47983870967741937</c:v>
                </c:pt>
                <c:pt idx="5">
                  <c:v>0.52918668077831144</c:v>
                </c:pt>
                <c:pt idx="6">
                  <c:v>0.6132075471698113</c:v>
                </c:pt>
                <c:pt idx="7">
                  <c:v>0.57773149024805903</c:v>
                </c:pt>
                <c:pt idx="8">
                  <c:v>0.64465274818917773</c:v>
                </c:pt>
                <c:pt idx="9">
                  <c:v>0.72960045019696118</c:v>
                </c:pt>
                <c:pt idx="10">
                  <c:v>0.66846496455680326</c:v>
                </c:pt>
                <c:pt idx="11">
                  <c:v>0.54967410626111002</c:v>
                </c:pt>
                <c:pt idx="12">
                  <c:v>0.57387988560533842</c:v>
                </c:pt>
                <c:pt idx="13">
                  <c:v>0.62732919254658381</c:v>
                </c:pt>
                <c:pt idx="14">
                  <c:v>0.58370933270007119</c:v>
                </c:pt>
                <c:pt idx="15">
                  <c:v>0.607773851590106</c:v>
                </c:pt>
                <c:pt idx="16">
                  <c:v>0.55205852330724736</c:v>
                </c:pt>
                <c:pt idx="17">
                  <c:v>0.71170343137254899</c:v>
                </c:pt>
                <c:pt idx="18">
                  <c:v>0.64508999052731286</c:v>
                </c:pt>
                <c:pt idx="19">
                  <c:v>0.50708466170740352</c:v>
                </c:pt>
                <c:pt idx="20">
                  <c:v>0.54073283528993243</c:v>
                </c:pt>
                <c:pt idx="21">
                  <c:v>0.60680034873583266</c:v>
                </c:pt>
                <c:pt idx="22">
                  <c:v>0.55844155844155841</c:v>
                </c:pt>
                <c:pt idx="23">
                  <c:v>0.65665744764915057</c:v>
                </c:pt>
                <c:pt idx="24">
                  <c:v>0.67497955846279645</c:v>
                </c:pt>
                <c:pt idx="25">
                  <c:v>0.640833778727953</c:v>
                </c:pt>
                <c:pt idx="26">
                  <c:v>0.5025664955669622</c:v>
                </c:pt>
                <c:pt idx="27">
                  <c:v>0.65262412602885211</c:v>
                </c:pt>
                <c:pt idx="28">
                  <c:v>0.67561983471074383</c:v>
                </c:pt>
                <c:pt idx="29">
                  <c:v>0.64211136890951281</c:v>
                </c:pt>
                <c:pt idx="30">
                  <c:v>0.69644839067702558</c:v>
                </c:pt>
                <c:pt idx="31">
                  <c:v>0.57927927927927925</c:v>
                </c:pt>
                <c:pt idx="32">
                  <c:v>0.76237161531279174</c:v>
                </c:pt>
                <c:pt idx="33">
                  <c:v>0.61573033707865166</c:v>
                </c:pt>
                <c:pt idx="34">
                  <c:v>0.39134808853118713</c:v>
                </c:pt>
                <c:pt idx="35">
                  <c:v>0.63278008298755184</c:v>
                </c:pt>
                <c:pt idx="36">
                  <c:v>0.65594059405940597</c:v>
                </c:pt>
                <c:pt idx="37">
                  <c:v>0.66165413533834583</c:v>
                </c:pt>
                <c:pt idx="38">
                  <c:v>0.54545454545454541</c:v>
                </c:pt>
                <c:pt idx="39">
                  <c:v>0.73698630136986298</c:v>
                </c:pt>
                <c:pt idx="40">
                  <c:v>0.58894645941278068</c:v>
                </c:pt>
                <c:pt idx="41">
                  <c:v>0.5605381165919282</c:v>
                </c:pt>
                <c:pt idx="42">
                  <c:v>0.58583106267029972</c:v>
                </c:pt>
                <c:pt idx="43">
                  <c:v>0.6405930896098283</c:v>
                </c:pt>
              </c:numCache>
            </c:numRef>
          </c:val>
          <c:extLst>
            <c:ext xmlns:c16="http://schemas.microsoft.com/office/drawing/2014/chart" uri="{C3380CC4-5D6E-409C-BE32-E72D297353CC}">
              <c16:uniqueId val="{00000007-B828-4609-B826-FC1A0D4D77F9}"/>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5805873015873017"/>
          <c:h val="2.3075153130851504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市区町村別_健診受診率!$DW$6</c:f>
              <c:strCache>
                <c:ptCount val="1"/>
                <c:pt idx="0">
                  <c:v>前年度との差分(医科･歯科)</c:v>
                </c:pt>
              </c:strCache>
            </c:strRef>
          </c:tx>
          <c:spPr>
            <a:solidFill>
              <a:schemeClr val="accent1"/>
            </a:solidFill>
            <a:ln>
              <a:noFill/>
            </a:ln>
          </c:spPr>
          <c:invertIfNegative val="0"/>
          <c:dLbls>
            <c:dLbl>
              <c:idx val="1"/>
              <c:layout>
                <c:manualLayout>
                  <c:x val="2.41922222222222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C4-4902-8245-45BC6A243B60}"/>
                </c:ext>
              </c:extLst>
            </c:dLbl>
            <c:dLbl>
              <c:idx val="3"/>
              <c:layout>
                <c:manualLayout>
                  <c:x val="2.41922222222222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C4-4902-8245-45BC6A243B60}"/>
                </c:ext>
              </c:extLst>
            </c:dLbl>
            <c:dLbl>
              <c:idx val="4"/>
              <c:layout>
                <c:manualLayout>
                  <c:x val="2.21761904761904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C4-4902-8245-45BC6A243B60}"/>
                </c:ext>
              </c:extLst>
            </c:dLbl>
            <c:dLbl>
              <c:idx val="25"/>
              <c:layout>
                <c:manualLayout>
                  <c:x val="2.21761904761904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C4-4902-8245-45BC6A243B60}"/>
                </c:ext>
              </c:extLst>
            </c:dLbl>
            <c:dLbl>
              <c:idx val="33"/>
              <c:layout>
                <c:manualLayout>
                  <c:x val="2.41922222222222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C4-4902-8245-45BC6A243B60}"/>
                </c:ext>
              </c:extLst>
            </c:dLbl>
            <c:dLbl>
              <c:idx val="39"/>
              <c:layout>
                <c:manualLayout>
                  <c:x val="2.21761904761904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C4-4902-8245-45BC6A243B60}"/>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市区町村別_健診受診率!$DW$7:$DW$49</c:f>
              <c:numCache>
                <c:formatCode>General</c:formatCode>
                <c:ptCount val="43"/>
                <c:pt idx="0">
                  <c:v>-0.20000000000000018</c:v>
                </c:pt>
                <c:pt idx="1">
                  <c:v>-9.9999999999999395E-2</c:v>
                </c:pt>
                <c:pt idx="2">
                  <c:v>0</c:v>
                </c:pt>
                <c:pt idx="3">
                  <c:v>-0.10000000000000009</c:v>
                </c:pt>
                <c:pt idx="4">
                  <c:v>-0.10000000000000009</c:v>
                </c:pt>
                <c:pt idx="5">
                  <c:v>-0.60000000000000053</c:v>
                </c:pt>
                <c:pt idx="6">
                  <c:v>-0.20000000000000018</c:v>
                </c:pt>
                <c:pt idx="7">
                  <c:v>0</c:v>
                </c:pt>
                <c:pt idx="8">
                  <c:v>0.2999999999999996</c:v>
                </c:pt>
                <c:pt idx="9">
                  <c:v>0.10000000000000009</c:v>
                </c:pt>
                <c:pt idx="10">
                  <c:v>0.59999999999999987</c:v>
                </c:pt>
                <c:pt idx="11">
                  <c:v>0.40000000000000036</c:v>
                </c:pt>
                <c:pt idx="12">
                  <c:v>0.10000000000000009</c:v>
                </c:pt>
                <c:pt idx="13">
                  <c:v>0.39999999999999969</c:v>
                </c:pt>
                <c:pt idx="14">
                  <c:v>-0.40000000000000036</c:v>
                </c:pt>
                <c:pt idx="15">
                  <c:v>-0.5999999999999992</c:v>
                </c:pt>
                <c:pt idx="16">
                  <c:v>-0.60000000000000053</c:v>
                </c:pt>
                <c:pt idx="17">
                  <c:v>0</c:v>
                </c:pt>
                <c:pt idx="18">
                  <c:v>-0.8</c:v>
                </c:pt>
                <c:pt idx="19">
                  <c:v>-0.70000000000000062</c:v>
                </c:pt>
                <c:pt idx="20">
                  <c:v>-0.20000000000000018</c:v>
                </c:pt>
                <c:pt idx="21">
                  <c:v>-0.20000000000000018</c:v>
                </c:pt>
                <c:pt idx="22">
                  <c:v>0.79999999999999938</c:v>
                </c:pt>
                <c:pt idx="23">
                  <c:v>-0.2999999999999996</c:v>
                </c:pt>
                <c:pt idx="24">
                  <c:v>0.20000000000000018</c:v>
                </c:pt>
                <c:pt idx="25">
                  <c:v>-0.10000000000000009</c:v>
                </c:pt>
                <c:pt idx="26">
                  <c:v>0.70000000000000062</c:v>
                </c:pt>
                <c:pt idx="27">
                  <c:v>-0.40000000000000036</c:v>
                </c:pt>
                <c:pt idx="28">
                  <c:v>0</c:v>
                </c:pt>
                <c:pt idx="29">
                  <c:v>-0.39999999999999969</c:v>
                </c:pt>
                <c:pt idx="30">
                  <c:v>-0.29999999999999993</c:v>
                </c:pt>
                <c:pt idx="31">
                  <c:v>-0.40000000000000036</c:v>
                </c:pt>
                <c:pt idx="32">
                  <c:v>0.19999999999999984</c:v>
                </c:pt>
                <c:pt idx="33">
                  <c:v>-0.10000000000000009</c:v>
                </c:pt>
                <c:pt idx="34">
                  <c:v>0.30000000000000027</c:v>
                </c:pt>
                <c:pt idx="35">
                  <c:v>-0.20000000000000018</c:v>
                </c:pt>
                <c:pt idx="36">
                  <c:v>-0.39999999999999969</c:v>
                </c:pt>
                <c:pt idx="37">
                  <c:v>-0.30000000000000027</c:v>
                </c:pt>
                <c:pt idx="38">
                  <c:v>0.50000000000000044</c:v>
                </c:pt>
                <c:pt idx="39">
                  <c:v>-9.9999999999999922E-2</c:v>
                </c:pt>
                <c:pt idx="40">
                  <c:v>-0.39999999999999969</c:v>
                </c:pt>
                <c:pt idx="41">
                  <c:v>0.2999999999999996</c:v>
                </c:pt>
                <c:pt idx="42">
                  <c:v>1.1000000000000003</c:v>
                </c:pt>
              </c:numCache>
            </c:numRef>
          </c:val>
          <c:extLst>
            <c:ext xmlns:c16="http://schemas.microsoft.com/office/drawing/2014/chart" uri="{C3380CC4-5D6E-409C-BE32-E72D297353CC}">
              <c16:uniqueId val="{00000004-0DEB-4676-9592-7EFD00E491A8}"/>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0DEB-4676-9592-7EFD00E491A8}"/>
              </c:ext>
            </c:extLst>
          </c:dPt>
          <c:dLbls>
            <c:dLbl>
              <c:idx val="0"/>
              <c:layout>
                <c:manualLayout>
                  <c:x val="-0.22818809523809525"/>
                  <c:y val="-0.89009904761904757"/>
                </c:manualLayout>
              </c:layout>
              <c:tx>
                <c:rich>
                  <a:bodyPr/>
                  <a:lstStyle/>
                  <a:p>
                    <a:fld id="{2DCDE855-85CF-4CE6-9FD9-37838928520A}" type="SERIESNAME">
                      <a:rPr lang="ja-JP" altLang="en-US"/>
                      <a:pPr/>
                      <a:t>[系列名]</a:t>
                    </a:fld>
                    <a:r>
                      <a:rPr lang="ja-JP" altLang="en-US" baseline="0"/>
                      <a:t>
</a:t>
                    </a:r>
                    <a:fld id="{8A7D5A0D-29C8-4D19-9AA3-49CD8FB50897}"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DEB-4676-9592-7EFD00E491A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市区町村別_健診受診率!$FT$7:$FT$49</c:f>
              <c:numCache>
                <c:formatCode>General</c:formatCode>
                <c:ptCount val="43"/>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0DEB-4676-9592-7EFD00E491A8}"/>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市区町村別_健診受診率!$EI$6</c:f>
              <c:strCache>
                <c:ptCount val="1"/>
                <c:pt idx="0">
                  <c:v>前年度との差分(医科･歯科)</c:v>
                </c:pt>
              </c:strCache>
            </c:strRef>
          </c:tx>
          <c:spPr>
            <a:solidFill>
              <a:schemeClr val="accent1"/>
            </a:solidFill>
            <a:ln>
              <a:noFill/>
            </a:ln>
          </c:spPr>
          <c:invertIfNegative val="0"/>
          <c:dLbls>
            <c:dLbl>
              <c:idx val="4"/>
              <c:layout>
                <c:manualLayout>
                  <c:x val="6.0479365079365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BB-4461-8A6F-2F8F8D6E4264}"/>
                </c:ext>
              </c:extLst>
            </c:dLbl>
            <c:dLbl>
              <c:idx val="7"/>
              <c:layout>
                <c:manualLayout>
                  <c:x val="6.0479365079365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BB-4461-8A6F-2F8F8D6E4264}"/>
                </c:ext>
              </c:extLst>
            </c:dLbl>
            <c:dLbl>
              <c:idx val="9"/>
              <c:layout>
                <c:manualLayout>
                  <c:x val="6.0479365079365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BB-4461-8A6F-2F8F8D6E4264}"/>
                </c:ext>
              </c:extLst>
            </c:dLbl>
            <c:dLbl>
              <c:idx val="10"/>
              <c:layout>
                <c:manualLayout>
                  <c:x val="6.0479365079365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BB-4461-8A6F-2F8F8D6E4264}"/>
                </c:ext>
              </c:extLst>
            </c:dLbl>
            <c:dLbl>
              <c:idx val="15"/>
              <c:layout>
                <c:manualLayout>
                  <c:x val="6.0479365079365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BB-4461-8A6F-2F8F8D6E4264}"/>
                </c:ext>
              </c:extLst>
            </c:dLbl>
            <c:dLbl>
              <c:idx val="27"/>
              <c:layout>
                <c:manualLayout>
                  <c:x val="1.8144285714285713E-2"/>
                  <c:y val="2.380272303890414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BB-4461-8A6F-2F8F8D6E4264}"/>
                </c:ext>
              </c:extLst>
            </c:dLbl>
            <c:dLbl>
              <c:idx val="36"/>
              <c:layout>
                <c:manualLayout>
                  <c:x val="8.06396825396825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BB-4461-8A6F-2F8F8D6E4264}"/>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市区町村別_健診受診率!$EI$7:$EI$49</c:f>
              <c:numCache>
                <c:formatCode>General</c:formatCode>
                <c:ptCount val="43"/>
                <c:pt idx="0">
                  <c:v>-0.2999999999999996</c:v>
                </c:pt>
                <c:pt idx="1">
                  <c:v>-0.50000000000000044</c:v>
                </c:pt>
                <c:pt idx="2">
                  <c:v>0.7</c:v>
                </c:pt>
                <c:pt idx="3">
                  <c:v>0.2999999999999996</c:v>
                </c:pt>
                <c:pt idx="4">
                  <c:v>-0.19999999999999879</c:v>
                </c:pt>
                <c:pt idx="5">
                  <c:v>-0.49999999999999906</c:v>
                </c:pt>
                <c:pt idx="6">
                  <c:v>0.99999999999999956</c:v>
                </c:pt>
                <c:pt idx="7">
                  <c:v>-0.20000000000000018</c:v>
                </c:pt>
                <c:pt idx="8">
                  <c:v>0.30000000000000027</c:v>
                </c:pt>
                <c:pt idx="9">
                  <c:v>-0.20000000000000018</c:v>
                </c:pt>
                <c:pt idx="10">
                  <c:v>-0.20000000000000018</c:v>
                </c:pt>
                <c:pt idx="11">
                  <c:v>0.10000000000000009</c:v>
                </c:pt>
                <c:pt idx="12">
                  <c:v>-0.70000000000000062</c:v>
                </c:pt>
                <c:pt idx="13">
                  <c:v>-0.40000000000000036</c:v>
                </c:pt>
                <c:pt idx="14">
                  <c:v>-0.30000000000000027</c:v>
                </c:pt>
                <c:pt idx="15">
                  <c:v>-0.19999999999999879</c:v>
                </c:pt>
                <c:pt idx="16">
                  <c:v>-1.3000000000000012</c:v>
                </c:pt>
                <c:pt idx="17">
                  <c:v>0.10000000000000009</c:v>
                </c:pt>
                <c:pt idx="18">
                  <c:v>0.20000000000000018</c:v>
                </c:pt>
                <c:pt idx="19">
                  <c:v>-0.9000000000000008</c:v>
                </c:pt>
                <c:pt idx="20">
                  <c:v>-1.2999999999999998</c:v>
                </c:pt>
                <c:pt idx="21">
                  <c:v>0.29999999999999888</c:v>
                </c:pt>
                <c:pt idx="22">
                  <c:v>-0.30000000000000027</c:v>
                </c:pt>
                <c:pt idx="23">
                  <c:v>0.59999999999999987</c:v>
                </c:pt>
                <c:pt idx="24">
                  <c:v>-1.0000000000000009</c:v>
                </c:pt>
                <c:pt idx="25">
                  <c:v>1.100000000000001</c:v>
                </c:pt>
                <c:pt idx="26">
                  <c:v>-0.99999999999999811</c:v>
                </c:pt>
                <c:pt idx="27">
                  <c:v>-0.10000000000000009</c:v>
                </c:pt>
                <c:pt idx="28">
                  <c:v>-1.5</c:v>
                </c:pt>
                <c:pt idx="29">
                  <c:v>-0.40000000000000036</c:v>
                </c:pt>
                <c:pt idx="30">
                  <c:v>-0.30000000000000027</c:v>
                </c:pt>
                <c:pt idx="31">
                  <c:v>-0.79999999999999938</c:v>
                </c:pt>
                <c:pt idx="32">
                  <c:v>-0.30000000000000027</c:v>
                </c:pt>
                <c:pt idx="33">
                  <c:v>-1.0000000000000009</c:v>
                </c:pt>
                <c:pt idx="34">
                  <c:v>-1.0000000000000009</c:v>
                </c:pt>
                <c:pt idx="35">
                  <c:v>-1.7000000000000002</c:v>
                </c:pt>
                <c:pt idx="36">
                  <c:v>-0.20000000000000018</c:v>
                </c:pt>
                <c:pt idx="37">
                  <c:v>-1.8999999999999997</c:v>
                </c:pt>
                <c:pt idx="38">
                  <c:v>-3.9999999999999996</c:v>
                </c:pt>
                <c:pt idx="39">
                  <c:v>0.19999999999999984</c:v>
                </c:pt>
                <c:pt idx="40">
                  <c:v>-0.50000000000000044</c:v>
                </c:pt>
                <c:pt idx="41">
                  <c:v>-1.0000000000000009</c:v>
                </c:pt>
                <c:pt idx="42">
                  <c:v>-3.8999999999999995</c:v>
                </c:pt>
              </c:numCache>
            </c:numRef>
          </c:val>
          <c:extLst>
            <c:ext xmlns:c16="http://schemas.microsoft.com/office/drawing/2014/chart" uri="{C3380CC4-5D6E-409C-BE32-E72D297353CC}">
              <c16:uniqueId val="{00000004-86BA-4196-9D57-D68D508AC2DE}"/>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86BA-4196-9D57-D68D508AC2DE}"/>
              </c:ext>
            </c:extLst>
          </c:dPt>
          <c:dLbls>
            <c:dLbl>
              <c:idx val="0"/>
              <c:layout>
                <c:manualLayout>
                  <c:x val="-0.23625158730158738"/>
                  <c:y val="-0.89009904761904757"/>
                </c:manualLayout>
              </c:layout>
              <c:tx>
                <c:rich>
                  <a:bodyPr/>
                  <a:lstStyle/>
                  <a:p>
                    <a:fld id="{9634A380-2127-4145-B379-964978B6A803}" type="SERIESNAME">
                      <a:rPr lang="ja-JP" altLang="en-US"/>
                      <a:pPr/>
                      <a:t>[系列名]</a:t>
                    </a:fld>
                    <a:r>
                      <a:rPr lang="ja-JP" altLang="en-US" baseline="0"/>
                      <a:t>
</a:t>
                    </a:r>
                    <a:fld id="{CCBEC05B-2781-4AC3-A53C-A37AFC964D8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86BA-4196-9D57-D68D508AC2DE}"/>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市区町村別_健診受診率!$GF$7:$GF$49</c:f>
              <c:numCache>
                <c:formatCode>General</c:formatCode>
                <c:ptCount val="43"/>
                <c:pt idx="0">
                  <c:v>-0.29999999999999888</c:v>
                </c:pt>
                <c:pt idx="1">
                  <c:v>-0.29999999999999888</c:v>
                </c:pt>
                <c:pt idx="2">
                  <c:v>-0.29999999999999888</c:v>
                </c:pt>
                <c:pt idx="3">
                  <c:v>-0.29999999999999888</c:v>
                </c:pt>
                <c:pt idx="4">
                  <c:v>-0.29999999999999888</c:v>
                </c:pt>
                <c:pt idx="5">
                  <c:v>-0.29999999999999888</c:v>
                </c:pt>
                <c:pt idx="6">
                  <c:v>-0.29999999999999888</c:v>
                </c:pt>
                <c:pt idx="7">
                  <c:v>-0.29999999999999888</c:v>
                </c:pt>
                <c:pt idx="8">
                  <c:v>-0.29999999999999888</c:v>
                </c:pt>
                <c:pt idx="9">
                  <c:v>-0.29999999999999888</c:v>
                </c:pt>
                <c:pt idx="10">
                  <c:v>-0.29999999999999888</c:v>
                </c:pt>
                <c:pt idx="11">
                  <c:v>-0.29999999999999888</c:v>
                </c:pt>
                <c:pt idx="12">
                  <c:v>-0.29999999999999888</c:v>
                </c:pt>
                <c:pt idx="13">
                  <c:v>-0.29999999999999888</c:v>
                </c:pt>
                <c:pt idx="14">
                  <c:v>-0.29999999999999888</c:v>
                </c:pt>
                <c:pt idx="15">
                  <c:v>-0.29999999999999888</c:v>
                </c:pt>
                <c:pt idx="16">
                  <c:v>-0.29999999999999888</c:v>
                </c:pt>
                <c:pt idx="17">
                  <c:v>-0.29999999999999888</c:v>
                </c:pt>
                <c:pt idx="18">
                  <c:v>-0.29999999999999888</c:v>
                </c:pt>
                <c:pt idx="19">
                  <c:v>-0.29999999999999888</c:v>
                </c:pt>
                <c:pt idx="20">
                  <c:v>-0.29999999999999888</c:v>
                </c:pt>
                <c:pt idx="21">
                  <c:v>-0.29999999999999888</c:v>
                </c:pt>
                <c:pt idx="22">
                  <c:v>-0.29999999999999888</c:v>
                </c:pt>
                <c:pt idx="23">
                  <c:v>-0.29999999999999888</c:v>
                </c:pt>
                <c:pt idx="24">
                  <c:v>-0.29999999999999888</c:v>
                </c:pt>
                <c:pt idx="25">
                  <c:v>-0.29999999999999888</c:v>
                </c:pt>
                <c:pt idx="26">
                  <c:v>-0.29999999999999888</c:v>
                </c:pt>
                <c:pt idx="27">
                  <c:v>-0.29999999999999888</c:v>
                </c:pt>
                <c:pt idx="28">
                  <c:v>-0.29999999999999888</c:v>
                </c:pt>
                <c:pt idx="29">
                  <c:v>-0.29999999999999888</c:v>
                </c:pt>
                <c:pt idx="30">
                  <c:v>-0.29999999999999888</c:v>
                </c:pt>
                <c:pt idx="31">
                  <c:v>-0.29999999999999888</c:v>
                </c:pt>
                <c:pt idx="32">
                  <c:v>-0.29999999999999888</c:v>
                </c:pt>
                <c:pt idx="33">
                  <c:v>-0.29999999999999888</c:v>
                </c:pt>
                <c:pt idx="34">
                  <c:v>-0.29999999999999888</c:v>
                </c:pt>
                <c:pt idx="35">
                  <c:v>-0.29999999999999888</c:v>
                </c:pt>
                <c:pt idx="36">
                  <c:v>-0.29999999999999888</c:v>
                </c:pt>
                <c:pt idx="37">
                  <c:v>-0.29999999999999888</c:v>
                </c:pt>
                <c:pt idx="38">
                  <c:v>-0.29999999999999888</c:v>
                </c:pt>
                <c:pt idx="39">
                  <c:v>-0.29999999999999888</c:v>
                </c:pt>
                <c:pt idx="40">
                  <c:v>-0.29999999999999888</c:v>
                </c:pt>
                <c:pt idx="41">
                  <c:v>-0.29999999999999888</c:v>
                </c:pt>
                <c:pt idx="42">
                  <c:v>-0.29999999999999888</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86BA-4196-9D57-D68D508AC2DE}"/>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市区町村別_健診受診率!$EU$6</c:f>
              <c:strCache>
                <c:ptCount val="1"/>
                <c:pt idx="0">
                  <c:v>前年度との差分(医科･歯科)</c:v>
                </c:pt>
              </c:strCache>
            </c:strRef>
          </c:tx>
          <c:spPr>
            <a:solidFill>
              <a:schemeClr val="accent1"/>
            </a:solidFill>
            <a:ln>
              <a:noFill/>
            </a:ln>
          </c:spPr>
          <c:invertIfNegative val="0"/>
          <c:dLbls>
            <c:dLbl>
              <c:idx val="2"/>
              <c:layout>
                <c:manualLayout>
                  <c:x val="1.61280952380953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42-4886-8629-CC0DE1B79A74}"/>
                </c:ext>
              </c:extLst>
            </c:dLbl>
            <c:dLbl>
              <c:idx val="6"/>
              <c:layout>
                <c:manualLayout>
                  <c:x val="1.61280952380953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42-4886-8629-CC0DE1B79A74}"/>
                </c:ext>
              </c:extLst>
            </c:dLbl>
            <c:dLbl>
              <c:idx val="34"/>
              <c:layout>
                <c:manualLayout>
                  <c:x val="1.0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42-4886-8629-CC0DE1B79A74}"/>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市区町村別_健診受診率!$EU$7:$EU$49</c:f>
              <c:numCache>
                <c:formatCode>General</c:formatCode>
                <c:ptCount val="43"/>
                <c:pt idx="0">
                  <c:v>-0.2999999999999996</c:v>
                </c:pt>
                <c:pt idx="1">
                  <c:v>0.10000000000000009</c:v>
                </c:pt>
                <c:pt idx="2">
                  <c:v>-0.10000000000000009</c:v>
                </c:pt>
                <c:pt idx="3">
                  <c:v>0</c:v>
                </c:pt>
                <c:pt idx="4">
                  <c:v>-1.4</c:v>
                </c:pt>
                <c:pt idx="5">
                  <c:v>-0.80000000000000071</c:v>
                </c:pt>
                <c:pt idx="6">
                  <c:v>-0.10000000000000009</c:v>
                </c:pt>
                <c:pt idx="7">
                  <c:v>-0.89999999999999947</c:v>
                </c:pt>
                <c:pt idx="8">
                  <c:v>-0.2999999999999996</c:v>
                </c:pt>
                <c:pt idx="9">
                  <c:v>-1.0999999999999996</c:v>
                </c:pt>
                <c:pt idx="10">
                  <c:v>-0.39999999999999969</c:v>
                </c:pt>
                <c:pt idx="11">
                  <c:v>-0.50000000000000044</c:v>
                </c:pt>
                <c:pt idx="12">
                  <c:v>0.20000000000000018</c:v>
                </c:pt>
                <c:pt idx="13">
                  <c:v>1.4000000000000006</c:v>
                </c:pt>
                <c:pt idx="14">
                  <c:v>-1.0999999999999996</c:v>
                </c:pt>
                <c:pt idx="15">
                  <c:v>0.39999999999999897</c:v>
                </c:pt>
                <c:pt idx="16">
                  <c:v>0.30000000000000027</c:v>
                </c:pt>
                <c:pt idx="17">
                  <c:v>-0.59999999999999987</c:v>
                </c:pt>
                <c:pt idx="18">
                  <c:v>-0.59999999999999987</c:v>
                </c:pt>
                <c:pt idx="19">
                  <c:v>-0.39999999999999897</c:v>
                </c:pt>
                <c:pt idx="20">
                  <c:v>0</c:v>
                </c:pt>
                <c:pt idx="21">
                  <c:v>0.10000000000000009</c:v>
                </c:pt>
                <c:pt idx="22">
                  <c:v>2.4</c:v>
                </c:pt>
                <c:pt idx="23">
                  <c:v>-1.7999999999999996</c:v>
                </c:pt>
                <c:pt idx="24">
                  <c:v>-1.6000000000000008</c:v>
                </c:pt>
                <c:pt idx="25">
                  <c:v>-1.5</c:v>
                </c:pt>
                <c:pt idx="26">
                  <c:v>-2.0000000000000004</c:v>
                </c:pt>
                <c:pt idx="27">
                  <c:v>-0.49999999999999978</c:v>
                </c:pt>
                <c:pt idx="28">
                  <c:v>-0.8</c:v>
                </c:pt>
                <c:pt idx="29">
                  <c:v>-1.3000000000000005</c:v>
                </c:pt>
                <c:pt idx="30">
                  <c:v>-0.7</c:v>
                </c:pt>
                <c:pt idx="31">
                  <c:v>0.30000000000000027</c:v>
                </c:pt>
                <c:pt idx="32">
                  <c:v>0.8</c:v>
                </c:pt>
                <c:pt idx="33">
                  <c:v>-2.9</c:v>
                </c:pt>
                <c:pt idx="34">
                  <c:v>-0.20000000000000018</c:v>
                </c:pt>
                <c:pt idx="35">
                  <c:v>-6.5</c:v>
                </c:pt>
                <c:pt idx="36">
                  <c:v>2.0999999999999996</c:v>
                </c:pt>
                <c:pt idx="37">
                  <c:v>-2.8000000000000003</c:v>
                </c:pt>
                <c:pt idx="38">
                  <c:v>-1.8000000000000003</c:v>
                </c:pt>
                <c:pt idx="39">
                  <c:v>0.99999999999999989</c:v>
                </c:pt>
                <c:pt idx="40">
                  <c:v>-2.5</c:v>
                </c:pt>
                <c:pt idx="41">
                  <c:v>-4.1000000000000005</c:v>
                </c:pt>
                <c:pt idx="42">
                  <c:v>-5.8</c:v>
                </c:pt>
              </c:numCache>
            </c:numRef>
          </c:val>
          <c:extLst>
            <c:ext xmlns:c16="http://schemas.microsoft.com/office/drawing/2014/chart" uri="{C3380CC4-5D6E-409C-BE32-E72D297353CC}">
              <c16:uniqueId val="{00000004-FC05-437A-8782-D4BC3BED3260}"/>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FC05-437A-8782-D4BC3BED3260}"/>
              </c:ext>
            </c:extLst>
          </c:dPt>
          <c:dLbls>
            <c:dLbl>
              <c:idx val="0"/>
              <c:layout>
                <c:manualLayout>
                  <c:x val="-0.23826746031746032"/>
                  <c:y val="-0.89009904761904757"/>
                </c:manualLayout>
              </c:layout>
              <c:tx>
                <c:rich>
                  <a:bodyPr/>
                  <a:lstStyle/>
                  <a:p>
                    <a:fld id="{5FF0A675-031B-47B3-BAD1-1477D2EA7781}" type="SERIESNAME">
                      <a:rPr lang="ja-JP" altLang="en-US"/>
                      <a:pPr/>
                      <a:t>[系列名]</a:t>
                    </a:fld>
                    <a:r>
                      <a:rPr lang="ja-JP" altLang="en-US" baseline="0"/>
                      <a:t>
</a:t>
                    </a:r>
                    <a:fld id="{3837BD98-265D-47B8-8DC6-349CB72A481F}"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FC05-437A-8782-D4BC3BED3260}"/>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市区町村別_健診受診率!$GR$7:$GR$49</c:f>
              <c:numCache>
                <c:formatCode>General</c:formatCode>
                <c:ptCount val="43"/>
                <c:pt idx="0">
                  <c:v>-0.39999999999999969</c:v>
                </c:pt>
                <c:pt idx="1">
                  <c:v>-0.39999999999999969</c:v>
                </c:pt>
                <c:pt idx="2">
                  <c:v>-0.39999999999999969</c:v>
                </c:pt>
                <c:pt idx="3">
                  <c:v>-0.39999999999999969</c:v>
                </c:pt>
                <c:pt idx="4">
                  <c:v>-0.39999999999999969</c:v>
                </c:pt>
                <c:pt idx="5">
                  <c:v>-0.39999999999999969</c:v>
                </c:pt>
                <c:pt idx="6">
                  <c:v>-0.39999999999999969</c:v>
                </c:pt>
                <c:pt idx="7">
                  <c:v>-0.39999999999999969</c:v>
                </c:pt>
                <c:pt idx="8">
                  <c:v>-0.39999999999999969</c:v>
                </c:pt>
                <c:pt idx="9">
                  <c:v>-0.39999999999999969</c:v>
                </c:pt>
                <c:pt idx="10">
                  <c:v>-0.39999999999999969</c:v>
                </c:pt>
                <c:pt idx="11">
                  <c:v>-0.39999999999999969</c:v>
                </c:pt>
                <c:pt idx="12">
                  <c:v>-0.39999999999999969</c:v>
                </c:pt>
                <c:pt idx="13">
                  <c:v>-0.39999999999999969</c:v>
                </c:pt>
                <c:pt idx="14">
                  <c:v>-0.39999999999999969</c:v>
                </c:pt>
                <c:pt idx="15">
                  <c:v>-0.39999999999999969</c:v>
                </c:pt>
                <c:pt idx="16">
                  <c:v>-0.39999999999999969</c:v>
                </c:pt>
                <c:pt idx="17">
                  <c:v>-0.39999999999999969</c:v>
                </c:pt>
                <c:pt idx="18">
                  <c:v>-0.39999999999999969</c:v>
                </c:pt>
                <c:pt idx="19">
                  <c:v>-0.39999999999999969</c:v>
                </c:pt>
                <c:pt idx="20">
                  <c:v>-0.39999999999999969</c:v>
                </c:pt>
                <c:pt idx="21">
                  <c:v>-0.39999999999999969</c:v>
                </c:pt>
                <c:pt idx="22">
                  <c:v>-0.39999999999999969</c:v>
                </c:pt>
                <c:pt idx="23">
                  <c:v>-0.39999999999999969</c:v>
                </c:pt>
                <c:pt idx="24">
                  <c:v>-0.39999999999999969</c:v>
                </c:pt>
                <c:pt idx="25">
                  <c:v>-0.39999999999999969</c:v>
                </c:pt>
                <c:pt idx="26">
                  <c:v>-0.39999999999999969</c:v>
                </c:pt>
                <c:pt idx="27">
                  <c:v>-0.39999999999999969</c:v>
                </c:pt>
                <c:pt idx="28">
                  <c:v>-0.39999999999999969</c:v>
                </c:pt>
                <c:pt idx="29">
                  <c:v>-0.39999999999999969</c:v>
                </c:pt>
                <c:pt idx="30">
                  <c:v>-0.39999999999999969</c:v>
                </c:pt>
                <c:pt idx="31">
                  <c:v>-0.39999999999999969</c:v>
                </c:pt>
                <c:pt idx="32">
                  <c:v>-0.39999999999999969</c:v>
                </c:pt>
                <c:pt idx="33">
                  <c:v>-0.39999999999999969</c:v>
                </c:pt>
                <c:pt idx="34">
                  <c:v>-0.39999999999999969</c:v>
                </c:pt>
                <c:pt idx="35">
                  <c:v>-0.39999999999999969</c:v>
                </c:pt>
                <c:pt idx="36">
                  <c:v>-0.39999999999999969</c:v>
                </c:pt>
                <c:pt idx="37">
                  <c:v>-0.39999999999999969</c:v>
                </c:pt>
                <c:pt idx="38">
                  <c:v>-0.39999999999999969</c:v>
                </c:pt>
                <c:pt idx="39">
                  <c:v>-0.39999999999999969</c:v>
                </c:pt>
                <c:pt idx="40">
                  <c:v>-0.39999999999999969</c:v>
                </c:pt>
                <c:pt idx="41">
                  <c:v>-0.39999999999999969</c:v>
                </c:pt>
                <c:pt idx="42">
                  <c:v>-0.39999999999999969</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FC05-437A-8782-D4BC3BED3260}"/>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市区町村別_健診受診率!$DZ$6</c:f>
              <c:strCache>
                <c:ptCount val="1"/>
                <c:pt idx="0">
                  <c:v>前年度との差分(医科のみ)</c:v>
                </c:pt>
              </c:strCache>
            </c:strRef>
          </c:tx>
          <c:spPr>
            <a:solidFill>
              <a:schemeClr val="accent1"/>
            </a:solidFill>
            <a:ln>
              <a:noFill/>
            </a:ln>
          </c:spPr>
          <c:invertIfNegative val="0"/>
          <c:dLbls>
            <c:dLbl>
              <c:idx val="2"/>
              <c:layout>
                <c:manualLayout>
                  <c:x val="1.81428571428570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B3-4366-A66C-6437BE1122CF}"/>
                </c:ext>
              </c:extLst>
            </c:dLbl>
            <c:dLbl>
              <c:idx val="5"/>
              <c:layout>
                <c:manualLayout>
                  <c:x val="1.6126984126984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B3-4366-A66C-6437BE1122CF}"/>
                </c:ext>
              </c:extLst>
            </c:dLbl>
            <c:dLbl>
              <c:idx val="8"/>
              <c:layout>
                <c:manualLayout>
                  <c:x val="2.822222222222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B3-4366-A66C-6437BE1122CF}"/>
                </c:ext>
              </c:extLst>
            </c:dLbl>
            <c:dLbl>
              <c:idx val="10"/>
              <c:layout>
                <c:manualLayout>
                  <c:x val="6.04761904761897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B3-4366-A66C-6437BE1122CF}"/>
                </c:ext>
              </c:extLst>
            </c:dLbl>
            <c:dLbl>
              <c:idx val="11"/>
              <c:layout>
                <c:manualLayout>
                  <c:x val="1.81428571428570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B3-4366-A66C-6437BE1122CF}"/>
                </c:ext>
              </c:extLst>
            </c:dLbl>
            <c:dLbl>
              <c:idx val="13"/>
              <c:layout>
                <c:manualLayout>
                  <c:x val="4.03174603174595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B3-4366-A66C-6437BE1122CF}"/>
                </c:ext>
              </c:extLst>
            </c:dLbl>
            <c:dLbl>
              <c:idx val="15"/>
              <c:layout>
                <c:manualLayout>
                  <c:x val="4.03174603174595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B3-4366-A66C-6437BE1122CF}"/>
                </c:ext>
              </c:extLst>
            </c:dLbl>
            <c:dLbl>
              <c:idx val="18"/>
              <c:layout>
                <c:manualLayout>
                  <c:x val="2.822222222222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B3-4366-A66C-6437BE1122CF}"/>
                </c:ext>
              </c:extLst>
            </c:dLbl>
            <c:dLbl>
              <c:idx val="20"/>
              <c:layout>
                <c:manualLayout>
                  <c:x val="1.81428571428570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B3-4366-A66C-6437BE1122CF}"/>
                </c:ext>
              </c:extLst>
            </c:dLbl>
            <c:dLbl>
              <c:idx val="25"/>
              <c:layout>
                <c:manualLayout>
                  <c:x val="1.81428571428570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B3-4366-A66C-6437BE1122CF}"/>
                </c:ext>
              </c:extLst>
            </c:dLbl>
            <c:dLbl>
              <c:idx val="27"/>
              <c:layout>
                <c:manualLayout>
                  <c:x val="1.6126984126984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B3-4366-A66C-6437BE1122CF}"/>
                </c:ext>
              </c:extLst>
            </c:dLbl>
            <c:dLbl>
              <c:idx val="31"/>
              <c:layout>
                <c:manualLayout>
                  <c:x val="4.03174603174595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B3-4366-A66C-6437BE1122CF}"/>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市区町村別_健診受診率!$DZ$7:$DZ$49</c:f>
              <c:numCache>
                <c:formatCode>General</c:formatCode>
                <c:ptCount val="43"/>
                <c:pt idx="0">
                  <c:v>0.50000000000000044</c:v>
                </c:pt>
                <c:pt idx="1">
                  <c:v>0</c:v>
                </c:pt>
                <c:pt idx="2">
                  <c:v>0.30000000000000027</c:v>
                </c:pt>
                <c:pt idx="3">
                  <c:v>0.50000000000000044</c:v>
                </c:pt>
                <c:pt idx="4">
                  <c:v>1.9999999999999962</c:v>
                </c:pt>
                <c:pt idx="5">
                  <c:v>0.30000000000000027</c:v>
                </c:pt>
                <c:pt idx="6">
                  <c:v>1.899999999999999</c:v>
                </c:pt>
                <c:pt idx="7">
                  <c:v>1.2000000000000011</c:v>
                </c:pt>
                <c:pt idx="8">
                  <c:v>0.20000000000000018</c:v>
                </c:pt>
                <c:pt idx="9">
                  <c:v>0.80000000000000071</c:v>
                </c:pt>
                <c:pt idx="10">
                  <c:v>0.40000000000000036</c:v>
                </c:pt>
                <c:pt idx="11">
                  <c:v>0.30000000000000027</c:v>
                </c:pt>
                <c:pt idx="12">
                  <c:v>1.2000000000000011</c:v>
                </c:pt>
                <c:pt idx="13">
                  <c:v>0.40000000000000036</c:v>
                </c:pt>
                <c:pt idx="14">
                  <c:v>-0.50000000000000044</c:v>
                </c:pt>
                <c:pt idx="15">
                  <c:v>0.40000000000000036</c:v>
                </c:pt>
                <c:pt idx="16">
                  <c:v>1.0000000000000009</c:v>
                </c:pt>
                <c:pt idx="17">
                  <c:v>0.50000000000000044</c:v>
                </c:pt>
                <c:pt idx="18">
                  <c:v>0.20000000000000018</c:v>
                </c:pt>
                <c:pt idx="19">
                  <c:v>0.70000000000000062</c:v>
                </c:pt>
                <c:pt idx="20">
                  <c:v>0.30000000000000027</c:v>
                </c:pt>
                <c:pt idx="21">
                  <c:v>0.80000000000000071</c:v>
                </c:pt>
                <c:pt idx="22">
                  <c:v>1.100000000000001</c:v>
                </c:pt>
                <c:pt idx="23">
                  <c:v>-0.30000000000000027</c:v>
                </c:pt>
                <c:pt idx="24">
                  <c:v>0</c:v>
                </c:pt>
                <c:pt idx="25">
                  <c:v>0.30000000000000027</c:v>
                </c:pt>
                <c:pt idx="26">
                  <c:v>0.59999999999999498</c:v>
                </c:pt>
                <c:pt idx="27">
                  <c:v>0.30000000000000027</c:v>
                </c:pt>
                <c:pt idx="28">
                  <c:v>0</c:v>
                </c:pt>
                <c:pt idx="29">
                  <c:v>1.2000000000000011</c:v>
                </c:pt>
                <c:pt idx="30">
                  <c:v>1.100000000000001</c:v>
                </c:pt>
                <c:pt idx="31">
                  <c:v>0.39999999999999758</c:v>
                </c:pt>
                <c:pt idx="32">
                  <c:v>0.70000000000000062</c:v>
                </c:pt>
                <c:pt idx="33">
                  <c:v>2.8</c:v>
                </c:pt>
                <c:pt idx="34">
                  <c:v>0.60000000000000053</c:v>
                </c:pt>
                <c:pt idx="35">
                  <c:v>2.0000000000000018</c:v>
                </c:pt>
                <c:pt idx="36">
                  <c:v>0.60000000000000053</c:v>
                </c:pt>
                <c:pt idx="37">
                  <c:v>1.1999999999999984</c:v>
                </c:pt>
                <c:pt idx="38">
                  <c:v>1.8000000000000016</c:v>
                </c:pt>
                <c:pt idx="39">
                  <c:v>1.0000000000000009</c:v>
                </c:pt>
                <c:pt idx="40">
                  <c:v>-1.7999999999999989</c:v>
                </c:pt>
                <c:pt idx="41">
                  <c:v>-0.9000000000000008</c:v>
                </c:pt>
                <c:pt idx="42">
                  <c:v>-2.4999999999999964</c:v>
                </c:pt>
              </c:numCache>
            </c:numRef>
          </c:val>
          <c:extLst>
            <c:ext xmlns:c16="http://schemas.microsoft.com/office/drawing/2014/chart" uri="{C3380CC4-5D6E-409C-BE32-E72D297353CC}">
              <c16:uniqueId val="{00000004-9D2F-47D5-A932-A6868994AED3}"/>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9D2F-47D5-A932-A6868994AED3}"/>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D2F-47D5-A932-A6868994AED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市区町村別_健診受診率!$FW$7:$FW$49</c:f>
              <c:numCache>
                <c:formatCode>General</c:formatCode>
                <c:ptCount val="43"/>
                <c:pt idx="0">
                  <c:v>0.50000000000000044</c:v>
                </c:pt>
                <c:pt idx="1">
                  <c:v>0.50000000000000044</c:v>
                </c:pt>
                <c:pt idx="2">
                  <c:v>0.50000000000000044</c:v>
                </c:pt>
                <c:pt idx="3">
                  <c:v>0.50000000000000044</c:v>
                </c:pt>
                <c:pt idx="4">
                  <c:v>0.50000000000000044</c:v>
                </c:pt>
                <c:pt idx="5">
                  <c:v>0.50000000000000044</c:v>
                </c:pt>
                <c:pt idx="6">
                  <c:v>0.50000000000000044</c:v>
                </c:pt>
                <c:pt idx="7">
                  <c:v>0.50000000000000044</c:v>
                </c:pt>
                <c:pt idx="8">
                  <c:v>0.50000000000000044</c:v>
                </c:pt>
                <c:pt idx="9">
                  <c:v>0.50000000000000044</c:v>
                </c:pt>
                <c:pt idx="10">
                  <c:v>0.50000000000000044</c:v>
                </c:pt>
                <c:pt idx="11">
                  <c:v>0.50000000000000044</c:v>
                </c:pt>
                <c:pt idx="12">
                  <c:v>0.50000000000000044</c:v>
                </c:pt>
                <c:pt idx="13">
                  <c:v>0.50000000000000044</c:v>
                </c:pt>
                <c:pt idx="14">
                  <c:v>0.50000000000000044</c:v>
                </c:pt>
                <c:pt idx="15">
                  <c:v>0.50000000000000044</c:v>
                </c:pt>
                <c:pt idx="16">
                  <c:v>0.50000000000000044</c:v>
                </c:pt>
                <c:pt idx="17">
                  <c:v>0.50000000000000044</c:v>
                </c:pt>
                <c:pt idx="18">
                  <c:v>0.50000000000000044</c:v>
                </c:pt>
                <c:pt idx="19">
                  <c:v>0.50000000000000044</c:v>
                </c:pt>
                <c:pt idx="20">
                  <c:v>0.50000000000000044</c:v>
                </c:pt>
                <c:pt idx="21">
                  <c:v>0.50000000000000044</c:v>
                </c:pt>
                <c:pt idx="22">
                  <c:v>0.50000000000000044</c:v>
                </c:pt>
                <c:pt idx="23">
                  <c:v>0.50000000000000044</c:v>
                </c:pt>
                <c:pt idx="24">
                  <c:v>0.50000000000000044</c:v>
                </c:pt>
                <c:pt idx="25">
                  <c:v>0.50000000000000044</c:v>
                </c:pt>
                <c:pt idx="26">
                  <c:v>0.50000000000000044</c:v>
                </c:pt>
                <c:pt idx="27">
                  <c:v>0.50000000000000044</c:v>
                </c:pt>
                <c:pt idx="28">
                  <c:v>0.50000000000000044</c:v>
                </c:pt>
                <c:pt idx="29">
                  <c:v>0.50000000000000044</c:v>
                </c:pt>
                <c:pt idx="30">
                  <c:v>0.50000000000000044</c:v>
                </c:pt>
                <c:pt idx="31">
                  <c:v>0.50000000000000044</c:v>
                </c:pt>
                <c:pt idx="32">
                  <c:v>0.50000000000000044</c:v>
                </c:pt>
                <c:pt idx="33">
                  <c:v>0.50000000000000044</c:v>
                </c:pt>
                <c:pt idx="34">
                  <c:v>0.50000000000000044</c:v>
                </c:pt>
                <c:pt idx="35">
                  <c:v>0.50000000000000044</c:v>
                </c:pt>
                <c:pt idx="36">
                  <c:v>0.50000000000000044</c:v>
                </c:pt>
                <c:pt idx="37">
                  <c:v>0.50000000000000044</c:v>
                </c:pt>
                <c:pt idx="38">
                  <c:v>0.50000000000000044</c:v>
                </c:pt>
                <c:pt idx="39">
                  <c:v>0.50000000000000044</c:v>
                </c:pt>
                <c:pt idx="40">
                  <c:v>0.50000000000000044</c:v>
                </c:pt>
                <c:pt idx="41">
                  <c:v>0.50000000000000044</c:v>
                </c:pt>
                <c:pt idx="42">
                  <c:v>0.50000000000000044</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9D2F-47D5-A932-A6868994AED3}"/>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市区町村別_健診受診率!$EL$6</c:f>
              <c:strCache>
                <c:ptCount val="1"/>
                <c:pt idx="0">
                  <c:v>前年度との差分(医科のみ)</c:v>
                </c:pt>
              </c:strCache>
            </c:strRef>
          </c:tx>
          <c:spPr>
            <a:solidFill>
              <a:schemeClr val="accent1"/>
            </a:solidFill>
            <a:ln>
              <a:noFill/>
            </a:ln>
          </c:spPr>
          <c:invertIfNegative val="0"/>
          <c:dLbls>
            <c:dLbl>
              <c:idx val="1"/>
              <c:layout>
                <c:manualLayout>
                  <c:x val="6.04761904761904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9E-4D2B-911D-57489D70EBB6}"/>
                </c:ext>
              </c:extLst>
            </c:dLbl>
            <c:dLbl>
              <c:idx val="6"/>
              <c:layout>
                <c:manualLayout>
                  <c:x val="6.04761904761904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9E-4D2B-911D-57489D70EBB6}"/>
                </c:ext>
              </c:extLst>
            </c:dLbl>
            <c:dLbl>
              <c:idx val="10"/>
              <c:layout>
                <c:manualLayout>
                  <c:x val="-6.04761904761904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9E-4D2B-911D-57489D70EBB6}"/>
                </c:ext>
              </c:extLst>
            </c:dLbl>
            <c:dLbl>
              <c:idx val="29"/>
              <c:layout>
                <c:manualLayout>
                  <c:x val="6.04761904761904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9E-4D2B-911D-57489D70EBB6}"/>
                </c:ext>
              </c:extLst>
            </c:dLbl>
            <c:dLbl>
              <c:idx val="32"/>
              <c:layout>
                <c:manualLayout>
                  <c:x val="6.04761904761904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9E-4D2B-911D-57489D70EBB6}"/>
                </c:ext>
              </c:extLst>
            </c:dLbl>
            <c:dLbl>
              <c:idx val="34"/>
              <c:layout>
                <c:manualLayout>
                  <c:x val="1.6126984126984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9E-4D2B-911D-57489D70EBB6}"/>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市区町村別_健診受診率!$EL$7:$EL$49</c:f>
              <c:numCache>
                <c:formatCode>General</c:formatCode>
                <c:ptCount val="43"/>
                <c:pt idx="0">
                  <c:v>0.39999999999999758</c:v>
                </c:pt>
                <c:pt idx="1">
                  <c:v>0.30000000000000027</c:v>
                </c:pt>
                <c:pt idx="2">
                  <c:v>-0.9000000000000008</c:v>
                </c:pt>
                <c:pt idx="3">
                  <c:v>1.6000000000000014</c:v>
                </c:pt>
                <c:pt idx="4">
                  <c:v>1.100000000000001</c:v>
                </c:pt>
                <c:pt idx="5">
                  <c:v>1.2000000000000011</c:v>
                </c:pt>
                <c:pt idx="6">
                  <c:v>0.30000000000000027</c:v>
                </c:pt>
                <c:pt idx="7">
                  <c:v>0.40000000000000036</c:v>
                </c:pt>
                <c:pt idx="8">
                  <c:v>1.3999999999999986</c:v>
                </c:pt>
                <c:pt idx="9">
                  <c:v>0.40000000000000036</c:v>
                </c:pt>
                <c:pt idx="10">
                  <c:v>0</c:v>
                </c:pt>
                <c:pt idx="11">
                  <c:v>-0.30000000000000027</c:v>
                </c:pt>
                <c:pt idx="12">
                  <c:v>2.4000000000000021</c:v>
                </c:pt>
                <c:pt idx="13">
                  <c:v>0.50000000000000044</c:v>
                </c:pt>
                <c:pt idx="14">
                  <c:v>1.7000000000000015</c:v>
                </c:pt>
                <c:pt idx="15">
                  <c:v>-0.29999999999999749</c:v>
                </c:pt>
                <c:pt idx="16">
                  <c:v>-0.10000000000000009</c:v>
                </c:pt>
                <c:pt idx="17">
                  <c:v>-0.10000000000000009</c:v>
                </c:pt>
                <c:pt idx="18">
                  <c:v>0.50000000000000044</c:v>
                </c:pt>
                <c:pt idx="19">
                  <c:v>-0.40000000000000036</c:v>
                </c:pt>
                <c:pt idx="20">
                  <c:v>0.60000000000000053</c:v>
                </c:pt>
                <c:pt idx="21">
                  <c:v>0.80000000000000071</c:v>
                </c:pt>
                <c:pt idx="22">
                  <c:v>-1.2000000000000011</c:v>
                </c:pt>
                <c:pt idx="23">
                  <c:v>0.50000000000000044</c:v>
                </c:pt>
                <c:pt idx="24">
                  <c:v>-0.10000000000000009</c:v>
                </c:pt>
                <c:pt idx="25">
                  <c:v>1.0999999999999983</c:v>
                </c:pt>
                <c:pt idx="26">
                  <c:v>-0.70000000000000062</c:v>
                </c:pt>
                <c:pt idx="27">
                  <c:v>0.50000000000000044</c:v>
                </c:pt>
                <c:pt idx="28">
                  <c:v>-0.89999999999999802</c:v>
                </c:pt>
                <c:pt idx="29">
                  <c:v>0.30000000000000027</c:v>
                </c:pt>
                <c:pt idx="30">
                  <c:v>1.3999999999999986</c:v>
                </c:pt>
                <c:pt idx="31">
                  <c:v>1.4000000000000012</c:v>
                </c:pt>
                <c:pt idx="32">
                  <c:v>0.30000000000000027</c:v>
                </c:pt>
                <c:pt idx="33">
                  <c:v>-1.3999999999999986</c:v>
                </c:pt>
                <c:pt idx="34">
                  <c:v>0.20000000000000018</c:v>
                </c:pt>
                <c:pt idx="35">
                  <c:v>4.3999999999999986</c:v>
                </c:pt>
                <c:pt idx="36">
                  <c:v>0.79999999999999793</c:v>
                </c:pt>
                <c:pt idx="37">
                  <c:v>1.4999999999999987</c:v>
                </c:pt>
                <c:pt idx="38">
                  <c:v>5.1000000000000014</c:v>
                </c:pt>
                <c:pt idx="39">
                  <c:v>3.6000000000000005</c:v>
                </c:pt>
                <c:pt idx="40">
                  <c:v>1.6000000000000014</c:v>
                </c:pt>
                <c:pt idx="41">
                  <c:v>0.80000000000000071</c:v>
                </c:pt>
                <c:pt idx="42">
                  <c:v>0.50000000000000044</c:v>
                </c:pt>
              </c:numCache>
            </c:numRef>
          </c:val>
          <c:extLst>
            <c:ext xmlns:c16="http://schemas.microsoft.com/office/drawing/2014/chart" uri="{C3380CC4-5D6E-409C-BE32-E72D297353CC}">
              <c16:uniqueId val="{00000004-6781-43A3-BBF1-92E858C5B4C8}"/>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6781-43A3-BBF1-92E858C5B4C8}"/>
              </c:ext>
            </c:extLst>
          </c:dPt>
          <c:dLbls>
            <c:dLbl>
              <c:idx val="0"/>
              <c:layout>
                <c:manualLayout>
                  <c:x val="0.10241507936507936"/>
                  <c:y val="-0.8911066679361452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6781-43A3-BBF1-92E858C5B4C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市区町村別_健診受診率!$GI$7:$GI$49</c:f>
              <c:numCache>
                <c:formatCode>General</c:formatCode>
                <c:ptCount val="43"/>
                <c:pt idx="0">
                  <c:v>0.40000000000000036</c:v>
                </c:pt>
                <c:pt idx="1">
                  <c:v>0.40000000000000036</c:v>
                </c:pt>
                <c:pt idx="2">
                  <c:v>0.40000000000000036</c:v>
                </c:pt>
                <c:pt idx="3">
                  <c:v>0.40000000000000036</c:v>
                </c:pt>
                <c:pt idx="4">
                  <c:v>0.40000000000000036</c:v>
                </c:pt>
                <c:pt idx="5">
                  <c:v>0.40000000000000036</c:v>
                </c:pt>
                <c:pt idx="6">
                  <c:v>0.40000000000000036</c:v>
                </c:pt>
                <c:pt idx="7">
                  <c:v>0.40000000000000036</c:v>
                </c:pt>
                <c:pt idx="8">
                  <c:v>0.40000000000000036</c:v>
                </c:pt>
                <c:pt idx="9">
                  <c:v>0.40000000000000036</c:v>
                </c:pt>
                <c:pt idx="10">
                  <c:v>0.40000000000000036</c:v>
                </c:pt>
                <c:pt idx="11">
                  <c:v>0.40000000000000036</c:v>
                </c:pt>
                <c:pt idx="12">
                  <c:v>0.40000000000000036</c:v>
                </c:pt>
                <c:pt idx="13">
                  <c:v>0.40000000000000036</c:v>
                </c:pt>
                <c:pt idx="14">
                  <c:v>0.40000000000000036</c:v>
                </c:pt>
                <c:pt idx="15">
                  <c:v>0.40000000000000036</c:v>
                </c:pt>
                <c:pt idx="16">
                  <c:v>0.40000000000000036</c:v>
                </c:pt>
                <c:pt idx="17">
                  <c:v>0.40000000000000036</c:v>
                </c:pt>
                <c:pt idx="18">
                  <c:v>0.40000000000000036</c:v>
                </c:pt>
                <c:pt idx="19">
                  <c:v>0.40000000000000036</c:v>
                </c:pt>
                <c:pt idx="20">
                  <c:v>0.40000000000000036</c:v>
                </c:pt>
                <c:pt idx="21">
                  <c:v>0.40000000000000036</c:v>
                </c:pt>
                <c:pt idx="22">
                  <c:v>0.40000000000000036</c:v>
                </c:pt>
                <c:pt idx="23">
                  <c:v>0.40000000000000036</c:v>
                </c:pt>
                <c:pt idx="24">
                  <c:v>0.40000000000000036</c:v>
                </c:pt>
                <c:pt idx="25">
                  <c:v>0.40000000000000036</c:v>
                </c:pt>
                <c:pt idx="26">
                  <c:v>0.40000000000000036</c:v>
                </c:pt>
                <c:pt idx="27">
                  <c:v>0.40000000000000036</c:v>
                </c:pt>
                <c:pt idx="28">
                  <c:v>0.40000000000000036</c:v>
                </c:pt>
                <c:pt idx="29">
                  <c:v>0.40000000000000036</c:v>
                </c:pt>
                <c:pt idx="30">
                  <c:v>0.40000000000000036</c:v>
                </c:pt>
                <c:pt idx="31">
                  <c:v>0.40000000000000036</c:v>
                </c:pt>
                <c:pt idx="32">
                  <c:v>0.40000000000000036</c:v>
                </c:pt>
                <c:pt idx="33">
                  <c:v>0.40000000000000036</c:v>
                </c:pt>
                <c:pt idx="34">
                  <c:v>0.40000000000000036</c:v>
                </c:pt>
                <c:pt idx="35">
                  <c:v>0.40000000000000036</c:v>
                </c:pt>
                <c:pt idx="36">
                  <c:v>0.40000000000000036</c:v>
                </c:pt>
                <c:pt idx="37">
                  <c:v>0.40000000000000036</c:v>
                </c:pt>
                <c:pt idx="38">
                  <c:v>0.40000000000000036</c:v>
                </c:pt>
                <c:pt idx="39">
                  <c:v>0.40000000000000036</c:v>
                </c:pt>
                <c:pt idx="40">
                  <c:v>0.40000000000000036</c:v>
                </c:pt>
                <c:pt idx="41">
                  <c:v>0.40000000000000036</c:v>
                </c:pt>
                <c:pt idx="42">
                  <c:v>0.40000000000000036</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6781-43A3-BBF1-92E858C5B4C8}"/>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市区町村別_健診受診率!$EX$6</c:f>
              <c:strCache>
                <c:ptCount val="1"/>
                <c:pt idx="0">
                  <c:v>前年度との差分(医科のみ)</c:v>
                </c:pt>
              </c:strCache>
            </c:strRef>
          </c:tx>
          <c:spPr>
            <a:solidFill>
              <a:schemeClr val="accent1"/>
            </a:solidFill>
            <a:ln>
              <a:noFill/>
            </a:ln>
          </c:spPr>
          <c:invertIfNegative val="0"/>
          <c:dLbls>
            <c:dLbl>
              <c:idx val="10"/>
              <c:layout>
                <c:manualLayout>
                  <c:x val="1.6126984126984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C-42DE-B454-6392ADBBC2FF}"/>
                </c:ext>
              </c:extLst>
            </c:dLbl>
            <c:dLbl>
              <c:idx val="19"/>
              <c:layout>
                <c:manualLayout>
                  <c:x val="1.41111111111110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2C-42DE-B454-6392ADBBC2FF}"/>
                </c:ext>
              </c:extLst>
            </c:dLbl>
            <c:dLbl>
              <c:idx val="20"/>
              <c:layout>
                <c:manualLayout>
                  <c:x val="1.41111111111111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2C-42DE-B454-6392ADBBC2FF}"/>
                </c:ext>
              </c:extLst>
            </c:dLbl>
            <c:dLbl>
              <c:idx val="26"/>
              <c:layout>
                <c:manualLayout>
                  <c:x val="8.0634920634921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2C-42DE-B454-6392ADBBC2FF}"/>
                </c:ext>
              </c:extLst>
            </c:dLbl>
            <c:dLbl>
              <c:idx val="32"/>
              <c:layout>
                <c:manualLayout>
                  <c:x val="1.20952380952380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2C-42DE-B454-6392ADBBC2FF}"/>
                </c:ext>
              </c:extLst>
            </c:dLbl>
            <c:dLbl>
              <c:idx val="35"/>
              <c:layout>
                <c:manualLayout>
                  <c:x val="4.03174603174603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2C-42DE-B454-6392ADBBC2FF}"/>
                </c:ext>
              </c:extLst>
            </c:dLbl>
            <c:dLbl>
              <c:idx val="36"/>
              <c:layout>
                <c:manualLayout>
                  <c:x val="1.20952380952380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2C-42DE-B454-6392ADBBC2FF}"/>
                </c:ext>
              </c:extLst>
            </c:dLbl>
            <c:dLbl>
              <c:idx val="42"/>
              <c:layout>
                <c:manualLayout>
                  <c:x val="-3.0235555555555557E-2"/>
                  <c:y val="8.06182360595400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B3-4194-93A5-88547DFDA2FB}"/>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市区町村別_健診受診率!$EX$7:$EX$49</c:f>
              <c:numCache>
                <c:formatCode>General</c:formatCode>
                <c:ptCount val="43"/>
                <c:pt idx="0">
                  <c:v>0.70000000000000062</c:v>
                </c:pt>
                <c:pt idx="1">
                  <c:v>-0.30000000000000027</c:v>
                </c:pt>
                <c:pt idx="2">
                  <c:v>0.80000000000000071</c:v>
                </c:pt>
                <c:pt idx="3">
                  <c:v>2.6999999999999997</c:v>
                </c:pt>
                <c:pt idx="4">
                  <c:v>0.70000000000000062</c:v>
                </c:pt>
                <c:pt idx="5">
                  <c:v>-1.3999999999999986</c:v>
                </c:pt>
                <c:pt idx="6">
                  <c:v>1.899999999999999</c:v>
                </c:pt>
                <c:pt idx="7">
                  <c:v>2.5000000000000022</c:v>
                </c:pt>
                <c:pt idx="8">
                  <c:v>3.7000000000000006</c:v>
                </c:pt>
                <c:pt idx="9">
                  <c:v>1.9999999999999991</c:v>
                </c:pt>
                <c:pt idx="10">
                  <c:v>0</c:v>
                </c:pt>
                <c:pt idx="11">
                  <c:v>1.4999999999999987</c:v>
                </c:pt>
                <c:pt idx="12">
                  <c:v>0.89999999999999802</c:v>
                </c:pt>
                <c:pt idx="13">
                  <c:v>-0.20000000000000018</c:v>
                </c:pt>
                <c:pt idx="14">
                  <c:v>-1.100000000000001</c:v>
                </c:pt>
                <c:pt idx="15">
                  <c:v>0.9000000000000008</c:v>
                </c:pt>
                <c:pt idx="16">
                  <c:v>-1.100000000000001</c:v>
                </c:pt>
                <c:pt idx="17">
                  <c:v>0.70000000000000062</c:v>
                </c:pt>
                <c:pt idx="18">
                  <c:v>0.80000000000000071</c:v>
                </c:pt>
                <c:pt idx="19">
                  <c:v>0</c:v>
                </c:pt>
                <c:pt idx="20">
                  <c:v>0.10000000000000009</c:v>
                </c:pt>
                <c:pt idx="21">
                  <c:v>-1.3000000000000012</c:v>
                </c:pt>
                <c:pt idx="22">
                  <c:v>1.8000000000000016</c:v>
                </c:pt>
                <c:pt idx="23">
                  <c:v>-0.80000000000000071</c:v>
                </c:pt>
                <c:pt idx="24">
                  <c:v>-0.70000000000000062</c:v>
                </c:pt>
                <c:pt idx="25">
                  <c:v>-1.899999999999999</c:v>
                </c:pt>
                <c:pt idx="26">
                  <c:v>0.20000000000000018</c:v>
                </c:pt>
                <c:pt idx="27">
                  <c:v>0.50000000000000044</c:v>
                </c:pt>
                <c:pt idx="28">
                  <c:v>0.60000000000000053</c:v>
                </c:pt>
                <c:pt idx="29">
                  <c:v>-1.3999999999999986</c:v>
                </c:pt>
                <c:pt idx="30">
                  <c:v>0.60000000000000053</c:v>
                </c:pt>
                <c:pt idx="31">
                  <c:v>1.0000000000000009</c:v>
                </c:pt>
                <c:pt idx="32">
                  <c:v>0.10000000000000009</c:v>
                </c:pt>
                <c:pt idx="33">
                  <c:v>5.4999999999999991</c:v>
                </c:pt>
                <c:pt idx="34">
                  <c:v>3.5000000000000031</c:v>
                </c:pt>
                <c:pt idx="35">
                  <c:v>0.30000000000000027</c:v>
                </c:pt>
                <c:pt idx="36">
                  <c:v>0.10000000000000009</c:v>
                </c:pt>
                <c:pt idx="37">
                  <c:v>6.7</c:v>
                </c:pt>
                <c:pt idx="38">
                  <c:v>6.2</c:v>
                </c:pt>
                <c:pt idx="39">
                  <c:v>-4.0000000000000009</c:v>
                </c:pt>
                <c:pt idx="40">
                  <c:v>-0.9000000000000008</c:v>
                </c:pt>
                <c:pt idx="41">
                  <c:v>-1.5999999999999959</c:v>
                </c:pt>
                <c:pt idx="42">
                  <c:v>-13.899999999999999</c:v>
                </c:pt>
              </c:numCache>
            </c:numRef>
          </c:val>
          <c:extLst>
            <c:ext xmlns:c16="http://schemas.microsoft.com/office/drawing/2014/chart" uri="{C3380CC4-5D6E-409C-BE32-E72D297353CC}">
              <c16:uniqueId val="{00000004-1728-49EC-8A2A-F582ABDAF1FC}"/>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1728-49EC-8A2A-F582ABDAF1FC}"/>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728-49EC-8A2A-F582ABDAF1FC}"/>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市区町村別_健診受診率!$GU$7:$GU$49</c:f>
              <c:numCache>
                <c:formatCode>General</c:formatCode>
                <c:ptCount val="43"/>
                <c:pt idx="0">
                  <c:v>0.60000000000000053</c:v>
                </c:pt>
                <c:pt idx="1">
                  <c:v>0.60000000000000053</c:v>
                </c:pt>
                <c:pt idx="2">
                  <c:v>0.60000000000000053</c:v>
                </c:pt>
                <c:pt idx="3">
                  <c:v>0.60000000000000053</c:v>
                </c:pt>
                <c:pt idx="4">
                  <c:v>0.60000000000000053</c:v>
                </c:pt>
                <c:pt idx="5">
                  <c:v>0.60000000000000053</c:v>
                </c:pt>
                <c:pt idx="6">
                  <c:v>0.60000000000000053</c:v>
                </c:pt>
                <c:pt idx="7">
                  <c:v>0.60000000000000053</c:v>
                </c:pt>
                <c:pt idx="8">
                  <c:v>0.60000000000000053</c:v>
                </c:pt>
                <c:pt idx="9">
                  <c:v>0.60000000000000053</c:v>
                </c:pt>
                <c:pt idx="10">
                  <c:v>0.60000000000000053</c:v>
                </c:pt>
                <c:pt idx="11">
                  <c:v>0.60000000000000053</c:v>
                </c:pt>
                <c:pt idx="12">
                  <c:v>0.60000000000000053</c:v>
                </c:pt>
                <c:pt idx="13">
                  <c:v>0.60000000000000053</c:v>
                </c:pt>
                <c:pt idx="14">
                  <c:v>0.60000000000000053</c:v>
                </c:pt>
                <c:pt idx="15">
                  <c:v>0.60000000000000053</c:v>
                </c:pt>
                <c:pt idx="16">
                  <c:v>0.60000000000000053</c:v>
                </c:pt>
                <c:pt idx="17">
                  <c:v>0.60000000000000053</c:v>
                </c:pt>
                <c:pt idx="18">
                  <c:v>0.60000000000000053</c:v>
                </c:pt>
                <c:pt idx="19">
                  <c:v>0.60000000000000053</c:v>
                </c:pt>
                <c:pt idx="20">
                  <c:v>0.60000000000000053</c:v>
                </c:pt>
                <c:pt idx="21">
                  <c:v>0.60000000000000053</c:v>
                </c:pt>
                <c:pt idx="22">
                  <c:v>0.60000000000000053</c:v>
                </c:pt>
                <c:pt idx="23">
                  <c:v>0.60000000000000053</c:v>
                </c:pt>
                <c:pt idx="24">
                  <c:v>0.60000000000000053</c:v>
                </c:pt>
                <c:pt idx="25">
                  <c:v>0.60000000000000053</c:v>
                </c:pt>
                <c:pt idx="26">
                  <c:v>0.60000000000000053</c:v>
                </c:pt>
                <c:pt idx="27">
                  <c:v>0.60000000000000053</c:v>
                </c:pt>
                <c:pt idx="28">
                  <c:v>0.60000000000000053</c:v>
                </c:pt>
                <c:pt idx="29">
                  <c:v>0.60000000000000053</c:v>
                </c:pt>
                <c:pt idx="30">
                  <c:v>0.60000000000000053</c:v>
                </c:pt>
                <c:pt idx="31">
                  <c:v>0.60000000000000053</c:v>
                </c:pt>
                <c:pt idx="32">
                  <c:v>0.60000000000000053</c:v>
                </c:pt>
                <c:pt idx="33">
                  <c:v>0.60000000000000053</c:v>
                </c:pt>
                <c:pt idx="34">
                  <c:v>0.60000000000000053</c:v>
                </c:pt>
                <c:pt idx="35">
                  <c:v>0.60000000000000053</c:v>
                </c:pt>
                <c:pt idx="36">
                  <c:v>0.60000000000000053</c:v>
                </c:pt>
                <c:pt idx="37">
                  <c:v>0.60000000000000053</c:v>
                </c:pt>
                <c:pt idx="38">
                  <c:v>0.60000000000000053</c:v>
                </c:pt>
                <c:pt idx="39">
                  <c:v>0.60000000000000053</c:v>
                </c:pt>
                <c:pt idx="40">
                  <c:v>0.60000000000000053</c:v>
                </c:pt>
                <c:pt idx="41">
                  <c:v>0.60000000000000053</c:v>
                </c:pt>
                <c:pt idx="42">
                  <c:v>0.60000000000000053</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1728-49EC-8A2A-F582ABDAF1FC}"/>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市区町村別_健診受診率!$EC$6</c:f>
              <c:strCache>
                <c:ptCount val="1"/>
                <c:pt idx="0">
                  <c:v>前年度との差分(歯科のみ)</c:v>
                </c:pt>
              </c:strCache>
            </c:strRef>
          </c:tx>
          <c:spPr>
            <a:solidFill>
              <a:schemeClr val="accent1"/>
            </a:solidFill>
            <a:ln>
              <a:noFill/>
            </a:ln>
          </c:spPr>
          <c:invertIfNegative val="0"/>
          <c:dLbls>
            <c:dLbl>
              <c:idx val="1"/>
              <c:layout>
                <c:manualLayout>
                  <c:x val="1.41120634920635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55-440D-ADE6-3E17B5FB52B8}"/>
                </c:ext>
              </c:extLst>
            </c:dLbl>
            <c:dLbl>
              <c:idx val="10"/>
              <c:layout>
                <c:manualLayout>
                  <c:x val="1.2096031746031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55-440D-ADE6-3E17B5FB52B8}"/>
                </c:ext>
              </c:extLst>
            </c:dLbl>
            <c:dLbl>
              <c:idx val="15"/>
              <c:layout>
                <c:manualLayout>
                  <c:x val="1.41120634920635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55-440D-ADE6-3E17B5FB52B8}"/>
                </c:ext>
              </c:extLst>
            </c:dLbl>
            <c:dLbl>
              <c:idx val="22"/>
              <c:layout>
                <c:manualLayout>
                  <c:x val="1.2096031746031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55-440D-ADE6-3E17B5FB52B8}"/>
                </c:ext>
              </c:extLst>
            </c:dLbl>
            <c:dLbl>
              <c:idx val="27"/>
              <c:layout>
                <c:manualLayout>
                  <c:x val="1.2096031746031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55-440D-ADE6-3E17B5FB52B8}"/>
                </c:ext>
              </c:extLst>
            </c:dLbl>
            <c:dLbl>
              <c:idx val="39"/>
              <c:layout>
                <c:manualLayout>
                  <c:x val="1.2096031746031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55-440D-ADE6-3E17B5FB52B8}"/>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市区町村別_健診受診率!$EC$7:$EC$49</c:f>
              <c:numCache>
                <c:formatCode>General</c:formatCode>
                <c:ptCount val="43"/>
                <c:pt idx="0">
                  <c:v>-0.20000000000000018</c:v>
                </c:pt>
                <c:pt idx="1">
                  <c:v>-9.9999999999999395E-2</c:v>
                </c:pt>
                <c:pt idx="2">
                  <c:v>0.60000000000000053</c:v>
                </c:pt>
                <c:pt idx="3">
                  <c:v>0.10000000000000009</c:v>
                </c:pt>
                <c:pt idx="4">
                  <c:v>-0.49999999999999978</c:v>
                </c:pt>
                <c:pt idx="5">
                  <c:v>0</c:v>
                </c:pt>
                <c:pt idx="6">
                  <c:v>0</c:v>
                </c:pt>
                <c:pt idx="7">
                  <c:v>-0.20000000000000018</c:v>
                </c:pt>
                <c:pt idx="8">
                  <c:v>0.20000000000000018</c:v>
                </c:pt>
                <c:pt idx="9">
                  <c:v>0</c:v>
                </c:pt>
                <c:pt idx="10">
                  <c:v>-0.10000000000000009</c:v>
                </c:pt>
                <c:pt idx="11">
                  <c:v>0.40000000000000036</c:v>
                </c:pt>
                <c:pt idx="12">
                  <c:v>-0.69999999999999929</c:v>
                </c:pt>
                <c:pt idx="13">
                  <c:v>0.39999999999999897</c:v>
                </c:pt>
                <c:pt idx="14">
                  <c:v>0.29999999999999888</c:v>
                </c:pt>
                <c:pt idx="15">
                  <c:v>-0.10000000000000009</c:v>
                </c:pt>
                <c:pt idx="16">
                  <c:v>0.30000000000000027</c:v>
                </c:pt>
                <c:pt idx="17">
                  <c:v>-0.30000000000000027</c:v>
                </c:pt>
                <c:pt idx="18">
                  <c:v>-0.40000000000000036</c:v>
                </c:pt>
                <c:pt idx="19">
                  <c:v>0</c:v>
                </c:pt>
                <c:pt idx="20">
                  <c:v>0.10000000000000009</c:v>
                </c:pt>
                <c:pt idx="21">
                  <c:v>-0.60000000000000053</c:v>
                </c:pt>
                <c:pt idx="22">
                  <c:v>-0.10000000000000009</c:v>
                </c:pt>
                <c:pt idx="23">
                  <c:v>0.10000000000000009</c:v>
                </c:pt>
                <c:pt idx="24">
                  <c:v>-0.20000000000000018</c:v>
                </c:pt>
                <c:pt idx="25">
                  <c:v>-0.50000000000000044</c:v>
                </c:pt>
                <c:pt idx="26">
                  <c:v>-0.20000000000000018</c:v>
                </c:pt>
                <c:pt idx="27">
                  <c:v>-0.10000000000000009</c:v>
                </c:pt>
                <c:pt idx="28">
                  <c:v>-0.20000000000000018</c:v>
                </c:pt>
                <c:pt idx="29">
                  <c:v>0.80000000000000071</c:v>
                </c:pt>
                <c:pt idx="30">
                  <c:v>0</c:v>
                </c:pt>
                <c:pt idx="31">
                  <c:v>-0.39999999999999969</c:v>
                </c:pt>
                <c:pt idx="32">
                  <c:v>-0.2999999999999996</c:v>
                </c:pt>
                <c:pt idx="33">
                  <c:v>0</c:v>
                </c:pt>
                <c:pt idx="34">
                  <c:v>-1.1999999999999997</c:v>
                </c:pt>
                <c:pt idx="35">
                  <c:v>-1.6</c:v>
                </c:pt>
                <c:pt idx="36">
                  <c:v>0.10000000000000009</c:v>
                </c:pt>
                <c:pt idx="37">
                  <c:v>-0.30000000000000027</c:v>
                </c:pt>
                <c:pt idx="38">
                  <c:v>-0.60000000000000053</c:v>
                </c:pt>
                <c:pt idx="39">
                  <c:v>-9.9999999999999742E-2</c:v>
                </c:pt>
                <c:pt idx="40">
                  <c:v>0.19999999999999984</c:v>
                </c:pt>
                <c:pt idx="41">
                  <c:v>-0.30000000000000027</c:v>
                </c:pt>
                <c:pt idx="42">
                  <c:v>1.1999999999999997</c:v>
                </c:pt>
              </c:numCache>
            </c:numRef>
          </c:val>
          <c:extLst>
            <c:ext xmlns:c16="http://schemas.microsoft.com/office/drawing/2014/chart" uri="{C3380CC4-5D6E-409C-BE32-E72D297353CC}">
              <c16:uniqueId val="{00000004-ECC3-47CC-B409-83D73C88A5D9}"/>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ECC3-47CC-B409-83D73C88A5D9}"/>
              </c:ext>
            </c:extLst>
          </c:dPt>
          <c:dLbls>
            <c:dLbl>
              <c:idx val="0"/>
              <c:layout>
                <c:manualLayout>
                  <c:x val="-0.25237857142857145"/>
                  <c:y val="-0.89009904761904757"/>
                </c:manualLayout>
              </c:layout>
              <c:tx>
                <c:rich>
                  <a:bodyPr/>
                  <a:lstStyle/>
                  <a:p>
                    <a:fld id="{B00D6478-287B-4637-A75B-C75F499873FA}" type="SERIESNAME">
                      <a:rPr lang="ja-JP" altLang="en-US"/>
                      <a:pPr/>
                      <a:t>[系列名]</a:t>
                    </a:fld>
                    <a:r>
                      <a:rPr lang="ja-JP" altLang="en-US" baseline="0"/>
                      <a:t>
</a:t>
                    </a:r>
                    <a:fld id="{11238F08-FF5C-4E01-B16F-D7225E440D56}"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ECC3-47CC-B409-83D73C88A5D9}"/>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市区町村別_健診受診率!$FZ$7:$FZ$49</c:f>
              <c:numCache>
                <c:formatCode>General</c:formatCode>
                <c:ptCount val="43"/>
                <c:pt idx="0">
                  <c:v>-0.19999999999999879</c:v>
                </c:pt>
                <c:pt idx="1">
                  <c:v>-0.19999999999999879</c:v>
                </c:pt>
                <c:pt idx="2">
                  <c:v>-0.19999999999999879</c:v>
                </c:pt>
                <c:pt idx="3">
                  <c:v>-0.19999999999999879</c:v>
                </c:pt>
                <c:pt idx="4">
                  <c:v>-0.19999999999999879</c:v>
                </c:pt>
                <c:pt idx="5">
                  <c:v>-0.19999999999999879</c:v>
                </c:pt>
                <c:pt idx="6">
                  <c:v>-0.19999999999999879</c:v>
                </c:pt>
                <c:pt idx="7">
                  <c:v>-0.19999999999999879</c:v>
                </c:pt>
                <c:pt idx="8">
                  <c:v>-0.19999999999999879</c:v>
                </c:pt>
                <c:pt idx="9">
                  <c:v>-0.19999999999999879</c:v>
                </c:pt>
                <c:pt idx="10">
                  <c:v>-0.19999999999999879</c:v>
                </c:pt>
                <c:pt idx="11">
                  <c:v>-0.19999999999999879</c:v>
                </c:pt>
                <c:pt idx="12">
                  <c:v>-0.19999999999999879</c:v>
                </c:pt>
                <c:pt idx="13">
                  <c:v>-0.19999999999999879</c:v>
                </c:pt>
                <c:pt idx="14">
                  <c:v>-0.19999999999999879</c:v>
                </c:pt>
                <c:pt idx="15">
                  <c:v>-0.19999999999999879</c:v>
                </c:pt>
                <c:pt idx="16">
                  <c:v>-0.19999999999999879</c:v>
                </c:pt>
                <c:pt idx="17">
                  <c:v>-0.19999999999999879</c:v>
                </c:pt>
                <c:pt idx="18">
                  <c:v>-0.19999999999999879</c:v>
                </c:pt>
                <c:pt idx="19">
                  <c:v>-0.19999999999999879</c:v>
                </c:pt>
                <c:pt idx="20">
                  <c:v>-0.19999999999999879</c:v>
                </c:pt>
                <c:pt idx="21">
                  <c:v>-0.19999999999999879</c:v>
                </c:pt>
                <c:pt idx="22">
                  <c:v>-0.19999999999999879</c:v>
                </c:pt>
                <c:pt idx="23">
                  <c:v>-0.19999999999999879</c:v>
                </c:pt>
                <c:pt idx="24">
                  <c:v>-0.19999999999999879</c:v>
                </c:pt>
                <c:pt idx="25">
                  <c:v>-0.19999999999999879</c:v>
                </c:pt>
                <c:pt idx="26">
                  <c:v>-0.19999999999999879</c:v>
                </c:pt>
                <c:pt idx="27">
                  <c:v>-0.19999999999999879</c:v>
                </c:pt>
                <c:pt idx="28">
                  <c:v>-0.19999999999999879</c:v>
                </c:pt>
                <c:pt idx="29">
                  <c:v>-0.19999999999999879</c:v>
                </c:pt>
                <c:pt idx="30">
                  <c:v>-0.19999999999999879</c:v>
                </c:pt>
                <c:pt idx="31">
                  <c:v>-0.19999999999999879</c:v>
                </c:pt>
                <c:pt idx="32">
                  <c:v>-0.19999999999999879</c:v>
                </c:pt>
                <c:pt idx="33">
                  <c:v>-0.19999999999999879</c:v>
                </c:pt>
                <c:pt idx="34">
                  <c:v>-0.19999999999999879</c:v>
                </c:pt>
                <c:pt idx="35">
                  <c:v>-0.19999999999999879</c:v>
                </c:pt>
                <c:pt idx="36">
                  <c:v>-0.19999999999999879</c:v>
                </c:pt>
                <c:pt idx="37">
                  <c:v>-0.19999999999999879</c:v>
                </c:pt>
                <c:pt idx="38">
                  <c:v>-0.19999999999999879</c:v>
                </c:pt>
                <c:pt idx="39">
                  <c:v>-0.19999999999999879</c:v>
                </c:pt>
                <c:pt idx="40">
                  <c:v>-0.19999999999999879</c:v>
                </c:pt>
                <c:pt idx="41">
                  <c:v>-0.19999999999999879</c:v>
                </c:pt>
                <c:pt idx="42">
                  <c:v>-0.19999999999999879</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ECC3-47CC-B409-83D73C88A5D9}"/>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市区町村別_健診受診率!$EO$6</c:f>
              <c:strCache>
                <c:ptCount val="1"/>
                <c:pt idx="0">
                  <c:v>前年度との差分(歯科のみ)</c:v>
                </c:pt>
              </c:strCache>
            </c:strRef>
          </c:tx>
          <c:spPr>
            <a:solidFill>
              <a:schemeClr val="accent1"/>
            </a:solidFill>
            <a:ln>
              <a:noFill/>
            </a:ln>
          </c:spPr>
          <c:invertIfNegative val="0"/>
          <c:dLbls>
            <c:dLbl>
              <c:idx val="6"/>
              <c:layout>
                <c:manualLayout>
                  <c:x val="-1.10857142857142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B5-437C-8210-B62789875EAE}"/>
                </c:ext>
              </c:extLst>
            </c:dLbl>
            <c:dLbl>
              <c:idx val="16"/>
              <c:layout>
                <c:manualLayout>
                  <c:x val="6.0479365079365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4F-415B-B297-7DAAA75D8754}"/>
                </c:ext>
              </c:extLst>
            </c:dLbl>
            <c:dLbl>
              <c:idx val="21"/>
              <c:layout>
                <c:manualLayout>
                  <c:x val="6.0479365079365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4F-415B-B297-7DAAA75D8754}"/>
                </c:ext>
              </c:extLst>
            </c:dLbl>
            <c:dLbl>
              <c:idx val="23"/>
              <c:layout>
                <c:manualLayout>
                  <c:x val="6.0479365079365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4F-415B-B297-7DAAA75D8754}"/>
                </c:ext>
              </c:extLst>
            </c:dLbl>
            <c:dLbl>
              <c:idx val="26"/>
              <c:layout>
                <c:manualLayout>
                  <c:x val="1.41120634920634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4F-415B-B297-7DAAA75D8754}"/>
                </c:ext>
              </c:extLst>
            </c:dLbl>
            <c:dLbl>
              <c:idx val="35"/>
              <c:layout>
                <c:manualLayout>
                  <c:x val="-1.00779365079365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B5-437C-8210-B62789875EAE}"/>
                </c:ext>
              </c:extLst>
            </c:dLbl>
            <c:dLbl>
              <c:idx val="36"/>
              <c:layout>
                <c:manualLayout>
                  <c:x val="1.41120634920634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4F-415B-B297-7DAAA75D8754}"/>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市区町村別_健診受診率!$EO$7:$EO$49</c:f>
              <c:numCache>
                <c:formatCode>General</c:formatCode>
                <c:ptCount val="43"/>
                <c:pt idx="0">
                  <c:v>-0.5999999999999992</c:v>
                </c:pt>
                <c:pt idx="1">
                  <c:v>-0.49999999999999978</c:v>
                </c:pt>
                <c:pt idx="2">
                  <c:v>0.10000000000000009</c:v>
                </c:pt>
                <c:pt idx="3">
                  <c:v>-0.40000000000000036</c:v>
                </c:pt>
                <c:pt idx="4">
                  <c:v>-0.30000000000000027</c:v>
                </c:pt>
                <c:pt idx="5">
                  <c:v>-0.50000000000000044</c:v>
                </c:pt>
                <c:pt idx="6">
                  <c:v>-2.600000000000001</c:v>
                </c:pt>
                <c:pt idx="7">
                  <c:v>-0.59999999999999987</c:v>
                </c:pt>
                <c:pt idx="8">
                  <c:v>0.60000000000000053</c:v>
                </c:pt>
                <c:pt idx="9">
                  <c:v>-0.40000000000000036</c:v>
                </c:pt>
                <c:pt idx="10">
                  <c:v>0</c:v>
                </c:pt>
                <c:pt idx="11">
                  <c:v>0.59999999999999776</c:v>
                </c:pt>
                <c:pt idx="12">
                  <c:v>-1.100000000000001</c:v>
                </c:pt>
                <c:pt idx="13">
                  <c:v>0.40000000000000036</c:v>
                </c:pt>
                <c:pt idx="14">
                  <c:v>-0.70000000000000062</c:v>
                </c:pt>
                <c:pt idx="15">
                  <c:v>-1.0000000000000009</c:v>
                </c:pt>
                <c:pt idx="16">
                  <c:v>-0.20000000000000018</c:v>
                </c:pt>
                <c:pt idx="17">
                  <c:v>-0.70000000000000062</c:v>
                </c:pt>
                <c:pt idx="18">
                  <c:v>-0.79999999999999938</c:v>
                </c:pt>
                <c:pt idx="19">
                  <c:v>-0.30000000000000027</c:v>
                </c:pt>
                <c:pt idx="20">
                  <c:v>-0.30000000000000027</c:v>
                </c:pt>
                <c:pt idx="21">
                  <c:v>-0.20000000000000018</c:v>
                </c:pt>
                <c:pt idx="22">
                  <c:v>0.99999999999999956</c:v>
                </c:pt>
                <c:pt idx="23">
                  <c:v>-0.20000000000000018</c:v>
                </c:pt>
                <c:pt idx="24">
                  <c:v>1.0999999999999996</c:v>
                </c:pt>
                <c:pt idx="25">
                  <c:v>0.69999999999999929</c:v>
                </c:pt>
                <c:pt idx="26">
                  <c:v>-0.10000000000000009</c:v>
                </c:pt>
                <c:pt idx="27">
                  <c:v>0.30000000000000027</c:v>
                </c:pt>
                <c:pt idx="28">
                  <c:v>-0.59999999999999987</c:v>
                </c:pt>
                <c:pt idx="29">
                  <c:v>-0.39999999999999897</c:v>
                </c:pt>
                <c:pt idx="30">
                  <c:v>-1.4</c:v>
                </c:pt>
                <c:pt idx="31">
                  <c:v>-0.8</c:v>
                </c:pt>
                <c:pt idx="32">
                  <c:v>0.49999999999999978</c:v>
                </c:pt>
                <c:pt idx="33">
                  <c:v>0.50000000000000044</c:v>
                </c:pt>
                <c:pt idx="34">
                  <c:v>0.59999999999999987</c:v>
                </c:pt>
                <c:pt idx="35">
                  <c:v>-2.5999999999999996</c:v>
                </c:pt>
                <c:pt idx="36">
                  <c:v>-0.10000000000000009</c:v>
                </c:pt>
                <c:pt idx="37">
                  <c:v>-1.5999999999999988</c:v>
                </c:pt>
                <c:pt idx="38">
                  <c:v>3.3000000000000016</c:v>
                </c:pt>
                <c:pt idx="39">
                  <c:v>-0.90000000000000013</c:v>
                </c:pt>
                <c:pt idx="40">
                  <c:v>-0.99999999999999989</c:v>
                </c:pt>
                <c:pt idx="41">
                  <c:v>-0.49999999999999978</c:v>
                </c:pt>
                <c:pt idx="42">
                  <c:v>0.60000000000000053</c:v>
                </c:pt>
              </c:numCache>
            </c:numRef>
          </c:val>
          <c:extLst>
            <c:ext xmlns:c16="http://schemas.microsoft.com/office/drawing/2014/chart" uri="{C3380CC4-5D6E-409C-BE32-E72D297353CC}">
              <c16:uniqueId val="{00000004-5633-4E50-A28E-A01357210EF3}"/>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5633-4E50-A28E-A01357210EF3}"/>
              </c:ext>
            </c:extLst>
          </c:dPt>
          <c:dLbls>
            <c:dLbl>
              <c:idx val="0"/>
              <c:layout>
                <c:manualLayout>
                  <c:x val="-0.29127015873015871"/>
                  <c:y val="-0.8900990193278111"/>
                </c:manualLayout>
              </c:layout>
              <c:tx>
                <c:rich>
                  <a:bodyPr/>
                  <a:lstStyle/>
                  <a:p>
                    <a:fld id="{684D28E9-4118-475A-9AB1-BA0BEF7EF7BD}" type="SERIESNAME">
                      <a:rPr lang="ja-JP" altLang="en-US"/>
                      <a:pPr/>
                      <a:t>[系列名]</a:t>
                    </a:fld>
                    <a:r>
                      <a:rPr lang="ja-JP" altLang="en-US" baseline="0"/>
                      <a:t>
</a:t>
                    </a:r>
                    <a:fld id="{A7D2489E-9EE3-4EE1-8131-4B6CE0D3125B}"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5633-4E50-A28E-A01357210EF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市区町村別_健診受診率!$GL$7:$GL$49</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5633-4E50-A28E-A01357210EF3}"/>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市区町村別_健診受診率!$FA$6</c:f>
              <c:strCache>
                <c:ptCount val="1"/>
                <c:pt idx="0">
                  <c:v>前年度との差分(歯科のみ)</c:v>
                </c:pt>
              </c:strCache>
            </c:strRef>
          </c:tx>
          <c:spPr>
            <a:solidFill>
              <a:schemeClr val="accent1"/>
            </a:solidFill>
            <a:ln>
              <a:noFill/>
            </a:ln>
          </c:spPr>
          <c:invertIfNegative val="0"/>
          <c:dLbls>
            <c:dLbl>
              <c:idx val="1"/>
              <c:layout>
                <c:manualLayout>
                  <c:x val="4.03190476190476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FF-441C-8AF4-4FA4A6BA310B}"/>
                </c:ext>
              </c:extLst>
            </c:dLbl>
            <c:dLbl>
              <c:idx val="11"/>
              <c:layout>
                <c:manualLayout>
                  <c:x val="4.03190476190476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FF-441C-8AF4-4FA4A6BA310B}"/>
                </c:ext>
              </c:extLst>
            </c:dLbl>
            <c:dLbl>
              <c:idx val="17"/>
              <c:layout>
                <c:manualLayout>
                  <c:x val="4.03190476190476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FF-441C-8AF4-4FA4A6BA310B}"/>
                </c:ext>
              </c:extLst>
            </c:dLbl>
            <c:dLbl>
              <c:idx val="26"/>
              <c:layout>
                <c:manualLayout>
                  <c:x val="4.03190476190476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FF-441C-8AF4-4FA4A6BA310B}"/>
                </c:ext>
              </c:extLst>
            </c:dLbl>
            <c:dLbl>
              <c:idx val="36"/>
              <c:layout>
                <c:manualLayout>
                  <c:x val="-6.04301587301587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77-4D26-B029-45A6EB0954FA}"/>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市区町村別_健診受診率!$FA$7:$FA$49</c:f>
              <c:numCache>
                <c:formatCode>General</c:formatCode>
                <c:ptCount val="43"/>
                <c:pt idx="0">
                  <c:v>-0.49999999999999906</c:v>
                </c:pt>
                <c:pt idx="1">
                  <c:v>-0.10000000000000009</c:v>
                </c:pt>
                <c:pt idx="2">
                  <c:v>0.2999999999999996</c:v>
                </c:pt>
                <c:pt idx="3">
                  <c:v>0.20000000000000018</c:v>
                </c:pt>
                <c:pt idx="4">
                  <c:v>-0.49999999999999978</c:v>
                </c:pt>
                <c:pt idx="5">
                  <c:v>-0.20000000000000018</c:v>
                </c:pt>
                <c:pt idx="6">
                  <c:v>-0.80000000000000071</c:v>
                </c:pt>
                <c:pt idx="7">
                  <c:v>-1.2000000000000004</c:v>
                </c:pt>
                <c:pt idx="8">
                  <c:v>-1.6</c:v>
                </c:pt>
                <c:pt idx="9">
                  <c:v>-0.70000000000000062</c:v>
                </c:pt>
                <c:pt idx="10">
                  <c:v>0</c:v>
                </c:pt>
                <c:pt idx="11">
                  <c:v>-0.10000000000000009</c:v>
                </c:pt>
                <c:pt idx="12">
                  <c:v>-0.79999999999999938</c:v>
                </c:pt>
                <c:pt idx="13">
                  <c:v>2.4000000000000008</c:v>
                </c:pt>
                <c:pt idx="14">
                  <c:v>-0.30000000000000027</c:v>
                </c:pt>
                <c:pt idx="15">
                  <c:v>-0.69999999999999929</c:v>
                </c:pt>
                <c:pt idx="16">
                  <c:v>-0.60000000000000053</c:v>
                </c:pt>
                <c:pt idx="17">
                  <c:v>-0.10000000000000009</c:v>
                </c:pt>
                <c:pt idx="18">
                  <c:v>0.20000000000000018</c:v>
                </c:pt>
                <c:pt idx="19">
                  <c:v>1.6</c:v>
                </c:pt>
                <c:pt idx="20">
                  <c:v>0.10000000000000009</c:v>
                </c:pt>
                <c:pt idx="21">
                  <c:v>-3.9999999999999996</c:v>
                </c:pt>
                <c:pt idx="22">
                  <c:v>-0.30000000000000027</c:v>
                </c:pt>
                <c:pt idx="23">
                  <c:v>-0.59999999999999987</c:v>
                </c:pt>
                <c:pt idx="24">
                  <c:v>-1.2000000000000011</c:v>
                </c:pt>
                <c:pt idx="25">
                  <c:v>0.39999999999999897</c:v>
                </c:pt>
                <c:pt idx="26">
                  <c:v>-0.10000000000000009</c:v>
                </c:pt>
                <c:pt idx="27">
                  <c:v>-0.30000000000000027</c:v>
                </c:pt>
                <c:pt idx="28">
                  <c:v>1.5</c:v>
                </c:pt>
                <c:pt idx="29">
                  <c:v>-0.60000000000000053</c:v>
                </c:pt>
                <c:pt idx="30">
                  <c:v>-1.2000000000000004</c:v>
                </c:pt>
                <c:pt idx="31">
                  <c:v>1.2999999999999998</c:v>
                </c:pt>
                <c:pt idx="32">
                  <c:v>-0.50000000000000044</c:v>
                </c:pt>
                <c:pt idx="33">
                  <c:v>-0.79999999999999938</c:v>
                </c:pt>
                <c:pt idx="34">
                  <c:v>1.9000000000000004</c:v>
                </c:pt>
                <c:pt idx="35">
                  <c:v>4.5999999999999996</c:v>
                </c:pt>
                <c:pt idx="36">
                  <c:v>-5.4</c:v>
                </c:pt>
                <c:pt idx="37">
                  <c:v>0.49999999999999906</c:v>
                </c:pt>
                <c:pt idx="38">
                  <c:v>-0.30000000000000027</c:v>
                </c:pt>
                <c:pt idx="39">
                  <c:v>-0.30000000000000027</c:v>
                </c:pt>
                <c:pt idx="40">
                  <c:v>-1.7999999999999998</c:v>
                </c:pt>
                <c:pt idx="41">
                  <c:v>2.5</c:v>
                </c:pt>
                <c:pt idx="42">
                  <c:v>6.2999999999999989</c:v>
                </c:pt>
              </c:numCache>
            </c:numRef>
          </c:val>
          <c:extLst>
            <c:ext xmlns:c16="http://schemas.microsoft.com/office/drawing/2014/chart" uri="{C3380CC4-5D6E-409C-BE32-E72D297353CC}">
              <c16:uniqueId val="{00000004-211B-4880-9468-770222FDDBEC}"/>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211B-4880-9468-770222FDDBEC}"/>
              </c:ext>
            </c:extLst>
          </c:dPt>
          <c:dLbls>
            <c:dLbl>
              <c:idx val="0"/>
              <c:layout>
                <c:manualLayout>
                  <c:x val="-0.24432000000000004"/>
                  <c:y val="-0.89226443238439812"/>
                </c:manualLayout>
              </c:layout>
              <c:tx>
                <c:rich>
                  <a:bodyPr/>
                  <a:lstStyle/>
                  <a:p>
                    <a:fld id="{141527B9-0C2A-4036-94FC-3959A4B382D6}" type="SERIESNAME">
                      <a:rPr lang="ja-JP" altLang="en-US"/>
                      <a:pPr/>
                      <a:t>[系列名]</a:t>
                    </a:fld>
                    <a:r>
                      <a:rPr lang="ja-JP" altLang="en-US" baseline="0"/>
                      <a:t>
</a:t>
                    </a:r>
                    <a:fld id="{B3CB5134-7755-4293-9BB2-2E7C6E2F376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211B-4880-9468-770222FDDBEC}"/>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市区町村別_健診受診率!$GX$7:$GX$49</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211B-4880-9468-770222FDDBEC}"/>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min val="-8"/>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8861917834608"/>
          <c:y val="5.7110847068298269E-2"/>
          <c:w val="0.77036206232240045"/>
          <c:h val="0.92613932600316984"/>
        </c:manualLayout>
      </c:layout>
      <c:barChart>
        <c:barDir val="bar"/>
        <c:grouping val="stacked"/>
        <c:varyColors val="0"/>
        <c:ser>
          <c:idx val="0"/>
          <c:order val="0"/>
          <c:tx>
            <c:strRef>
              <c:f>年齢別_健診受診率!$AR$3:$AT$3</c:f>
              <c:strCache>
                <c:ptCount val="3"/>
                <c:pt idx="0">
                  <c:v>医科･歯科</c:v>
                </c:pt>
              </c:strCache>
            </c:strRef>
          </c:tx>
          <c:spPr>
            <a:solidFill>
              <a:srgbClr val="95B3D7"/>
            </a:solidFill>
            <a:ln>
              <a:noFill/>
            </a:ln>
          </c:spPr>
          <c:invertIfNegative val="0"/>
          <c:dLbls>
            <c:dLbl>
              <c:idx val="0"/>
              <c:layout>
                <c:manualLayout>
                  <c:x val="3.2112411501228115E-2"/>
                  <c:y val="-1.6121889920595406E-2"/>
                </c:manualLayout>
              </c:layout>
              <c:numFmt formatCode="0.0%" sourceLinked="0"/>
              <c:spPr>
                <a:noFill/>
                <a:ln>
                  <a:noFill/>
                </a:ln>
                <a:effectLst/>
              </c:spPr>
              <c:txPr>
                <a:bodyPr wrap="square" lIns="38100" tIns="19050" rIns="38100" bIns="19050" anchor="ctr">
                  <a:no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1356258729470692E-2"/>
                      <c:h val="1.3099873642951081E-2"/>
                    </c:manualLayout>
                  </c15:layout>
                </c:ext>
                <c:ext xmlns:c16="http://schemas.microsoft.com/office/drawing/2014/chart" uri="{C3380CC4-5D6E-409C-BE32-E72D297353CC}">
                  <c16:uniqueId val="{00000000-C994-4875-AB8A-B8D81F1895DD}"/>
                </c:ext>
              </c:extLst>
            </c:dLbl>
            <c:dLbl>
              <c:idx val="1"/>
              <c:layout>
                <c:manualLayout>
                  <c:x val="3.5846698453980641E-2"/>
                  <c:y val="-1.7129453490886206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1-C994-4875-AB8A-B8D81F1895DD}"/>
                </c:ext>
              </c:extLst>
            </c:dLbl>
            <c:dLbl>
              <c:idx val="2"/>
              <c:layout>
                <c:manualLayout>
                  <c:x val="3.6699898858546451E-2"/>
                  <c:y val="-1.61216518853384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D0-43F3-A301-102017483F7A}"/>
                </c:ext>
              </c:extLst>
            </c:dLbl>
            <c:dLbl>
              <c:idx val="3"/>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7E8-40B8-9CDB-E3D9910D51D6}"/>
                </c:ext>
              </c:extLst>
            </c:dLbl>
            <c:dLbl>
              <c:idx val="4"/>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7E8-40B8-9CDB-E3D9910D51D6}"/>
                </c:ext>
              </c:extLst>
            </c:dLbl>
            <c:dLbl>
              <c:idx val="5"/>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7E8-40B8-9CDB-E3D9910D51D6}"/>
                </c:ext>
              </c:extLst>
            </c:dLbl>
            <c:dLbl>
              <c:idx val="6"/>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7E8-40B8-9CDB-E3D9910D51D6}"/>
                </c:ext>
              </c:extLst>
            </c:dLbl>
            <c:dLbl>
              <c:idx val="7"/>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7E8-40B8-9CDB-E3D9910D51D6}"/>
                </c:ext>
              </c:extLst>
            </c:dLbl>
            <c:dLbl>
              <c:idx val="8"/>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7E8-40B8-9CDB-E3D9910D51D6}"/>
                </c:ext>
              </c:extLst>
            </c:dLbl>
            <c:dLbl>
              <c:idx val="9"/>
              <c:layout>
                <c:manualLayout>
                  <c:x val="3.4317536001541207E-2"/>
                  <c:y val="-1.712949316342905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3-C994-4875-AB8A-B8D81F1895DD}"/>
                </c:ext>
              </c:extLst>
            </c:dLbl>
            <c:dLbl>
              <c:idx val="10"/>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7E8-40B8-9CDB-E3D9910D51D6}"/>
                </c:ext>
              </c:extLst>
            </c:dLbl>
            <c:dLbl>
              <c:idx val="11"/>
              <c:layout>
                <c:manualLayout>
                  <c:x val="0"/>
                  <c:y val="7.934508558904224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7E8-40B8-9CDB-E3D9910D51D6}"/>
                </c:ext>
              </c:extLst>
            </c:dLbl>
            <c:dLbl>
              <c:idx val="12"/>
              <c:layout>
                <c:manualLayout>
                  <c:x val="2.9054086596349275E-2"/>
                  <c:y val="-1.71296518536003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E0-421D-AB10-247D6539BA33}"/>
                </c:ext>
              </c:extLst>
            </c:dLbl>
            <c:dLbl>
              <c:idx val="13"/>
              <c:layout>
                <c:manualLayout>
                  <c:x val="3.4317536001541207E-2"/>
                  <c:y val="-1.712933447325765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7-31E0-421D-AB10-247D6539BA33}"/>
                </c:ext>
              </c:extLst>
            </c:dLbl>
            <c:dLbl>
              <c:idx val="14"/>
              <c:layout>
                <c:manualLayout>
                  <c:x val="3.2788373549101739E-2"/>
                  <c:y val="-1.71292551281719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8-31E0-421D-AB10-247D6539BA33}"/>
                </c:ext>
              </c:extLst>
            </c:dLbl>
            <c:dLbl>
              <c:idx val="15"/>
              <c:layout>
                <c:manualLayout>
                  <c:x val="2.9054086596349275E-2"/>
                  <c:y val="-1.71296518536003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E0-421D-AB10-247D6539BA33}"/>
                </c:ext>
              </c:extLst>
            </c:dLbl>
            <c:dLbl>
              <c:idx val="16"/>
              <c:layout>
                <c:manualLayout>
                  <c:x val="2.9054086596349275E-2"/>
                  <c:y val="-1.61220486107667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D0-43F3-A301-102017483F7A}"/>
                </c:ext>
              </c:extLst>
            </c:dLbl>
            <c:dLbl>
              <c:idx val="17"/>
              <c:layout>
                <c:manualLayout>
                  <c:x val="2.9054086596349275E-2"/>
                  <c:y val="-1.61220486107665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E0-421D-AB10-247D6539BA33}"/>
                </c:ext>
              </c:extLst>
            </c:dLbl>
            <c:dLbl>
              <c:idx val="18"/>
              <c:layout>
                <c:manualLayout>
                  <c:x val="0"/>
                  <c:y val="7.9345085810729847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7E8-40B8-9CDB-E3D9910D51D6}"/>
                </c:ext>
              </c:extLst>
            </c:dLbl>
            <c:dLbl>
              <c:idx val="19"/>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7E8-40B8-9CDB-E3D9910D51D6}"/>
                </c:ext>
              </c:extLst>
            </c:dLbl>
            <c:dLbl>
              <c:idx val="20"/>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7E8-40B8-9CDB-E3D9910D51D6}"/>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tx1"/>
                      </a:solidFill>
                    </a:ln>
                  </c:spPr>
                </c15:leaderLines>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(年齢別_健診受診率!$AR$6:$AT$6,年齢別_健診受診率!$AR$7:$AT$7,年齢別_健診受診率!$AR$8:$AT$8,年齢別_健診受診率!$AR$9:$AT$9,年齢別_健診受診率!$AR$10:$AT$10,年齢別_健診受診率!$AR$11:$AT$11,年齢別_健診受診率!$AR$12:$AT$12)</c:f>
              <c:numCache>
                <c:formatCode>0.0%</c:formatCode>
                <c:ptCount val="21"/>
                <c:pt idx="0">
                  <c:v>3.8523274478330656E-2</c:v>
                </c:pt>
                <c:pt idx="1">
                  <c:v>3.8461538461538464E-2</c:v>
                </c:pt>
                <c:pt idx="2">
                  <c:v>3.3898305084745763E-2</c:v>
                </c:pt>
                <c:pt idx="3">
                  <c:v>6.2833316349060767E-2</c:v>
                </c:pt>
                <c:pt idx="4">
                  <c:v>8.0522217132386623E-2</c:v>
                </c:pt>
                <c:pt idx="5">
                  <c:v>6.1045126112901076E-2</c:v>
                </c:pt>
                <c:pt idx="6">
                  <c:v>5.1275265249064374E-2</c:v>
                </c:pt>
                <c:pt idx="7">
                  <c:v>7.1380274967849711E-2</c:v>
                </c:pt>
                <c:pt idx="8">
                  <c:v>5.7620292517487459E-2</c:v>
                </c:pt>
                <c:pt idx="9">
                  <c:v>3.425077466072346E-2</c:v>
                </c:pt>
                <c:pt idx="10">
                  <c:v>5.217293906810036E-2</c:v>
                </c:pt>
                <c:pt idx="11">
                  <c:v>4.6804123711340205E-2</c:v>
                </c:pt>
                <c:pt idx="12">
                  <c:v>1.9488137135195958E-2</c:v>
                </c:pt>
                <c:pt idx="13">
                  <c:v>3.4331669439822521E-2</c:v>
                </c:pt>
                <c:pt idx="14">
                  <c:v>2.8556593977154723E-2</c:v>
                </c:pt>
                <c:pt idx="15">
                  <c:v>7.5731096353256434E-3</c:v>
                </c:pt>
                <c:pt idx="16">
                  <c:v>1.660682226211849E-2</c:v>
                </c:pt>
                <c:pt idx="17">
                  <c:v>1.6250725478816019E-2</c:v>
                </c:pt>
                <c:pt idx="18">
                  <c:v>4.8260962208565801E-2</c:v>
                </c:pt>
                <c:pt idx="19">
                  <c:v>6.8259236787735308E-2</c:v>
                </c:pt>
                <c:pt idx="20">
                  <c:v>5.5485387843929736E-2</c:v>
                </c:pt>
              </c:numCache>
            </c:numRef>
          </c:val>
          <c:extLst>
            <c:ext xmlns:c16="http://schemas.microsoft.com/office/drawing/2014/chart" uri="{C3380CC4-5D6E-409C-BE32-E72D297353CC}">
              <c16:uniqueId val="{00000015-31E0-421D-AB10-247D6539BA33}"/>
            </c:ext>
          </c:extLst>
        </c:ser>
        <c:ser>
          <c:idx val="1"/>
          <c:order val="1"/>
          <c:tx>
            <c:strRef>
              <c:f>年齢別_健診受診率!$AU$3:$AW$3</c:f>
              <c:strCache>
                <c:ptCount val="3"/>
                <c:pt idx="0">
                  <c:v>医科のみ</c:v>
                </c:pt>
              </c:strCache>
            </c:strRef>
          </c:tx>
          <c:spPr>
            <a:solidFill>
              <a:srgbClr val="FFC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(年齢別_健診受診率!$AU$6:$AW$6,年齢別_健診受診率!$AU$7:$AW$7,年齢別_健診受診率!$AU$8:$AW$8,年齢別_健診受診率!$AU$9:$AW$9,年齢別_健診受診率!$AU$10:$AW$10,年齢別_健診受診率!$AU$11:$AW$11,年齢別_健診受診率!$AU$12:$AW$12)</c:f>
              <c:numCache>
                <c:formatCode>0.0%</c:formatCode>
                <c:ptCount val="21"/>
                <c:pt idx="0">
                  <c:v>0.12379614767255216</c:v>
                </c:pt>
                <c:pt idx="1">
                  <c:v>0.14529914529914531</c:v>
                </c:pt>
                <c:pt idx="2">
                  <c:v>8.4745762711864403E-2</c:v>
                </c:pt>
                <c:pt idx="3">
                  <c:v>0.2024751746549362</c:v>
                </c:pt>
                <c:pt idx="4">
                  <c:v>0.23862574438845624</c:v>
                </c:pt>
                <c:pt idx="5">
                  <c:v>0.19478390177873525</c:v>
                </c:pt>
                <c:pt idx="6">
                  <c:v>0.18417293526463832</c:v>
                </c:pt>
                <c:pt idx="7">
                  <c:v>0.23255598127991303</c:v>
                </c:pt>
                <c:pt idx="8">
                  <c:v>0.20274853387974281</c:v>
                </c:pt>
                <c:pt idx="9">
                  <c:v>0.13846680696172817</c:v>
                </c:pt>
                <c:pt idx="10">
                  <c:v>0.18301971326164876</c:v>
                </c:pt>
                <c:pt idx="11">
                  <c:v>0.16460481099656357</c:v>
                </c:pt>
                <c:pt idx="12">
                  <c:v>0.10009815892168833</c:v>
                </c:pt>
                <c:pt idx="13">
                  <c:v>0.1312811980033278</c:v>
                </c:pt>
                <c:pt idx="14">
                  <c:v>0.11889927310488058</c:v>
                </c:pt>
                <c:pt idx="15">
                  <c:v>6.3885976154413771E-2</c:v>
                </c:pt>
                <c:pt idx="16">
                  <c:v>8.527827648114901E-2</c:v>
                </c:pt>
                <c:pt idx="17">
                  <c:v>6.3842135809634354E-2</c:v>
                </c:pt>
                <c:pt idx="18">
                  <c:v>0.1712068897890299</c:v>
                </c:pt>
                <c:pt idx="19">
                  <c:v>0.21640870679023361</c:v>
                </c:pt>
                <c:pt idx="20">
                  <c:v>0.18613011036841287</c:v>
                </c:pt>
              </c:numCache>
            </c:numRef>
          </c:val>
          <c:extLst>
            <c:ext xmlns:c16="http://schemas.microsoft.com/office/drawing/2014/chart" uri="{C3380CC4-5D6E-409C-BE32-E72D297353CC}">
              <c16:uniqueId val="{00000016-31E0-421D-AB10-247D6539BA33}"/>
            </c:ext>
          </c:extLst>
        </c:ser>
        <c:ser>
          <c:idx val="2"/>
          <c:order val="2"/>
          <c:tx>
            <c:strRef>
              <c:f>年齢別_健診受診率!$AX$3:$AZ$3</c:f>
              <c:strCache>
                <c:ptCount val="3"/>
                <c:pt idx="0">
                  <c:v>歯科のみ</c:v>
                </c:pt>
              </c:strCache>
            </c:strRef>
          </c:tx>
          <c:spPr>
            <a:solidFill>
              <a:srgbClr val="77933C"/>
            </a:solidFill>
          </c:spPr>
          <c:invertIfNegative val="0"/>
          <c:dLbls>
            <c:dLbl>
              <c:idx val="0"/>
              <c:layout>
                <c:manualLayout>
                  <c:x val="0"/>
                  <c:y val="2.3803525699805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E8-40B8-9CDB-E3D9910D51D6}"/>
                </c:ext>
              </c:extLst>
            </c:dLbl>
            <c:dLbl>
              <c:idx val="1"/>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E8-40B8-9CDB-E3D9910D51D6}"/>
                </c:ext>
              </c:extLst>
            </c:dLbl>
            <c:dLbl>
              <c:idx val="2"/>
              <c:layout>
                <c:manualLayout>
                  <c:x val="3.4317536001541207E-2"/>
                  <c:y val="-1.712996923394303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2-77E8-40B8-9CDB-E3D9910D51D6}"/>
                </c:ext>
              </c:extLst>
            </c:dLbl>
            <c:dLbl>
              <c:idx val="3"/>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E8-40B8-9CDB-E3D9910D51D6}"/>
                </c:ext>
              </c:extLst>
            </c:dLbl>
            <c:dLbl>
              <c:idx val="4"/>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E8-40B8-9CDB-E3D9910D51D6}"/>
                </c:ext>
              </c:extLst>
            </c:dLbl>
            <c:dLbl>
              <c:idx val="5"/>
              <c:layout>
                <c:manualLayout>
                  <c:x val="0"/>
                  <c:y val="2.380352569518663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E8-40B8-9CDB-E3D9910D51D6}"/>
                </c:ext>
              </c:extLst>
            </c:dLbl>
            <c:dLbl>
              <c:idx val="6"/>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E8-40B8-9CDB-E3D9910D51D6}"/>
                </c:ext>
              </c:extLst>
            </c:dLbl>
            <c:dLbl>
              <c:idx val="7"/>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E8-40B8-9CDB-E3D9910D51D6}"/>
                </c:ext>
              </c:extLst>
            </c:dLbl>
            <c:dLbl>
              <c:idx val="8"/>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E8-40B8-9CDB-E3D9910D51D6}"/>
                </c:ext>
              </c:extLst>
            </c:dLbl>
            <c:dLbl>
              <c:idx val="9"/>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E8-40B8-9CDB-E3D9910D51D6}"/>
                </c:ext>
              </c:extLst>
            </c:dLbl>
            <c:dLbl>
              <c:idx val="10"/>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E8-40B8-9CDB-E3D9910D51D6}"/>
                </c:ext>
              </c:extLst>
            </c:dLbl>
            <c:dLbl>
              <c:idx val="11"/>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E8-40B8-9CDB-E3D9910D51D6}"/>
                </c:ext>
              </c:extLst>
            </c:dLbl>
            <c:dLbl>
              <c:idx val="12"/>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7E8-40B8-9CDB-E3D9910D51D6}"/>
                </c:ext>
              </c:extLst>
            </c:dLbl>
            <c:dLbl>
              <c:idx val="13"/>
              <c:layout>
                <c:manualLayout>
                  <c:x val="0"/>
                  <c:y val="2.380352571366060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7E8-40B8-9CDB-E3D9910D51D6}"/>
                </c:ext>
              </c:extLst>
            </c:dLbl>
            <c:dLbl>
              <c:idx val="14"/>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7E8-40B8-9CDB-E3D9910D51D6}"/>
                </c:ext>
              </c:extLst>
            </c:dLbl>
            <c:dLbl>
              <c:idx val="15"/>
              <c:layout>
                <c:manualLayout>
                  <c:x val="3.1259211096662305E-2"/>
                  <c:y val="-1.7129651853600384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1-95D0-43F3-A301-102017483F7A}"/>
                </c:ext>
              </c:extLst>
            </c:dLbl>
            <c:dLbl>
              <c:idx val="16"/>
              <c:layout>
                <c:manualLayout>
                  <c:x val="3.5846698453980641E-2"/>
                  <c:y val="-1.7130207269200021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F-77E8-40B8-9CDB-E3D9910D51D6}"/>
                </c:ext>
              </c:extLst>
            </c:dLbl>
            <c:dLbl>
              <c:idx val="17"/>
              <c:layout>
                <c:manualLayout>
                  <c:x val="3.4317536001541145E-2"/>
                  <c:y val="-1.7129334473257731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3-95D0-43F3-A301-102017483F7A}"/>
                </c:ext>
              </c:extLst>
            </c:dLbl>
            <c:dLbl>
              <c:idx val="18"/>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7E8-40B8-9CDB-E3D9910D51D6}"/>
                </c:ext>
              </c:extLst>
            </c:dLbl>
            <c:dLbl>
              <c:idx val="19"/>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7E8-40B8-9CDB-E3D9910D51D6}"/>
                </c:ext>
              </c:extLst>
            </c:dLbl>
            <c:dLbl>
              <c:idx val="20"/>
              <c:layout>
                <c:manualLayout>
                  <c:x val="0"/>
                  <c:y val="2.380352571366060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7E8-40B8-9CDB-E3D9910D51D6}"/>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(年齢別_健診受診率!$AX$6:$AZ$6,年齢別_健診受診率!$AX$7:$AZ$7,年齢別_健診受診率!$AX$8:$AZ$8,年齢別_健診受診率!$AX$9:$AZ$9,年齢別_健診受診率!$AX$10:$AZ$10,年齢別_健診受診率!$AX$11:$AZ$11,年齢別_健診受診率!$AX$12:$AZ$12)</c:f>
              <c:numCache>
                <c:formatCode>0.0%</c:formatCode>
                <c:ptCount val="21"/>
                <c:pt idx="0">
                  <c:v>4.1733547351524881E-2</c:v>
                </c:pt>
                <c:pt idx="1">
                  <c:v>6.1965811965811968E-2</c:v>
                </c:pt>
                <c:pt idx="2">
                  <c:v>3.3898305084745763E-2</c:v>
                </c:pt>
                <c:pt idx="3">
                  <c:v>7.1322621918769882E-2</c:v>
                </c:pt>
                <c:pt idx="4">
                  <c:v>7.4182317911131473E-2</c:v>
                </c:pt>
                <c:pt idx="5">
                  <c:v>7.6487522162698038E-2</c:v>
                </c:pt>
                <c:pt idx="6">
                  <c:v>7.7723828815531873E-2</c:v>
                </c:pt>
                <c:pt idx="7">
                  <c:v>8.0448645710421998E-2</c:v>
                </c:pt>
                <c:pt idx="8">
                  <c:v>8.4151769942768323E-2</c:v>
                </c:pt>
                <c:pt idx="9">
                  <c:v>6.8479455610973947E-2</c:v>
                </c:pt>
                <c:pt idx="10">
                  <c:v>7.5716845878136207E-2</c:v>
                </c:pt>
                <c:pt idx="11">
                  <c:v>7.7525773195876294E-2</c:v>
                </c:pt>
                <c:pt idx="12">
                  <c:v>4.8385166032224855E-2</c:v>
                </c:pt>
                <c:pt idx="13">
                  <c:v>6.0676650027731559E-2</c:v>
                </c:pt>
                <c:pt idx="14">
                  <c:v>6.3862928348909651E-2</c:v>
                </c:pt>
                <c:pt idx="15">
                  <c:v>2.5709736300438851E-2</c:v>
                </c:pt>
                <c:pt idx="16">
                  <c:v>4.0170556552962297E-2</c:v>
                </c:pt>
                <c:pt idx="17">
                  <c:v>3.4822983168891465E-2</c:v>
                </c:pt>
                <c:pt idx="18">
                  <c:v>6.934419156395201E-2</c:v>
                </c:pt>
                <c:pt idx="19">
                  <c:v>7.4738966812202837E-2</c:v>
                </c:pt>
                <c:pt idx="20">
                  <c:v>7.7287035597699366E-2</c:v>
                </c:pt>
              </c:numCache>
            </c:numRef>
          </c:val>
          <c:extLst>
            <c:ext xmlns:c16="http://schemas.microsoft.com/office/drawing/2014/chart" uri="{C3380CC4-5D6E-409C-BE32-E72D297353CC}">
              <c16:uniqueId val="{00000017-31E0-421D-AB10-247D6539BA33}"/>
            </c:ext>
          </c:extLst>
        </c:ser>
        <c:ser>
          <c:idx val="3"/>
          <c:order val="3"/>
          <c:tx>
            <c:strRef>
              <c:f>年齢別_健診受診率!$BA$3:$BC$3</c:f>
              <c:strCache>
                <c:ptCount val="3"/>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(年齢別_健診受診率!$BA$6:$BC$6,年齢別_健診受診率!$BA$7:$BC$7,年齢別_健診受診率!$BA$8:$BC$8,年齢別_健診受診率!$BA$9:$BC$9,年齢別_健診受診率!$BA$10:$BC$10,年齢別_健診受診率!$BA$11:$BC$11,年齢別_健診受診率!$BA$12:$BC$12)</c:f>
              <c:numCache>
                <c:formatCode>0.0%</c:formatCode>
                <c:ptCount val="21"/>
                <c:pt idx="0">
                  <c:v>0.7959470304975923</c:v>
                </c:pt>
                <c:pt idx="1">
                  <c:v>0.75427350427350426</c:v>
                </c:pt>
                <c:pt idx="2">
                  <c:v>0.84745762711864403</c:v>
                </c:pt>
                <c:pt idx="3">
                  <c:v>0.66336888707723318</c:v>
                </c:pt>
                <c:pt idx="4">
                  <c:v>0.60666972056802571</c:v>
                </c:pt>
                <c:pt idx="5">
                  <c:v>0.66768344994566564</c:v>
                </c:pt>
                <c:pt idx="6">
                  <c:v>0.6868279706707654</c:v>
                </c:pt>
                <c:pt idx="7">
                  <c:v>0.61561509804181525</c:v>
                </c:pt>
                <c:pt idx="8">
                  <c:v>0.65547940366000146</c:v>
                </c:pt>
                <c:pt idx="9">
                  <c:v>0.75880296276657444</c:v>
                </c:pt>
                <c:pt idx="10">
                  <c:v>0.68909050179211473</c:v>
                </c:pt>
                <c:pt idx="11">
                  <c:v>0.71106529209621994</c:v>
                </c:pt>
                <c:pt idx="12">
                  <c:v>0.83202853791089082</c:v>
                </c:pt>
                <c:pt idx="13">
                  <c:v>0.77371048252911812</c:v>
                </c:pt>
                <c:pt idx="14">
                  <c:v>0.78868120456905499</c:v>
                </c:pt>
                <c:pt idx="15">
                  <c:v>0.9028311779098217</c:v>
                </c:pt>
                <c:pt idx="16">
                  <c:v>0.85794434470377023</c:v>
                </c:pt>
                <c:pt idx="17">
                  <c:v>0.88508415554265818</c:v>
                </c:pt>
                <c:pt idx="18">
                  <c:v>0.71118795643845234</c:v>
                </c:pt>
                <c:pt idx="19">
                  <c:v>0.6405930896098283</c:v>
                </c:pt>
                <c:pt idx="20">
                  <c:v>0.68109746618995803</c:v>
                </c:pt>
              </c:numCache>
            </c:numRef>
          </c:val>
          <c:extLst>
            <c:ext xmlns:c16="http://schemas.microsoft.com/office/drawing/2014/chart" uri="{C3380CC4-5D6E-409C-BE32-E72D297353CC}">
              <c16:uniqueId val="{00000018-31E0-421D-AB10-247D6539BA33}"/>
            </c:ext>
          </c:extLst>
        </c:ser>
        <c:dLbls>
          <c:dLblPos val="ctr"/>
          <c:showLegendKey val="0"/>
          <c:showVal val="1"/>
          <c:showCatName val="0"/>
          <c:showSerName val="0"/>
          <c:showPercent val="0"/>
          <c:showBubbleSize val="0"/>
        </c:dLbls>
        <c:gapWidth val="150"/>
        <c:overlap val="100"/>
        <c:axId val="449393664"/>
        <c:axId val="448519488"/>
      </c:barChart>
      <c:catAx>
        <c:axId val="44939366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txPr>
          <a:bodyPr/>
          <a:lstStyle/>
          <a:p>
            <a:pPr>
              <a:defRPr sz="1000" baseline="0"/>
            </a:pPr>
            <a:endParaRPr lang="ja-JP"/>
          </a:p>
        </c:tx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9262570437798013"/>
          <c:y val="6.0460955275158839E-3"/>
          <c:w val="0.4759150893416173"/>
          <c:h val="2.307593126335228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市区町村別_健診受診率!$EF$6</c:f>
              <c:strCache>
                <c:ptCount val="1"/>
                <c:pt idx="0">
                  <c:v>前年度との差分(未受診)</c:v>
                </c:pt>
              </c:strCache>
            </c:strRef>
          </c:tx>
          <c:spPr>
            <a:solidFill>
              <a:schemeClr val="accent1"/>
            </a:solidFill>
            <a:ln>
              <a:noFill/>
            </a:ln>
          </c:spPr>
          <c:invertIfNegative val="0"/>
          <c:dLbls>
            <c:dLbl>
              <c:idx val="0"/>
              <c:layout>
                <c:manualLayout>
                  <c:x val="2.0160476190476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15-4ED3-8BCB-19CF1BD56143}"/>
                </c:ext>
              </c:extLst>
            </c:dLbl>
            <c:dLbl>
              <c:idx val="1"/>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15-4ED3-8BCB-19CF1BD56143}"/>
                </c:ext>
              </c:extLst>
            </c:dLbl>
            <c:dLbl>
              <c:idx val="2"/>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15-4ED3-8BCB-19CF1BD56143}"/>
                </c:ext>
              </c:extLst>
            </c:dLbl>
            <c:dLbl>
              <c:idx val="3"/>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15-4ED3-8BCB-19CF1BD56143}"/>
                </c:ext>
              </c:extLst>
            </c:dLbl>
            <c:dLbl>
              <c:idx val="4"/>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15-4ED3-8BCB-19CF1BD56143}"/>
                </c:ext>
              </c:extLst>
            </c:dLbl>
            <c:dLbl>
              <c:idx val="5"/>
              <c:layout>
                <c:manualLayout>
                  <c:x val="-2.01587301587308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15-4ED3-8BCB-19CF1BD56143}"/>
                </c:ext>
              </c:extLst>
            </c:dLbl>
            <c:dLbl>
              <c:idx val="6"/>
              <c:layout>
                <c:manualLayout>
                  <c:x val="2.0161904761905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15-4ED3-8BCB-19CF1BD56143}"/>
                </c:ext>
              </c:extLst>
            </c:dLbl>
            <c:dLbl>
              <c:idx val="7"/>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15-4ED3-8BCB-19CF1BD56143}"/>
                </c:ext>
              </c:extLst>
            </c:dLbl>
            <c:dLbl>
              <c:idx val="8"/>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15-4ED3-8BCB-19CF1BD56143}"/>
                </c:ext>
              </c:extLst>
            </c:dLbl>
            <c:dLbl>
              <c:idx val="9"/>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15-4ED3-8BCB-19CF1BD56143}"/>
                </c:ext>
              </c:extLst>
            </c:dLbl>
            <c:dLbl>
              <c:idx val="10"/>
              <c:layout>
                <c:manualLayout>
                  <c:x val="2.01619047619055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15-4ED3-8BCB-19CF1BD56143}"/>
                </c:ext>
              </c:extLst>
            </c:dLbl>
            <c:dLbl>
              <c:idx val="11"/>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15-4ED3-8BCB-19CF1BD56143}"/>
                </c:ext>
              </c:extLst>
            </c:dLbl>
            <c:dLbl>
              <c:idx val="12"/>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15-4ED3-8BCB-19CF1BD56143}"/>
                </c:ext>
              </c:extLst>
            </c:dLbl>
            <c:dLbl>
              <c:idx val="13"/>
              <c:layout>
                <c:manualLayout>
                  <c:x val="2.01619047619043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15-4ED3-8BCB-19CF1BD56143}"/>
                </c:ext>
              </c:extLst>
            </c:dLbl>
            <c:dLbl>
              <c:idx val="14"/>
              <c:layout>
                <c:manualLayout>
                  <c:x val="-2.01587301587308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15-4ED3-8BCB-19CF1BD56143}"/>
                </c:ext>
              </c:extLst>
            </c:dLbl>
            <c:dLbl>
              <c:idx val="15"/>
              <c:layout>
                <c:manualLayout>
                  <c:x val="-2.01587301587308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15-4ED3-8BCB-19CF1BD56143}"/>
                </c:ext>
              </c:extLst>
            </c:dLbl>
            <c:dLbl>
              <c:idx val="16"/>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15-4ED3-8BCB-19CF1BD56143}"/>
                </c:ext>
              </c:extLst>
            </c:dLbl>
            <c:dLbl>
              <c:idx val="17"/>
              <c:layout>
                <c:manualLayout>
                  <c:x val="6.04825396825396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15-4ED3-8BCB-19CF1BD56143}"/>
                </c:ext>
              </c:extLst>
            </c:dLbl>
            <c:dLbl>
              <c:idx val="18"/>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15-4ED3-8BCB-19CF1BD56143}"/>
                </c:ext>
              </c:extLst>
            </c:dLbl>
            <c:dLbl>
              <c:idx val="19"/>
              <c:layout>
                <c:manualLayout>
                  <c:x val="1.81444444444444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15-4ED3-8BCB-19CF1BD56143}"/>
                </c:ext>
              </c:extLst>
            </c:dLbl>
            <c:dLbl>
              <c:idx val="20"/>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15-4ED3-8BCB-19CF1BD56143}"/>
                </c:ext>
              </c:extLst>
            </c:dLbl>
            <c:dLbl>
              <c:idx val="21"/>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15-4ED3-8BCB-19CF1BD56143}"/>
                </c:ext>
              </c:extLst>
            </c:dLbl>
            <c:dLbl>
              <c:idx val="22"/>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15-4ED3-8BCB-19CF1BD56143}"/>
                </c:ext>
              </c:extLst>
            </c:dLbl>
            <c:dLbl>
              <c:idx val="23"/>
              <c:layout>
                <c:manualLayout>
                  <c:x val="-2.01587301587308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15-4ED3-8BCB-19CF1BD56143}"/>
                </c:ext>
              </c:extLst>
            </c:dLbl>
            <c:dLbl>
              <c:idx val="24"/>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15-4ED3-8BCB-19CF1BD56143}"/>
                </c:ext>
              </c:extLst>
            </c:dLbl>
            <c:dLbl>
              <c:idx val="25"/>
              <c:layout>
                <c:manualLayout>
                  <c:x val="-2.01587301587308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15-4ED3-8BCB-19CF1BD56143}"/>
                </c:ext>
              </c:extLst>
            </c:dLbl>
            <c:dLbl>
              <c:idx val="26"/>
              <c:layout>
                <c:manualLayout>
                  <c:x val="2.01619047619055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A15-4ED3-8BCB-19CF1BD56143}"/>
                </c:ext>
              </c:extLst>
            </c:dLbl>
            <c:dLbl>
              <c:idx val="27"/>
              <c:layout>
                <c:manualLayout>
                  <c:x val="-2.01587301587308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A15-4ED3-8BCB-19CF1BD56143}"/>
                </c:ext>
              </c:extLst>
            </c:dLbl>
            <c:dLbl>
              <c:idx val="28"/>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A15-4ED3-8BCB-19CF1BD56143}"/>
                </c:ext>
              </c:extLst>
            </c:dLbl>
            <c:dLbl>
              <c:idx val="29"/>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A15-4ED3-8BCB-19CF1BD56143}"/>
                </c:ext>
              </c:extLst>
            </c:dLbl>
            <c:dLbl>
              <c:idx val="30"/>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A15-4ED3-8BCB-19CF1BD56143}"/>
                </c:ext>
              </c:extLst>
            </c:dLbl>
            <c:dLbl>
              <c:idx val="31"/>
              <c:layout>
                <c:manualLayout>
                  <c:x val="-2.01587301587308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A15-4ED3-8BCB-19CF1BD56143}"/>
                </c:ext>
              </c:extLst>
            </c:dLbl>
            <c:dLbl>
              <c:idx val="32"/>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A15-4ED3-8BCB-19CF1BD56143}"/>
                </c:ext>
              </c:extLst>
            </c:dLbl>
            <c:dLbl>
              <c:idx val="33"/>
              <c:layout>
                <c:manualLayout>
                  <c:x val="-4.0276190476190108E-3"/>
                  <c:y val="1.586848203578854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A15-4ED3-8BCB-19CF1BD56143}"/>
                </c:ext>
              </c:extLst>
            </c:dLbl>
            <c:dLbl>
              <c:idx val="34"/>
              <c:layout>
                <c:manualLayout>
                  <c:x val="-2.01587301587308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A15-4ED3-8BCB-19CF1BD56143}"/>
                </c:ext>
              </c:extLst>
            </c:dLbl>
            <c:dLbl>
              <c:idx val="35"/>
              <c:layout>
                <c:manualLayout>
                  <c:x val="6.04825396825396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A15-4ED3-8BCB-19CF1BD56143}"/>
                </c:ext>
              </c:extLst>
            </c:dLbl>
            <c:dLbl>
              <c:idx val="36"/>
              <c:layout>
                <c:manualLayout>
                  <c:x val="2.01619047619055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A15-4ED3-8BCB-19CF1BD56143}"/>
                </c:ext>
              </c:extLst>
            </c:dLbl>
            <c:dLbl>
              <c:idx val="37"/>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2A15-4ED3-8BCB-19CF1BD56143}"/>
                </c:ext>
              </c:extLst>
            </c:dLbl>
            <c:dLbl>
              <c:idx val="38"/>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2A15-4ED3-8BCB-19CF1BD56143}"/>
                </c:ext>
              </c:extLst>
            </c:dLbl>
            <c:dLbl>
              <c:idx val="39"/>
              <c:layout>
                <c:manualLayout>
                  <c:x val="2.01619047619047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2A15-4ED3-8BCB-19CF1BD56143}"/>
                </c:ext>
              </c:extLst>
            </c:dLbl>
            <c:dLbl>
              <c:idx val="40"/>
              <c:layout>
                <c:manualLayout>
                  <c:x val="-2.01587301587316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A15-4ED3-8BCB-19CF1BD56143}"/>
                </c:ext>
              </c:extLst>
            </c:dLbl>
            <c:dLbl>
              <c:idx val="41"/>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2A15-4ED3-8BCB-19CF1BD56143}"/>
                </c:ext>
              </c:extLst>
            </c:dLbl>
            <c:dLbl>
              <c:idx val="42"/>
              <c:layout>
                <c:manualLayout>
                  <c:x val="-2.01587301587308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A15-4ED3-8BCB-19CF1BD56143}"/>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市区町村別_健診受診率!$EF$7:$EF$49</c:f>
              <c:numCache>
                <c:formatCode>General</c:formatCode>
                <c:ptCount val="43"/>
                <c:pt idx="0">
                  <c:v>-0.10000000000000009</c:v>
                </c:pt>
                <c:pt idx="1">
                  <c:v>0.10000000000000009</c:v>
                </c:pt>
                <c:pt idx="2">
                  <c:v>-0.9000000000000008</c:v>
                </c:pt>
                <c:pt idx="3">
                  <c:v>-0.60000000000000053</c:v>
                </c:pt>
                <c:pt idx="4">
                  <c:v>-1.4000000000000012</c:v>
                </c:pt>
                <c:pt idx="5">
                  <c:v>0.40000000000000036</c:v>
                </c:pt>
                <c:pt idx="6">
                  <c:v>-1.7000000000000015</c:v>
                </c:pt>
                <c:pt idx="7">
                  <c:v>-1.0000000000000009</c:v>
                </c:pt>
                <c:pt idx="8">
                  <c:v>-0.70000000000000062</c:v>
                </c:pt>
                <c:pt idx="9">
                  <c:v>-0.9000000000000008</c:v>
                </c:pt>
                <c:pt idx="10">
                  <c:v>-0.80000000000000071</c:v>
                </c:pt>
                <c:pt idx="11">
                  <c:v>-1.0000000000000009</c:v>
                </c:pt>
                <c:pt idx="12">
                  <c:v>-0.60000000000000053</c:v>
                </c:pt>
                <c:pt idx="13">
                  <c:v>-1.2000000000000011</c:v>
                </c:pt>
                <c:pt idx="14">
                  <c:v>0.50000000000000044</c:v>
                </c:pt>
                <c:pt idx="15">
                  <c:v>0.30000000000000027</c:v>
                </c:pt>
                <c:pt idx="16">
                  <c:v>-0.60000000000000053</c:v>
                </c:pt>
                <c:pt idx="17">
                  <c:v>-0.20000000000000018</c:v>
                </c:pt>
                <c:pt idx="18">
                  <c:v>1.0000000000000009</c:v>
                </c:pt>
                <c:pt idx="19">
                  <c:v>-0.10000000000000009</c:v>
                </c:pt>
                <c:pt idx="20">
                  <c:v>-0.30000000000000027</c:v>
                </c:pt>
                <c:pt idx="21">
                  <c:v>0</c:v>
                </c:pt>
                <c:pt idx="22">
                  <c:v>-1.8000000000000016</c:v>
                </c:pt>
                <c:pt idx="23">
                  <c:v>0.39999999999998925</c:v>
                </c:pt>
                <c:pt idx="24">
                  <c:v>0</c:v>
                </c:pt>
                <c:pt idx="25">
                  <c:v>0.30000000000000027</c:v>
                </c:pt>
                <c:pt idx="26">
                  <c:v>-1.100000000000001</c:v>
                </c:pt>
                <c:pt idx="27">
                  <c:v>0.20000000000000018</c:v>
                </c:pt>
                <c:pt idx="28">
                  <c:v>0.10000000000000009</c:v>
                </c:pt>
                <c:pt idx="29">
                  <c:v>-1.4000000000000012</c:v>
                </c:pt>
                <c:pt idx="30">
                  <c:v>-0.60000000000000053</c:v>
                </c:pt>
                <c:pt idx="31">
                  <c:v>0.40000000000000036</c:v>
                </c:pt>
                <c:pt idx="32">
                  <c:v>-0.70000000000000062</c:v>
                </c:pt>
                <c:pt idx="33">
                  <c:v>-2.6999999999999913</c:v>
                </c:pt>
                <c:pt idx="34">
                  <c:v>0.20000000000000018</c:v>
                </c:pt>
                <c:pt idx="35">
                  <c:v>-0.20000000000000018</c:v>
                </c:pt>
                <c:pt idx="36">
                  <c:v>-0.40000000000000036</c:v>
                </c:pt>
                <c:pt idx="37">
                  <c:v>-0.60000000000000053</c:v>
                </c:pt>
                <c:pt idx="38">
                  <c:v>-1.6000000000000014</c:v>
                </c:pt>
                <c:pt idx="39">
                  <c:v>-0.70000000000000062</c:v>
                </c:pt>
                <c:pt idx="40">
                  <c:v>2.0000000000000018</c:v>
                </c:pt>
                <c:pt idx="41">
                  <c:v>0.80000000000000071</c:v>
                </c:pt>
                <c:pt idx="42">
                  <c:v>0.20000000000000018</c:v>
                </c:pt>
              </c:numCache>
            </c:numRef>
          </c:val>
          <c:extLst>
            <c:ext xmlns:c16="http://schemas.microsoft.com/office/drawing/2014/chart" uri="{C3380CC4-5D6E-409C-BE32-E72D297353CC}">
              <c16:uniqueId val="{00000004-F580-4B59-9AE8-9D9B8AC84E52}"/>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F580-4B59-9AE8-9D9B8AC84E52}"/>
              </c:ext>
            </c:extLst>
          </c:dPt>
          <c:dLbls>
            <c:dLbl>
              <c:idx val="0"/>
              <c:layout>
                <c:manualLayout>
                  <c:x val="-0.25700031746031748"/>
                  <c:y val="-0.8900990193278111"/>
                </c:manualLayout>
              </c:layout>
              <c:tx>
                <c:rich>
                  <a:bodyPr/>
                  <a:lstStyle/>
                  <a:p>
                    <a:fld id="{9704D3B7-FDBE-4D11-8403-FF43E986F927}" type="SERIESNAME">
                      <a:rPr lang="ja-JP" altLang="en-US"/>
                      <a:pPr/>
                      <a:t>[系列名]</a:t>
                    </a:fld>
                    <a:r>
                      <a:rPr lang="ja-JP" altLang="en-US" baseline="0"/>
                      <a:t>
</a:t>
                    </a:r>
                    <a:fld id="{0621C7A1-BAD4-46A0-902F-E3C6F5252605}"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F580-4B59-9AE8-9D9B8AC84E52}"/>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市区町村別_健診受診率!$GC$7:$GC$49</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F580-4B59-9AE8-9D9B8AC84E52}"/>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min val="-4"/>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市区町村別_健診受診率!$ER$6</c:f>
              <c:strCache>
                <c:ptCount val="1"/>
                <c:pt idx="0">
                  <c:v>前年度との差分(未受診)</c:v>
                </c:pt>
              </c:strCache>
            </c:strRef>
          </c:tx>
          <c:spPr>
            <a:solidFill>
              <a:schemeClr val="accent1"/>
            </a:solidFill>
            <a:ln>
              <a:noFill/>
            </a:ln>
          </c:spPr>
          <c:invertIfNegative val="0"/>
          <c:dLbls>
            <c:dLbl>
              <c:idx val="10"/>
              <c:layout>
                <c:manualLayout>
                  <c:x val="6.04761904761904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DE-49CB-9701-77A8F66334CE}"/>
                </c:ext>
              </c:extLst>
            </c:dLbl>
            <c:dLbl>
              <c:idx val="34"/>
              <c:layout>
                <c:manualLayout>
                  <c:x val="4.03174603174595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DE-49CB-9701-77A8F66334CE}"/>
                </c:ext>
              </c:extLst>
            </c:dLbl>
            <c:dLbl>
              <c:idx val="35"/>
              <c:layout>
                <c:manualLayout>
                  <c:x val="1.41111111111111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DE-49CB-9701-77A8F66334CE}"/>
                </c:ext>
              </c:extLst>
            </c:dLbl>
            <c:dLbl>
              <c:idx val="38"/>
              <c:layout>
                <c:manualLayout>
                  <c:x val="-1.20934920634920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DD-4022-919B-CC7A0CE63FA1}"/>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市区町村別_健診受診率!$ER$7:$ER$49</c:f>
              <c:numCache>
                <c:formatCode>General</c:formatCode>
                <c:ptCount val="43"/>
                <c:pt idx="0">
                  <c:v>0.40000000000000036</c:v>
                </c:pt>
                <c:pt idx="1">
                  <c:v>0.70000000000000062</c:v>
                </c:pt>
                <c:pt idx="2">
                  <c:v>0.30000000000000027</c:v>
                </c:pt>
                <c:pt idx="3">
                  <c:v>-1.3000000000000012</c:v>
                </c:pt>
                <c:pt idx="4">
                  <c:v>-0.50000000000000044</c:v>
                </c:pt>
                <c:pt idx="5">
                  <c:v>-0.10000000000000009</c:v>
                </c:pt>
                <c:pt idx="6">
                  <c:v>1.3000000000000012</c:v>
                </c:pt>
                <c:pt idx="7">
                  <c:v>0.50000000000000044</c:v>
                </c:pt>
                <c:pt idx="8">
                  <c:v>-2.200000000000002</c:v>
                </c:pt>
                <c:pt idx="9">
                  <c:v>0.40000000000000036</c:v>
                </c:pt>
                <c:pt idx="10">
                  <c:v>0.10000000000000009</c:v>
                </c:pt>
                <c:pt idx="11">
                  <c:v>-0.20000000000000018</c:v>
                </c:pt>
                <c:pt idx="12">
                  <c:v>-0.60000000000000053</c:v>
                </c:pt>
                <c:pt idx="13">
                  <c:v>-0.50000000000000044</c:v>
                </c:pt>
                <c:pt idx="14">
                  <c:v>-0.70000000000000062</c:v>
                </c:pt>
                <c:pt idx="15">
                  <c:v>1.4000000000000012</c:v>
                </c:pt>
                <c:pt idx="16">
                  <c:v>1.6000000000000014</c:v>
                </c:pt>
                <c:pt idx="17">
                  <c:v>0.80000000000000071</c:v>
                </c:pt>
                <c:pt idx="18">
                  <c:v>0.20000000000000018</c:v>
                </c:pt>
                <c:pt idx="19">
                  <c:v>1.7000000000000015</c:v>
                </c:pt>
                <c:pt idx="20">
                  <c:v>0.9000000000000008</c:v>
                </c:pt>
                <c:pt idx="21">
                  <c:v>-0.9000000000000008</c:v>
                </c:pt>
                <c:pt idx="22">
                  <c:v>0.40000000000000036</c:v>
                </c:pt>
                <c:pt idx="23">
                  <c:v>-0.80000000000000071</c:v>
                </c:pt>
                <c:pt idx="24">
                  <c:v>-0.10000000000000009</c:v>
                </c:pt>
                <c:pt idx="25">
                  <c:v>-2.8000000000000025</c:v>
                </c:pt>
                <c:pt idx="26">
                  <c:v>1.8000000000000016</c:v>
                </c:pt>
                <c:pt idx="27">
                  <c:v>-0.70000000000000062</c:v>
                </c:pt>
                <c:pt idx="28">
                  <c:v>3.0000000000000027</c:v>
                </c:pt>
                <c:pt idx="29">
                  <c:v>0.50000000000000044</c:v>
                </c:pt>
                <c:pt idx="30">
                  <c:v>0.30000000000000027</c:v>
                </c:pt>
                <c:pt idx="31">
                  <c:v>0.20000000000000018</c:v>
                </c:pt>
                <c:pt idx="32">
                  <c:v>-0.60000000000000053</c:v>
                </c:pt>
                <c:pt idx="33">
                  <c:v>2.0000000000000018</c:v>
                </c:pt>
                <c:pt idx="34">
                  <c:v>0.10000000000000009</c:v>
                </c:pt>
                <c:pt idx="35">
                  <c:v>0</c:v>
                </c:pt>
                <c:pt idx="36">
                  <c:v>-0.60000000000000053</c:v>
                </c:pt>
                <c:pt idx="37">
                  <c:v>2.0000000000000018</c:v>
                </c:pt>
                <c:pt idx="38">
                  <c:v>-4.4999999999999929</c:v>
                </c:pt>
                <c:pt idx="39">
                  <c:v>-2.8000000000000025</c:v>
                </c:pt>
                <c:pt idx="40">
                  <c:v>-0.10000000000000009</c:v>
                </c:pt>
                <c:pt idx="41">
                  <c:v>0.80000000000000071</c:v>
                </c:pt>
                <c:pt idx="42">
                  <c:v>2.7999999999999914</c:v>
                </c:pt>
              </c:numCache>
            </c:numRef>
          </c:val>
          <c:extLst>
            <c:ext xmlns:c16="http://schemas.microsoft.com/office/drawing/2014/chart" uri="{C3380CC4-5D6E-409C-BE32-E72D297353CC}">
              <c16:uniqueId val="{00000004-9D0C-43B5-BD11-FC111C5E8D54}"/>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9D0C-43B5-BD11-FC111C5E8D54}"/>
              </c:ext>
            </c:extLst>
          </c:dPt>
          <c:dLbls>
            <c:dLbl>
              <c:idx val="0"/>
              <c:layout>
                <c:manualLayout>
                  <c:x val="6.5539365079365086E-2"/>
                  <c:y val="-0.8900990193278111"/>
                </c:manualLayout>
              </c:layout>
              <c:tx>
                <c:rich>
                  <a:bodyPr/>
                  <a:lstStyle/>
                  <a:p>
                    <a:fld id="{85365FB1-26E6-4A55-AAC4-1F8594F609BE}" type="SERIESNAME">
                      <a:rPr lang="ja-JP" altLang="en-US"/>
                      <a:pPr/>
                      <a:t>[系列名]</a:t>
                    </a:fld>
                    <a:r>
                      <a:rPr lang="ja-JP" altLang="en-US" baseline="0"/>
                      <a:t>
</a:t>
                    </a:r>
                    <a:fld id="{DA596D3C-D9E8-404D-A430-33B794ECF468}"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9D0C-43B5-BD11-FC111C5E8D5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市区町村別_健診受診率!$GO$7:$GO$49</c:f>
              <c:numCache>
                <c:formatCode>General</c:formatCode>
                <c:ptCount val="43"/>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9D0C-43B5-BD11-FC111C5E8D54}"/>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市区町村別_健診受診率!$FD$6</c:f>
              <c:strCache>
                <c:ptCount val="1"/>
                <c:pt idx="0">
                  <c:v>前年度との差分(未受診)</c:v>
                </c:pt>
              </c:strCache>
            </c:strRef>
          </c:tx>
          <c:spPr>
            <a:solidFill>
              <a:schemeClr val="accent1"/>
            </a:solidFill>
            <a:ln>
              <a:noFill/>
            </a:ln>
          </c:spPr>
          <c:invertIfNegative val="0"/>
          <c:dLbls>
            <c:dLbl>
              <c:idx val="42"/>
              <c:layout>
                <c:manualLayout>
                  <c:x val="-9.07142857142857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0F-443D-BCC0-126397019DD9}"/>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市区町村別_健診受診率!$FD$7:$FD$49</c:f>
              <c:numCache>
                <c:formatCode>General</c:formatCode>
                <c:ptCount val="43"/>
                <c:pt idx="0">
                  <c:v>0.20000000000000018</c:v>
                </c:pt>
                <c:pt idx="1">
                  <c:v>0.30000000000000027</c:v>
                </c:pt>
                <c:pt idx="2">
                  <c:v>-1.100000000000001</c:v>
                </c:pt>
                <c:pt idx="3">
                  <c:v>-2.9000000000000026</c:v>
                </c:pt>
                <c:pt idx="4">
                  <c:v>1.100000000000001</c:v>
                </c:pt>
                <c:pt idx="5">
                  <c:v>2.300000000000002</c:v>
                </c:pt>
                <c:pt idx="6">
                  <c:v>-1.100000000000001</c:v>
                </c:pt>
                <c:pt idx="7">
                  <c:v>-0.50000000000000044</c:v>
                </c:pt>
                <c:pt idx="8">
                  <c:v>-1.7999999999999905</c:v>
                </c:pt>
                <c:pt idx="9">
                  <c:v>-0.30000000000000027</c:v>
                </c:pt>
                <c:pt idx="10">
                  <c:v>0.50000000000000044</c:v>
                </c:pt>
                <c:pt idx="11">
                  <c:v>-0.9000000000000008</c:v>
                </c:pt>
                <c:pt idx="12">
                  <c:v>-0.40000000000000036</c:v>
                </c:pt>
                <c:pt idx="13">
                  <c:v>-3.5999999999999921</c:v>
                </c:pt>
                <c:pt idx="14">
                  <c:v>2.5000000000000022</c:v>
                </c:pt>
                <c:pt idx="15">
                  <c:v>-0.60000000000000053</c:v>
                </c:pt>
                <c:pt idx="16">
                  <c:v>1.4999999999999902</c:v>
                </c:pt>
                <c:pt idx="17">
                  <c:v>0.10000000000000009</c:v>
                </c:pt>
                <c:pt idx="18">
                  <c:v>-0.39999999999998925</c:v>
                </c:pt>
                <c:pt idx="19">
                  <c:v>-1.100000000000001</c:v>
                </c:pt>
                <c:pt idx="20">
                  <c:v>-0.20000000000000018</c:v>
                </c:pt>
                <c:pt idx="21">
                  <c:v>5.2000000000000046</c:v>
                </c:pt>
                <c:pt idx="22">
                  <c:v>-4.0000000000000036</c:v>
                </c:pt>
                <c:pt idx="23">
                  <c:v>3.2000000000000028</c:v>
                </c:pt>
                <c:pt idx="24">
                  <c:v>3.400000000000003</c:v>
                </c:pt>
                <c:pt idx="25">
                  <c:v>3.0999999999999917</c:v>
                </c:pt>
                <c:pt idx="26">
                  <c:v>1.8000000000000016</c:v>
                </c:pt>
                <c:pt idx="27">
                  <c:v>0.40000000000000036</c:v>
                </c:pt>
                <c:pt idx="28">
                  <c:v>-1.3000000000000012</c:v>
                </c:pt>
                <c:pt idx="29">
                  <c:v>3.1999999999999917</c:v>
                </c:pt>
                <c:pt idx="30">
                  <c:v>1.2999999999999901</c:v>
                </c:pt>
                <c:pt idx="31">
                  <c:v>-2.5000000000000022</c:v>
                </c:pt>
                <c:pt idx="32">
                  <c:v>-0.50000000000000044</c:v>
                </c:pt>
                <c:pt idx="33">
                  <c:v>-1.9000000000000017</c:v>
                </c:pt>
                <c:pt idx="34">
                  <c:v>-5.0999999999999988</c:v>
                </c:pt>
                <c:pt idx="35">
                  <c:v>1.5000000000000013</c:v>
                </c:pt>
                <c:pt idx="36">
                  <c:v>3.2999999999999918</c:v>
                </c:pt>
                <c:pt idx="37">
                  <c:v>-4.5000000000000036</c:v>
                </c:pt>
                <c:pt idx="38">
                  <c:v>-4.0000000000000036</c:v>
                </c:pt>
                <c:pt idx="39">
                  <c:v>3.0999999999999917</c:v>
                </c:pt>
                <c:pt idx="40">
                  <c:v>5.2000000000000046</c:v>
                </c:pt>
                <c:pt idx="41">
                  <c:v>3.1000000000000028</c:v>
                </c:pt>
                <c:pt idx="42">
                  <c:v>13.4</c:v>
                </c:pt>
              </c:numCache>
            </c:numRef>
          </c:val>
          <c:extLst>
            <c:ext xmlns:c16="http://schemas.microsoft.com/office/drawing/2014/chart" uri="{C3380CC4-5D6E-409C-BE32-E72D297353CC}">
              <c16:uniqueId val="{00000004-42F3-4CBE-B1E4-B7469F70AEE5}"/>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42F3-4CBE-B1E4-B7469F70AEE5}"/>
              </c:ext>
            </c:extLst>
          </c:dPt>
          <c:dLbls>
            <c:dLbl>
              <c:idx val="0"/>
              <c:layout>
                <c:manualLayout>
                  <c:x val="6.7555238095238099E-2"/>
                  <c:y val="-0.8900990193278111"/>
                </c:manualLayout>
              </c:layout>
              <c:tx>
                <c:rich>
                  <a:bodyPr/>
                  <a:lstStyle/>
                  <a:p>
                    <a:fld id="{2C0B130F-C5F9-4EDE-A701-4502E7CF2A9C}" type="SERIESNAME">
                      <a:rPr lang="ja-JP" altLang="en-US"/>
                      <a:pPr/>
                      <a:t>[系列名]</a:t>
                    </a:fld>
                    <a:r>
                      <a:rPr lang="ja-JP" altLang="en-US" baseline="0"/>
                      <a:t>
</a:t>
                    </a:r>
                    <a:fld id="{60EB3188-C1CB-49EC-B6BC-5F827F4D552C}"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42F3-4CBE-B1E4-B7469F70AEE5}"/>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市区町村別_健診受診率!$HA$7:$HA$49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42F3-4CBE-B1E4-B7469F70AEE5}"/>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95182229738059"/>
          <c:y val="0.11759259259259257"/>
          <c:w val="0.80170853811058851"/>
          <c:h val="0.56360544956974479"/>
        </c:manualLayout>
      </c:layout>
      <c:barChart>
        <c:barDir val="col"/>
        <c:grouping val="percentStacked"/>
        <c:varyColors val="0"/>
        <c:ser>
          <c:idx val="3"/>
          <c:order val="0"/>
          <c:tx>
            <c:strRef>
              <c:f>医科健診医療機関受診状況!$K$19</c:f>
              <c:strCache>
                <c:ptCount val="1"/>
                <c:pt idx="0">
                  <c:v>受診率</c:v>
                </c:pt>
              </c:strCache>
            </c:strRef>
          </c:tx>
          <c:spPr>
            <a:solidFill>
              <a:srgbClr val="FFC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医科健診医療機関受診状況!$B$5:$C$6</c:f>
              <c:strCache>
                <c:ptCount val="2"/>
                <c:pt idx="0">
                  <c:v>生活習慣病レセプトあり</c:v>
                </c:pt>
                <c:pt idx="1">
                  <c:v>生活習慣病レセプトなし</c:v>
                </c:pt>
              </c:strCache>
            </c:strRef>
          </c:cat>
          <c:val>
            <c:numRef>
              <c:f>医科健診医療機関受診状況!$F$5:$F$6</c:f>
              <c:numCache>
                <c:formatCode>0.0%</c:formatCode>
                <c:ptCount val="2"/>
                <c:pt idx="0">
                  <c:v>0.23794967641638792</c:v>
                </c:pt>
                <c:pt idx="1">
                  <c:v>0.17904426451805297</c:v>
                </c:pt>
              </c:numCache>
            </c:numRef>
          </c:val>
          <c:extLst>
            <c:ext xmlns:c16="http://schemas.microsoft.com/office/drawing/2014/chart" uri="{C3380CC4-5D6E-409C-BE32-E72D297353CC}">
              <c16:uniqueId val="{00000003-5CCD-47B6-9BA3-679FCC68C2BB}"/>
            </c:ext>
          </c:extLst>
        </c:ser>
        <c:ser>
          <c:idx val="0"/>
          <c:order val="1"/>
          <c:tx>
            <c:strRef>
              <c:f>医科健診医療機関受診状況!$K$20</c:f>
              <c:strCache>
                <c:ptCount val="1"/>
                <c:pt idx="0">
                  <c:v>未受診率</c:v>
                </c:pt>
              </c:strCache>
            </c:strRef>
          </c:tx>
          <c:spPr>
            <a:solidFill>
              <a:schemeClr val="accent1">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医科健診医療機関受診状況!$B$5:$C$6</c:f>
              <c:strCache>
                <c:ptCount val="2"/>
                <c:pt idx="0">
                  <c:v>生活習慣病レセプトあり</c:v>
                </c:pt>
                <c:pt idx="1">
                  <c:v>生活習慣病レセプトなし</c:v>
                </c:pt>
              </c:strCache>
            </c:strRef>
          </c:cat>
          <c:val>
            <c:numRef>
              <c:f>医科健診医療機関受診状況!$H$5:$H$6</c:f>
              <c:numCache>
                <c:formatCode>0.0%</c:formatCode>
                <c:ptCount val="2"/>
                <c:pt idx="0">
                  <c:v>0.76205032358361213</c:v>
                </c:pt>
                <c:pt idx="1">
                  <c:v>0.820955735481947</c:v>
                </c:pt>
              </c:numCache>
            </c:numRef>
          </c:val>
          <c:extLst>
            <c:ext xmlns:c16="http://schemas.microsoft.com/office/drawing/2014/chart" uri="{C3380CC4-5D6E-409C-BE32-E72D297353CC}">
              <c16:uniqueId val="{00000004-5CCD-47B6-9BA3-679FCC68C2BB}"/>
            </c:ext>
          </c:extLst>
        </c:ser>
        <c:dLbls>
          <c:dLblPos val="ctr"/>
          <c:showLegendKey val="0"/>
          <c:showVal val="1"/>
          <c:showCatName val="0"/>
          <c:showSerName val="0"/>
          <c:showPercent val="0"/>
          <c:showBubbleSize val="0"/>
        </c:dLbls>
        <c:gapWidth val="150"/>
        <c:overlap val="10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0"/>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21880131827729257"/>
          <c:y val="3.4247733092043202E-2"/>
          <c:w val="0.58534223834537324"/>
          <c:h val="3.887530562347188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01176937232183"/>
          <c:y val="7.2786609996886034E-2"/>
          <c:w val="0.78781057162735957"/>
          <c:h val="0.91108224290037321"/>
        </c:manualLayout>
      </c:layout>
      <c:barChart>
        <c:barDir val="bar"/>
        <c:grouping val="percentStacked"/>
        <c:varyColors val="0"/>
        <c:ser>
          <c:idx val="0"/>
          <c:order val="0"/>
          <c:tx>
            <c:strRef>
              <c:f>市区町村別_医科健診医療機関受診状況!$BO$4</c:f>
              <c:strCache>
                <c:ptCount val="1"/>
                <c:pt idx="0">
                  <c:v>受診率</c:v>
                </c:pt>
              </c:strCache>
            </c:strRef>
          </c:tx>
          <c:spPr>
            <a:solidFill>
              <a:srgbClr val="FFC000"/>
            </a:solidFill>
            <a:ln>
              <a:noFill/>
            </a:ln>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市区町村別_医科健診医療機関受診状況!$BO$6:$BO$49</c:f>
              <c:numCache>
                <c:formatCode>0.0%</c:formatCode>
                <c:ptCount val="44"/>
                <c:pt idx="0">
                  <c:v>0.15981922088129821</c:v>
                </c:pt>
                <c:pt idx="1">
                  <c:v>0.22360470801899973</c:v>
                </c:pt>
                <c:pt idx="2">
                  <c:v>0.21194146341463416</c:v>
                </c:pt>
                <c:pt idx="3">
                  <c:v>0.22143274284601908</c:v>
                </c:pt>
                <c:pt idx="4">
                  <c:v>0.45835057233485038</c:v>
                </c:pt>
                <c:pt idx="5">
                  <c:v>0.35242300573136193</c:v>
                </c:pt>
                <c:pt idx="6">
                  <c:v>0.29319371727748689</c:v>
                </c:pt>
                <c:pt idx="7">
                  <c:v>0.34406566839708391</c:v>
                </c:pt>
                <c:pt idx="8">
                  <c:v>0.22072474116387006</c:v>
                </c:pt>
                <c:pt idx="9">
                  <c:v>0.16217414872123392</c:v>
                </c:pt>
                <c:pt idx="10">
                  <c:v>0.25115992970123024</c:v>
                </c:pt>
                <c:pt idx="11">
                  <c:v>0.27709754533263364</c:v>
                </c:pt>
                <c:pt idx="12">
                  <c:v>0.28833465655542473</c:v>
                </c:pt>
                <c:pt idx="13">
                  <c:v>0.22528063970475165</c:v>
                </c:pt>
                <c:pt idx="14">
                  <c:v>0.29854144870453564</c:v>
                </c:pt>
                <c:pt idx="15">
                  <c:v>0.28920799407846037</c:v>
                </c:pt>
                <c:pt idx="16">
                  <c:v>0.32563804462160217</c:v>
                </c:pt>
                <c:pt idx="17">
                  <c:v>0.20160976963641411</c:v>
                </c:pt>
                <c:pt idx="18">
                  <c:v>0.24279481349474591</c:v>
                </c:pt>
                <c:pt idx="19">
                  <c:v>0.34938633938100322</c:v>
                </c:pt>
                <c:pt idx="20">
                  <c:v>0.30493298481730718</c:v>
                </c:pt>
                <c:pt idx="21">
                  <c:v>0.28949165772270463</c:v>
                </c:pt>
                <c:pt idx="22">
                  <c:v>0.34405774053458926</c:v>
                </c:pt>
                <c:pt idx="23">
                  <c:v>0.27889462136037479</c:v>
                </c:pt>
                <c:pt idx="24">
                  <c:v>0.19106125356125356</c:v>
                </c:pt>
                <c:pt idx="25">
                  <c:v>0.21764032073310424</c:v>
                </c:pt>
                <c:pt idx="26">
                  <c:v>0.41503340757238305</c:v>
                </c:pt>
                <c:pt idx="27">
                  <c:v>0.21255076122830766</c:v>
                </c:pt>
                <c:pt idx="28">
                  <c:v>0.21245634458672877</c:v>
                </c:pt>
                <c:pt idx="29">
                  <c:v>0.22688072177258856</c:v>
                </c:pt>
                <c:pt idx="30">
                  <c:v>0.21743697478991597</c:v>
                </c:pt>
                <c:pt idx="31">
                  <c:v>0.3207113476893298</c:v>
                </c:pt>
                <c:pt idx="32">
                  <c:v>0.14838035527690699</c:v>
                </c:pt>
                <c:pt idx="33">
                  <c:v>0.26750285062713797</c:v>
                </c:pt>
                <c:pt idx="34">
                  <c:v>0.51566318595867588</c:v>
                </c:pt>
                <c:pt idx="35">
                  <c:v>0.26167728237791932</c:v>
                </c:pt>
                <c:pt idx="36">
                  <c:v>0.22331691297208539</c:v>
                </c:pt>
                <c:pt idx="37">
                  <c:v>0.21626794258373205</c:v>
                </c:pt>
                <c:pt idx="38">
                  <c:v>0.26915708812260536</c:v>
                </c:pt>
                <c:pt idx="39">
                  <c:v>0.1618229854689564</c:v>
                </c:pt>
                <c:pt idx="40">
                  <c:v>0.28179551122194513</c:v>
                </c:pt>
                <c:pt idx="41">
                  <c:v>0.32953652788688137</c:v>
                </c:pt>
                <c:pt idx="42">
                  <c:v>0.31690739167374682</c:v>
                </c:pt>
                <c:pt idx="43">
                  <c:v>0.23794967641638792</c:v>
                </c:pt>
              </c:numCache>
            </c:numRef>
          </c:val>
          <c:extLst>
            <c:ext xmlns:c16="http://schemas.microsoft.com/office/drawing/2014/chart" uri="{C3380CC4-5D6E-409C-BE32-E72D297353CC}">
              <c16:uniqueId val="{00000000-4EEC-4A3E-8EFD-5A2C68F09F12}"/>
            </c:ext>
          </c:extLst>
        </c:ser>
        <c:ser>
          <c:idx val="1"/>
          <c:order val="1"/>
          <c:tx>
            <c:strRef>
              <c:f>市区町村別_医科健診医療機関受診状況!$BR$4</c:f>
              <c:strCache>
                <c:ptCount val="1"/>
                <c:pt idx="0">
                  <c:v>未受診率</c:v>
                </c:pt>
              </c:strCache>
            </c:strRef>
          </c:tx>
          <c:spPr>
            <a:solidFill>
              <a:schemeClr val="accent1">
                <a:lumMod val="40000"/>
                <a:lumOff val="60000"/>
              </a:schemeClr>
            </a:solidFill>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市区町村別_医科健診医療機関受診状況!$BR$6:$BR$49</c:f>
              <c:numCache>
                <c:formatCode>0.0%</c:formatCode>
                <c:ptCount val="44"/>
                <c:pt idx="0">
                  <c:v>0.84018077911870181</c:v>
                </c:pt>
                <c:pt idx="1">
                  <c:v>0.77639529198100032</c:v>
                </c:pt>
                <c:pt idx="2">
                  <c:v>0.78805853658536584</c:v>
                </c:pt>
                <c:pt idx="3">
                  <c:v>0.7785672571539809</c:v>
                </c:pt>
                <c:pt idx="4">
                  <c:v>0.54164942766514967</c:v>
                </c:pt>
                <c:pt idx="5">
                  <c:v>0.64757699426863813</c:v>
                </c:pt>
                <c:pt idx="6">
                  <c:v>0.70680628272251311</c:v>
                </c:pt>
                <c:pt idx="7">
                  <c:v>0.65593433160291614</c:v>
                </c:pt>
                <c:pt idx="8">
                  <c:v>0.77927525883612991</c:v>
                </c:pt>
                <c:pt idx="9">
                  <c:v>0.83782585127876608</c:v>
                </c:pt>
                <c:pt idx="10">
                  <c:v>0.74884007029876976</c:v>
                </c:pt>
                <c:pt idx="11">
                  <c:v>0.72290245466736636</c:v>
                </c:pt>
                <c:pt idx="12">
                  <c:v>0.71166534344457522</c:v>
                </c:pt>
                <c:pt idx="13">
                  <c:v>0.77471936029524835</c:v>
                </c:pt>
                <c:pt idx="14">
                  <c:v>0.70145855129546431</c:v>
                </c:pt>
                <c:pt idx="15">
                  <c:v>0.71079200592153957</c:v>
                </c:pt>
                <c:pt idx="16">
                  <c:v>0.67436195537839783</c:v>
                </c:pt>
                <c:pt idx="17">
                  <c:v>0.79839023036358592</c:v>
                </c:pt>
                <c:pt idx="18">
                  <c:v>0.75720518650525415</c:v>
                </c:pt>
                <c:pt idx="19">
                  <c:v>0.65061366061899684</c:v>
                </c:pt>
                <c:pt idx="20">
                  <c:v>0.69506701518269287</c:v>
                </c:pt>
                <c:pt idx="21">
                  <c:v>0.71050834227729531</c:v>
                </c:pt>
                <c:pt idx="22">
                  <c:v>0.65594225946541074</c:v>
                </c:pt>
                <c:pt idx="23">
                  <c:v>0.72110537863962521</c:v>
                </c:pt>
                <c:pt idx="24">
                  <c:v>0.80893874643874641</c:v>
                </c:pt>
                <c:pt idx="25">
                  <c:v>0.78235967926689576</c:v>
                </c:pt>
                <c:pt idx="26">
                  <c:v>0.58496659242761695</c:v>
                </c:pt>
                <c:pt idx="27">
                  <c:v>0.78744923877169237</c:v>
                </c:pt>
                <c:pt idx="28">
                  <c:v>0.7875436554132712</c:v>
                </c:pt>
                <c:pt idx="29">
                  <c:v>0.77311927822741144</c:v>
                </c:pt>
                <c:pt idx="30">
                  <c:v>0.78256302521008403</c:v>
                </c:pt>
                <c:pt idx="31">
                  <c:v>0.67928865231067026</c:v>
                </c:pt>
                <c:pt idx="32">
                  <c:v>0.85161964472309304</c:v>
                </c:pt>
                <c:pt idx="33">
                  <c:v>0.73249714937286203</c:v>
                </c:pt>
                <c:pt idx="34">
                  <c:v>0.48433681404132417</c:v>
                </c:pt>
                <c:pt idx="35">
                  <c:v>0.73832271762208068</c:v>
                </c:pt>
                <c:pt idx="36">
                  <c:v>0.77668308702791466</c:v>
                </c:pt>
                <c:pt idx="37">
                  <c:v>0.78373205741626795</c:v>
                </c:pt>
                <c:pt idx="38">
                  <c:v>0.73084291187739459</c:v>
                </c:pt>
                <c:pt idx="39">
                  <c:v>0.83817701453104354</c:v>
                </c:pt>
                <c:pt idx="40">
                  <c:v>0.71820448877805487</c:v>
                </c:pt>
                <c:pt idx="41">
                  <c:v>0.67046347211311863</c:v>
                </c:pt>
                <c:pt idx="42">
                  <c:v>0.68309260832625318</c:v>
                </c:pt>
                <c:pt idx="43">
                  <c:v>0.76205032358361213</c:v>
                </c:pt>
              </c:numCache>
            </c:numRef>
          </c:val>
          <c:extLst>
            <c:ext xmlns:c16="http://schemas.microsoft.com/office/drawing/2014/chart" uri="{C3380CC4-5D6E-409C-BE32-E72D297353CC}">
              <c16:uniqueId val="{00000001-4EEC-4A3E-8EFD-5A2C68F09F12}"/>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928249771227668"/>
          <c:y val="1.0254915874822072E-2"/>
          <c:w val="0.55152530944468525"/>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66338294676474"/>
          <c:y val="7.2786609996886034E-2"/>
          <c:w val="0.78946218520180245"/>
          <c:h val="0.91001543511267635"/>
        </c:manualLayout>
      </c:layout>
      <c:barChart>
        <c:barDir val="bar"/>
        <c:grouping val="percentStacked"/>
        <c:varyColors val="0"/>
        <c:ser>
          <c:idx val="0"/>
          <c:order val="0"/>
          <c:tx>
            <c:strRef>
              <c:f>市区町村別_医科健診医療機関受診状況!$BU$4</c:f>
              <c:strCache>
                <c:ptCount val="1"/>
                <c:pt idx="0">
                  <c:v>受診率</c:v>
                </c:pt>
              </c:strCache>
            </c:strRef>
          </c:tx>
          <c:spPr>
            <a:solidFill>
              <a:srgbClr val="FFC000"/>
            </a:solidFill>
            <a:ln>
              <a:noFill/>
            </a:ln>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市区町村別_医科健診医療機関受診状況!$BU$6:$BU$49</c:f>
              <c:numCache>
                <c:formatCode>0.0%</c:formatCode>
                <c:ptCount val="44"/>
                <c:pt idx="0">
                  <c:v>0.12031449588160155</c:v>
                </c:pt>
                <c:pt idx="1">
                  <c:v>0.17750054716568175</c:v>
                </c:pt>
                <c:pt idx="2">
                  <c:v>0.16389749366375669</c:v>
                </c:pt>
                <c:pt idx="3">
                  <c:v>0.16816063105055576</c:v>
                </c:pt>
                <c:pt idx="4">
                  <c:v>0.25079654073736912</c:v>
                </c:pt>
                <c:pt idx="5">
                  <c:v>0.26693548387096772</c:v>
                </c:pt>
                <c:pt idx="6">
                  <c:v>0.17438271604938271</c:v>
                </c:pt>
                <c:pt idx="7">
                  <c:v>0.21162027470523884</c:v>
                </c:pt>
                <c:pt idx="8">
                  <c:v>0.16463414634146342</c:v>
                </c:pt>
                <c:pt idx="9">
                  <c:v>0.14531478770131773</c:v>
                </c:pt>
                <c:pt idx="10">
                  <c:v>0.21085202784838103</c:v>
                </c:pt>
                <c:pt idx="11">
                  <c:v>0.18771626297577854</c:v>
                </c:pt>
                <c:pt idx="12">
                  <c:v>0.21128205128205127</c:v>
                </c:pt>
                <c:pt idx="13">
                  <c:v>0.13469119579500657</c:v>
                </c:pt>
                <c:pt idx="14">
                  <c:v>0.21974758723088345</c:v>
                </c:pt>
                <c:pt idx="15">
                  <c:v>0.22927008641294355</c:v>
                </c:pt>
                <c:pt idx="16">
                  <c:v>0.24176527022705468</c:v>
                </c:pt>
                <c:pt idx="17">
                  <c:v>0.15148148148148149</c:v>
                </c:pt>
                <c:pt idx="18">
                  <c:v>0.19247022666154437</c:v>
                </c:pt>
                <c:pt idx="19">
                  <c:v>0.2326862539349423</c:v>
                </c:pt>
                <c:pt idx="20">
                  <c:v>0.20845528455284554</c:v>
                </c:pt>
                <c:pt idx="21">
                  <c:v>0.22727272727272727</c:v>
                </c:pt>
                <c:pt idx="22">
                  <c:v>0.23752417794970987</c:v>
                </c:pt>
                <c:pt idx="23">
                  <c:v>0.14291338582677166</c:v>
                </c:pt>
                <c:pt idx="24">
                  <c:v>0.1691542288557214</c:v>
                </c:pt>
                <c:pt idx="25">
                  <c:v>0.23181049069373943</c:v>
                </c:pt>
                <c:pt idx="26">
                  <c:v>0.28212290502793297</c:v>
                </c:pt>
                <c:pt idx="27">
                  <c:v>0.16436327739387957</c:v>
                </c:pt>
                <c:pt idx="28">
                  <c:v>0.17655367231638419</c:v>
                </c:pt>
                <c:pt idx="29">
                  <c:v>0.20439739413680783</c:v>
                </c:pt>
                <c:pt idx="30">
                  <c:v>0.18143681174619822</c:v>
                </c:pt>
                <c:pt idx="31">
                  <c:v>0.22539444027047334</c:v>
                </c:pt>
                <c:pt idx="32">
                  <c:v>0.16666666666666666</c:v>
                </c:pt>
                <c:pt idx="33">
                  <c:v>0.21366459627329193</c:v>
                </c:pt>
                <c:pt idx="34">
                  <c:v>0.41852286049237986</c:v>
                </c:pt>
                <c:pt idx="35">
                  <c:v>0.19760479041916168</c:v>
                </c:pt>
                <c:pt idx="36">
                  <c:v>0.13576158940397351</c:v>
                </c:pt>
                <c:pt idx="37">
                  <c:v>0.22395326192794549</c:v>
                </c:pt>
                <c:pt idx="38">
                  <c:v>0.23148148148148148</c:v>
                </c:pt>
                <c:pt idx="39">
                  <c:v>0.1210762331838565</c:v>
                </c:pt>
                <c:pt idx="40">
                  <c:v>0.2608695652173913</c:v>
                </c:pt>
                <c:pt idx="41">
                  <c:v>0.26811594202898553</c:v>
                </c:pt>
                <c:pt idx="42">
                  <c:v>0.27155172413793105</c:v>
                </c:pt>
                <c:pt idx="43">
                  <c:v>0.17904426451805297</c:v>
                </c:pt>
              </c:numCache>
            </c:numRef>
          </c:val>
          <c:extLst>
            <c:ext xmlns:c16="http://schemas.microsoft.com/office/drawing/2014/chart" uri="{C3380CC4-5D6E-409C-BE32-E72D297353CC}">
              <c16:uniqueId val="{00000000-C83D-41A6-9EEF-B9BB0037EA57}"/>
            </c:ext>
          </c:extLst>
        </c:ser>
        <c:ser>
          <c:idx val="1"/>
          <c:order val="1"/>
          <c:tx>
            <c:strRef>
              <c:f>市区町村別_医科健診医療機関受診状況!$BX$4</c:f>
              <c:strCache>
                <c:ptCount val="1"/>
                <c:pt idx="0">
                  <c:v>未受診率</c:v>
                </c:pt>
              </c:strCache>
            </c:strRef>
          </c:tx>
          <c:spPr>
            <a:solidFill>
              <a:schemeClr val="accent1">
                <a:lumMod val="40000"/>
                <a:lumOff val="60000"/>
              </a:schemeClr>
            </a:solidFill>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市区町村別_医科健診医療機関受診状況!$BX$6:$BX$49</c:f>
              <c:numCache>
                <c:formatCode>0.0%</c:formatCode>
                <c:ptCount val="44"/>
                <c:pt idx="0">
                  <c:v>0.87968550411839841</c:v>
                </c:pt>
                <c:pt idx="1">
                  <c:v>0.82249945283431825</c:v>
                </c:pt>
                <c:pt idx="2">
                  <c:v>0.83610250633624328</c:v>
                </c:pt>
                <c:pt idx="3">
                  <c:v>0.83183936894944421</c:v>
                </c:pt>
                <c:pt idx="4">
                  <c:v>0.74920345926263088</c:v>
                </c:pt>
                <c:pt idx="5">
                  <c:v>0.73306451612903223</c:v>
                </c:pt>
                <c:pt idx="6">
                  <c:v>0.82561728395061729</c:v>
                </c:pt>
                <c:pt idx="7">
                  <c:v>0.78837972529476119</c:v>
                </c:pt>
                <c:pt idx="8">
                  <c:v>0.83536585365853655</c:v>
                </c:pt>
                <c:pt idx="9">
                  <c:v>0.85468521229868233</c:v>
                </c:pt>
                <c:pt idx="10">
                  <c:v>0.78914797215161891</c:v>
                </c:pt>
                <c:pt idx="11">
                  <c:v>0.81228373702422141</c:v>
                </c:pt>
                <c:pt idx="12">
                  <c:v>0.78871794871794876</c:v>
                </c:pt>
                <c:pt idx="13">
                  <c:v>0.86530880420499345</c:v>
                </c:pt>
                <c:pt idx="14">
                  <c:v>0.78025241276911661</c:v>
                </c:pt>
                <c:pt idx="15">
                  <c:v>0.77072991358705645</c:v>
                </c:pt>
                <c:pt idx="16">
                  <c:v>0.75823472977294526</c:v>
                </c:pt>
                <c:pt idx="17">
                  <c:v>0.84851851851851856</c:v>
                </c:pt>
                <c:pt idx="18">
                  <c:v>0.80752977333845566</c:v>
                </c:pt>
                <c:pt idx="19">
                  <c:v>0.76731374606505776</c:v>
                </c:pt>
                <c:pt idx="20">
                  <c:v>0.79154471544715443</c:v>
                </c:pt>
                <c:pt idx="21">
                  <c:v>0.77272727272727271</c:v>
                </c:pt>
                <c:pt idx="22">
                  <c:v>0.76247582205029019</c:v>
                </c:pt>
                <c:pt idx="23">
                  <c:v>0.8570866141732284</c:v>
                </c:pt>
                <c:pt idx="24">
                  <c:v>0.8308457711442786</c:v>
                </c:pt>
                <c:pt idx="25">
                  <c:v>0.76818950930626062</c:v>
                </c:pt>
                <c:pt idx="26">
                  <c:v>0.71787709497206709</c:v>
                </c:pt>
                <c:pt idx="27">
                  <c:v>0.83563672260612043</c:v>
                </c:pt>
                <c:pt idx="28">
                  <c:v>0.82344632768361581</c:v>
                </c:pt>
                <c:pt idx="29">
                  <c:v>0.7956026058631922</c:v>
                </c:pt>
                <c:pt idx="30">
                  <c:v>0.81856318825380181</c:v>
                </c:pt>
                <c:pt idx="31">
                  <c:v>0.77460555972952672</c:v>
                </c:pt>
                <c:pt idx="32">
                  <c:v>0.83333333333333337</c:v>
                </c:pt>
                <c:pt idx="33">
                  <c:v>0.78633540372670807</c:v>
                </c:pt>
                <c:pt idx="34">
                  <c:v>0.58147713950762014</c:v>
                </c:pt>
                <c:pt idx="35">
                  <c:v>0.80239520958083832</c:v>
                </c:pt>
                <c:pt idx="36">
                  <c:v>0.86423841059602646</c:v>
                </c:pt>
                <c:pt idx="37">
                  <c:v>0.77604673807205449</c:v>
                </c:pt>
                <c:pt idx="38">
                  <c:v>0.76851851851851849</c:v>
                </c:pt>
                <c:pt idx="39">
                  <c:v>0.87892376681614348</c:v>
                </c:pt>
                <c:pt idx="40">
                  <c:v>0.73913043478260865</c:v>
                </c:pt>
                <c:pt idx="41">
                  <c:v>0.73188405797101452</c:v>
                </c:pt>
                <c:pt idx="42">
                  <c:v>0.72844827586206895</c:v>
                </c:pt>
                <c:pt idx="43">
                  <c:v>0.820955735481947</c:v>
                </c:pt>
              </c:numCache>
            </c:numRef>
          </c:val>
          <c:extLst>
            <c:ext xmlns:c16="http://schemas.microsoft.com/office/drawing/2014/chart" uri="{C3380CC4-5D6E-409C-BE32-E72D297353CC}">
              <c16:uniqueId val="{00000001-C83D-41A6-9EEF-B9BB0037EA57}"/>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775333525983718"/>
          <c:y val="1.0254915874822072E-2"/>
          <c:w val="0.54999614699224586"/>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市区町村別_医科健診医療機関受診状況!$BQ$5</c:f>
              <c:strCache>
                <c:ptCount val="1"/>
                <c:pt idx="0">
                  <c:v>前年度との差分(受診率)</c:v>
                </c:pt>
              </c:strCache>
            </c:strRef>
          </c:tx>
          <c:spPr>
            <a:solidFill>
              <a:schemeClr val="accent1"/>
            </a:solidFill>
            <a:ln>
              <a:noFill/>
            </a:ln>
          </c:spPr>
          <c:invertIfNegative val="0"/>
          <c:dLbls>
            <c:dLbl>
              <c:idx val="0"/>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06-4F0E-BCE6-9F82A5781E2C}"/>
                </c:ext>
              </c:extLst>
            </c:dLbl>
            <c:dLbl>
              <c:idx val="2"/>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06-4F0E-BCE6-9F82A5781E2C}"/>
                </c:ext>
              </c:extLst>
            </c:dLbl>
            <c:dLbl>
              <c:idx val="17"/>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06-4F0E-BCE6-9F82A5781E2C}"/>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市区町村別_医科健診医療機関受診状況!$BQ$6:$BQ$48</c:f>
              <c:numCache>
                <c:formatCode>General</c:formatCode>
                <c:ptCount val="43"/>
                <c:pt idx="0">
                  <c:v>0.40000000000000036</c:v>
                </c:pt>
                <c:pt idx="1">
                  <c:v>0.10000000000000009</c:v>
                </c:pt>
                <c:pt idx="2">
                  <c:v>0.30000000000000027</c:v>
                </c:pt>
                <c:pt idx="3">
                  <c:v>0.80000000000000071</c:v>
                </c:pt>
                <c:pt idx="4">
                  <c:v>1.7000000000000015</c:v>
                </c:pt>
                <c:pt idx="5">
                  <c:v>-0.20000000000000018</c:v>
                </c:pt>
                <c:pt idx="6">
                  <c:v>1.9999999999999962</c:v>
                </c:pt>
                <c:pt idx="7">
                  <c:v>1.0999999999999954</c:v>
                </c:pt>
                <c:pt idx="8">
                  <c:v>0.9000000000000008</c:v>
                </c:pt>
                <c:pt idx="9">
                  <c:v>0.80000000000000071</c:v>
                </c:pt>
                <c:pt idx="10">
                  <c:v>0.70000000000000062</c:v>
                </c:pt>
                <c:pt idx="11">
                  <c:v>0.60000000000000053</c:v>
                </c:pt>
                <c:pt idx="12">
                  <c:v>1.4999999999999958</c:v>
                </c:pt>
                <c:pt idx="13">
                  <c:v>0.9000000000000008</c:v>
                </c:pt>
                <c:pt idx="14">
                  <c:v>-0.20000000000000018</c:v>
                </c:pt>
                <c:pt idx="15">
                  <c:v>-0.10000000000000009</c:v>
                </c:pt>
                <c:pt idx="16">
                  <c:v>-0.20000000000000018</c:v>
                </c:pt>
                <c:pt idx="17">
                  <c:v>0.40000000000000036</c:v>
                </c:pt>
                <c:pt idx="18">
                  <c:v>-0.50000000000000044</c:v>
                </c:pt>
                <c:pt idx="19">
                  <c:v>0</c:v>
                </c:pt>
                <c:pt idx="20">
                  <c:v>0.10000000000000009</c:v>
                </c:pt>
                <c:pt idx="21">
                  <c:v>0.50000000000000044</c:v>
                </c:pt>
                <c:pt idx="22">
                  <c:v>1.3999999999999957</c:v>
                </c:pt>
                <c:pt idx="23">
                  <c:v>-0.3999999999999948</c:v>
                </c:pt>
                <c:pt idx="24">
                  <c:v>-0.10000000000000009</c:v>
                </c:pt>
                <c:pt idx="25">
                  <c:v>0.10000000000000009</c:v>
                </c:pt>
                <c:pt idx="26">
                  <c:v>0.20000000000000018</c:v>
                </c:pt>
                <c:pt idx="27">
                  <c:v>0.10000000000000009</c:v>
                </c:pt>
                <c:pt idx="28">
                  <c:v>-0.10000000000000009</c:v>
                </c:pt>
                <c:pt idx="29">
                  <c:v>0</c:v>
                </c:pt>
                <c:pt idx="30">
                  <c:v>0.9000000000000008</c:v>
                </c:pt>
                <c:pt idx="31">
                  <c:v>0.60000000000000053</c:v>
                </c:pt>
                <c:pt idx="32">
                  <c:v>0.60000000000000053</c:v>
                </c:pt>
                <c:pt idx="33">
                  <c:v>1.7000000000000015</c:v>
                </c:pt>
                <c:pt idx="34">
                  <c:v>0.80000000000000071</c:v>
                </c:pt>
                <c:pt idx="35">
                  <c:v>2.1000000000000019</c:v>
                </c:pt>
                <c:pt idx="36">
                  <c:v>0.80000000000000071</c:v>
                </c:pt>
                <c:pt idx="37">
                  <c:v>0.60000000000000053</c:v>
                </c:pt>
                <c:pt idx="38">
                  <c:v>1.8000000000000016</c:v>
                </c:pt>
                <c:pt idx="39">
                  <c:v>2.4999999999999996</c:v>
                </c:pt>
                <c:pt idx="40">
                  <c:v>-1.5000000000000013</c:v>
                </c:pt>
                <c:pt idx="41">
                  <c:v>-0.70000000000000062</c:v>
                </c:pt>
                <c:pt idx="42">
                  <c:v>-2.8999999999999968</c:v>
                </c:pt>
              </c:numCache>
            </c:numRef>
          </c:val>
          <c:extLst>
            <c:ext xmlns:c16="http://schemas.microsoft.com/office/drawing/2014/chart" uri="{C3380CC4-5D6E-409C-BE32-E72D297353CC}">
              <c16:uniqueId val="{0000001A-BA5F-4E6C-88AC-6D7CDFE6ABB4}"/>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BA5F-4E6C-88AC-6D7CDFE6ABB4}"/>
              </c:ext>
            </c:extLst>
          </c:dPt>
          <c:dLbls>
            <c:dLbl>
              <c:idx val="0"/>
              <c:layout>
                <c:manualLayout>
                  <c:x val="7.9758454106280074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A5F-4E6C-88AC-6D7CDFE6ABB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市区町村別_医科健診医療機関受診状況!$CE$6:$CE$48</c:f>
              <c:numCache>
                <c:formatCode>General</c:formatCode>
                <c:ptCount val="43"/>
                <c:pt idx="0">
                  <c:v>0.49999999999999767</c:v>
                </c:pt>
                <c:pt idx="1">
                  <c:v>0.49999999999999767</c:v>
                </c:pt>
                <c:pt idx="2">
                  <c:v>0.49999999999999767</c:v>
                </c:pt>
                <c:pt idx="3">
                  <c:v>0.49999999999999767</c:v>
                </c:pt>
                <c:pt idx="4">
                  <c:v>0.49999999999999767</c:v>
                </c:pt>
                <c:pt idx="5">
                  <c:v>0.49999999999999767</c:v>
                </c:pt>
                <c:pt idx="6">
                  <c:v>0.49999999999999767</c:v>
                </c:pt>
                <c:pt idx="7">
                  <c:v>0.49999999999999767</c:v>
                </c:pt>
                <c:pt idx="8">
                  <c:v>0.49999999999999767</c:v>
                </c:pt>
                <c:pt idx="9">
                  <c:v>0.49999999999999767</c:v>
                </c:pt>
                <c:pt idx="10">
                  <c:v>0.49999999999999767</c:v>
                </c:pt>
                <c:pt idx="11">
                  <c:v>0.49999999999999767</c:v>
                </c:pt>
                <c:pt idx="12">
                  <c:v>0.49999999999999767</c:v>
                </c:pt>
                <c:pt idx="13">
                  <c:v>0.49999999999999767</c:v>
                </c:pt>
                <c:pt idx="14">
                  <c:v>0.49999999999999767</c:v>
                </c:pt>
                <c:pt idx="15">
                  <c:v>0.49999999999999767</c:v>
                </c:pt>
                <c:pt idx="16">
                  <c:v>0.49999999999999767</c:v>
                </c:pt>
                <c:pt idx="17">
                  <c:v>0.49999999999999767</c:v>
                </c:pt>
                <c:pt idx="18">
                  <c:v>0.49999999999999767</c:v>
                </c:pt>
                <c:pt idx="19">
                  <c:v>0.49999999999999767</c:v>
                </c:pt>
                <c:pt idx="20">
                  <c:v>0.49999999999999767</c:v>
                </c:pt>
                <c:pt idx="21">
                  <c:v>0.49999999999999767</c:v>
                </c:pt>
                <c:pt idx="22">
                  <c:v>0.49999999999999767</c:v>
                </c:pt>
                <c:pt idx="23">
                  <c:v>0.49999999999999767</c:v>
                </c:pt>
                <c:pt idx="24">
                  <c:v>0.49999999999999767</c:v>
                </c:pt>
                <c:pt idx="25">
                  <c:v>0.49999999999999767</c:v>
                </c:pt>
                <c:pt idx="26">
                  <c:v>0.49999999999999767</c:v>
                </c:pt>
                <c:pt idx="27">
                  <c:v>0.49999999999999767</c:v>
                </c:pt>
                <c:pt idx="28">
                  <c:v>0.49999999999999767</c:v>
                </c:pt>
                <c:pt idx="29">
                  <c:v>0.49999999999999767</c:v>
                </c:pt>
                <c:pt idx="30">
                  <c:v>0.49999999999999767</c:v>
                </c:pt>
                <c:pt idx="31">
                  <c:v>0.49999999999999767</c:v>
                </c:pt>
                <c:pt idx="32">
                  <c:v>0.49999999999999767</c:v>
                </c:pt>
                <c:pt idx="33">
                  <c:v>0.49999999999999767</c:v>
                </c:pt>
                <c:pt idx="34">
                  <c:v>0.49999999999999767</c:v>
                </c:pt>
                <c:pt idx="35">
                  <c:v>0.49999999999999767</c:v>
                </c:pt>
                <c:pt idx="36">
                  <c:v>0.49999999999999767</c:v>
                </c:pt>
                <c:pt idx="37">
                  <c:v>0.49999999999999767</c:v>
                </c:pt>
                <c:pt idx="38">
                  <c:v>0.49999999999999767</c:v>
                </c:pt>
                <c:pt idx="39">
                  <c:v>0.49999999999999767</c:v>
                </c:pt>
                <c:pt idx="40">
                  <c:v>0.49999999999999767</c:v>
                </c:pt>
                <c:pt idx="41">
                  <c:v>0.49999999999999767</c:v>
                </c:pt>
                <c:pt idx="42">
                  <c:v>0.49999999999999767</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BA5F-4E6C-88AC-6D7CDFE6ABB4}"/>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市区町村別_医科健診医療機関受診状況!$BT$5</c:f>
              <c:strCache>
                <c:ptCount val="1"/>
                <c:pt idx="0">
                  <c:v>前年度との差分(未受診率)</c:v>
                </c:pt>
              </c:strCache>
            </c:strRef>
          </c:tx>
          <c:spPr>
            <a:solidFill>
              <a:schemeClr val="accent1"/>
            </a:solidFill>
            <a:ln>
              <a:noFill/>
            </a:ln>
          </c:spPr>
          <c:invertIfNegative val="0"/>
          <c:dLbls>
            <c:dLbl>
              <c:idx val="0"/>
              <c:layout>
                <c:manualLayout>
                  <c:x val="6.13562801932367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29-4136-8101-4BCD225E3627}"/>
                </c:ext>
              </c:extLst>
            </c:dLbl>
            <c:dLbl>
              <c:idx val="2"/>
              <c:layout>
                <c:manualLayout>
                  <c:x val="1.68731884057971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29-4136-8101-4BCD225E3627}"/>
                </c:ext>
              </c:extLst>
            </c:dLbl>
            <c:dLbl>
              <c:idx val="17"/>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29-4136-8101-4BCD225E3627}"/>
                </c:ext>
              </c:extLst>
            </c:dLbl>
            <c:dLbl>
              <c:idx val="26"/>
              <c:layout>
                <c:manualLayout>
                  <c:x val="-9.20229468599028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29-4136-8101-4BCD225E3627}"/>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市区町村別_医科健診医療機関受診状況!$BT$6:$BT$48</c:f>
              <c:numCache>
                <c:formatCode>General</c:formatCode>
                <c:ptCount val="43"/>
                <c:pt idx="0">
                  <c:v>-0.40000000000000036</c:v>
                </c:pt>
                <c:pt idx="1">
                  <c:v>-0.10000000000000009</c:v>
                </c:pt>
                <c:pt idx="2">
                  <c:v>-0.30000000000000027</c:v>
                </c:pt>
                <c:pt idx="3">
                  <c:v>-0.80000000000000071</c:v>
                </c:pt>
                <c:pt idx="4">
                  <c:v>-1.7000000000000015</c:v>
                </c:pt>
                <c:pt idx="5">
                  <c:v>0.20000000000000018</c:v>
                </c:pt>
                <c:pt idx="6">
                  <c:v>-2.0000000000000018</c:v>
                </c:pt>
                <c:pt idx="7">
                  <c:v>-1.100000000000001</c:v>
                </c:pt>
                <c:pt idx="8">
                  <c:v>-0.9000000000000008</c:v>
                </c:pt>
                <c:pt idx="9">
                  <c:v>-0.80000000000000071</c:v>
                </c:pt>
                <c:pt idx="10">
                  <c:v>-0.70000000000000062</c:v>
                </c:pt>
                <c:pt idx="11">
                  <c:v>-0.60000000000000053</c:v>
                </c:pt>
                <c:pt idx="12">
                  <c:v>-1.5000000000000013</c:v>
                </c:pt>
                <c:pt idx="13">
                  <c:v>-0.9000000000000008</c:v>
                </c:pt>
                <c:pt idx="14">
                  <c:v>0.20000000000000018</c:v>
                </c:pt>
                <c:pt idx="15">
                  <c:v>0.10000000000000009</c:v>
                </c:pt>
                <c:pt idx="16">
                  <c:v>0.20000000000000018</c:v>
                </c:pt>
                <c:pt idx="17">
                  <c:v>-0.40000000000000036</c:v>
                </c:pt>
                <c:pt idx="18">
                  <c:v>0.50000000000000044</c:v>
                </c:pt>
                <c:pt idx="19">
                  <c:v>0</c:v>
                </c:pt>
                <c:pt idx="20">
                  <c:v>-0.10000000000000009</c:v>
                </c:pt>
                <c:pt idx="21">
                  <c:v>-0.50000000000000044</c:v>
                </c:pt>
                <c:pt idx="22">
                  <c:v>-1.4000000000000012</c:v>
                </c:pt>
                <c:pt idx="23">
                  <c:v>0.40000000000000036</c:v>
                </c:pt>
                <c:pt idx="24">
                  <c:v>0.10000000000000009</c:v>
                </c:pt>
                <c:pt idx="25">
                  <c:v>-0.10000000000000009</c:v>
                </c:pt>
                <c:pt idx="26">
                  <c:v>-0.20000000000000018</c:v>
                </c:pt>
                <c:pt idx="27">
                  <c:v>-0.10000000000000009</c:v>
                </c:pt>
                <c:pt idx="28">
                  <c:v>0.10000000000000009</c:v>
                </c:pt>
                <c:pt idx="29">
                  <c:v>0</c:v>
                </c:pt>
                <c:pt idx="30">
                  <c:v>-0.9000000000000008</c:v>
                </c:pt>
                <c:pt idx="31">
                  <c:v>-0.60000000000000053</c:v>
                </c:pt>
                <c:pt idx="32">
                  <c:v>-0.60000000000000053</c:v>
                </c:pt>
                <c:pt idx="33">
                  <c:v>-1.7000000000000015</c:v>
                </c:pt>
                <c:pt idx="34">
                  <c:v>-0.80000000000000071</c:v>
                </c:pt>
                <c:pt idx="35">
                  <c:v>-2.1000000000000019</c:v>
                </c:pt>
                <c:pt idx="36">
                  <c:v>-0.80000000000000071</c:v>
                </c:pt>
                <c:pt idx="37">
                  <c:v>-0.60000000000000053</c:v>
                </c:pt>
                <c:pt idx="38">
                  <c:v>-1.8000000000000016</c:v>
                </c:pt>
                <c:pt idx="39">
                  <c:v>-2.5000000000000022</c:v>
                </c:pt>
                <c:pt idx="40">
                  <c:v>1.5000000000000013</c:v>
                </c:pt>
                <c:pt idx="41">
                  <c:v>0.70000000000000062</c:v>
                </c:pt>
                <c:pt idx="42">
                  <c:v>2.9000000000000026</c:v>
                </c:pt>
              </c:numCache>
            </c:numRef>
          </c:val>
          <c:extLst>
            <c:ext xmlns:c16="http://schemas.microsoft.com/office/drawing/2014/chart" uri="{C3380CC4-5D6E-409C-BE32-E72D297353CC}">
              <c16:uniqueId val="{0000001A-DCE2-4B17-AE5A-D4CDEF9E8453}"/>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DCE2-4B17-AE5A-D4CDEF9E8453}"/>
              </c:ext>
            </c:extLst>
          </c:dPt>
          <c:dLbls>
            <c:dLbl>
              <c:idx val="0"/>
              <c:layout>
                <c:manualLayout>
                  <c:x val="-0.17253079710144928"/>
                  <c:y val="-0.89110698412698408"/>
                </c:manualLayout>
              </c:layout>
              <c:tx>
                <c:rich>
                  <a:bodyPr/>
                  <a:lstStyle/>
                  <a:p>
                    <a:fld id="{6534A562-3EB7-43C5-B01C-01BFBD1AE217}" type="SERIESNAME">
                      <a:rPr lang="ja-JP" altLang="en-US"/>
                      <a:pPr/>
                      <a:t>[系列名]</a:t>
                    </a:fld>
                    <a:r>
                      <a:rPr lang="ja-JP" altLang="en-US" baseline="0"/>
                      <a:t>
</a:t>
                    </a:r>
                    <a:fld id="{DDCF263B-E693-4137-9BAA-3F3375532A4F}"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DCE2-4B17-AE5A-D4CDEF9E845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市区町村別_医科健診医療機関受診状況!$CH$6:$CH$48</c:f>
              <c:numCache>
                <c:formatCode>General</c:formatCode>
                <c:ptCount val="43"/>
                <c:pt idx="0">
                  <c:v>-0.50000000000000044</c:v>
                </c:pt>
                <c:pt idx="1">
                  <c:v>-0.50000000000000044</c:v>
                </c:pt>
                <c:pt idx="2">
                  <c:v>-0.50000000000000044</c:v>
                </c:pt>
                <c:pt idx="3">
                  <c:v>-0.50000000000000044</c:v>
                </c:pt>
                <c:pt idx="4">
                  <c:v>-0.50000000000000044</c:v>
                </c:pt>
                <c:pt idx="5">
                  <c:v>-0.50000000000000044</c:v>
                </c:pt>
                <c:pt idx="6">
                  <c:v>-0.50000000000000044</c:v>
                </c:pt>
                <c:pt idx="7">
                  <c:v>-0.50000000000000044</c:v>
                </c:pt>
                <c:pt idx="8">
                  <c:v>-0.50000000000000044</c:v>
                </c:pt>
                <c:pt idx="9">
                  <c:v>-0.50000000000000044</c:v>
                </c:pt>
                <c:pt idx="10">
                  <c:v>-0.50000000000000044</c:v>
                </c:pt>
                <c:pt idx="11">
                  <c:v>-0.50000000000000044</c:v>
                </c:pt>
                <c:pt idx="12">
                  <c:v>-0.50000000000000044</c:v>
                </c:pt>
                <c:pt idx="13">
                  <c:v>-0.50000000000000044</c:v>
                </c:pt>
                <c:pt idx="14">
                  <c:v>-0.50000000000000044</c:v>
                </c:pt>
                <c:pt idx="15">
                  <c:v>-0.50000000000000044</c:v>
                </c:pt>
                <c:pt idx="16">
                  <c:v>-0.50000000000000044</c:v>
                </c:pt>
                <c:pt idx="17">
                  <c:v>-0.50000000000000044</c:v>
                </c:pt>
                <c:pt idx="18">
                  <c:v>-0.50000000000000044</c:v>
                </c:pt>
                <c:pt idx="19">
                  <c:v>-0.50000000000000044</c:v>
                </c:pt>
                <c:pt idx="20">
                  <c:v>-0.50000000000000044</c:v>
                </c:pt>
                <c:pt idx="21">
                  <c:v>-0.50000000000000044</c:v>
                </c:pt>
                <c:pt idx="22">
                  <c:v>-0.50000000000000044</c:v>
                </c:pt>
                <c:pt idx="23">
                  <c:v>-0.50000000000000044</c:v>
                </c:pt>
                <c:pt idx="24">
                  <c:v>-0.50000000000000044</c:v>
                </c:pt>
                <c:pt idx="25">
                  <c:v>-0.50000000000000044</c:v>
                </c:pt>
                <c:pt idx="26">
                  <c:v>-0.50000000000000044</c:v>
                </c:pt>
                <c:pt idx="27">
                  <c:v>-0.50000000000000044</c:v>
                </c:pt>
                <c:pt idx="28">
                  <c:v>-0.50000000000000044</c:v>
                </c:pt>
                <c:pt idx="29">
                  <c:v>-0.50000000000000044</c:v>
                </c:pt>
                <c:pt idx="30">
                  <c:v>-0.50000000000000044</c:v>
                </c:pt>
                <c:pt idx="31">
                  <c:v>-0.50000000000000044</c:v>
                </c:pt>
                <c:pt idx="32">
                  <c:v>-0.50000000000000044</c:v>
                </c:pt>
                <c:pt idx="33">
                  <c:v>-0.50000000000000044</c:v>
                </c:pt>
                <c:pt idx="34">
                  <c:v>-0.50000000000000044</c:v>
                </c:pt>
                <c:pt idx="35">
                  <c:v>-0.50000000000000044</c:v>
                </c:pt>
                <c:pt idx="36">
                  <c:v>-0.50000000000000044</c:v>
                </c:pt>
                <c:pt idx="37">
                  <c:v>-0.50000000000000044</c:v>
                </c:pt>
                <c:pt idx="38">
                  <c:v>-0.50000000000000044</c:v>
                </c:pt>
                <c:pt idx="39">
                  <c:v>-0.50000000000000044</c:v>
                </c:pt>
                <c:pt idx="40">
                  <c:v>-0.50000000000000044</c:v>
                </c:pt>
                <c:pt idx="41">
                  <c:v>-0.50000000000000044</c:v>
                </c:pt>
                <c:pt idx="42">
                  <c:v>-0.50000000000000044</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DCE2-4B17-AE5A-D4CDEF9E8453}"/>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市区町村別_医科健診医療機関受診状況!$BW$5</c:f>
              <c:strCache>
                <c:ptCount val="1"/>
                <c:pt idx="0">
                  <c:v>前年度との差分(受診率)</c:v>
                </c:pt>
              </c:strCache>
            </c:strRef>
          </c:tx>
          <c:spPr>
            <a:solidFill>
              <a:schemeClr val="accent1"/>
            </a:solidFill>
            <a:ln>
              <a:noFill/>
            </a:ln>
          </c:spPr>
          <c:invertIfNegative val="0"/>
          <c:dLbls>
            <c:dLbl>
              <c:idx val="1"/>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9C-4A5E-9CF5-4DBF4035FDD6}"/>
                </c:ext>
              </c:extLst>
            </c:dLbl>
            <c:dLbl>
              <c:idx val="2"/>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9C-4A5E-9CF5-4DBF4035FDD6}"/>
                </c:ext>
              </c:extLst>
            </c:dLbl>
            <c:dLbl>
              <c:idx val="7"/>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9C-4A5E-9CF5-4DBF4035FDD6}"/>
                </c:ext>
              </c:extLst>
            </c:dLbl>
            <c:dLbl>
              <c:idx val="12"/>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9C-4A5E-9CF5-4DBF4035FDD6}"/>
                </c:ext>
              </c:extLst>
            </c:dLbl>
            <c:dLbl>
              <c:idx val="1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9C-4A5E-9CF5-4DBF4035FDD6}"/>
                </c:ext>
              </c:extLst>
            </c:dLbl>
            <c:dLbl>
              <c:idx val="15"/>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9C-4A5E-9CF5-4DBF4035FDD6}"/>
                </c:ext>
              </c:extLst>
            </c:dLbl>
            <c:dLbl>
              <c:idx val="1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9C-4A5E-9CF5-4DBF4035FDD6}"/>
                </c:ext>
              </c:extLst>
            </c:dLbl>
            <c:dLbl>
              <c:idx val="23"/>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9C-4A5E-9CF5-4DBF4035FDD6}"/>
                </c:ext>
              </c:extLst>
            </c:dLbl>
            <c:dLbl>
              <c:idx val="35"/>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9C-4A5E-9CF5-4DBF4035FDD6}"/>
                </c:ext>
              </c:extLst>
            </c:dLbl>
            <c:dLbl>
              <c:idx val="38"/>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4D-4A9D-8FCC-38D5F6F7D963}"/>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市区町村別_医科健診医療機関受診状況!$BW$6:$BW$48</c:f>
              <c:numCache>
                <c:formatCode>General</c:formatCode>
                <c:ptCount val="43"/>
                <c:pt idx="0">
                  <c:v>2.0999999999999992</c:v>
                </c:pt>
                <c:pt idx="1">
                  <c:v>1.7999999999999989</c:v>
                </c:pt>
                <c:pt idx="2">
                  <c:v>1.7000000000000015</c:v>
                </c:pt>
                <c:pt idx="3">
                  <c:v>3</c:v>
                </c:pt>
                <c:pt idx="4">
                  <c:v>1.0000000000000009</c:v>
                </c:pt>
                <c:pt idx="5">
                  <c:v>2.300000000000002</c:v>
                </c:pt>
                <c:pt idx="6">
                  <c:v>2.6999999999999997</c:v>
                </c:pt>
                <c:pt idx="7">
                  <c:v>1.3999999999999986</c:v>
                </c:pt>
                <c:pt idx="8">
                  <c:v>2.0000000000000018</c:v>
                </c:pt>
                <c:pt idx="9">
                  <c:v>2.3999999999999995</c:v>
                </c:pt>
                <c:pt idx="10">
                  <c:v>0.89999999999999802</c:v>
                </c:pt>
                <c:pt idx="11">
                  <c:v>1.100000000000001</c:v>
                </c:pt>
                <c:pt idx="12">
                  <c:v>1.6999999999999988</c:v>
                </c:pt>
                <c:pt idx="13">
                  <c:v>0.9000000000000008</c:v>
                </c:pt>
                <c:pt idx="14">
                  <c:v>1.7999999999999989</c:v>
                </c:pt>
                <c:pt idx="15">
                  <c:v>1.6000000000000014</c:v>
                </c:pt>
                <c:pt idx="16">
                  <c:v>1.7999999999999989</c:v>
                </c:pt>
                <c:pt idx="17">
                  <c:v>2.1999999999999993</c:v>
                </c:pt>
                <c:pt idx="18">
                  <c:v>2.3999999999999995</c:v>
                </c:pt>
                <c:pt idx="19">
                  <c:v>0.50000000000000044</c:v>
                </c:pt>
                <c:pt idx="20">
                  <c:v>1.0999999999999983</c:v>
                </c:pt>
                <c:pt idx="21">
                  <c:v>3.3000000000000003</c:v>
                </c:pt>
                <c:pt idx="22">
                  <c:v>3.4999999999999973</c:v>
                </c:pt>
                <c:pt idx="23">
                  <c:v>1.3999999999999986</c:v>
                </c:pt>
                <c:pt idx="24">
                  <c:v>1.100000000000001</c:v>
                </c:pt>
                <c:pt idx="25">
                  <c:v>4.8000000000000016</c:v>
                </c:pt>
                <c:pt idx="26">
                  <c:v>4.8999999999999959</c:v>
                </c:pt>
                <c:pt idx="27">
                  <c:v>0.9000000000000008</c:v>
                </c:pt>
                <c:pt idx="28">
                  <c:v>0.10000000000000009</c:v>
                </c:pt>
                <c:pt idx="29">
                  <c:v>3.2999999999999972</c:v>
                </c:pt>
                <c:pt idx="30">
                  <c:v>0.60000000000000053</c:v>
                </c:pt>
                <c:pt idx="31">
                  <c:v>0.50000000000000044</c:v>
                </c:pt>
                <c:pt idx="32">
                  <c:v>2.5000000000000022</c:v>
                </c:pt>
                <c:pt idx="33">
                  <c:v>1.899999999999999</c:v>
                </c:pt>
                <c:pt idx="34">
                  <c:v>2.6999999999999966</c:v>
                </c:pt>
                <c:pt idx="35">
                  <c:v>1.5000000000000013</c:v>
                </c:pt>
                <c:pt idx="36">
                  <c:v>1.0000000000000009</c:v>
                </c:pt>
                <c:pt idx="37">
                  <c:v>4.2000000000000011</c:v>
                </c:pt>
                <c:pt idx="38">
                  <c:v>9.3000000000000007</c:v>
                </c:pt>
                <c:pt idx="39">
                  <c:v>-4.4000000000000012</c:v>
                </c:pt>
                <c:pt idx="40">
                  <c:v>2.6000000000000023</c:v>
                </c:pt>
                <c:pt idx="41">
                  <c:v>2.200000000000002</c:v>
                </c:pt>
                <c:pt idx="42">
                  <c:v>2.4000000000000021</c:v>
                </c:pt>
              </c:numCache>
            </c:numRef>
          </c:val>
          <c:extLst>
            <c:ext xmlns:c16="http://schemas.microsoft.com/office/drawing/2014/chart" uri="{C3380CC4-5D6E-409C-BE32-E72D297353CC}">
              <c16:uniqueId val="{00000008-B737-4AA4-84C6-2B8B0E8783D3}"/>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9-B737-4AA4-84C6-2B8B0E8783D3}"/>
              </c:ext>
            </c:extLst>
          </c:dPt>
          <c:dLbls>
            <c:dLbl>
              <c:idx val="0"/>
              <c:layout>
                <c:manualLayout>
                  <c:x val="6.827838164251207E-2"/>
                  <c:y val="-0.89009904761904757"/>
                </c:manualLayout>
              </c:layout>
              <c:tx>
                <c:rich>
                  <a:bodyPr/>
                  <a:lstStyle/>
                  <a:p>
                    <a:fld id="{D096D1FC-9878-4F3D-8E6D-533C58837043}" type="SERIESNAME">
                      <a:rPr lang="ja-JP" altLang="en-US"/>
                      <a:pPr/>
                      <a:t>[系列名]</a:t>
                    </a:fld>
                    <a:r>
                      <a:rPr lang="ja-JP" altLang="en-US" baseline="0"/>
                      <a:t>
</a:t>
                    </a:r>
                    <a:fld id="{CC0ECCE8-F1E7-40F4-A5AF-AE34ACD05225}"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B737-4AA4-84C6-2B8B0E8783D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市区町村別_医科健診医療機関受診状況!$CK$6:$CK$48</c:f>
              <c:numCache>
                <c:formatCode>General</c:formatCode>
                <c:ptCount val="43"/>
                <c:pt idx="0">
                  <c:v>1.9999999999999991</c:v>
                </c:pt>
                <c:pt idx="1">
                  <c:v>1.9999999999999991</c:v>
                </c:pt>
                <c:pt idx="2">
                  <c:v>1.9999999999999991</c:v>
                </c:pt>
                <c:pt idx="3">
                  <c:v>1.9999999999999991</c:v>
                </c:pt>
                <c:pt idx="4">
                  <c:v>1.9999999999999991</c:v>
                </c:pt>
                <c:pt idx="5">
                  <c:v>1.9999999999999991</c:v>
                </c:pt>
                <c:pt idx="6">
                  <c:v>1.9999999999999991</c:v>
                </c:pt>
                <c:pt idx="7">
                  <c:v>1.9999999999999991</c:v>
                </c:pt>
                <c:pt idx="8">
                  <c:v>1.9999999999999991</c:v>
                </c:pt>
                <c:pt idx="9">
                  <c:v>1.9999999999999991</c:v>
                </c:pt>
                <c:pt idx="10">
                  <c:v>1.9999999999999991</c:v>
                </c:pt>
                <c:pt idx="11">
                  <c:v>1.9999999999999991</c:v>
                </c:pt>
                <c:pt idx="12">
                  <c:v>1.9999999999999991</c:v>
                </c:pt>
                <c:pt idx="13">
                  <c:v>1.9999999999999991</c:v>
                </c:pt>
                <c:pt idx="14">
                  <c:v>1.9999999999999991</c:v>
                </c:pt>
                <c:pt idx="15">
                  <c:v>1.9999999999999991</c:v>
                </c:pt>
                <c:pt idx="16">
                  <c:v>1.9999999999999991</c:v>
                </c:pt>
                <c:pt idx="17">
                  <c:v>1.9999999999999991</c:v>
                </c:pt>
                <c:pt idx="18">
                  <c:v>1.9999999999999991</c:v>
                </c:pt>
                <c:pt idx="19">
                  <c:v>1.9999999999999991</c:v>
                </c:pt>
                <c:pt idx="20">
                  <c:v>1.9999999999999991</c:v>
                </c:pt>
                <c:pt idx="21">
                  <c:v>1.9999999999999991</c:v>
                </c:pt>
                <c:pt idx="22">
                  <c:v>1.9999999999999991</c:v>
                </c:pt>
                <c:pt idx="23">
                  <c:v>1.9999999999999991</c:v>
                </c:pt>
                <c:pt idx="24">
                  <c:v>1.9999999999999991</c:v>
                </c:pt>
                <c:pt idx="25">
                  <c:v>1.9999999999999991</c:v>
                </c:pt>
                <c:pt idx="26">
                  <c:v>1.9999999999999991</c:v>
                </c:pt>
                <c:pt idx="27">
                  <c:v>1.9999999999999991</c:v>
                </c:pt>
                <c:pt idx="28">
                  <c:v>1.9999999999999991</c:v>
                </c:pt>
                <c:pt idx="29">
                  <c:v>1.9999999999999991</c:v>
                </c:pt>
                <c:pt idx="30">
                  <c:v>1.9999999999999991</c:v>
                </c:pt>
                <c:pt idx="31">
                  <c:v>1.9999999999999991</c:v>
                </c:pt>
                <c:pt idx="32">
                  <c:v>1.9999999999999991</c:v>
                </c:pt>
                <c:pt idx="33">
                  <c:v>1.9999999999999991</c:v>
                </c:pt>
                <c:pt idx="34">
                  <c:v>1.9999999999999991</c:v>
                </c:pt>
                <c:pt idx="35">
                  <c:v>1.9999999999999991</c:v>
                </c:pt>
                <c:pt idx="36">
                  <c:v>1.9999999999999991</c:v>
                </c:pt>
                <c:pt idx="37">
                  <c:v>1.9999999999999991</c:v>
                </c:pt>
                <c:pt idx="38">
                  <c:v>1.9999999999999991</c:v>
                </c:pt>
                <c:pt idx="39">
                  <c:v>1.9999999999999991</c:v>
                </c:pt>
                <c:pt idx="40">
                  <c:v>1.9999999999999991</c:v>
                </c:pt>
                <c:pt idx="41">
                  <c:v>1.9999999999999991</c:v>
                </c:pt>
                <c:pt idx="42">
                  <c:v>1.9999999999999991</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B-B737-4AA4-84C6-2B8B0E8783D3}"/>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市区町村別_医科健診医療機関受診状況!$BZ$5</c:f>
              <c:strCache>
                <c:ptCount val="1"/>
                <c:pt idx="0">
                  <c:v>前年度との差分(未受診率)</c:v>
                </c:pt>
              </c:strCache>
            </c:strRef>
          </c:tx>
          <c:spPr>
            <a:solidFill>
              <a:schemeClr val="accent1"/>
            </a:solidFill>
            <a:ln>
              <a:noFill/>
            </a:ln>
          </c:spPr>
          <c:invertIfNegative val="0"/>
          <c:dLbls>
            <c:dLbl>
              <c:idx val="1"/>
              <c:layout>
                <c:manualLayout>
                  <c:x val="6.13562801932372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8A-4DF3-A8E9-06091A956B88}"/>
                </c:ext>
              </c:extLst>
            </c:dLbl>
            <c:dLbl>
              <c:idx val="2"/>
              <c:layout>
                <c:manualLayout>
                  <c:x val="1.07374396135265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8A-4DF3-A8E9-06091A956B88}"/>
                </c:ext>
              </c:extLst>
            </c:dLbl>
            <c:dLbl>
              <c:idx val="7"/>
              <c:layout>
                <c:manualLayout>
                  <c:x val="2.45428743961352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8A-4DF3-A8E9-06091A956B88}"/>
                </c:ext>
              </c:extLst>
            </c:dLbl>
            <c:dLbl>
              <c:idx val="12"/>
              <c:layout>
                <c:manualLayout>
                  <c:x val="9.20350241545899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8A-4DF3-A8E9-06091A956B88}"/>
                </c:ext>
              </c:extLst>
            </c:dLbl>
            <c:dLbl>
              <c:idx val="14"/>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8A-4DF3-A8E9-06091A956B88}"/>
                </c:ext>
              </c:extLst>
            </c:dLbl>
            <c:dLbl>
              <c:idx val="15"/>
              <c:layout>
                <c:manualLayout>
                  <c:x val="1.38053140096618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8A-4DF3-A8E9-06091A956B88}"/>
                </c:ext>
              </c:extLst>
            </c:dLbl>
            <c:dLbl>
              <c:idx val="16"/>
              <c:layout>
                <c:manualLayout>
                  <c:x val="3.067753623188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8A-4DF3-A8E9-06091A956B88}"/>
                </c:ext>
              </c:extLst>
            </c:dLbl>
            <c:dLbl>
              <c:idx val="23"/>
              <c:layout>
                <c:manualLayout>
                  <c:x val="2.45428743961352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8A-4DF3-A8E9-06091A956B88}"/>
                </c:ext>
              </c:extLst>
            </c:dLbl>
            <c:dLbl>
              <c:idx val="35"/>
              <c:layout>
                <c:manualLayout>
                  <c:x val="1.84071256038647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8A-4DF3-A8E9-06091A956B88}"/>
                </c:ext>
              </c:extLst>
            </c:dLbl>
            <c:dLbl>
              <c:idx val="38"/>
              <c:layout>
                <c:manualLayout>
                  <c:x val="-9.96835748792270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D8-405E-9A71-231FDDE117BF}"/>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市区町村別_医科健診医療機関受診状況!$BZ$6:$BZ$48</c:f>
              <c:numCache>
                <c:formatCode>General</c:formatCode>
                <c:ptCount val="43"/>
                <c:pt idx="0">
                  <c:v>-2.1000000000000019</c:v>
                </c:pt>
                <c:pt idx="1">
                  <c:v>-1.8000000000000016</c:v>
                </c:pt>
                <c:pt idx="2">
                  <c:v>-1.7000000000000015</c:v>
                </c:pt>
                <c:pt idx="3">
                  <c:v>-3.0000000000000027</c:v>
                </c:pt>
                <c:pt idx="4">
                  <c:v>-1.0000000000000009</c:v>
                </c:pt>
                <c:pt idx="5">
                  <c:v>-2.300000000000002</c:v>
                </c:pt>
                <c:pt idx="6">
                  <c:v>-2.7000000000000024</c:v>
                </c:pt>
                <c:pt idx="7">
                  <c:v>-1.4000000000000012</c:v>
                </c:pt>
                <c:pt idx="8">
                  <c:v>-2.0000000000000018</c:v>
                </c:pt>
                <c:pt idx="9">
                  <c:v>-2.4000000000000021</c:v>
                </c:pt>
                <c:pt idx="10">
                  <c:v>-0.9000000000000008</c:v>
                </c:pt>
                <c:pt idx="11">
                  <c:v>-1.0999999999999899</c:v>
                </c:pt>
                <c:pt idx="12">
                  <c:v>-1.7000000000000015</c:v>
                </c:pt>
                <c:pt idx="13">
                  <c:v>-0.9000000000000008</c:v>
                </c:pt>
                <c:pt idx="14">
                  <c:v>-1.8000000000000016</c:v>
                </c:pt>
                <c:pt idx="15">
                  <c:v>-1.6000000000000014</c:v>
                </c:pt>
                <c:pt idx="16">
                  <c:v>-1.8000000000000016</c:v>
                </c:pt>
                <c:pt idx="17">
                  <c:v>-2.200000000000002</c:v>
                </c:pt>
                <c:pt idx="18">
                  <c:v>-2.399999999999991</c:v>
                </c:pt>
                <c:pt idx="19">
                  <c:v>-0.50000000000000044</c:v>
                </c:pt>
                <c:pt idx="20">
                  <c:v>-1.100000000000001</c:v>
                </c:pt>
                <c:pt idx="21">
                  <c:v>-3.3000000000000029</c:v>
                </c:pt>
                <c:pt idx="22">
                  <c:v>-3.5000000000000031</c:v>
                </c:pt>
                <c:pt idx="23">
                  <c:v>-1.4000000000000012</c:v>
                </c:pt>
                <c:pt idx="24">
                  <c:v>-1.100000000000001</c:v>
                </c:pt>
                <c:pt idx="25">
                  <c:v>-4.7999999999999936</c:v>
                </c:pt>
                <c:pt idx="26">
                  <c:v>-4.9000000000000039</c:v>
                </c:pt>
                <c:pt idx="27">
                  <c:v>-0.9000000000000008</c:v>
                </c:pt>
                <c:pt idx="28">
                  <c:v>-0.10000000000000009</c:v>
                </c:pt>
                <c:pt idx="29">
                  <c:v>-3.2999999999999918</c:v>
                </c:pt>
                <c:pt idx="30">
                  <c:v>-0.60000000000000053</c:v>
                </c:pt>
                <c:pt idx="31">
                  <c:v>-0.50000000000000044</c:v>
                </c:pt>
                <c:pt idx="32">
                  <c:v>-2.5000000000000022</c:v>
                </c:pt>
                <c:pt idx="33">
                  <c:v>-1.9000000000000017</c:v>
                </c:pt>
                <c:pt idx="34">
                  <c:v>-2.7000000000000024</c:v>
                </c:pt>
                <c:pt idx="35">
                  <c:v>-1.4999999999999902</c:v>
                </c:pt>
                <c:pt idx="36">
                  <c:v>-1.0000000000000009</c:v>
                </c:pt>
                <c:pt idx="37">
                  <c:v>-4.1999999999999922</c:v>
                </c:pt>
                <c:pt idx="38">
                  <c:v>-9.2999999999999972</c:v>
                </c:pt>
                <c:pt idx="39">
                  <c:v>4.4000000000000039</c:v>
                </c:pt>
                <c:pt idx="40">
                  <c:v>-2.6000000000000023</c:v>
                </c:pt>
                <c:pt idx="41">
                  <c:v>-2.200000000000002</c:v>
                </c:pt>
                <c:pt idx="42">
                  <c:v>-2.4000000000000021</c:v>
                </c:pt>
              </c:numCache>
            </c:numRef>
          </c:val>
          <c:extLst>
            <c:ext xmlns:c16="http://schemas.microsoft.com/office/drawing/2014/chart" uri="{C3380CC4-5D6E-409C-BE32-E72D297353CC}">
              <c16:uniqueId val="{0000000A-48CA-4889-915C-21ADEF330BD2}"/>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B-48CA-4889-915C-21ADEF330BD2}"/>
              </c:ext>
            </c:extLst>
          </c:dPt>
          <c:dLbls>
            <c:dLbl>
              <c:idx val="0"/>
              <c:layout>
                <c:manualLayout>
                  <c:x val="-0.1763888888888889"/>
                  <c:y val="-0.89009904761904757"/>
                </c:manualLayout>
              </c:layout>
              <c:tx>
                <c:rich>
                  <a:bodyPr/>
                  <a:lstStyle/>
                  <a:p>
                    <a:fld id="{5DC6EC43-3307-4DED-A7B3-AFF3B511DA93}" type="SERIESNAME">
                      <a:rPr lang="ja-JP" altLang="en-US"/>
                      <a:pPr/>
                      <a:t>[系列名]</a:t>
                    </a:fld>
                    <a:r>
                      <a:rPr lang="ja-JP" altLang="en-US" baseline="0"/>
                      <a:t>
</a:t>
                    </a:r>
                    <a:fld id="{749454C6-BA3A-4E18-A776-42E96E017409}"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48CA-4889-915C-21ADEF330BD2}"/>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市区町村別_医科健診医療機関受診状況!$CN$6:$CN$48</c:f>
              <c:numCache>
                <c:formatCode>General</c:formatCode>
                <c:ptCount val="43"/>
                <c:pt idx="0">
                  <c:v>-2.0000000000000018</c:v>
                </c:pt>
                <c:pt idx="1">
                  <c:v>-2.0000000000000018</c:v>
                </c:pt>
                <c:pt idx="2">
                  <c:v>-2.0000000000000018</c:v>
                </c:pt>
                <c:pt idx="3">
                  <c:v>-2.0000000000000018</c:v>
                </c:pt>
                <c:pt idx="4">
                  <c:v>-2.0000000000000018</c:v>
                </c:pt>
                <c:pt idx="5">
                  <c:v>-2.0000000000000018</c:v>
                </c:pt>
                <c:pt idx="6">
                  <c:v>-2.0000000000000018</c:v>
                </c:pt>
                <c:pt idx="7">
                  <c:v>-2.0000000000000018</c:v>
                </c:pt>
                <c:pt idx="8">
                  <c:v>-2.0000000000000018</c:v>
                </c:pt>
                <c:pt idx="9">
                  <c:v>-2.0000000000000018</c:v>
                </c:pt>
                <c:pt idx="10">
                  <c:v>-2.0000000000000018</c:v>
                </c:pt>
                <c:pt idx="11">
                  <c:v>-2.0000000000000018</c:v>
                </c:pt>
                <c:pt idx="12">
                  <c:v>-2.0000000000000018</c:v>
                </c:pt>
                <c:pt idx="13">
                  <c:v>-2.0000000000000018</c:v>
                </c:pt>
                <c:pt idx="14">
                  <c:v>-2.0000000000000018</c:v>
                </c:pt>
                <c:pt idx="15">
                  <c:v>-2.0000000000000018</c:v>
                </c:pt>
                <c:pt idx="16">
                  <c:v>-2.0000000000000018</c:v>
                </c:pt>
                <c:pt idx="17">
                  <c:v>-2.0000000000000018</c:v>
                </c:pt>
                <c:pt idx="18">
                  <c:v>-2.0000000000000018</c:v>
                </c:pt>
                <c:pt idx="19">
                  <c:v>-2.0000000000000018</c:v>
                </c:pt>
                <c:pt idx="20">
                  <c:v>-2.0000000000000018</c:v>
                </c:pt>
                <c:pt idx="21">
                  <c:v>-2.0000000000000018</c:v>
                </c:pt>
                <c:pt idx="22">
                  <c:v>-2.0000000000000018</c:v>
                </c:pt>
                <c:pt idx="23">
                  <c:v>-2.0000000000000018</c:v>
                </c:pt>
                <c:pt idx="24">
                  <c:v>-2.0000000000000018</c:v>
                </c:pt>
                <c:pt idx="25">
                  <c:v>-2.0000000000000018</c:v>
                </c:pt>
                <c:pt idx="26">
                  <c:v>-2.0000000000000018</c:v>
                </c:pt>
                <c:pt idx="27">
                  <c:v>-2.0000000000000018</c:v>
                </c:pt>
                <c:pt idx="28">
                  <c:v>-2.0000000000000018</c:v>
                </c:pt>
                <c:pt idx="29">
                  <c:v>-2.0000000000000018</c:v>
                </c:pt>
                <c:pt idx="30">
                  <c:v>-2.0000000000000018</c:v>
                </c:pt>
                <c:pt idx="31">
                  <c:v>-2.0000000000000018</c:v>
                </c:pt>
                <c:pt idx="32">
                  <c:v>-2.0000000000000018</c:v>
                </c:pt>
                <c:pt idx="33">
                  <c:v>-2.0000000000000018</c:v>
                </c:pt>
                <c:pt idx="34">
                  <c:v>-2.0000000000000018</c:v>
                </c:pt>
                <c:pt idx="35">
                  <c:v>-2.0000000000000018</c:v>
                </c:pt>
                <c:pt idx="36">
                  <c:v>-2.0000000000000018</c:v>
                </c:pt>
                <c:pt idx="37">
                  <c:v>-2.0000000000000018</c:v>
                </c:pt>
                <c:pt idx="38">
                  <c:v>-2.0000000000000018</c:v>
                </c:pt>
                <c:pt idx="39">
                  <c:v>-2.0000000000000018</c:v>
                </c:pt>
                <c:pt idx="40">
                  <c:v>-2.0000000000000018</c:v>
                </c:pt>
                <c:pt idx="41">
                  <c:v>-2.0000000000000018</c:v>
                </c:pt>
                <c:pt idx="42">
                  <c:v>-2.0000000000000018</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D-48CA-4889-915C-21ADEF330BD2}"/>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市区町村別_健診受診率!$DI$4:$DI$5</c:f>
              <c:strCache>
                <c:ptCount val="2"/>
                <c:pt idx="0">
                  <c:v>医科･歯科</c:v>
                </c:pt>
              </c:strCache>
            </c:strRef>
          </c:tx>
          <c:spPr>
            <a:solidFill>
              <a:schemeClr val="accent1">
                <a:lumMod val="60000"/>
                <a:lumOff val="40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市区町村別_健診受診率!$DI$7:$DI$50</c:f>
              <c:numCache>
                <c:formatCode>0.0%</c:formatCode>
                <c:ptCount val="44"/>
                <c:pt idx="0">
                  <c:v>3.1560850860011806E-2</c:v>
                </c:pt>
                <c:pt idx="1">
                  <c:v>3.6339266889551518E-2</c:v>
                </c:pt>
                <c:pt idx="2">
                  <c:v>3.7393748286262685E-2</c:v>
                </c:pt>
                <c:pt idx="3">
                  <c:v>4.0326765656126022E-2</c:v>
                </c:pt>
                <c:pt idx="4">
                  <c:v>7.0363494820049111E-2</c:v>
                </c:pt>
                <c:pt idx="5">
                  <c:v>9.4546776075438502E-2</c:v>
                </c:pt>
                <c:pt idx="6">
                  <c:v>5.8657907085875177E-2</c:v>
                </c:pt>
                <c:pt idx="7">
                  <c:v>5.9607703049394341E-2</c:v>
                </c:pt>
                <c:pt idx="8">
                  <c:v>4.6056782334384858E-2</c:v>
                </c:pt>
                <c:pt idx="9">
                  <c:v>4.04343105320304E-2</c:v>
                </c:pt>
                <c:pt idx="10">
                  <c:v>5.4875737312165461E-2</c:v>
                </c:pt>
                <c:pt idx="11">
                  <c:v>9.7899306421835239E-2</c:v>
                </c:pt>
                <c:pt idx="12">
                  <c:v>8.011421289850626E-2</c:v>
                </c:pt>
                <c:pt idx="13">
                  <c:v>5.8025881057268726E-2</c:v>
                </c:pt>
                <c:pt idx="14">
                  <c:v>6.9313202766193321E-2</c:v>
                </c:pt>
                <c:pt idx="15">
                  <c:v>6.9949507828836646E-2</c:v>
                </c:pt>
                <c:pt idx="16">
                  <c:v>8.6550259556394532E-2</c:v>
                </c:pt>
                <c:pt idx="17">
                  <c:v>3.5819454501568912E-2</c:v>
                </c:pt>
                <c:pt idx="18">
                  <c:v>5.1758847213392668E-2</c:v>
                </c:pt>
                <c:pt idx="19">
                  <c:v>9.6768060836501898E-2</c:v>
                </c:pt>
                <c:pt idx="20">
                  <c:v>9.5079787234042548E-2</c:v>
                </c:pt>
                <c:pt idx="21">
                  <c:v>6.6796974589954955E-2</c:v>
                </c:pt>
                <c:pt idx="22">
                  <c:v>7.8800042252033381E-2</c:v>
                </c:pt>
                <c:pt idx="23">
                  <c:v>4.0509199608307997E-2</c:v>
                </c:pt>
                <c:pt idx="24">
                  <c:v>5.3348909657320871E-2</c:v>
                </c:pt>
                <c:pt idx="25">
                  <c:v>5.0669321827635803E-2</c:v>
                </c:pt>
                <c:pt idx="26">
                  <c:v>0.11505954667691126</c:v>
                </c:pt>
                <c:pt idx="27">
                  <c:v>4.8195152809077609E-2</c:v>
                </c:pt>
                <c:pt idx="28">
                  <c:v>3.6977813312012789E-2</c:v>
                </c:pt>
                <c:pt idx="29">
                  <c:v>5.3394181403308615E-2</c:v>
                </c:pt>
                <c:pt idx="30">
                  <c:v>3.2480684119720951E-2</c:v>
                </c:pt>
                <c:pt idx="31">
                  <c:v>5.8455767427321038E-2</c:v>
                </c:pt>
                <c:pt idx="32">
                  <c:v>2.8665273215885339E-2</c:v>
                </c:pt>
                <c:pt idx="33">
                  <c:v>6.358381502890173E-2</c:v>
                </c:pt>
                <c:pt idx="34">
                  <c:v>0.13335823683227493</c:v>
                </c:pt>
                <c:pt idx="35">
                  <c:v>5.365193868349865E-2</c:v>
                </c:pt>
                <c:pt idx="36">
                  <c:v>4.8210372534696858E-2</c:v>
                </c:pt>
                <c:pt idx="37">
                  <c:v>4.4812936823352065E-2</c:v>
                </c:pt>
                <c:pt idx="38">
                  <c:v>6.1631944444444448E-2</c:v>
                </c:pt>
                <c:pt idx="39">
                  <c:v>1.5544041450777202E-2</c:v>
                </c:pt>
                <c:pt idx="40">
                  <c:v>4.7786058746163963E-2</c:v>
                </c:pt>
                <c:pt idx="41">
                  <c:v>5.3716216216216216E-2</c:v>
                </c:pt>
                <c:pt idx="42">
                  <c:v>5.6777856635911991E-2</c:v>
                </c:pt>
                <c:pt idx="43">
                  <c:v>5.1816828543067038E-2</c:v>
                </c:pt>
              </c:numCache>
            </c:numRef>
          </c:val>
          <c:extLst>
            <c:ext xmlns:c16="http://schemas.microsoft.com/office/drawing/2014/chart" uri="{C3380CC4-5D6E-409C-BE32-E72D297353CC}">
              <c16:uniqueId val="{00000017-61FE-43FB-B725-5635AA08884D}"/>
            </c:ext>
          </c:extLst>
        </c:ser>
        <c:ser>
          <c:idx val="3"/>
          <c:order val="1"/>
          <c:tx>
            <c:strRef>
              <c:f>市区町村別_健診受診率!$DL$4:$DL$5</c:f>
              <c:strCache>
                <c:ptCount val="2"/>
                <c:pt idx="0">
                  <c:v>医科のみ</c:v>
                </c:pt>
              </c:strCache>
            </c:strRef>
          </c:tx>
          <c:spPr>
            <a:solidFill>
              <a:srgbClr val="FFC000"/>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市区町村別_健診受診率!$DL$7:$DL$50</c:f>
              <c:numCache>
                <c:formatCode>0.0%</c:formatCode>
                <c:ptCount val="44"/>
                <c:pt idx="0">
                  <c:v>0.12314433886147153</c:v>
                </c:pt>
                <c:pt idx="1">
                  <c:v>0.18092075539893376</c:v>
                </c:pt>
                <c:pt idx="2">
                  <c:v>0.16870030161776803</c:v>
                </c:pt>
                <c:pt idx="3">
                  <c:v>0.17364447494852436</c:v>
                </c:pt>
                <c:pt idx="4">
                  <c:v>0.36068028025630278</c:v>
                </c:pt>
                <c:pt idx="5">
                  <c:v>0.24571067883169795</c:v>
                </c:pt>
                <c:pt idx="6">
                  <c:v>0.22008446738620366</c:v>
                </c:pt>
                <c:pt idx="7">
                  <c:v>0.26676517390315979</c:v>
                </c:pt>
                <c:pt idx="8">
                  <c:v>0.16813880126182965</c:v>
                </c:pt>
                <c:pt idx="9">
                  <c:v>0.11973941368078175</c:v>
                </c:pt>
                <c:pt idx="10">
                  <c:v>0.1907534610077484</c:v>
                </c:pt>
                <c:pt idx="11">
                  <c:v>0.1663090664138516</c:v>
                </c:pt>
                <c:pt idx="12">
                  <c:v>0.19758359487457819</c:v>
                </c:pt>
                <c:pt idx="13">
                  <c:v>0.15776431718061673</c:v>
                </c:pt>
                <c:pt idx="14">
                  <c:v>0.21802248851818615</c:v>
                </c:pt>
                <c:pt idx="15">
                  <c:v>0.21094507063803744</c:v>
                </c:pt>
                <c:pt idx="16">
                  <c:v>0.22671071260028317</c:v>
                </c:pt>
                <c:pt idx="17">
                  <c:v>0.15925657735940141</c:v>
                </c:pt>
                <c:pt idx="18">
                  <c:v>0.18409620682347955</c:v>
                </c:pt>
                <c:pt idx="19">
                  <c:v>0.23570342205323194</c:v>
                </c:pt>
                <c:pt idx="20">
                  <c:v>0.19576367781155016</c:v>
                </c:pt>
                <c:pt idx="21">
                  <c:v>0.214668139712756</c:v>
                </c:pt>
                <c:pt idx="22">
                  <c:v>0.25071300306327243</c:v>
                </c:pt>
                <c:pt idx="23">
                  <c:v>0.22058444570427255</c:v>
                </c:pt>
                <c:pt idx="24">
                  <c:v>0.13496884735202491</c:v>
                </c:pt>
                <c:pt idx="25">
                  <c:v>0.16882398495408785</c:v>
                </c:pt>
                <c:pt idx="26">
                  <c:v>0.2816941990011525</c:v>
                </c:pt>
                <c:pt idx="27">
                  <c:v>0.15792248184609708</c:v>
                </c:pt>
                <c:pt idx="28">
                  <c:v>0.17039776134319409</c:v>
                </c:pt>
                <c:pt idx="29">
                  <c:v>0.17033656588705076</c:v>
                </c:pt>
                <c:pt idx="30">
                  <c:v>0.17980646613157303</c:v>
                </c:pt>
                <c:pt idx="31">
                  <c:v>0.24903615713243721</c:v>
                </c:pt>
                <c:pt idx="32">
                  <c:v>0.12232507216084404</c:v>
                </c:pt>
                <c:pt idx="33">
                  <c:v>0.19556840077071291</c:v>
                </c:pt>
                <c:pt idx="34">
                  <c:v>0.3668285394097871</c:v>
                </c:pt>
                <c:pt idx="35">
                  <c:v>0.19837691614066727</c:v>
                </c:pt>
                <c:pt idx="36">
                  <c:v>0.16544923301680059</c:v>
                </c:pt>
                <c:pt idx="37">
                  <c:v>0.17253665890091818</c:v>
                </c:pt>
                <c:pt idx="38">
                  <c:v>0.20399305555555555</c:v>
                </c:pt>
                <c:pt idx="39">
                  <c:v>0.14104778353483016</c:v>
                </c:pt>
                <c:pt idx="40">
                  <c:v>0.23147742218325296</c:v>
                </c:pt>
                <c:pt idx="41">
                  <c:v>0.26722972972972975</c:v>
                </c:pt>
                <c:pt idx="42">
                  <c:v>0.25266146202980838</c:v>
                </c:pt>
                <c:pt idx="43">
                  <c:v>0.17821801640108959</c:v>
                </c:pt>
              </c:numCache>
            </c:numRef>
          </c:val>
          <c:extLst>
            <c:ext xmlns:c16="http://schemas.microsoft.com/office/drawing/2014/chart" uri="{C3380CC4-5D6E-409C-BE32-E72D297353CC}">
              <c16:uniqueId val="{00000018-61FE-43FB-B725-5635AA08884D}"/>
            </c:ext>
          </c:extLst>
        </c:ser>
        <c:ser>
          <c:idx val="1"/>
          <c:order val="2"/>
          <c:tx>
            <c:strRef>
              <c:f>市区町村別_健診受診率!$DO$4:$DO$5</c:f>
              <c:strCache>
                <c:ptCount val="2"/>
                <c:pt idx="0">
                  <c:v>歯科のみ</c:v>
                </c:pt>
              </c:strCache>
            </c:strRef>
          </c:tx>
          <c:spPr>
            <a:solidFill>
              <a:schemeClr val="accent3">
                <a:lumMod val="75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市区町村別_健診受診率!$DO$7:$DO$50</c:f>
              <c:numCache>
                <c:formatCode>0.0%</c:formatCode>
                <c:ptCount val="44"/>
                <c:pt idx="0">
                  <c:v>7.4397507063415358E-2</c:v>
                </c:pt>
                <c:pt idx="1">
                  <c:v>5.0397578386193187E-2</c:v>
                </c:pt>
                <c:pt idx="2">
                  <c:v>5.7890046613655058E-2</c:v>
                </c:pt>
                <c:pt idx="3">
                  <c:v>6.8316118988231755E-2</c:v>
                </c:pt>
                <c:pt idx="4">
                  <c:v>3.5032037846577636E-2</c:v>
                </c:pt>
                <c:pt idx="5">
                  <c:v>7.012107649050324E-2</c:v>
                </c:pt>
                <c:pt idx="6">
                  <c:v>6.8324730173627404E-2</c:v>
                </c:pt>
                <c:pt idx="7">
                  <c:v>5.0758289221576332E-2</c:v>
                </c:pt>
                <c:pt idx="8">
                  <c:v>8.3675078864353311E-2</c:v>
                </c:pt>
                <c:pt idx="9">
                  <c:v>8.5385450597176976E-2</c:v>
                </c:pt>
                <c:pt idx="10">
                  <c:v>4.2608682466754616E-2</c:v>
                </c:pt>
                <c:pt idx="11">
                  <c:v>0.13569682151589241</c:v>
                </c:pt>
                <c:pt idx="12">
                  <c:v>9.7482124737475515E-2</c:v>
                </c:pt>
                <c:pt idx="13">
                  <c:v>8.824339207048458E-2</c:v>
                </c:pt>
                <c:pt idx="14">
                  <c:v>7.1160850973974552E-2</c:v>
                </c:pt>
                <c:pt idx="15">
                  <c:v>6.5716325802009493E-2</c:v>
                </c:pt>
                <c:pt idx="16">
                  <c:v>8.5936762623879184E-2</c:v>
                </c:pt>
                <c:pt idx="17">
                  <c:v>5.2377504223992274E-2</c:v>
                </c:pt>
                <c:pt idx="18">
                  <c:v>6.4420428056791698E-2</c:v>
                </c:pt>
                <c:pt idx="19">
                  <c:v>9.2471482889733836E-2</c:v>
                </c:pt>
                <c:pt idx="20">
                  <c:v>0.11483662613981763</c:v>
                </c:pt>
                <c:pt idx="21">
                  <c:v>6.2802753463074706E-2</c:v>
                </c:pt>
                <c:pt idx="22">
                  <c:v>6.2163304109010248E-2</c:v>
                </c:pt>
                <c:pt idx="23">
                  <c:v>4.4580734937896202E-2</c:v>
                </c:pt>
                <c:pt idx="24">
                  <c:v>7.4844236760124611E-2</c:v>
                </c:pt>
                <c:pt idx="25">
                  <c:v>7.9876092488107092E-2</c:v>
                </c:pt>
                <c:pt idx="26">
                  <c:v>6.5597387629658083E-2</c:v>
                </c:pt>
                <c:pt idx="27">
                  <c:v>8.753410034396869E-2</c:v>
                </c:pt>
                <c:pt idx="28">
                  <c:v>5.2568458924645213E-2</c:v>
                </c:pt>
                <c:pt idx="29">
                  <c:v>7.0051340559041636E-2</c:v>
                </c:pt>
                <c:pt idx="30">
                  <c:v>4.5382942014852601E-2</c:v>
                </c:pt>
                <c:pt idx="31">
                  <c:v>4.9182036052933205E-2</c:v>
                </c:pt>
                <c:pt idx="32">
                  <c:v>3.6130188115855479E-2</c:v>
                </c:pt>
                <c:pt idx="33">
                  <c:v>7.6107899807321772E-2</c:v>
                </c:pt>
                <c:pt idx="34">
                  <c:v>4.8935375420246542E-2</c:v>
                </c:pt>
                <c:pt idx="35">
                  <c:v>4.012623985572588E-2</c:v>
                </c:pt>
                <c:pt idx="36">
                  <c:v>7.9985390796201608E-2</c:v>
                </c:pt>
                <c:pt idx="37">
                  <c:v>7.0851034671782928E-2</c:v>
                </c:pt>
                <c:pt idx="38">
                  <c:v>8.8541666666666671E-2</c:v>
                </c:pt>
                <c:pt idx="39">
                  <c:v>2.3316062176165803E-2</c:v>
                </c:pt>
                <c:pt idx="40">
                  <c:v>2.893467777290662E-2</c:v>
                </c:pt>
                <c:pt idx="41">
                  <c:v>4.0540540540540543E-2</c:v>
                </c:pt>
                <c:pt idx="42">
                  <c:v>6.7423704755145489E-2</c:v>
                </c:pt>
                <c:pt idx="43">
                  <c:v>6.998019984622561E-2</c:v>
                </c:pt>
              </c:numCache>
            </c:numRef>
          </c:val>
          <c:extLst>
            <c:ext xmlns:c16="http://schemas.microsoft.com/office/drawing/2014/chart" uri="{C3380CC4-5D6E-409C-BE32-E72D297353CC}">
              <c16:uniqueId val="{00000016-61FE-43FB-B725-5635AA08884D}"/>
            </c:ext>
          </c:extLst>
        </c:ser>
        <c:ser>
          <c:idx val="0"/>
          <c:order val="3"/>
          <c:tx>
            <c:strRef>
              <c:f>市区町村別_健診受診率!$DR$4:$DR$5</c:f>
              <c:strCache>
                <c:ptCount val="2"/>
                <c:pt idx="0">
                  <c:v>未受診</c:v>
                </c:pt>
              </c:strCache>
            </c:strRef>
          </c:tx>
          <c:spPr>
            <a:solidFill>
              <a:srgbClr val="E6B9B8"/>
            </a:solidFill>
            <a:ln>
              <a:noFill/>
            </a:ln>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市区町村別_健診受診率!$DR$7:$DR$50</c:f>
              <c:numCache>
                <c:formatCode>0.0%</c:formatCode>
                <c:ptCount val="44"/>
                <c:pt idx="0">
                  <c:v>0.7708973032151013</c:v>
                </c:pt>
                <c:pt idx="1">
                  <c:v>0.73234239932532152</c:v>
                </c:pt>
                <c:pt idx="2">
                  <c:v>0.73601590348231427</c:v>
                </c:pt>
                <c:pt idx="3">
                  <c:v>0.71771264040711791</c:v>
                </c:pt>
                <c:pt idx="4">
                  <c:v>0.53392418707707046</c:v>
                </c:pt>
                <c:pt idx="5">
                  <c:v>0.58962146860236031</c:v>
                </c:pt>
                <c:pt idx="6">
                  <c:v>0.65293289535429377</c:v>
                </c:pt>
                <c:pt idx="7">
                  <c:v>0.62286883382586955</c:v>
                </c:pt>
                <c:pt idx="8">
                  <c:v>0.70212933753943219</c:v>
                </c:pt>
                <c:pt idx="9">
                  <c:v>0.75444082519001088</c:v>
                </c:pt>
                <c:pt idx="10">
                  <c:v>0.71176211921333155</c:v>
                </c:pt>
                <c:pt idx="11">
                  <c:v>0.60009480564842077</c:v>
                </c:pt>
                <c:pt idx="12">
                  <c:v>0.62482006748944008</c:v>
                </c:pt>
                <c:pt idx="13">
                  <c:v>0.69596640969162993</c:v>
                </c:pt>
                <c:pt idx="14">
                  <c:v>0.64150345774164597</c:v>
                </c:pt>
                <c:pt idx="15">
                  <c:v>0.65338909573111648</c:v>
                </c:pt>
                <c:pt idx="16">
                  <c:v>0.60080226521944313</c:v>
                </c:pt>
                <c:pt idx="17">
                  <c:v>0.75254646391503743</c:v>
                </c:pt>
                <c:pt idx="18">
                  <c:v>0.69972451790633605</c:v>
                </c:pt>
                <c:pt idx="19">
                  <c:v>0.57505703422053234</c:v>
                </c:pt>
                <c:pt idx="20">
                  <c:v>0.59431990881458963</c:v>
                </c:pt>
                <c:pt idx="21">
                  <c:v>0.65573213223421434</c:v>
                </c:pt>
                <c:pt idx="22">
                  <c:v>0.60832365057568394</c:v>
                </c:pt>
                <c:pt idx="23">
                  <c:v>0.69432561974952323</c:v>
                </c:pt>
                <c:pt idx="24">
                  <c:v>0.73683800623052964</c:v>
                </c:pt>
                <c:pt idx="25">
                  <c:v>0.70063060073016925</c:v>
                </c:pt>
                <c:pt idx="26">
                  <c:v>0.53764886669227818</c:v>
                </c:pt>
                <c:pt idx="27">
                  <c:v>0.70634826500085668</c:v>
                </c:pt>
                <c:pt idx="28">
                  <c:v>0.74005596642014793</c:v>
                </c:pt>
                <c:pt idx="29">
                  <c:v>0.70621791215059893</c:v>
                </c:pt>
                <c:pt idx="30">
                  <c:v>0.74232990773385343</c:v>
                </c:pt>
                <c:pt idx="31">
                  <c:v>0.64332603938730848</c:v>
                </c:pt>
                <c:pt idx="32">
                  <c:v>0.81287946650741516</c:v>
                </c:pt>
                <c:pt idx="33">
                  <c:v>0.66473988439306353</c:v>
                </c:pt>
                <c:pt idx="34">
                  <c:v>0.45087784833769146</c:v>
                </c:pt>
                <c:pt idx="35">
                  <c:v>0.70784490532010824</c:v>
                </c:pt>
                <c:pt idx="36">
                  <c:v>0.70635500365230097</c:v>
                </c:pt>
                <c:pt idx="37">
                  <c:v>0.71179936960394685</c:v>
                </c:pt>
                <c:pt idx="38">
                  <c:v>0.64583333333333337</c:v>
                </c:pt>
                <c:pt idx="39">
                  <c:v>0.82009211283822681</c:v>
                </c:pt>
                <c:pt idx="40">
                  <c:v>0.69180184129767641</c:v>
                </c:pt>
                <c:pt idx="41">
                  <c:v>0.63851351351351349</c:v>
                </c:pt>
                <c:pt idx="42">
                  <c:v>0.62313697657913414</c:v>
                </c:pt>
                <c:pt idx="43">
                  <c:v>0.69998495520961779</c:v>
                </c:pt>
              </c:numCache>
            </c:numRef>
          </c:val>
          <c:extLst>
            <c:ext xmlns:c16="http://schemas.microsoft.com/office/drawing/2014/chart" uri="{C3380CC4-5D6E-409C-BE32-E72D297353CC}">
              <c16:uniqueId val="{00000015-61FE-43FB-B725-5635AA08884D}"/>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9262570437798013"/>
          <c:y val="6.0458916500047604E-3"/>
          <c:w val="0.45297765255502581"/>
          <c:h val="2.005220730584911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95182229738059"/>
          <c:y val="0.11759259259259257"/>
          <c:w val="0.80170853811058851"/>
          <c:h val="0.56360544956974479"/>
        </c:manualLayout>
      </c:layout>
      <c:barChart>
        <c:barDir val="col"/>
        <c:grouping val="clustered"/>
        <c:varyColors val="0"/>
        <c:ser>
          <c:idx val="3"/>
          <c:order val="0"/>
          <c:tx>
            <c:strRef>
              <c:f>医科健診受診状況別生活習慣病一人当たりの医療費!$K$19</c:f>
              <c:strCache>
                <c:ptCount val="1"/>
                <c:pt idx="0">
                  <c:v>患者一人当たりの医療費(円)</c:v>
                </c:pt>
              </c:strCache>
            </c:strRef>
          </c:tx>
          <c:spPr>
            <a:solidFill>
              <a:srgbClr val="FFC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医科健診受診状況別生活習慣病一人当たりの医療費!$B$5:$C$6</c:f>
              <c:strCache>
                <c:ptCount val="2"/>
                <c:pt idx="0">
                  <c:v>医科健診受診者</c:v>
                </c:pt>
                <c:pt idx="1">
                  <c:v>医科健診未受診者</c:v>
                </c:pt>
              </c:strCache>
            </c:strRef>
          </c:cat>
          <c:val>
            <c:numRef>
              <c:f>医科健診受診状況別生活習慣病一人当たりの医療費!$H$5:$H$6</c:f>
              <c:numCache>
                <c:formatCode>General</c:formatCode>
                <c:ptCount val="2"/>
                <c:pt idx="0">
                  <c:v>105025.99555371383</c:v>
                </c:pt>
                <c:pt idx="1">
                  <c:v>200976.39811726371</c:v>
                </c:pt>
              </c:numCache>
            </c:numRef>
          </c:val>
          <c:extLst>
            <c:ext xmlns:c16="http://schemas.microsoft.com/office/drawing/2014/chart" uri="{C3380CC4-5D6E-409C-BE32-E72D297353CC}">
              <c16:uniqueId val="{00000000-82A5-4BB6-86DA-4CC65F9E91F8}"/>
            </c:ext>
          </c:extLst>
        </c:ser>
        <c:dLbls>
          <c:dLblPos val="ctr"/>
          <c:showLegendKey val="0"/>
          <c:showVal val="1"/>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r>
                  <a:rPr lang="ja-JP" altLang="en-US"/>
                  <a:t>円</a:t>
                </a:r>
                <a:r>
                  <a:rPr lang="en-US" altLang="ja-JP"/>
                  <a:t>)</a:t>
                </a:r>
                <a:endParaRPr lang="ja-JP"/>
              </a:p>
            </c:rich>
          </c:tx>
          <c:layout>
            <c:manualLayout>
              <c:xMode val="edge"/>
              <c:yMode val="edge"/>
              <c:x val="5.0967335694608422E-2"/>
              <c:y val="2.517370224555264E-2"/>
            </c:manualLayout>
          </c:layout>
          <c:overlay val="0"/>
        </c:title>
        <c:numFmt formatCode="#,##0_);[Red]\(#,##0\)" sourceLinked="0"/>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6034892282759956"/>
          <c:y val="2.9500580720092914E-2"/>
          <c:w val="0.2793020134228188"/>
          <c:h val="3.9088269454123116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01176937232183"/>
          <c:y val="7.2786609996886034E-2"/>
          <c:w val="0.78781057162735957"/>
          <c:h val="0.91108224290037321"/>
        </c:manualLayout>
      </c:layout>
      <c:barChart>
        <c:barDir val="bar"/>
        <c:grouping val="clustered"/>
        <c:varyColors val="0"/>
        <c:ser>
          <c:idx val="0"/>
          <c:order val="0"/>
          <c:tx>
            <c:strRef>
              <c:f>市区町村別_医科健診受診状況別生活習慣病一人当たりの医療費!$BB$53</c:f>
              <c:strCache>
                <c:ptCount val="1"/>
                <c:pt idx="0">
                  <c:v>患者一人当たりの医療費(円)</c:v>
                </c:pt>
              </c:strCache>
            </c:strRef>
          </c:tx>
          <c:spPr>
            <a:solidFill>
              <a:srgbClr val="FFC000"/>
            </a:solidFill>
            <a:ln>
              <a:noFill/>
            </a:ln>
          </c:spPr>
          <c:invertIfNegative val="0"/>
          <c:cat>
            <c:strRef>
              <c:f>市区町村別_医科健診受診状況別生活習慣病一人当たりの医療費!$BB$6:$BB$49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市区町村別_医科健診受診状況別生活習慣病一人当たりの医療費!$BC$6:$BC$49</c:f>
              <c:numCache>
                <c:formatCode>General</c:formatCode>
                <c:ptCount val="44"/>
                <c:pt idx="0">
                  <c:v>108938.24252401693</c:v>
                </c:pt>
                <c:pt idx="1">
                  <c:v>103393.23193357435</c:v>
                </c:pt>
                <c:pt idx="2">
                  <c:v>106461.79238947957</c:v>
                </c:pt>
                <c:pt idx="3">
                  <c:v>112035.84339724063</c:v>
                </c:pt>
                <c:pt idx="4">
                  <c:v>105550.29470955938</c:v>
                </c:pt>
                <c:pt idx="5">
                  <c:v>109971.8594354215</c:v>
                </c:pt>
                <c:pt idx="6">
                  <c:v>115713.5295202952</c:v>
                </c:pt>
                <c:pt idx="7">
                  <c:v>103322.54758467518</c:v>
                </c:pt>
                <c:pt idx="8">
                  <c:v>95469.116155419222</c:v>
                </c:pt>
                <c:pt idx="9">
                  <c:v>114269.31582200248</c:v>
                </c:pt>
                <c:pt idx="10">
                  <c:v>98389.389890924649</c:v>
                </c:pt>
                <c:pt idx="11">
                  <c:v>102526.98925539917</c:v>
                </c:pt>
                <c:pt idx="12">
                  <c:v>101682.0055051188</c:v>
                </c:pt>
                <c:pt idx="13">
                  <c:v>106214.80254996553</c:v>
                </c:pt>
                <c:pt idx="14">
                  <c:v>87918.392894461853</c:v>
                </c:pt>
                <c:pt idx="15">
                  <c:v>100315.06227296316</c:v>
                </c:pt>
                <c:pt idx="16">
                  <c:v>100097.43775100402</c:v>
                </c:pt>
                <c:pt idx="17">
                  <c:v>108031.62520961431</c:v>
                </c:pt>
                <c:pt idx="18">
                  <c:v>111896.57797220793</c:v>
                </c:pt>
                <c:pt idx="19">
                  <c:v>108738.04230818994</c:v>
                </c:pt>
                <c:pt idx="20">
                  <c:v>102801.48836776474</c:v>
                </c:pt>
                <c:pt idx="21">
                  <c:v>104329.78739352641</c:v>
                </c:pt>
                <c:pt idx="22">
                  <c:v>100523.32169350461</c:v>
                </c:pt>
                <c:pt idx="23">
                  <c:v>108389.37750053775</c:v>
                </c:pt>
                <c:pt idx="24">
                  <c:v>104088.78246445497</c:v>
                </c:pt>
                <c:pt idx="25">
                  <c:v>94890.236244019135</c:v>
                </c:pt>
                <c:pt idx="26">
                  <c:v>104312.78022276555</c:v>
                </c:pt>
                <c:pt idx="27">
                  <c:v>108922.19388646288</c:v>
                </c:pt>
                <c:pt idx="28">
                  <c:v>94115.6853807671</c:v>
                </c:pt>
                <c:pt idx="29">
                  <c:v>110484.16052318669</c:v>
                </c:pt>
                <c:pt idx="30">
                  <c:v>88833.23558282209</c:v>
                </c:pt>
                <c:pt idx="31">
                  <c:v>93622.060663868746</c:v>
                </c:pt>
                <c:pt idx="32">
                  <c:v>97219.852614896983</c:v>
                </c:pt>
                <c:pt idx="33">
                  <c:v>97683.422634836432</c:v>
                </c:pt>
                <c:pt idx="34">
                  <c:v>111568.95410839161</c:v>
                </c:pt>
                <c:pt idx="35">
                  <c:v>91287.746391752575</c:v>
                </c:pt>
                <c:pt idx="36">
                  <c:v>143575.40370370369</c:v>
                </c:pt>
                <c:pt idx="37">
                  <c:v>103255.46762048193</c:v>
                </c:pt>
                <c:pt idx="38">
                  <c:v>104742.3082437276</c:v>
                </c:pt>
                <c:pt idx="39">
                  <c:v>85559.960416666669</c:v>
                </c:pt>
                <c:pt idx="40">
                  <c:v>90528.441651705565</c:v>
                </c:pt>
                <c:pt idx="41">
                  <c:v>108583.55825242719</c:v>
                </c:pt>
                <c:pt idx="42">
                  <c:v>95289.463414634141</c:v>
                </c:pt>
                <c:pt idx="43">
                  <c:v>105025.99555371383</c:v>
                </c:pt>
              </c:numCache>
            </c:numRef>
          </c:val>
          <c:extLst>
            <c:ext xmlns:c16="http://schemas.microsoft.com/office/drawing/2014/chart" uri="{C3380CC4-5D6E-409C-BE32-E72D297353CC}">
              <c16:uniqueId val="{00000000-748E-4E9F-93B6-9F76AB36C9F8}"/>
            </c:ext>
          </c:extLst>
        </c:ser>
        <c:dLbls>
          <c:showLegendKey val="0"/>
          <c:showVal val="0"/>
          <c:showCatName val="0"/>
          <c:showSerName val="0"/>
          <c:showPercent val="0"/>
          <c:showBubbleSize val="0"/>
        </c:dLbls>
        <c:gapWidth val="15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30000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9987979207277458"/>
              <c:y val="2.4555603780864198E-2"/>
            </c:manualLayout>
          </c:layout>
          <c:overlay val="0"/>
        </c:title>
        <c:numFmt formatCode="#,##0_);[Red]\(#,##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t"/>
      <c:layout>
        <c:manualLayout>
          <c:xMode val="edge"/>
          <c:yMode val="edge"/>
          <c:x val="0.37246785146655109"/>
          <c:y val="9.068837475007141E-3"/>
          <c:w val="0.25506429706689787"/>
          <c:h val="1.6021612872512615E-2"/>
        </c:manualLayout>
      </c:layout>
      <c:overlay val="0"/>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66338294676474"/>
          <c:y val="7.2786609996886034E-2"/>
          <c:w val="0.78946218520180245"/>
          <c:h val="0.91001543511267635"/>
        </c:manualLayout>
      </c:layout>
      <c:barChart>
        <c:barDir val="bar"/>
        <c:grouping val="clustered"/>
        <c:varyColors val="0"/>
        <c:ser>
          <c:idx val="0"/>
          <c:order val="0"/>
          <c:tx>
            <c:strRef>
              <c:f>市区町村別_医科健診受診状況別生活習慣病一人当たりの医療費!$BB$53</c:f>
              <c:strCache>
                <c:ptCount val="1"/>
                <c:pt idx="0">
                  <c:v>患者一人当たりの医療費(円)</c:v>
                </c:pt>
              </c:strCache>
            </c:strRef>
          </c:tx>
          <c:spPr>
            <a:solidFill>
              <a:srgbClr val="FFC000"/>
            </a:solidFill>
            <a:ln>
              <a:noFill/>
            </a:ln>
          </c:spPr>
          <c:invertIfNegative val="0"/>
          <c:cat>
            <c:strRef>
              <c:f>市区町村別_医科健診受診状況別生活習慣病一人当たりの医療費!$BB$6:$BB$49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市区町村別_医科健診受診状況別生活習慣病一人当たりの医療費!$BE$6:$BE$49</c:f>
              <c:numCache>
                <c:formatCode>General</c:formatCode>
                <c:ptCount val="44"/>
                <c:pt idx="0">
                  <c:v>203222.94363135891</c:v>
                </c:pt>
                <c:pt idx="1">
                  <c:v>202089.84821980537</c:v>
                </c:pt>
                <c:pt idx="2">
                  <c:v>194303.06474711309</c:v>
                </c:pt>
                <c:pt idx="3">
                  <c:v>201918.96580212811</c:v>
                </c:pt>
                <c:pt idx="4">
                  <c:v>233116.14990240728</c:v>
                </c:pt>
                <c:pt idx="5">
                  <c:v>216638.16937297906</c:v>
                </c:pt>
                <c:pt idx="6">
                  <c:v>207419.3115863979</c:v>
                </c:pt>
                <c:pt idx="7">
                  <c:v>205804.5616478351</c:v>
                </c:pt>
                <c:pt idx="8">
                  <c:v>203529.16286644951</c:v>
                </c:pt>
                <c:pt idx="9">
                  <c:v>189149.44863894704</c:v>
                </c:pt>
                <c:pt idx="10">
                  <c:v>189924.83606126497</c:v>
                </c:pt>
                <c:pt idx="11">
                  <c:v>193416.93903192584</c:v>
                </c:pt>
                <c:pt idx="12">
                  <c:v>205820.96205007823</c:v>
                </c:pt>
                <c:pt idx="13">
                  <c:v>192832.83515601486</c:v>
                </c:pt>
                <c:pt idx="14">
                  <c:v>180769.89832781901</c:v>
                </c:pt>
                <c:pt idx="15">
                  <c:v>206793.14456760875</c:v>
                </c:pt>
                <c:pt idx="16">
                  <c:v>187502.90574731905</c:v>
                </c:pt>
                <c:pt idx="17">
                  <c:v>183223.17720982773</c:v>
                </c:pt>
                <c:pt idx="18">
                  <c:v>205843.0092439749</c:v>
                </c:pt>
                <c:pt idx="19">
                  <c:v>209294.29240011176</c:v>
                </c:pt>
                <c:pt idx="20">
                  <c:v>203203.90389016017</c:v>
                </c:pt>
                <c:pt idx="21">
                  <c:v>190381.19348069391</c:v>
                </c:pt>
                <c:pt idx="22">
                  <c:v>201341.93681109845</c:v>
                </c:pt>
                <c:pt idx="23">
                  <c:v>220954.44239592893</c:v>
                </c:pt>
                <c:pt idx="24">
                  <c:v>210133.53628536285</c:v>
                </c:pt>
                <c:pt idx="25">
                  <c:v>187496.5781691311</c:v>
                </c:pt>
                <c:pt idx="26">
                  <c:v>227911.64305071623</c:v>
                </c:pt>
                <c:pt idx="27">
                  <c:v>192042.22020134493</c:v>
                </c:pt>
                <c:pt idx="28">
                  <c:v>204180.58632607062</c:v>
                </c:pt>
                <c:pt idx="29">
                  <c:v>210079.50531636743</c:v>
                </c:pt>
                <c:pt idx="30">
                  <c:v>183262.30829903978</c:v>
                </c:pt>
                <c:pt idx="31">
                  <c:v>197043.45387120117</c:v>
                </c:pt>
                <c:pt idx="32">
                  <c:v>199295.94864006626</c:v>
                </c:pt>
                <c:pt idx="33">
                  <c:v>186073.47718508999</c:v>
                </c:pt>
                <c:pt idx="34">
                  <c:v>225086.13127051102</c:v>
                </c:pt>
                <c:pt idx="35">
                  <c:v>269617.44825072883</c:v>
                </c:pt>
                <c:pt idx="36">
                  <c:v>204113.57019903173</c:v>
                </c:pt>
                <c:pt idx="37">
                  <c:v>182721.82407598596</c:v>
                </c:pt>
                <c:pt idx="38">
                  <c:v>185205.45551128819</c:v>
                </c:pt>
                <c:pt idx="39">
                  <c:v>198526.44506816359</c:v>
                </c:pt>
                <c:pt idx="40">
                  <c:v>150019.03816254417</c:v>
                </c:pt>
                <c:pt idx="41">
                  <c:v>175489.63865546219</c:v>
                </c:pt>
                <c:pt idx="42">
                  <c:v>181646.79722921914</c:v>
                </c:pt>
                <c:pt idx="43">
                  <c:v>200976.39811726371</c:v>
                </c:pt>
              </c:numCache>
            </c:numRef>
          </c:val>
          <c:extLst>
            <c:ext xmlns:c16="http://schemas.microsoft.com/office/drawing/2014/chart" uri="{C3380CC4-5D6E-409C-BE32-E72D297353CC}">
              <c16:uniqueId val="{00000000-1FF7-48EF-B32F-64A6DA64E2BC}"/>
            </c:ext>
          </c:extLst>
        </c:ser>
        <c:dLbls>
          <c:showLegendKey val="0"/>
          <c:showVal val="0"/>
          <c:showCatName val="0"/>
          <c:showSerName val="0"/>
          <c:showPercent val="0"/>
          <c:showBubbleSize val="0"/>
        </c:dLbls>
        <c:gapWidth val="15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9987979207277458"/>
              <c:y val="2.4555603780864198E-2"/>
            </c:manualLayout>
          </c:layout>
          <c:overlay val="0"/>
        </c:title>
        <c:numFmt formatCode="#,##0_);[Red]\(#,##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t"/>
      <c:layout>
        <c:manualLayout>
          <c:xMode val="edge"/>
          <c:yMode val="edge"/>
          <c:x val="0.37246785146655109"/>
          <c:y val="9.068837475007141E-3"/>
          <c:w val="0.25506429706689787"/>
          <c:h val="1.6021612872512615E-2"/>
        </c:manualLayout>
      </c:layout>
      <c:overlay val="0"/>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296347736625516E-2"/>
          <c:y val="2.2826797385620917E-2"/>
          <c:w val="0.94022808641975308"/>
          <c:h val="0.88865343137254904"/>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2085905349794238E-2"/>
                  <c:y val="-8.1968954248366047E-2"/>
                </c:manualLayout>
              </c:layout>
              <c:tx>
                <c:rich>
                  <a:bodyPr/>
                  <a:lstStyle/>
                  <a:p>
                    <a:fld id="{65C598E9-899F-4A18-8709-EB0DB498FFBA}"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CF1-4274-964E-DA0106070698}"/>
                </c:ext>
              </c:extLst>
            </c:dLbl>
            <c:dLbl>
              <c:idx val="1"/>
              <c:layout>
                <c:manualLayout>
                  <c:x val="-1.2085905349794238E-2"/>
                  <c:y val="2.3864379084967319E-2"/>
                </c:manualLayout>
              </c:layout>
              <c:tx>
                <c:rich>
                  <a:bodyPr/>
                  <a:lstStyle/>
                  <a:p>
                    <a:fld id="{06945A85-7061-4C64-B929-B6CC07235F78}"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CF1-4274-964E-DA0106070698}"/>
                </c:ext>
              </c:extLst>
            </c:dLbl>
            <c:dLbl>
              <c:idx val="2"/>
              <c:layout>
                <c:manualLayout>
                  <c:x val="-1.9272119341563882E-2"/>
                  <c:y val="2.5939542483660056E-2"/>
                </c:manualLayout>
              </c:layout>
              <c:tx>
                <c:rich>
                  <a:bodyPr/>
                  <a:lstStyle/>
                  <a:p>
                    <a:fld id="{7E505FA5-4151-4066-BD95-7D9953402DD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CF1-4274-964E-DA0106070698}"/>
                </c:ext>
              </c:extLst>
            </c:dLbl>
            <c:dLbl>
              <c:idx val="3"/>
              <c:layout>
                <c:manualLayout>
                  <c:x val="4.2463991769547326E-3"/>
                  <c:y val="-1.5563725490196155E-2"/>
                </c:manualLayout>
              </c:layout>
              <c:tx>
                <c:rich>
                  <a:bodyPr/>
                  <a:lstStyle/>
                  <a:p>
                    <a:fld id="{82B858AC-191F-4645-8D06-1F697DFED22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CF1-4274-964E-DA0106070698}"/>
                </c:ext>
              </c:extLst>
            </c:dLbl>
            <c:dLbl>
              <c:idx val="4"/>
              <c:layout>
                <c:manualLayout>
                  <c:x val="-1.5352366255144034E-2"/>
                  <c:y val="2.1789215686274472E-2"/>
                </c:manualLayout>
              </c:layout>
              <c:tx>
                <c:rich>
                  <a:bodyPr/>
                  <a:lstStyle/>
                  <a:p>
                    <a:fld id="{173568A6-104E-43F3-8E88-9AD3A6D57AB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CF1-4274-964E-DA0106070698}"/>
                </c:ext>
              </c:extLst>
            </c:dLbl>
            <c:dLbl>
              <c:idx val="5"/>
              <c:layout>
                <c:manualLayout>
                  <c:x val="-1.469907407407417E-2"/>
                  <c:y val="2.3864379084967319E-2"/>
                </c:manualLayout>
              </c:layout>
              <c:tx>
                <c:rich>
                  <a:bodyPr/>
                  <a:lstStyle/>
                  <a:p>
                    <a:fld id="{4A91E12F-E537-4E50-8EF4-4B1937927899}"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CF1-4274-964E-DA0106070698}"/>
                </c:ext>
              </c:extLst>
            </c:dLbl>
            <c:dLbl>
              <c:idx val="6"/>
              <c:layout>
                <c:manualLayout>
                  <c:x val="-1.7312242798353812E-2"/>
                  <c:y val="2.1789215686274472E-2"/>
                </c:manualLayout>
              </c:layout>
              <c:tx>
                <c:rich>
                  <a:bodyPr/>
                  <a:lstStyle/>
                  <a:p>
                    <a:fld id="{08FF9E70-48F1-4879-B3AE-9DED287A830C}"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CF1-4274-964E-DA0106070698}"/>
                </c:ext>
              </c:extLst>
            </c:dLbl>
            <c:dLbl>
              <c:idx val="7"/>
              <c:layout>
                <c:manualLayout>
                  <c:x val="-1.6005658436214088E-2"/>
                  <c:y val="-2.3864379084967281E-2"/>
                </c:manualLayout>
              </c:layout>
              <c:tx>
                <c:rich>
                  <a:bodyPr/>
                  <a:lstStyle/>
                  <a:p>
                    <a:fld id="{7E390D72-A687-4A7A-BEC1-FB7D8257C0B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CF1-4274-964E-DA0106070698}"/>
                </c:ext>
              </c:extLst>
            </c:dLbl>
            <c:dLbl>
              <c:idx val="8"/>
              <c:layout>
                <c:manualLayout>
                  <c:x val="-1.4699074074074121E-2"/>
                  <c:y val="-2.3864379084967281E-2"/>
                </c:manualLayout>
              </c:layout>
              <c:tx>
                <c:rich>
                  <a:bodyPr/>
                  <a:lstStyle/>
                  <a:p>
                    <a:fld id="{5D9BEA57-FFEC-4862-8F26-ECA4B0898007}"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CF1-4274-964E-DA0106070698}"/>
                </c:ext>
              </c:extLst>
            </c:dLbl>
            <c:dLbl>
              <c:idx val="9"/>
              <c:layout>
                <c:manualLayout>
                  <c:x val="-1.469907407407417E-2"/>
                  <c:y val="2.3864379084967319E-2"/>
                </c:manualLayout>
              </c:layout>
              <c:tx>
                <c:rich>
                  <a:bodyPr/>
                  <a:lstStyle/>
                  <a:p>
                    <a:fld id="{FFF059A7-7CD2-4BE2-B691-45989BAB8B5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CF1-4274-964E-DA0106070698}"/>
                </c:ext>
              </c:extLst>
            </c:dLbl>
            <c:dLbl>
              <c:idx val="10"/>
              <c:layout>
                <c:manualLayout>
                  <c:x val="-2.1231995884773668E-2"/>
                  <c:y val="-2.178921568627451E-2"/>
                </c:manualLayout>
              </c:layout>
              <c:tx>
                <c:rich>
                  <a:bodyPr/>
                  <a:lstStyle/>
                  <a:p>
                    <a:fld id="{1FE7D03F-C40D-4744-9061-2DAA4A0E8FCB}"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CF1-4274-964E-DA0106070698}"/>
                </c:ext>
              </c:extLst>
            </c:dLbl>
            <c:dLbl>
              <c:idx val="11"/>
              <c:layout>
                <c:manualLayout>
                  <c:x val="-3.756430041152263E-2"/>
                  <c:y val="4.2540849673202617E-2"/>
                </c:manualLayout>
              </c:layout>
              <c:tx>
                <c:rich>
                  <a:bodyPr/>
                  <a:lstStyle/>
                  <a:p>
                    <a:fld id="{33632FA1-10FF-4268-B783-A3CA4F50AF4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CF1-4274-964E-DA0106070698}"/>
                </c:ext>
              </c:extLst>
            </c:dLbl>
            <c:dLbl>
              <c:idx val="12"/>
              <c:layout>
                <c:manualLayout>
                  <c:x val="-1.5352366255144034E-2"/>
                  <c:y val="-2.178921568627451E-2"/>
                </c:manualLayout>
              </c:layout>
              <c:tx>
                <c:rich>
                  <a:bodyPr/>
                  <a:lstStyle/>
                  <a:p>
                    <a:fld id="{4B7CDF4E-5607-4DD9-9B1A-E8E642F14DF6}"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1CF1-4274-964E-DA0106070698}"/>
                </c:ext>
              </c:extLst>
            </c:dLbl>
            <c:dLbl>
              <c:idx val="13"/>
              <c:layout>
                <c:manualLayout>
                  <c:x val="-1.8618827160493925E-2"/>
                  <c:y val="-2.178921568627451E-2"/>
                </c:manualLayout>
              </c:layout>
              <c:tx>
                <c:rich>
                  <a:bodyPr/>
                  <a:lstStyle/>
                  <a:p>
                    <a:fld id="{781C17E0-022B-4B70-8327-3A3E6CC8C93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CF1-4274-964E-DA0106070698}"/>
                </c:ext>
              </c:extLst>
            </c:dLbl>
            <c:dLbl>
              <c:idx val="14"/>
              <c:layout>
                <c:manualLayout>
                  <c:x val="-1.9925411522633746E-2"/>
                  <c:y val="2.5939542483660132E-2"/>
                </c:manualLayout>
              </c:layout>
              <c:tx>
                <c:rich>
                  <a:bodyPr/>
                  <a:lstStyle/>
                  <a:p>
                    <a:fld id="{EB8F5CD5-BC3A-4942-9E0F-866E2D29FB11}"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1CF1-4274-964E-DA0106070698}"/>
                </c:ext>
              </c:extLst>
            </c:dLbl>
            <c:dLbl>
              <c:idx val="15"/>
              <c:layout>
                <c:manualLayout>
                  <c:x val="-2.057870370370371E-2"/>
                  <c:y val="-2.5939542483660132E-2"/>
                </c:manualLayout>
              </c:layout>
              <c:tx>
                <c:rich>
                  <a:bodyPr/>
                  <a:lstStyle/>
                  <a:p>
                    <a:fld id="{97D2FF16-FDE7-4CD6-B1B9-828C9533C00E}"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CF1-4274-964E-DA0106070698}"/>
                </c:ext>
              </c:extLst>
            </c:dLbl>
            <c:dLbl>
              <c:idx val="16"/>
              <c:layout>
                <c:manualLayout>
                  <c:x val="-2.1885288065843621E-2"/>
                  <c:y val="2.3864379084967243E-2"/>
                </c:manualLayout>
              </c:layout>
              <c:tx>
                <c:rich>
                  <a:bodyPr/>
                  <a:lstStyle/>
                  <a:p>
                    <a:fld id="{295725B9-8F9F-4040-AECB-18916F260A9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1CF1-4274-964E-DA0106070698}"/>
                </c:ext>
              </c:extLst>
            </c:dLbl>
            <c:dLbl>
              <c:idx val="17"/>
              <c:layout>
                <c:manualLayout>
                  <c:x val="-1.4045781893004115E-2"/>
                  <c:y val="2.1789215686274434E-2"/>
                </c:manualLayout>
              </c:layout>
              <c:tx>
                <c:rich>
                  <a:bodyPr/>
                  <a:lstStyle/>
                  <a:p>
                    <a:fld id="{3FE7100B-1394-4F7C-878F-3219A7BDB9ED}"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CF1-4274-964E-DA0106070698}"/>
                </c:ext>
              </c:extLst>
            </c:dLbl>
            <c:dLbl>
              <c:idx val="18"/>
              <c:layout>
                <c:manualLayout>
                  <c:x val="-3.3644547325102976E-2"/>
                  <c:y val="-2.3864379084967319E-2"/>
                </c:manualLayout>
              </c:layout>
              <c:tx>
                <c:rich>
                  <a:bodyPr/>
                  <a:lstStyle/>
                  <a:p>
                    <a:fld id="{673191CE-26A7-4796-B1C8-136B7768C85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1CF1-4274-964E-DA0106070698}"/>
                </c:ext>
              </c:extLst>
            </c:dLbl>
            <c:dLbl>
              <c:idx val="19"/>
              <c:layout>
                <c:manualLayout>
                  <c:x val="-3.0378086419753085E-2"/>
                  <c:y val="-5.0841503267973855E-2"/>
                </c:manualLayout>
              </c:layout>
              <c:tx>
                <c:rich>
                  <a:bodyPr/>
                  <a:lstStyle/>
                  <a:p>
                    <a:fld id="{29D4495F-5EEC-4E84-9181-96EE3CCC4A9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1CF1-4274-964E-DA0106070698}"/>
                </c:ext>
              </c:extLst>
            </c:dLbl>
            <c:dLbl>
              <c:idx val="20"/>
              <c:layout>
                <c:manualLayout>
                  <c:x val="-2.5805041152263373E-2"/>
                  <c:y val="6.7442810457516267E-2"/>
                </c:manualLayout>
              </c:layout>
              <c:tx>
                <c:rich>
                  <a:bodyPr/>
                  <a:lstStyle/>
                  <a:p>
                    <a:fld id="{6B35894B-3C09-40FA-8245-7E41572C150C}"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1CF1-4274-964E-DA0106070698}"/>
                </c:ext>
              </c:extLst>
            </c:dLbl>
            <c:dLbl>
              <c:idx val="21"/>
              <c:layout>
                <c:manualLayout>
                  <c:x val="-1.4045781893004115E-2"/>
                  <c:y val="2.178921568627451E-2"/>
                </c:manualLayout>
              </c:layout>
              <c:tx>
                <c:rich>
                  <a:bodyPr/>
                  <a:lstStyle/>
                  <a:p>
                    <a:fld id="{C19F1BAD-96EA-45BD-AE93-6ED48230C17B}"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1CF1-4274-964E-DA0106070698}"/>
                </c:ext>
              </c:extLst>
            </c:dLbl>
            <c:dLbl>
              <c:idx val="22"/>
              <c:layout>
                <c:manualLayout>
                  <c:x val="-1.8618827160493828E-2"/>
                  <c:y val="-2.3864379084967396E-2"/>
                </c:manualLayout>
              </c:layout>
              <c:tx>
                <c:rich>
                  <a:bodyPr/>
                  <a:lstStyle/>
                  <a:p>
                    <a:fld id="{6DB124C6-D464-4B71-B4ED-09EBBF93773B}"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1CF1-4274-964E-DA0106070698}"/>
                </c:ext>
              </c:extLst>
            </c:dLbl>
            <c:dLbl>
              <c:idx val="23"/>
              <c:layout>
                <c:manualLayout>
                  <c:x val="-1.469907407407417E-2"/>
                  <c:y val="2.3864379084967281E-2"/>
                </c:manualLayout>
              </c:layout>
              <c:tx>
                <c:rich>
                  <a:bodyPr/>
                  <a:lstStyle/>
                  <a:p>
                    <a:fld id="{8B870D05-29BF-4F9F-9E58-C871CD47F53A}"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1CF1-4274-964E-DA0106070698}"/>
                </c:ext>
              </c:extLst>
            </c:dLbl>
            <c:dLbl>
              <c:idx val="24"/>
              <c:layout>
                <c:manualLayout>
                  <c:x val="-1.5352366255144129E-2"/>
                  <c:y val="-2.1789215686274586E-2"/>
                </c:manualLayout>
              </c:layout>
              <c:tx>
                <c:rich>
                  <a:bodyPr/>
                  <a:lstStyle/>
                  <a:p>
                    <a:fld id="{72C5C3E4-7406-4CF4-8E5E-85438F85F0BA}"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1CF1-4274-964E-DA0106070698}"/>
                </c:ext>
              </c:extLst>
            </c:dLbl>
            <c:dLbl>
              <c:idx val="25"/>
              <c:layout>
                <c:manualLayout>
                  <c:x val="-1.4699074074074074E-2"/>
                  <c:y val="2.178921568627451E-2"/>
                </c:manualLayout>
              </c:layout>
              <c:tx>
                <c:rich>
                  <a:bodyPr/>
                  <a:lstStyle/>
                  <a:p>
                    <a:fld id="{C696C884-3CD2-4D1B-B2D0-7265D3D476F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1CF1-4274-964E-DA0106070698}"/>
                </c:ext>
              </c:extLst>
            </c:dLbl>
            <c:dLbl>
              <c:idx val="26"/>
              <c:layout>
                <c:manualLayout>
                  <c:x val="-1.7965534979423867E-2"/>
                  <c:y val="-2.3864379084967319E-2"/>
                </c:manualLayout>
              </c:layout>
              <c:tx>
                <c:rich>
                  <a:bodyPr/>
                  <a:lstStyle/>
                  <a:p>
                    <a:fld id="{C98A591A-3D90-4CAA-B16E-27D27772E9F0}"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CF1-4274-964E-DA0106070698}"/>
                </c:ext>
              </c:extLst>
            </c:dLbl>
            <c:dLbl>
              <c:idx val="27"/>
              <c:layout>
                <c:manualLayout>
                  <c:x val="-1.8618827160493925E-2"/>
                  <c:y val="2.178921568627451E-2"/>
                </c:manualLayout>
              </c:layout>
              <c:tx>
                <c:rich>
                  <a:bodyPr/>
                  <a:lstStyle/>
                  <a:p>
                    <a:fld id="{E057575B-2497-46C2-BC38-39B686937547}"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1CF1-4274-964E-DA0106070698}"/>
                </c:ext>
              </c:extLst>
            </c:dLbl>
            <c:dLbl>
              <c:idx val="28"/>
              <c:layout>
                <c:manualLayout>
                  <c:x val="-1.5352366255144034E-2"/>
                  <c:y val="2.3864379084967319E-2"/>
                </c:manualLayout>
              </c:layout>
              <c:tx>
                <c:rich>
                  <a:bodyPr/>
                  <a:lstStyle/>
                  <a:p>
                    <a:fld id="{F22773DC-CA5A-44C6-AE9A-63EB9FD73E4C}"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1CF1-4274-964E-DA0106070698}"/>
                </c:ext>
              </c:extLst>
            </c:dLbl>
            <c:dLbl>
              <c:idx val="29"/>
              <c:layout>
                <c:manualLayout>
                  <c:x val="-1.7965534979423867E-2"/>
                  <c:y val="2.3864379084967319E-2"/>
                </c:manualLayout>
              </c:layout>
              <c:tx>
                <c:rich>
                  <a:bodyPr/>
                  <a:lstStyle/>
                  <a:p>
                    <a:fld id="{D045E023-A660-4B5A-B104-A3D04D6B7550}"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1CF1-4274-964E-DA0106070698}"/>
                </c:ext>
              </c:extLst>
            </c:dLbl>
            <c:dLbl>
              <c:idx val="30"/>
              <c:layout>
                <c:manualLayout>
                  <c:x val="-1.5352366255144034E-2"/>
                  <c:y val="2.3864379084967319E-2"/>
                </c:manualLayout>
              </c:layout>
              <c:tx>
                <c:rich>
                  <a:bodyPr/>
                  <a:lstStyle/>
                  <a:p>
                    <a:fld id="{12137D53-7E4D-4845-9B53-CCDE7F7E714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1CF1-4274-964E-DA0106070698}"/>
                </c:ext>
              </c:extLst>
            </c:dLbl>
            <c:dLbl>
              <c:idx val="31"/>
              <c:tx>
                <c:rich>
                  <a:bodyPr/>
                  <a:lstStyle/>
                  <a:p>
                    <a:fld id="{8FEFCADA-4BA2-4B88-946C-639D3C51912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CF1-4274-964E-DA0106070698}"/>
                </c:ext>
              </c:extLst>
            </c:dLbl>
            <c:dLbl>
              <c:idx val="32"/>
              <c:layout>
                <c:manualLayout>
                  <c:x val="-1.5352366255144034E-2"/>
                  <c:y val="2.3864379084967319E-2"/>
                </c:manualLayout>
              </c:layout>
              <c:tx>
                <c:rich>
                  <a:bodyPr/>
                  <a:lstStyle/>
                  <a:p>
                    <a:fld id="{FC99C588-F2FA-4C36-936C-27C05CCF8566}"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1CF1-4274-964E-DA0106070698}"/>
                </c:ext>
              </c:extLst>
            </c:dLbl>
            <c:dLbl>
              <c:idx val="33"/>
              <c:tx>
                <c:rich>
                  <a:bodyPr/>
                  <a:lstStyle/>
                  <a:p>
                    <a:fld id="{84C96F29-1D8F-4E72-8CA1-BC869DA33E7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CF1-4274-964E-DA0106070698}"/>
                </c:ext>
              </c:extLst>
            </c:dLbl>
            <c:dLbl>
              <c:idx val="34"/>
              <c:layout>
                <c:manualLayout>
                  <c:x val="-1.5352366255144129E-2"/>
                  <c:y val="2.593954248365998E-2"/>
                </c:manualLayout>
              </c:layout>
              <c:tx>
                <c:rich>
                  <a:bodyPr/>
                  <a:lstStyle/>
                  <a:p>
                    <a:fld id="{A9E88BAD-1C0E-45DB-ADC3-80A3E85FA157}"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1CF1-4274-964E-DA0106070698}"/>
                </c:ext>
              </c:extLst>
            </c:dLbl>
            <c:dLbl>
              <c:idx val="35"/>
              <c:tx>
                <c:rich>
                  <a:bodyPr/>
                  <a:lstStyle/>
                  <a:p>
                    <a:fld id="{73347F13-336D-439C-A8F0-A7F34D6C953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CF1-4274-964E-DA0106070698}"/>
                </c:ext>
              </c:extLst>
            </c:dLbl>
            <c:dLbl>
              <c:idx val="36"/>
              <c:layout>
                <c:manualLayout>
                  <c:x val="-1.5352366255144034E-2"/>
                  <c:y val="2.3864379084967319E-2"/>
                </c:manualLayout>
              </c:layout>
              <c:tx>
                <c:rich>
                  <a:bodyPr/>
                  <a:lstStyle/>
                  <a:p>
                    <a:fld id="{E5D297BB-7EF3-461A-9300-2D89C7074C95}"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1CF1-4274-964E-DA0106070698}"/>
                </c:ext>
              </c:extLst>
            </c:dLbl>
            <c:dLbl>
              <c:idx val="37"/>
              <c:layout>
                <c:manualLayout>
                  <c:x val="-1.4699074074074074E-2"/>
                  <c:y val="2.5939542483660132E-2"/>
                </c:manualLayout>
              </c:layout>
              <c:tx>
                <c:rich>
                  <a:bodyPr/>
                  <a:lstStyle/>
                  <a:p>
                    <a:fld id="{DC5D864F-DCA0-41B2-AB4F-43297D20639B}"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1CF1-4274-964E-DA0106070698}"/>
                </c:ext>
              </c:extLst>
            </c:dLbl>
            <c:dLbl>
              <c:idx val="38"/>
              <c:layout>
                <c:manualLayout>
                  <c:x val="-2.907150205761317E-2"/>
                  <c:y val="1.0375816993464053E-3"/>
                </c:manualLayout>
              </c:layout>
              <c:tx>
                <c:rich>
                  <a:bodyPr/>
                  <a:lstStyle/>
                  <a:p>
                    <a:fld id="{BF2B0B04-F9E1-4CFB-BC1C-1398CB4A3CAF}"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1CF1-4274-964E-DA0106070698}"/>
                </c:ext>
              </c:extLst>
            </c:dLbl>
            <c:dLbl>
              <c:idx val="39"/>
              <c:tx>
                <c:rich>
                  <a:bodyPr/>
                  <a:lstStyle/>
                  <a:p>
                    <a:fld id="{AE8D723D-E217-4BBF-8727-91E5B5D48F9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1CF1-4274-964E-DA0106070698}"/>
                </c:ext>
              </c:extLst>
            </c:dLbl>
            <c:dLbl>
              <c:idx val="40"/>
              <c:tx>
                <c:rich>
                  <a:bodyPr/>
                  <a:lstStyle/>
                  <a:p>
                    <a:fld id="{49D860DB-5E7A-4C43-8A7E-C9C366CD523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1CF1-4274-964E-DA0106070698}"/>
                </c:ext>
              </c:extLst>
            </c:dLbl>
            <c:dLbl>
              <c:idx val="41"/>
              <c:layout>
                <c:manualLayout>
                  <c:x val="-1.4699074074074074E-2"/>
                  <c:y val="2.3864379084967396E-2"/>
                </c:manualLayout>
              </c:layout>
              <c:tx>
                <c:rich>
                  <a:bodyPr/>
                  <a:lstStyle/>
                  <a:p>
                    <a:fld id="{737EA67E-A8E7-46FE-807A-0D29DA780707}"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1CF1-4274-964E-DA0106070698}"/>
                </c:ext>
              </c:extLst>
            </c:dLbl>
            <c:dLbl>
              <c:idx val="42"/>
              <c:tx>
                <c:rich>
                  <a:bodyPr/>
                  <a:lstStyle/>
                  <a:p>
                    <a:fld id="{8E53CBF4-7283-4247-BBC7-7C4E349C9FB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1CF1-4274-964E-DA0106070698}"/>
                </c:ext>
              </c:extLst>
            </c:dLbl>
            <c:dLbl>
              <c:idx val="43"/>
              <c:tx>
                <c:rich>
                  <a:bodyPr/>
                  <a:lstStyle/>
                  <a:p>
                    <a:endParaRPr lang="en-US" altLang="ja-JP"/>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CF1-4274-964E-DA010607069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市区町村別_医科健診受診状況別生活習慣病一人当たりの医療費!$BC$6:$BC$49</c:f>
              <c:numCache>
                <c:formatCode>General</c:formatCode>
                <c:ptCount val="44"/>
                <c:pt idx="0">
                  <c:v>108938.24252401693</c:v>
                </c:pt>
                <c:pt idx="1">
                  <c:v>103393.23193357435</c:v>
                </c:pt>
                <c:pt idx="2">
                  <c:v>106461.79238947957</c:v>
                </c:pt>
                <c:pt idx="3">
                  <c:v>112035.84339724063</c:v>
                </c:pt>
                <c:pt idx="4">
                  <c:v>105550.29470955938</c:v>
                </c:pt>
                <c:pt idx="5">
                  <c:v>109971.8594354215</c:v>
                </c:pt>
                <c:pt idx="6">
                  <c:v>115713.5295202952</c:v>
                </c:pt>
                <c:pt idx="7">
                  <c:v>103322.54758467518</c:v>
                </c:pt>
                <c:pt idx="8">
                  <c:v>95469.116155419222</c:v>
                </c:pt>
                <c:pt idx="9">
                  <c:v>114269.31582200248</c:v>
                </c:pt>
                <c:pt idx="10">
                  <c:v>98389.389890924649</c:v>
                </c:pt>
                <c:pt idx="11">
                  <c:v>102526.98925539917</c:v>
                </c:pt>
                <c:pt idx="12">
                  <c:v>101682.0055051188</c:v>
                </c:pt>
                <c:pt idx="13">
                  <c:v>106214.80254996553</c:v>
                </c:pt>
                <c:pt idx="14">
                  <c:v>87918.392894461853</c:v>
                </c:pt>
                <c:pt idx="15">
                  <c:v>100315.06227296316</c:v>
                </c:pt>
                <c:pt idx="16">
                  <c:v>100097.43775100402</c:v>
                </c:pt>
                <c:pt idx="17">
                  <c:v>108031.62520961431</c:v>
                </c:pt>
                <c:pt idx="18">
                  <c:v>111896.57797220793</c:v>
                </c:pt>
                <c:pt idx="19">
                  <c:v>108738.04230818994</c:v>
                </c:pt>
                <c:pt idx="20">
                  <c:v>102801.48836776474</c:v>
                </c:pt>
                <c:pt idx="21">
                  <c:v>104329.78739352641</c:v>
                </c:pt>
                <c:pt idx="22">
                  <c:v>100523.32169350461</c:v>
                </c:pt>
                <c:pt idx="23">
                  <c:v>108389.37750053775</c:v>
                </c:pt>
                <c:pt idx="24">
                  <c:v>104088.78246445497</c:v>
                </c:pt>
                <c:pt idx="25">
                  <c:v>94890.236244019135</c:v>
                </c:pt>
                <c:pt idx="26">
                  <c:v>104312.78022276555</c:v>
                </c:pt>
                <c:pt idx="27">
                  <c:v>108922.19388646288</c:v>
                </c:pt>
                <c:pt idx="28">
                  <c:v>94115.6853807671</c:v>
                </c:pt>
                <c:pt idx="29">
                  <c:v>110484.16052318669</c:v>
                </c:pt>
                <c:pt idx="30">
                  <c:v>88833.23558282209</c:v>
                </c:pt>
                <c:pt idx="31">
                  <c:v>93622.060663868746</c:v>
                </c:pt>
                <c:pt idx="32">
                  <c:v>97219.852614896983</c:v>
                </c:pt>
                <c:pt idx="33">
                  <c:v>97683.422634836432</c:v>
                </c:pt>
                <c:pt idx="34">
                  <c:v>111568.95410839161</c:v>
                </c:pt>
                <c:pt idx="35">
                  <c:v>91287.746391752575</c:v>
                </c:pt>
                <c:pt idx="36">
                  <c:v>143575.40370370369</c:v>
                </c:pt>
                <c:pt idx="37">
                  <c:v>103255.46762048193</c:v>
                </c:pt>
                <c:pt idx="38">
                  <c:v>104742.3082437276</c:v>
                </c:pt>
                <c:pt idx="39">
                  <c:v>85559.960416666669</c:v>
                </c:pt>
                <c:pt idx="40">
                  <c:v>90528.441651705565</c:v>
                </c:pt>
                <c:pt idx="41">
                  <c:v>108583.55825242719</c:v>
                </c:pt>
                <c:pt idx="42">
                  <c:v>95289.463414634141</c:v>
                </c:pt>
                <c:pt idx="43">
                  <c:v>105025.99555371383</c:v>
                </c:pt>
              </c:numCache>
            </c:numRef>
          </c:xVal>
          <c:yVal>
            <c:numRef>
              <c:f>市区町村別_医科健診受診状況別生活習慣病一人当たりの医療費!$BD$6:$BD$49</c:f>
              <c:numCache>
                <c:formatCode>0.0%</c:formatCode>
                <c:ptCount val="44"/>
                <c:pt idx="0">
                  <c:v>0.8843410795569725</c:v>
                </c:pt>
                <c:pt idx="1">
                  <c:v>0.87238762000485215</c:v>
                </c:pt>
                <c:pt idx="2">
                  <c:v>0.89156826875103945</c:v>
                </c:pt>
                <c:pt idx="3">
                  <c:v>0.87325927084963229</c:v>
                </c:pt>
                <c:pt idx="4">
                  <c:v>0.91122534037232561</c:v>
                </c:pt>
                <c:pt idx="5">
                  <c:v>0.87222440834223391</c:v>
                </c:pt>
                <c:pt idx="6">
                  <c:v>0.91245791245791241</c:v>
                </c:pt>
                <c:pt idx="7">
                  <c:v>0.89601990049751246</c:v>
                </c:pt>
                <c:pt idx="8">
                  <c:v>0.90022091310751107</c:v>
                </c:pt>
                <c:pt idx="9">
                  <c:v>0.87744034707158347</c:v>
                </c:pt>
                <c:pt idx="10">
                  <c:v>0.86591764923760728</c:v>
                </c:pt>
                <c:pt idx="11">
                  <c:v>0.87884796978281399</c:v>
                </c:pt>
                <c:pt idx="12">
                  <c:v>0.87984364377974167</c:v>
                </c:pt>
                <c:pt idx="13">
                  <c:v>0.92567783094098888</c:v>
                </c:pt>
                <c:pt idx="14">
                  <c:v>0.87911078449384528</c:v>
                </c:pt>
                <c:pt idx="15">
                  <c:v>0.87471629596005451</c:v>
                </c:pt>
                <c:pt idx="16">
                  <c:v>0.86275986742994881</c:v>
                </c:pt>
                <c:pt idx="17">
                  <c:v>0.88542439990101462</c:v>
                </c:pt>
                <c:pt idx="18">
                  <c:v>0.87286612758310866</c:v>
                </c:pt>
                <c:pt idx="19">
                  <c:v>0.88392040256175664</c:v>
                </c:pt>
                <c:pt idx="20">
                  <c:v>0.8773677335075114</c:v>
                </c:pt>
                <c:pt idx="21">
                  <c:v>0.88617149758454106</c:v>
                </c:pt>
                <c:pt idx="22">
                  <c:v>0.88587914729924666</c:v>
                </c:pt>
                <c:pt idx="23">
                  <c:v>0.91768653770232922</c:v>
                </c:pt>
                <c:pt idx="24">
                  <c:v>0.87262200165425974</c:v>
                </c:pt>
                <c:pt idx="25">
                  <c:v>0.842741935483871</c:v>
                </c:pt>
                <c:pt idx="26">
                  <c:v>0.89106753812636164</c:v>
                </c:pt>
                <c:pt idx="27">
                  <c:v>0.87851662404092068</c:v>
                </c:pt>
                <c:pt idx="28">
                  <c:v>0.86698795180722887</c:v>
                </c:pt>
                <c:pt idx="29">
                  <c:v>0.85772565017848035</c:v>
                </c:pt>
                <c:pt idx="30">
                  <c:v>0.86395759717314491</c:v>
                </c:pt>
                <c:pt idx="31">
                  <c:v>0.88817350050830224</c:v>
                </c:pt>
                <c:pt idx="32">
                  <c:v>0.83190507580751483</c:v>
                </c:pt>
                <c:pt idx="33">
                  <c:v>0.84089219330855014</c:v>
                </c:pt>
                <c:pt idx="34">
                  <c:v>0.85436893203883491</c:v>
                </c:pt>
                <c:pt idx="35">
                  <c:v>0.8676207513416816</c:v>
                </c:pt>
                <c:pt idx="36">
                  <c:v>0.92307692307692313</c:v>
                </c:pt>
                <c:pt idx="37">
                  <c:v>0.83732660781841106</c:v>
                </c:pt>
                <c:pt idx="38">
                  <c:v>0.91176470588235292</c:v>
                </c:pt>
                <c:pt idx="39">
                  <c:v>0.88235294117647056</c:v>
                </c:pt>
                <c:pt idx="40">
                  <c:v>0.87441130298273151</c:v>
                </c:pt>
                <c:pt idx="41">
                  <c:v>0.86736842105263157</c:v>
                </c:pt>
                <c:pt idx="42">
                  <c:v>0.84633027522935778</c:v>
                </c:pt>
                <c:pt idx="43">
                  <c:v>0.88034679611267586</c:v>
                </c:pt>
              </c:numCache>
            </c:numRef>
          </c:yVal>
          <c:smooth val="0"/>
          <c:extLst>
            <c:ext xmlns:c15="http://schemas.microsoft.com/office/drawing/2012/chart" uri="{02D57815-91ED-43cb-92C2-25804820EDAC}">
              <c15:datalabelsRange>
                <c15:f>市区町村別_医科健診受診状況別生活習慣病一人当たりの医療費!$BB$6:$BB$48</c15:f>
                <c15:dlblRange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15:dlblRangeCache>
              </c15:datalabelsRange>
            </c:ext>
            <c:ext xmlns:c16="http://schemas.microsoft.com/office/drawing/2014/chart" uri="{C3380CC4-5D6E-409C-BE32-E72D297353CC}">
              <c16:uniqueId val="{00000000-1CF1-4274-964E-DA0106070698}"/>
            </c:ext>
          </c:extLst>
        </c:ser>
        <c:ser>
          <c:idx val="1"/>
          <c:order val="1"/>
          <c:tx>
            <c:strRef>
              <c:f>市区町村別_医科健診受診状況別生活習慣病一人当たりの医療費!$BJ$5</c:f>
              <c:strCache>
                <c:ptCount val="1"/>
                <c:pt idx="0">
                  <c:v>有病率(%)</c:v>
                </c:pt>
              </c:strCache>
            </c:strRef>
          </c:tx>
          <c:spPr>
            <a:ln w="25400" cap="rnd">
              <a:solidFill>
                <a:schemeClr val="accent2"/>
              </a:solidFill>
              <a:round/>
            </a:ln>
            <a:effectLst/>
          </c:spPr>
          <c:marker>
            <c:symbol val="none"/>
          </c:marker>
          <c:dPt>
            <c:idx val="1"/>
            <c:marker>
              <c:symbol val="none"/>
            </c:marker>
            <c:bubble3D val="0"/>
            <c:spPr>
              <a:ln w="25400" cap="rnd">
                <a:solidFill>
                  <a:schemeClr val="accent3"/>
                </a:solidFill>
                <a:round/>
              </a:ln>
              <a:effectLst/>
            </c:spPr>
            <c:extLst>
              <c:ext xmlns:c16="http://schemas.microsoft.com/office/drawing/2014/chart" uri="{C3380CC4-5D6E-409C-BE32-E72D297353CC}">
                <c16:uniqueId val="{00000002-3757-4D7F-B1CC-1D559C9B4E53}"/>
              </c:ext>
            </c:extLst>
          </c:dPt>
          <c:dLbls>
            <c:dLbl>
              <c:idx val="0"/>
              <c:delete val="1"/>
              <c:extLst>
                <c:ext xmlns:c15="http://schemas.microsoft.com/office/drawing/2012/chart" uri="{CE6537A1-D6FC-4f65-9D91-7224C49458BB}"/>
                <c:ext xmlns:c16="http://schemas.microsoft.com/office/drawing/2014/chart" uri="{C3380CC4-5D6E-409C-BE32-E72D297353CC}">
                  <c16:uniqueId val="{00000005-3757-4D7F-B1CC-1D559C9B4E53}"/>
                </c:ext>
              </c:extLst>
            </c:dLbl>
            <c:dLbl>
              <c:idx val="1"/>
              <c:tx>
                <c:rich>
                  <a:bodyPr/>
                  <a:lstStyle/>
                  <a:p>
                    <a:fld id="{50D60659-C502-4118-99CF-24B7B8F5259F}" type="YVALUE">
                      <a:rPr lang="en-US" altLang="ja-JP"/>
                      <a:pPr/>
                      <a:t>[Y 値]</a:t>
                    </a:fld>
                    <a:endParaRPr lang="ja-JP" altLang="en-U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3757-4D7F-B1CC-1D559C9B4E5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xVal>
            <c:numRef>
              <c:f>市区町村別_医科健診受診状況別生活習慣病一人当たりの医療費!$BI$6:$BI$7</c:f>
              <c:numCache>
                <c:formatCode>General</c:formatCode>
                <c:ptCount val="2"/>
                <c:pt idx="0">
                  <c:v>0</c:v>
                </c:pt>
                <c:pt idx="1">
                  <c:v>200000</c:v>
                </c:pt>
              </c:numCache>
            </c:numRef>
          </c:xVal>
          <c:yVal>
            <c:numRef>
              <c:f>市区町村別_医科健診受診状況別生活習慣病一人当たりの医療費!$BJ$6:$BJ$7</c:f>
              <c:numCache>
                <c:formatCode>0.0%</c:formatCode>
                <c:ptCount val="2"/>
                <c:pt idx="0">
                  <c:v>0.88034679611267586</c:v>
                </c:pt>
                <c:pt idx="1">
                  <c:v>0.88034679611267586</c:v>
                </c:pt>
              </c:numCache>
            </c:numRef>
          </c:yVal>
          <c:smooth val="0"/>
          <c:extLst>
            <c:ext xmlns:c15="http://schemas.microsoft.com/office/drawing/2012/chart" uri="{02D57815-91ED-43cb-92C2-25804820EDAC}">
              <c15:datalabelsRange>
                <c15:f>市町村別_医科健診医療機関受診状況別生活習慣病一人グラフ②!$AF$4</c15:f>
                <c15:dlblRangeCache>
                  <c:ptCount val="1"/>
                  <c:pt idx="0">
                    <c:v>広域連合全体</c:v>
                  </c:pt>
                </c15:dlblRangeCache>
              </c15:datalabelsRange>
            </c:ext>
            <c:ext xmlns:c16="http://schemas.microsoft.com/office/drawing/2014/chart" uri="{C3380CC4-5D6E-409C-BE32-E72D297353CC}">
              <c16:uniqueId val="{00000000-3757-4D7F-B1CC-1D559C9B4E53}"/>
            </c:ext>
          </c:extLst>
        </c:ser>
        <c:ser>
          <c:idx val="2"/>
          <c:order val="2"/>
          <c:tx>
            <c:strRef>
              <c:f>市区町村別_医科健診受診状況別生活習慣病一人当たりの医療費!$BI$5</c:f>
              <c:strCache>
                <c:ptCount val="1"/>
                <c:pt idx="0">
                  <c:v>患者一人当たりの医療費(円)</c:v>
                </c:pt>
              </c:strCache>
            </c:strRef>
          </c:tx>
          <c:spPr>
            <a:ln w="25400" cap="rnd">
              <a:solidFill>
                <a:schemeClr val="accent6"/>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3757-4D7F-B1CC-1D559C9B4E53}"/>
                </c:ext>
              </c:extLst>
            </c:dLbl>
            <c:dLbl>
              <c:idx val="1"/>
              <c:delete val="1"/>
              <c:extLst>
                <c:ext xmlns:c15="http://schemas.microsoft.com/office/drawing/2012/chart" uri="{CE6537A1-D6FC-4f65-9D91-7224C49458BB}"/>
                <c:ext xmlns:c16="http://schemas.microsoft.com/office/drawing/2014/chart" uri="{C3380CC4-5D6E-409C-BE32-E72D297353CC}">
                  <c16:uniqueId val="{00000006-3757-4D7F-B1CC-1D559C9B4E53}"/>
                </c:ext>
              </c:extLst>
            </c:dLbl>
            <c:numFmt formatCode="#,##0&quot;円&quot;" sourceLinked="0"/>
            <c:spPr>
              <a:solidFill>
                <a:schemeClr val="bg1"/>
              </a:solidFill>
              <a:ln>
                <a:solidFill>
                  <a:schemeClr val="accent6"/>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市区町村別_医科健診受診状況別生活習慣病一人当たりの医療費!$BI$8:$BI$9</c:f>
              <c:numCache>
                <c:formatCode>General</c:formatCode>
                <c:ptCount val="2"/>
                <c:pt idx="0">
                  <c:v>105025.99555371383</c:v>
                </c:pt>
                <c:pt idx="1">
                  <c:v>105025.99555371383</c:v>
                </c:pt>
              </c:numCache>
            </c:numRef>
          </c:xVal>
          <c:yVal>
            <c:numRef>
              <c:f>市区町村別_医科健診受診状況別生活習慣病一人当たりの医療費!$BJ$8:$BJ$9</c:f>
              <c:numCache>
                <c:formatCode>0.0%</c:formatCode>
                <c:ptCount val="2"/>
                <c:pt idx="0">
                  <c:v>0</c:v>
                </c:pt>
                <c:pt idx="1">
                  <c:v>1</c:v>
                </c:pt>
              </c:numCache>
            </c:numRef>
          </c:yVal>
          <c:smooth val="0"/>
          <c:extLst>
            <c:ext xmlns:c16="http://schemas.microsoft.com/office/drawing/2014/chart" uri="{C3380CC4-5D6E-409C-BE32-E72D297353CC}">
              <c16:uniqueId val="{00000001-3757-4D7F-B1CC-1D559C9B4E53}"/>
            </c:ext>
          </c:extLst>
        </c:ser>
        <c:dLbls>
          <c:showLegendKey val="0"/>
          <c:showVal val="0"/>
          <c:showCatName val="0"/>
          <c:showSerName val="0"/>
          <c:showPercent val="0"/>
          <c:showBubbleSize val="0"/>
        </c:dLbls>
        <c:axId val="274212047"/>
        <c:axId val="1290450383"/>
      </c:scatterChart>
      <c:valAx>
        <c:axId val="274212047"/>
        <c:scaling>
          <c:orientation val="minMax"/>
          <c:max val="120000"/>
          <c:min val="85000"/>
        </c:scaling>
        <c:delete val="0"/>
        <c:axPos val="b"/>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altLang="en-US" b="1" baseline="0">
                    <a:solidFill>
                      <a:schemeClr val="tx1"/>
                    </a:solidFill>
                  </a:rPr>
                  <a:t>患者一人当たりの医療費</a:t>
                </a:r>
                <a:r>
                  <a:rPr lang="en-US" altLang="ja-JP" b="1" baseline="0">
                    <a:solidFill>
                      <a:schemeClr val="tx1"/>
                    </a:solidFill>
                  </a:rPr>
                  <a:t>(</a:t>
                </a:r>
                <a:r>
                  <a:rPr lang="ja-JP" altLang="en-US" b="1" baseline="0">
                    <a:solidFill>
                      <a:schemeClr val="tx1"/>
                    </a:solidFill>
                  </a:rPr>
                  <a:t>円</a:t>
                </a:r>
                <a:r>
                  <a:rPr lang="en-US" altLang="ja-JP" b="1" baseline="0">
                    <a:solidFill>
                      <a:schemeClr val="tx1"/>
                    </a:solidFill>
                  </a:rPr>
                  <a:t>)</a:t>
                </a:r>
                <a:endParaRPr lang="ja-JP" altLang="en-US" b="1" baseline="0">
                  <a:solidFill>
                    <a:schemeClr val="tx1"/>
                  </a:solidFill>
                </a:endParaRPr>
              </a:p>
            </c:rich>
          </c:tx>
          <c:layout>
            <c:manualLayout>
              <c:xMode val="edge"/>
              <c:yMode val="edge"/>
              <c:x val="0.46780360082304528"/>
              <c:y val="0.957611111111111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General"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290450383"/>
        <c:crosses val="autoZero"/>
        <c:crossBetween val="midCat"/>
      </c:valAx>
      <c:valAx>
        <c:axId val="1290450383"/>
        <c:scaling>
          <c:orientation val="minMax"/>
          <c:max val="0.94000000000000006"/>
          <c:min val="0.82000000000000006"/>
        </c:scaling>
        <c:delete val="0"/>
        <c:axPos val="l"/>
        <c:majorGridlines>
          <c:spPr>
            <a:ln w="9525" cap="flat" cmpd="sng" algn="ctr">
              <a:solidFill>
                <a:srgbClr val="D9D9D9"/>
              </a:solidFill>
              <a:prstDash val="solid"/>
              <a:round/>
            </a:ln>
            <a:effectLst/>
          </c:spPr>
        </c:majorGridlines>
        <c:title>
          <c:tx>
            <c:rich>
              <a:bodyPr rot="0" spcFirstLastPara="1" vertOverflow="ellipsis" vert="wordArtVertRtl" wrap="square" anchor="ctr" anchorCtr="1"/>
              <a:lstStyle/>
              <a:p>
                <a:pPr>
                  <a:defRPr sz="1000" b="1"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b="1" baseline="0">
                    <a:solidFill>
                      <a:schemeClr val="tx1"/>
                    </a:solidFill>
                  </a:rPr>
                  <a:t>有病率</a:t>
                </a:r>
                <a:r>
                  <a:rPr lang="en-US" b="1" baseline="0">
                    <a:solidFill>
                      <a:schemeClr val="tx1"/>
                    </a:solidFill>
                  </a:rPr>
                  <a:t>(%)</a:t>
                </a:r>
                <a:endParaRPr lang="ja-JP" b="1" baseline="0">
                  <a:solidFill>
                    <a:schemeClr val="tx1"/>
                  </a:solidFill>
                </a:endParaRPr>
              </a:p>
            </c:rich>
          </c:tx>
          <c:layout>
            <c:manualLayout>
              <c:xMode val="edge"/>
              <c:yMode val="edge"/>
              <c:x val="5.2263374485596705E-3"/>
              <c:y val="0.4125143790849673"/>
            </c:manualLayout>
          </c:layout>
          <c:overlay val="0"/>
          <c:spPr>
            <a:noFill/>
            <a:ln>
              <a:noFill/>
            </a:ln>
            <a:effectLst/>
          </c:spPr>
          <c:txPr>
            <a:bodyPr rot="0" spcFirstLastPara="1" vertOverflow="ellipsis" vert="wordArtVertRtl" wrap="square" anchor="ctr" anchorCtr="1"/>
            <a:lstStyle/>
            <a:p>
              <a:pPr>
                <a:defRPr sz="1000" b="1"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274212047"/>
        <c:crosses val="autoZero"/>
        <c:crossBetween val="midCat"/>
      </c:valAx>
      <c:spPr>
        <a:noFill/>
        <a:ln>
          <a:noFill/>
        </a:ln>
        <a:effectLst/>
      </c:spPr>
    </c:plotArea>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296347736625516E-2"/>
          <c:y val="2.2826797385620917E-2"/>
          <c:w val="0.94022808641975308"/>
          <c:h val="0.88865343137254904"/>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4699074074074074E-2"/>
                  <c:y val="2.3864379084967319E-2"/>
                </c:manualLayout>
              </c:layout>
              <c:tx>
                <c:rich>
                  <a:bodyPr/>
                  <a:lstStyle/>
                  <a:p>
                    <a:fld id="{A02E6788-92A4-47A8-B063-0BE31C6859F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136-4DF5-9D52-E9E5AE3E214C}"/>
                </c:ext>
              </c:extLst>
            </c:dLbl>
            <c:dLbl>
              <c:idx val="1"/>
              <c:layout>
                <c:manualLayout>
                  <c:x val="-1.1432613168724293E-2"/>
                  <c:y val="2.5939542483660132E-2"/>
                </c:manualLayout>
              </c:layout>
              <c:tx>
                <c:rich>
                  <a:bodyPr/>
                  <a:lstStyle/>
                  <a:p>
                    <a:fld id="{F0A30DC2-A856-4360-8A91-3B23EEEDAD29}"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136-4DF5-9D52-E9E5AE3E214C}"/>
                </c:ext>
              </c:extLst>
            </c:dLbl>
            <c:dLbl>
              <c:idx val="2"/>
              <c:layout>
                <c:manualLayout>
                  <c:x val="-1.7965534979423867E-2"/>
                  <c:y val="2.5939542483660132E-2"/>
                </c:manualLayout>
              </c:layout>
              <c:tx>
                <c:rich>
                  <a:bodyPr/>
                  <a:lstStyle/>
                  <a:p>
                    <a:fld id="{785C3A0E-2C52-4D91-8A1C-9B738F5E9F28}"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136-4DF5-9D52-E9E5AE3E214C}"/>
                </c:ext>
              </c:extLst>
            </c:dLbl>
            <c:dLbl>
              <c:idx val="3"/>
              <c:layout>
                <c:manualLayout>
                  <c:x val="-4.6710390946502055E-2"/>
                  <c:y val="3.4240196078431449E-2"/>
                </c:manualLayout>
              </c:layout>
              <c:tx>
                <c:rich>
                  <a:bodyPr/>
                  <a:lstStyle/>
                  <a:p>
                    <a:fld id="{5DE529DC-6E91-4BE8-A885-DDAC852DFA6E}"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136-4DF5-9D52-E9E5AE3E214C}"/>
                </c:ext>
              </c:extLst>
            </c:dLbl>
            <c:dLbl>
              <c:idx val="4"/>
              <c:layout>
                <c:manualLayout>
                  <c:x val="-1.469907407407417E-2"/>
                  <c:y val="2.3864379084967319E-2"/>
                </c:manualLayout>
              </c:layout>
              <c:tx>
                <c:rich>
                  <a:bodyPr/>
                  <a:lstStyle/>
                  <a:p>
                    <a:fld id="{BA02109B-B8C5-45BE-80AB-04AC53262152}"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136-4DF5-9D52-E9E5AE3E214C}"/>
                </c:ext>
              </c:extLst>
            </c:dLbl>
            <c:dLbl>
              <c:idx val="5"/>
              <c:layout>
                <c:manualLayout>
                  <c:x val="-1.5352366255144034E-2"/>
                  <c:y val="2.3864379084967243E-2"/>
                </c:manualLayout>
              </c:layout>
              <c:tx>
                <c:rich>
                  <a:bodyPr/>
                  <a:lstStyle/>
                  <a:p>
                    <a:fld id="{E8B2CA1D-2D8D-41E1-B8C6-9E3309AE8596}"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136-4DF5-9D52-E9E5AE3E214C}"/>
                </c:ext>
              </c:extLst>
            </c:dLbl>
            <c:dLbl>
              <c:idx val="6"/>
              <c:layout>
                <c:manualLayout>
                  <c:x val="2.9398148148148148E-3"/>
                  <c:y val="-1.7638888888888964E-2"/>
                </c:manualLayout>
              </c:layout>
              <c:tx>
                <c:rich>
                  <a:bodyPr/>
                  <a:lstStyle/>
                  <a:p>
                    <a:fld id="{51C53B7B-A984-4475-9265-BF395776F21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136-4DF5-9D52-E9E5AE3E214C}"/>
                </c:ext>
              </c:extLst>
            </c:dLbl>
            <c:dLbl>
              <c:idx val="7"/>
              <c:layout>
                <c:manualLayout>
                  <c:x val="4.8996913580245955E-3"/>
                  <c:y val="5.1879084967320259E-3"/>
                </c:manualLayout>
              </c:layout>
              <c:tx>
                <c:rich>
                  <a:bodyPr/>
                  <a:lstStyle/>
                  <a:p>
                    <a:fld id="{BF50468D-3149-4EAF-A06B-83921CEA0117}"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136-4DF5-9D52-E9E5AE3E214C}"/>
                </c:ext>
              </c:extLst>
            </c:dLbl>
            <c:dLbl>
              <c:idx val="8"/>
              <c:layout>
                <c:manualLayout>
                  <c:x val="-1.6005658436213991E-2"/>
                  <c:y val="2.3864379084967281E-2"/>
                </c:manualLayout>
              </c:layout>
              <c:tx>
                <c:rich>
                  <a:bodyPr/>
                  <a:lstStyle/>
                  <a:p>
                    <a:fld id="{A1257E37-8B29-4D2F-807C-7E367EBC728A}"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136-4DF5-9D52-E9E5AE3E214C}"/>
                </c:ext>
              </c:extLst>
            </c:dLbl>
            <c:dLbl>
              <c:idx val="9"/>
              <c:layout>
                <c:manualLayout>
                  <c:x val="-1.2739197530864197E-2"/>
                  <c:y val="2.3864379084967319E-2"/>
                </c:manualLayout>
              </c:layout>
              <c:tx>
                <c:rich>
                  <a:bodyPr/>
                  <a:lstStyle/>
                  <a:p>
                    <a:fld id="{CB24126D-4AAC-42FD-9BB4-D3C354111E25}"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136-4DF5-9D52-E9E5AE3E214C}"/>
                </c:ext>
              </c:extLst>
            </c:dLbl>
            <c:dLbl>
              <c:idx val="10"/>
              <c:layout>
                <c:manualLayout>
                  <c:x val="-3.6257716049382716E-2"/>
                  <c:y val="-3.8390522875816992E-2"/>
                </c:manualLayout>
              </c:layout>
              <c:tx>
                <c:rich>
                  <a:bodyPr/>
                  <a:lstStyle/>
                  <a:p>
                    <a:fld id="{BE608D5D-69D7-475D-B953-8715F37D3868}"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136-4DF5-9D52-E9E5AE3E214C}"/>
                </c:ext>
              </c:extLst>
            </c:dLbl>
            <c:dLbl>
              <c:idx val="11"/>
              <c:layout>
                <c:manualLayout>
                  <c:x val="-1.2739197530864246E-2"/>
                  <c:y val="-1.9714052287581624E-2"/>
                </c:manualLayout>
              </c:layout>
              <c:tx>
                <c:rich>
                  <a:bodyPr/>
                  <a:lstStyle/>
                  <a:p>
                    <a:fld id="{C762940B-58F6-4F4D-BAF8-6C6A1EB83F9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136-4DF5-9D52-E9E5AE3E214C}"/>
                </c:ext>
              </c:extLst>
            </c:dLbl>
            <c:dLbl>
              <c:idx val="12"/>
              <c:layout>
                <c:manualLayout>
                  <c:x val="3.4297839506172836E-2"/>
                  <c:y val="2.3864379084967243E-2"/>
                </c:manualLayout>
              </c:layout>
              <c:tx>
                <c:rich>
                  <a:bodyPr/>
                  <a:lstStyle/>
                  <a:p>
                    <a:fld id="{611F6AC4-C6EC-42F9-8F65-5A610574BE90}"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136-4DF5-9D52-E9E5AE3E214C}"/>
                </c:ext>
              </c:extLst>
            </c:dLbl>
            <c:dLbl>
              <c:idx val="13"/>
              <c:layout>
                <c:manualLayout>
                  <c:x val="-1.8618827160493828E-2"/>
                  <c:y val="-2.3864379084967319E-2"/>
                </c:manualLayout>
              </c:layout>
              <c:tx>
                <c:rich>
                  <a:bodyPr/>
                  <a:lstStyle/>
                  <a:p>
                    <a:fld id="{196EDDDC-CA7E-4251-BB79-D45C70B10625}"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136-4DF5-9D52-E9E5AE3E214C}"/>
                </c:ext>
              </c:extLst>
            </c:dLbl>
            <c:dLbl>
              <c:idx val="14"/>
              <c:layout>
                <c:manualLayout>
                  <c:x val="-1.9272119341563834E-2"/>
                  <c:y val="2.5939542483660056E-2"/>
                </c:manualLayout>
              </c:layout>
              <c:tx>
                <c:rich>
                  <a:bodyPr/>
                  <a:lstStyle/>
                  <a:p>
                    <a:fld id="{77817B33-2927-4429-9A72-4F8E4F44E010}"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136-4DF5-9D52-E9E5AE3E214C}"/>
                </c:ext>
              </c:extLst>
            </c:dLbl>
            <c:dLbl>
              <c:idx val="15"/>
              <c:layout>
                <c:manualLayout>
                  <c:x val="1.3392489711934156E-2"/>
                  <c:y val="1.5563725490196079E-2"/>
                </c:manualLayout>
              </c:layout>
              <c:tx>
                <c:rich>
                  <a:bodyPr/>
                  <a:lstStyle/>
                  <a:p>
                    <a:fld id="{CE186622-6714-419E-8789-443DBDA60609}"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136-4DF5-9D52-E9E5AE3E214C}"/>
                </c:ext>
              </c:extLst>
            </c:dLbl>
            <c:dLbl>
              <c:idx val="16"/>
              <c:layout>
                <c:manualLayout>
                  <c:x val="-2.1885288065843621E-2"/>
                  <c:y val="-2.3864379084967319E-2"/>
                </c:manualLayout>
              </c:layout>
              <c:tx>
                <c:rich>
                  <a:bodyPr/>
                  <a:lstStyle/>
                  <a:p>
                    <a:fld id="{9F893FA2-234D-4731-A8EA-323378DFDC8C}"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136-4DF5-9D52-E9E5AE3E214C}"/>
                </c:ext>
              </c:extLst>
            </c:dLbl>
            <c:dLbl>
              <c:idx val="17"/>
              <c:layout>
                <c:manualLayout>
                  <c:x val="-1.6005658436213991E-2"/>
                  <c:y val="-2.178921568627451E-2"/>
                </c:manualLayout>
              </c:layout>
              <c:tx>
                <c:rich>
                  <a:bodyPr/>
                  <a:lstStyle/>
                  <a:p>
                    <a:fld id="{815B5DBB-58D1-46C3-A11C-6CE9E07E9960}"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136-4DF5-9D52-E9E5AE3E214C}"/>
                </c:ext>
              </c:extLst>
            </c:dLbl>
            <c:dLbl>
              <c:idx val="18"/>
              <c:layout>
                <c:manualLayout>
                  <c:x val="-1.4045781893004115E-2"/>
                  <c:y val="-8.4044117647058825E-2"/>
                </c:manualLayout>
              </c:layout>
              <c:tx>
                <c:rich>
                  <a:bodyPr/>
                  <a:lstStyle/>
                  <a:p>
                    <a:fld id="{2AF5BF9D-880F-475E-BF6D-193D63CF8CC9}"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136-4DF5-9D52-E9E5AE3E214C}"/>
                </c:ext>
              </c:extLst>
            </c:dLbl>
            <c:dLbl>
              <c:idx val="19"/>
              <c:layout>
                <c:manualLayout>
                  <c:x val="-1.4699074074074074E-2"/>
                  <c:y val="2.1789215686274434E-2"/>
                </c:manualLayout>
              </c:layout>
              <c:tx>
                <c:rich>
                  <a:bodyPr/>
                  <a:lstStyle/>
                  <a:p>
                    <a:fld id="{EE47143F-9F08-4478-8CD7-6698218DF4FE}"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136-4DF5-9D52-E9E5AE3E214C}"/>
                </c:ext>
              </c:extLst>
            </c:dLbl>
            <c:dLbl>
              <c:idx val="20"/>
              <c:layout>
                <c:manualLayout>
                  <c:x val="-1.4699074074074074E-2"/>
                  <c:y val="2.3864379084967319E-2"/>
                </c:manualLayout>
              </c:layout>
              <c:tx>
                <c:rich>
                  <a:bodyPr/>
                  <a:lstStyle/>
                  <a:p>
                    <a:fld id="{737A146F-246A-4F97-AFA8-4C8871A01C2C}"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136-4DF5-9D52-E9E5AE3E214C}"/>
                </c:ext>
              </c:extLst>
            </c:dLbl>
            <c:dLbl>
              <c:idx val="21"/>
              <c:layout>
                <c:manualLayout>
                  <c:x val="-1.5352366255144034E-2"/>
                  <c:y val="-4.6691176470588312E-2"/>
                </c:manualLayout>
              </c:layout>
              <c:tx>
                <c:rich>
                  <a:bodyPr/>
                  <a:lstStyle/>
                  <a:p>
                    <a:fld id="{D2DBD79A-13B8-4E4F-BA1B-9BFFA12C02E7}"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136-4DF5-9D52-E9E5AE3E214C}"/>
                </c:ext>
              </c:extLst>
            </c:dLbl>
            <c:dLbl>
              <c:idx val="22"/>
              <c:layout>
                <c:manualLayout>
                  <c:x val="-4.3443930041152261E-2"/>
                  <c:y val="5.499183006535948E-2"/>
                </c:manualLayout>
              </c:layout>
              <c:tx>
                <c:rich>
                  <a:bodyPr/>
                  <a:lstStyle/>
                  <a:p>
                    <a:fld id="{B5588270-01BA-4BFD-9113-47ACBAE03F2E}"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136-4DF5-9D52-E9E5AE3E214C}"/>
                </c:ext>
              </c:extLst>
            </c:dLbl>
            <c:dLbl>
              <c:idx val="23"/>
              <c:layout>
                <c:manualLayout>
                  <c:x val="-1.5352366255144129E-2"/>
                  <c:y val="2.178921568627451E-2"/>
                </c:manualLayout>
              </c:layout>
              <c:tx>
                <c:rich>
                  <a:bodyPr/>
                  <a:lstStyle/>
                  <a:p>
                    <a:fld id="{C53FB5FF-231D-461E-BFD1-5FCEDE34FAB1}"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136-4DF5-9D52-E9E5AE3E214C}"/>
                </c:ext>
              </c:extLst>
            </c:dLbl>
            <c:dLbl>
              <c:idx val="24"/>
              <c:layout>
                <c:manualLayout>
                  <c:x val="-1.5352366255144034E-2"/>
                  <c:y val="-2.5939542483660132E-2"/>
                </c:manualLayout>
              </c:layout>
              <c:tx>
                <c:rich>
                  <a:bodyPr/>
                  <a:lstStyle/>
                  <a:p>
                    <a:fld id="{1C65F8D9-35AE-454C-9763-609B991B094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136-4DF5-9D52-E9E5AE3E214C}"/>
                </c:ext>
              </c:extLst>
            </c:dLbl>
            <c:dLbl>
              <c:idx val="25"/>
              <c:layout>
                <c:manualLayout>
                  <c:x val="-1.6658950617283952E-2"/>
                  <c:y val="-2.3864379084967243E-2"/>
                </c:manualLayout>
              </c:layout>
              <c:tx>
                <c:rich>
                  <a:bodyPr/>
                  <a:lstStyle/>
                  <a:p>
                    <a:fld id="{A688EC81-C90F-49AA-A36D-B21CF599785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136-4DF5-9D52-E9E5AE3E214C}"/>
                </c:ext>
              </c:extLst>
            </c:dLbl>
            <c:dLbl>
              <c:idx val="26"/>
              <c:layout>
                <c:manualLayout>
                  <c:x val="-1.7965534979423964E-2"/>
                  <c:y val="2.5939542483660056E-2"/>
                </c:manualLayout>
              </c:layout>
              <c:tx>
                <c:rich>
                  <a:bodyPr/>
                  <a:lstStyle/>
                  <a:p>
                    <a:fld id="{9488E61F-F910-4A5B-9858-52994E0C5B61}"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136-4DF5-9D52-E9E5AE3E214C}"/>
                </c:ext>
              </c:extLst>
            </c:dLbl>
            <c:dLbl>
              <c:idx val="27"/>
              <c:layout>
                <c:manualLayout>
                  <c:x val="2.9398148148148148E-3"/>
                  <c:y val="-3.1127450980392157E-3"/>
                </c:manualLayout>
              </c:layout>
              <c:tx>
                <c:rich>
                  <a:bodyPr/>
                  <a:lstStyle/>
                  <a:p>
                    <a:fld id="{756E7616-7243-4C7E-A805-5DB1EDFB226A}"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136-4DF5-9D52-E9E5AE3E214C}"/>
                </c:ext>
              </c:extLst>
            </c:dLbl>
            <c:dLbl>
              <c:idx val="28"/>
              <c:layout>
                <c:manualLayout>
                  <c:x val="-1.5352366255144034E-2"/>
                  <c:y val="6.3292483660130724E-2"/>
                </c:manualLayout>
              </c:layout>
              <c:tx>
                <c:rich>
                  <a:bodyPr/>
                  <a:lstStyle/>
                  <a:p>
                    <a:fld id="{BACA4E77-DC2D-4E2D-9D49-EC69DC4941E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136-4DF5-9D52-E9E5AE3E214C}"/>
                </c:ext>
              </c:extLst>
            </c:dLbl>
            <c:dLbl>
              <c:idx val="29"/>
              <c:layout>
                <c:manualLayout>
                  <c:x val="1.6005658436213991E-2"/>
                  <c:y val="-2.3864379084967319E-2"/>
                </c:manualLayout>
              </c:layout>
              <c:tx>
                <c:rich>
                  <a:bodyPr/>
                  <a:lstStyle/>
                  <a:p>
                    <a:fld id="{355BE7EB-C6D7-4E49-A6FA-23829A501046}"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136-4DF5-9D52-E9E5AE3E214C}"/>
                </c:ext>
              </c:extLst>
            </c:dLbl>
            <c:dLbl>
              <c:idx val="30"/>
              <c:layout>
                <c:manualLayout>
                  <c:x val="-1.2739197530864197E-2"/>
                  <c:y val="-2.3864379084967319E-2"/>
                </c:manualLayout>
              </c:layout>
              <c:tx>
                <c:rich>
                  <a:bodyPr/>
                  <a:lstStyle/>
                  <a:p>
                    <a:fld id="{81B0F212-3FD8-4C01-A81F-8B4CC246DF5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136-4DF5-9D52-E9E5AE3E214C}"/>
                </c:ext>
              </c:extLst>
            </c:dLbl>
            <c:dLbl>
              <c:idx val="31"/>
              <c:tx>
                <c:rich>
                  <a:bodyPr/>
                  <a:lstStyle/>
                  <a:p>
                    <a:fld id="{6717616B-22F9-4F6E-AB50-8A9C7313404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136-4DF5-9D52-E9E5AE3E214C}"/>
                </c:ext>
              </c:extLst>
            </c:dLbl>
            <c:dLbl>
              <c:idx val="32"/>
              <c:layout>
                <c:manualLayout>
                  <c:x val="-1.5352366255144034E-2"/>
                  <c:y val="2.3864379084967319E-2"/>
                </c:manualLayout>
              </c:layout>
              <c:tx>
                <c:rich>
                  <a:bodyPr/>
                  <a:lstStyle/>
                  <a:p>
                    <a:fld id="{ED6D20BF-3237-48F2-96E6-BFE366C6405B}"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136-4DF5-9D52-E9E5AE3E214C}"/>
                </c:ext>
              </c:extLst>
            </c:dLbl>
            <c:dLbl>
              <c:idx val="33"/>
              <c:layout>
                <c:manualLayout>
                  <c:x val="-1.535236625514408E-2"/>
                  <c:y val="2.1789215686274357E-2"/>
                </c:manualLayout>
              </c:layout>
              <c:tx>
                <c:rich>
                  <a:bodyPr/>
                  <a:lstStyle/>
                  <a:p>
                    <a:fld id="{BB75A149-700D-4FFA-A809-8CA2FF990BC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136-4DF5-9D52-E9E5AE3E214C}"/>
                </c:ext>
              </c:extLst>
            </c:dLbl>
            <c:dLbl>
              <c:idx val="34"/>
              <c:layout>
                <c:manualLayout>
                  <c:x val="-1.5352366255144129E-2"/>
                  <c:y val="2.3864379084967167E-2"/>
                </c:manualLayout>
              </c:layout>
              <c:tx>
                <c:rich>
                  <a:bodyPr/>
                  <a:lstStyle/>
                  <a:p>
                    <a:fld id="{58CEA40C-D83D-4D75-B819-3BD84DBD9E1E}"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136-4DF5-9D52-E9E5AE3E214C}"/>
                </c:ext>
              </c:extLst>
            </c:dLbl>
            <c:dLbl>
              <c:idx val="35"/>
              <c:tx>
                <c:rich>
                  <a:bodyPr/>
                  <a:lstStyle/>
                  <a:p>
                    <a:fld id="{B88BBF65-9FD3-46EB-B132-8F4C3E0ED1D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136-4DF5-9D52-E9E5AE3E214C}"/>
                </c:ext>
              </c:extLst>
            </c:dLbl>
            <c:dLbl>
              <c:idx val="36"/>
              <c:layout>
                <c:manualLayout>
                  <c:x val="6.8595679012345683E-3"/>
                  <c:y val="-3.4240196078431373E-2"/>
                </c:manualLayout>
              </c:layout>
              <c:tx>
                <c:rich>
                  <a:bodyPr/>
                  <a:lstStyle/>
                  <a:p>
                    <a:fld id="{5FC52712-B0FB-4783-A1E0-D7D037C02FF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F136-4DF5-9D52-E9E5AE3E214C}"/>
                </c:ext>
              </c:extLst>
            </c:dLbl>
            <c:dLbl>
              <c:idx val="37"/>
              <c:layout>
                <c:manualLayout>
                  <c:x val="-3.8870884773662601E-2"/>
                  <c:y val="2.1789215686274434E-2"/>
                </c:manualLayout>
              </c:layout>
              <c:tx>
                <c:rich>
                  <a:bodyPr/>
                  <a:lstStyle/>
                  <a:p>
                    <a:fld id="{5D00E08D-698A-49F5-9D30-1E9C7FE04A65}"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F136-4DF5-9D52-E9E5AE3E214C}"/>
                </c:ext>
              </c:extLst>
            </c:dLbl>
            <c:dLbl>
              <c:idx val="38"/>
              <c:layout>
                <c:manualLayout>
                  <c:x val="-1.5352366255143985E-2"/>
                  <c:y val="-2.178921568627451E-2"/>
                </c:manualLayout>
              </c:layout>
              <c:tx>
                <c:rich>
                  <a:bodyPr/>
                  <a:lstStyle/>
                  <a:p>
                    <a:fld id="{BC7DA83A-2C27-4837-A533-8CA7818623D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F136-4DF5-9D52-E9E5AE3E214C}"/>
                </c:ext>
              </c:extLst>
            </c:dLbl>
            <c:dLbl>
              <c:idx val="39"/>
              <c:tx>
                <c:rich>
                  <a:bodyPr/>
                  <a:lstStyle/>
                  <a:p>
                    <a:fld id="{AA4DBEF5-674E-4D85-AA31-259C8A824C3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136-4DF5-9D52-E9E5AE3E214C}"/>
                </c:ext>
              </c:extLst>
            </c:dLbl>
            <c:dLbl>
              <c:idx val="40"/>
              <c:tx>
                <c:rich>
                  <a:bodyPr/>
                  <a:lstStyle/>
                  <a:p>
                    <a:fld id="{F695B554-6066-4C5E-9841-FFC9768FB33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136-4DF5-9D52-E9E5AE3E214C}"/>
                </c:ext>
              </c:extLst>
            </c:dLbl>
            <c:dLbl>
              <c:idx val="41"/>
              <c:tx>
                <c:rich>
                  <a:bodyPr/>
                  <a:lstStyle/>
                  <a:p>
                    <a:fld id="{67FCE6CD-F4CB-404E-81CB-17CB41E4AEE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F136-4DF5-9D52-E9E5AE3E214C}"/>
                </c:ext>
              </c:extLst>
            </c:dLbl>
            <c:dLbl>
              <c:idx val="42"/>
              <c:layout>
                <c:manualLayout>
                  <c:x val="-2.1885288065843621E-2"/>
                  <c:y val="2.178921568627451E-2"/>
                </c:manualLayout>
              </c:layout>
              <c:tx>
                <c:rich>
                  <a:bodyPr/>
                  <a:lstStyle/>
                  <a:p>
                    <a:fld id="{CD03434D-6CC3-4402-A2C0-701B58147685}"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F136-4DF5-9D52-E9E5AE3E214C}"/>
                </c:ext>
              </c:extLst>
            </c:dLbl>
            <c:dLbl>
              <c:idx val="43"/>
              <c:tx>
                <c:rich>
                  <a:bodyPr/>
                  <a:lstStyle/>
                  <a:p>
                    <a:endParaRPr lang="en-US" altLang="ja-JP"/>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136-4DF5-9D52-E9E5AE3E214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市区町村別_医科健診受診状況別生活習慣病一人当たりの医療費!$BE$6:$BE$49</c:f>
              <c:numCache>
                <c:formatCode>General</c:formatCode>
                <c:ptCount val="44"/>
                <c:pt idx="0">
                  <c:v>203222.94363135891</c:v>
                </c:pt>
                <c:pt idx="1">
                  <c:v>202089.84821980537</c:v>
                </c:pt>
                <c:pt idx="2">
                  <c:v>194303.06474711309</c:v>
                </c:pt>
                <c:pt idx="3">
                  <c:v>201918.96580212811</c:v>
                </c:pt>
                <c:pt idx="4">
                  <c:v>233116.14990240728</c:v>
                </c:pt>
                <c:pt idx="5">
                  <c:v>216638.16937297906</c:v>
                </c:pt>
                <c:pt idx="6">
                  <c:v>207419.3115863979</c:v>
                </c:pt>
                <c:pt idx="7">
                  <c:v>205804.5616478351</c:v>
                </c:pt>
                <c:pt idx="8">
                  <c:v>203529.16286644951</c:v>
                </c:pt>
                <c:pt idx="9">
                  <c:v>189149.44863894704</c:v>
                </c:pt>
                <c:pt idx="10">
                  <c:v>189924.83606126497</c:v>
                </c:pt>
                <c:pt idx="11">
                  <c:v>193416.93903192584</c:v>
                </c:pt>
                <c:pt idx="12">
                  <c:v>205820.96205007823</c:v>
                </c:pt>
                <c:pt idx="13">
                  <c:v>192832.83515601486</c:v>
                </c:pt>
                <c:pt idx="14">
                  <c:v>180769.89832781901</c:v>
                </c:pt>
                <c:pt idx="15">
                  <c:v>206793.14456760875</c:v>
                </c:pt>
                <c:pt idx="16">
                  <c:v>187502.90574731905</c:v>
                </c:pt>
                <c:pt idx="17">
                  <c:v>183223.17720982773</c:v>
                </c:pt>
                <c:pt idx="18">
                  <c:v>205843.0092439749</c:v>
                </c:pt>
                <c:pt idx="19">
                  <c:v>209294.29240011176</c:v>
                </c:pt>
                <c:pt idx="20">
                  <c:v>203203.90389016017</c:v>
                </c:pt>
                <c:pt idx="21">
                  <c:v>190381.19348069391</c:v>
                </c:pt>
                <c:pt idx="22">
                  <c:v>201341.93681109845</c:v>
                </c:pt>
                <c:pt idx="23">
                  <c:v>220954.44239592893</c:v>
                </c:pt>
                <c:pt idx="24">
                  <c:v>210133.53628536285</c:v>
                </c:pt>
                <c:pt idx="25">
                  <c:v>187496.5781691311</c:v>
                </c:pt>
                <c:pt idx="26">
                  <c:v>227911.64305071623</c:v>
                </c:pt>
                <c:pt idx="27">
                  <c:v>192042.22020134493</c:v>
                </c:pt>
                <c:pt idx="28">
                  <c:v>204180.58632607062</c:v>
                </c:pt>
                <c:pt idx="29">
                  <c:v>210079.50531636743</c:v>
                </c:pt>
                <c:pt idx="30">
                  <c:v>183262.30829903978</c:v>
                </c:pt>
                <c:pt idx="31">
                  <c:v>197043.45387120117</c:v>
                </c:pt>
                <c:pt idx="32">
                  <c:v>199295.94864006626</c:v>
                </c:pt>
                <c:pt idx="33">
                  <c:v>186073.47718508999</c:v>
                </c:pt>
                <c:pt idx="34">
                  <c:v>225086.13127051102</c:v>
                </c:pt>
                <c:pt idx="35">
                  <c:v>269617.44825072883</c:v>
                </c:pt>
                <c:pt idx="36">
                  <c:v>204113.57019903173</c:v>
                </c:pt>
                <c:pt idx="37">
                  <c:v>182721.82407598596</c:v>
                </c:pt>
                <c:pt idx="38">
                  <c:v>185205.45551128819</c:v>
                </c:pt>
                <c:pt idx="39">
                  <c:v>198526.44506816359</c:v>
                </c:pt>
                <c:pt idx="40">
                  <c:v>150019.03816254417</c:v>
                </c:pt>
                <c:pt idx="41">
                  <c:v>175489.63865546219</c:v>
                </c:pt>
                <c:pt idx="42">
                  <c:v>181646.79722921914</c:v>
                </c:pt>
                <c:pt idx="43">
                  <c:v>200976.39811726371</c:v>
                </c:pt>
              </c:numCache>
            </c:numRef>
          </c:xVal>
          <c:yVal>
            <c:numRef>
              <c:f>市区町村別_医科健診受診状況別生活習慣病一人当たりの医療費!$BF$6:$BF$49</c:f>
              <c:numCache>
                <c:formatCode>0.0%</c:formatCode>
                <c:ptCount val="44"/>
                <c:pt idx="0">
                  <c:v>0.85037505733790242</c:v>
                </c:pt>
                <c:pt idx="1">
                  <c:v>0.84029975661609801</c:v>
                </c:pt>
                <c:pt idx="2">
                  <c:v>0.85614989422786336</c:v>
                </c:pt>
                <c:pt idx="3">
                  <c:v>0.83262698328186557</c:v>
                </c:pt>
                <c:pt idx="4">
                  <c:v>0.80886222502894434</c:v>
                </c:pt>
                <c:pt idx="5">
                  <c:v>0.8248869303026789</c:v>
                </c:pt>
                <c:pt idx="6">
                  <c:v>0.8456733897202342</c:v>
                </c:pt>
                <c:pt idx="7">
                  <c:v>0.82560381815552231</c:v>
                </c:pt>
                <c:pt idx="8">
                  <c:v>0.86270574066639905</c:v>
                </c:pt>
                <c:pt idx="9">
                  <c:v>0.86440502663287999</c:v>
                </c:pt>
                <c:pt idx="10">
                  <c:v>0.84122613065326635</c:v>
                </c:pt>
                <c:pt idx="11">
                  <c:v>0.8231045707310457</c:v>
                </c:pt>
                <c:pt idx="12">
                  <c:v>0.83504851514260514</c:v>
                </c:pt>
                <c:pt idx="13">
                  <c:v>0.87483542526112523</c:v>
                </c:pt>
                <c:pt idx="14">
                  <c:v>0.82837037037037042</c:v>
                </c:pt>
                <c:pt idx="15">
                  <c:v>0.8381857512677755</c:v>
                </c:pt>
                <c:pt idx="16">
                  <c:v>0.82023089609675648</c:v>
                </c:pt>
                <c:pt idx="17">
                  <c:v>0.84946623485666306</c:v>
                </c:pt>
                <c:pt idx="18">
                  <c:v>0.8399889073765946</c:v>
                </c:pt>
                <c:pt idx="19">
                  <c:v>0.81544771018455231</c:v>
                </c:pt>
                <c:pt idx="20">
                  <c:v>0.8194481650147335</c:v>
                </c:pt>
                <c:pt idx="21">
                  <c:v>0.84541691306918987</c:v>
                </c:pt>
                <c:pt idx="22">
                  <c:v>0.82898779046868842</c:v>
                </c:pt>
                <c:pt idx="23">
                  <c:v>0.83608844249145564</c:v>
                </c:pt>
                <c:pt idx="24">
                  <c:v>0.85808865860679329</c:v>
                </c:pt>
                <c:pt idx="25">
                  <c:v>0.85315379163713678</c:v>
                </c:pt>
                <c:pt idx="26">
                  <c:v>0.8224804967361885</c:v>
                </c:pt>
                <c:pt idx="27">
                  <c:v>0.8442703232125367</c:v>
                </c:pt>
                <c:pt idx="28">
                  <c:v>0.83911234396671286</c:v>
                </c:pt>
                <c:pt idx="29">
                  <c:v>0.84318048206937091</c:v>
                </c:pt>
                <c:pt idx="30">
                  <c:v>0.83306351776021337</c:v>
                </c:pt>
                <c:pt idx="31">
                  <c:v>0.83177851339151365</c:v>
                </c:pt>
                <c:pt idx="32">
                  <c:v>0.8491207502930832</c:v>
                </c:pt>
                <c:pt idx="33">
                  <c:v>0.80936280884265277</c:v>
                </c:pt>
                <c:pt idx="34">
                  <c:v>0.797085201793722</c:v>
                </c:pt>
                <c:pt idx="35">
                  <c:v>0.8270042194092827</c:v>
                </c:pt>
                <c:pt idx="36">
                  <c:v>0.8634463539247561</c:v>
                </c:pt>
                <c:pt idx="37">
                  <c:v>0.84801260724916827</c:v>
                </c:pt>
                <c:pt idx="38">
                  <c:v>0.89007092198581561</c:v>
                </c:pt>
                <c:pt idx="39">
                  <c:v>0.85119453924914679</c:v>
                </c:pt>
                <c:pt idx="40">
                  <c:v>0.86070559610705599</c:v>
                </c:pt>
                <c:pt idx="41">
                  <c:v>0.82885572139303487</c:v>
                </c:pt>
                <c:pt idx="42">
                  <c:v>0.81603288797533402</c:v>
                </c:pt>
                <c:pt idx="43">
                  <c:v>0.84131902918760548</c:v>
                </c:pt>
              </c:numCache>
            </c:numRef>
          </c:yVal>
          <c:smooth val="0"/>
          <c:extLst>
            <c:ext xmlns:c15="http://schemas.microsoft.com/office/drawing/2012/chart" uri="{02D57815-91ED-43cb-92C2-25804820EDAC}">
              <c15:datalabelsRange>
                <c15:f>市区町村別_医科健診受診状況別生活習慣病一人当たりの医療費!$BB$6:$BB$48</c15:f>
                <c15:dlblRange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15:dlblRangeCache>
              </c15:datalabelsRange>
            </c:ext>
            <c:ext xmlns:c16="http://schemas.microsoft.com/office/drawing/2014/chart" uri="{C3380CC4-5D6E-409C-BE32-E72D297353CC}">
              <c16:uniqueId val="{0000002C-F136-4DF5-9D52-E9E5AE3E214C}"/>
            </c:ext>
          </c:extLst>
        </c:ser>
        <c:ser>
          <c:idx val="1"/>
          <c:order val="1"/>
          <c:tx>
            <c:strRef>
              <c:f>市区町村別_医科健診受診状況別生活習慣病一人当たりの医療費!$BL$5</c:f>
              <c:strCache>
                <c:ptCount val="1"/>
                <c:pt idx="0">
                  <c:v>有病率(%)</c:v>
                </c:pt>
              </c:strCache>
            </c:strRef>
          </c:tx>
          <c:spPr>
            <a:ln w="25400" cap="rnd">
              <a:solidFill>
                <a:schemeClr val="accent2"/>
              </a:solidFill>
              <a:round/>
            </a:ln>
            <a:effectLst/>
          </c:spPr>
          <c:marker>
            <c:symbol val="none"/>
          </c:marker>
          <c:dPt>
            <c:idx val="1"/>
            <c:marker>
              <c:symbol val="none"/>
            </c:marker>
            <c:bubble3D val="0"/>
            <c:spPr>
              <a:ln w="25400" cap="rnd">
                <a:solidFill>
                  <a:schemeClr val="accent3"/>
                </a:solidFill>
                <a:round/>
              </a:ln>
              <a:effectLst/>
            </c:spPr>
            <c:extLst>
              <c:ext xmlns:c16="http://schemas.microsoft.com/office/drawing/2014/chart" uri="{C3380CC4-5D6E-409C-BE32-E72D297353CC}">
                <c16:uniqueId val="{0000002E-F136-4DF5-9D52-E9E5AE3E214C}"/>
              </c:ext>
            </c:extLst>
          </c:dPt>
          <c:dLbls>
            <c:dLbl>
              <c:idx val="0"/>
              <c:layout>
                <c:manualLayout>
                  <c:x val="0.85548611111111106"/>
                  <c:y val="-7.9795098039215681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fld id="{D50AA617-015C-4A70-9C6C-4E9C86FAB740}" type="CELLRANGE">
                      <a:rPr lang="ja-JP" altLang="en-US" baseline="0">
                        <a:solidFill>
                          <a:schemeClr val="tx1"/>
                        </a:solidFill>
                      </a:rPr>
                      <a:pPr>
                        <a:defRPr>
                          <a:solidFill>
                            <a:schemeClr val="tx1"/>
                          </a:solidFill>
                        </a:defRPr>
                      </a:pPr>
                      <a:t>[CELLRANGE]</a:t>
                    </a:fld>
                    <a:endParaRPr lang="ja-JP" altLang="en-US" baseline="0">
                      <a:solidFill>
                        <a:schemeClr val="tx1"/>
                      </a:solidFill>
                    </a:endParaRPr>
                  </a:p>
                  <a:p>
                    <a:pPr>
                      <a:defRPr>
                        <a:solidFill>
                          <a:schemeClr val="tx1"/>
                        </a:solidFill>
                      </a:defRPr>
                    </a:pPr>
                    <a:fld id="{474BA55F-D32A-42E6-B891-2D3580DEEC69}" type="SERIESNAME">
                      <a:rPr lang="en-US" altLang="ja-JP" baseline="0">
                        <a:solidFill>
                          <a:schemeClr val="tx1"/>
                        </a:solidFill>
                      </a:rPr>
                      <a:pPr>
                        <a:defRPr>
                          <a:solidFill>
                            <a:schemeClr val="tx1"/>
                          </a:solidFill>
                        </a:defRPr>
                      </a:pPr>
                      <a:t>[系列名]</a:t>
                    </a:fld>
                    <a:endParaRPr lang="en-US" altLang="ja-JP" baseline="0">
                      <a:solidFill>
                        <a:schemeClr val="tx1"/>
                      </a:solidFill>
                    </a:endParaRPr>
                  </a:p>
                  <a:p>
                    <a:pPr>
                      <a:defRPr>
                        <a:solidFill>
                          <a:schemeClr val="tx1"/>
                        </a:solidFill>
                      </a:defRPr>
                    </a:pPr>
                    <a:fld id="{81266800-F7FA-4857-BE11-8F73902F355A}" type="YVALUE">
                      <a:rPr lang="en-US" altLang="ja-JP" baseline="0">
                        <a:solidFill>
                          <a:schemeClr val="tx1"/>
                        </a:solidFill>
                      </a:rPr>
                      <a:pPr>
                        <a:defRPr>
                          <a:solidFill>
                            <a:schemeClr val="tx1"/>
                          </a:solidFill>
                        </a:defRPr>
                      </a:pPr>
                      <a:t>[Y 値]</a:t>
                    </a:fld>
                    <a:endParaRPr lang="ja-JP" altLang="en-US"/>
                  </a:p>
                </c:rich>
              </c:tx>
              <c:numFmt formatCode="0.0%" sourceLinked="0"/>
              <c:spPr>
                <a:solidFill>
                  <a:schemeClr val="bg1"/>
                </a:solidFill>
                <a:ln>
                  <a:solidFill>
                    <a:schemeClr val="accent3"/>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7.6435185185185189E-2"/>
                      <c:h val="0.11413398692810457"/>
                    </c:manualLayout>
                  </c15:layout>
                  <c15:dlblFieldTable/>
                  <c15:showDataLabelsRange val="1"/>
                </c:ext>
                <c:ext xmlns:c16="http://schemas.microsoft.com/office/drawing/2014/chart" uri="{C3380CC4-5D6E-409C-BE32-E72D297353CC}">
                  <c16:uniqueId val="{0000002F-F136-4DF5-9D52-E9E5AE3E214C}"/>
                </c:ext>
              </c:extLst>
            </c:dLbl>
            <c:dLbl>
              <c:idx val="1"/>
              <c:delete val="1"/>
              <c:extLst>
                <c:ext xmlns:c15="http://schemas.microsoft.com/office/drawing/2012/chart" uri="{CE6537A1-D6FC-4f65-9D91-7224C49458BB}"/>
                <c:ext xmlns:c16="http://schemas.microsoft.com/office/drawing/2014/chart" uri="{C3380CC4-5D6E-409C-BE32-E72D297353CC}">
                  <c16:uniqueId val="{0000002E-F136-4DF5-9D52-E9E5AE3E214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市区町村別_医科健診受診状況別生活習慣病一人当たりの医療費!$BK$6:$BK$7</c:f>
              <c:numCache>
                <c:formatCode>General</c:formatCode>
                <c:ptCount val="2"/>
                <c:pt idx="0">
                  <c:v>0</c:v>
                </c:pt>
                <c:pt idx="1">
                  <c:v>300000</c:v>
                </c:pt>
              </c:numCache>
            </c:numRef>
          </c:xVal>
          <c:yVal>
            <c:numRef>
              <c:f>市区町村別_医科健診受診状況別生活習慣病一人当たりの医療費!$BL$6:$BL$7</c:f>
              <c:numCache>
                <c:formatCode>0.0%</c:formatCode>
                <c:ptCount val="2"/>
                <c:pt idx="0">
                  <c:v>0.84131902918760548</c:v>
                </c:pt>
                <c:pt idx="1">
                  <c:v>0.84131902918760548</c:v>
                </c:pt>
              </c:numCache>
            </c:numRef>
          </c:yVal>
          <c:smooth val="0"/>
          <c:extLst>
            <c:ext xmlns:c15="http://schemas.microsoft.com/office/drawing/2012/chart" uri="{02D57815-91ED-43cb-92C2-25804820EDAC}">
              <c15:datalabelsRange>
                <c15:f>市町村別_医科健診医療機関受診状況別生活習慣病一人グラフ②!$AF$43</c15:f>
                <c15:dlblRangeCache>
                  <c:ptCount val="1"/>
                  <c:pt idx="0">
                    <c:v>広域連合全体</c:v>
                  </c:pt>
                </c15:dlblRangeCache>
              </c15:datalabelsRange>
            </c:ext>
            <c:ext xmlns:c16="http://schemas.microsoft.com/office/drawing/2014/chart" uri="{C3380CC4-5D6E-409C-BE32-E72D297353CC}">
              <c16:uniqueId val="{00000030-F136-4DF5-9D52-E9E5AE3E214C}"/>
            </c:ext>
          </c:extLst>
        </c:ser>
        <c:ser>
          <c:idx val="2"/>
          <c:order val="2"/>
          <c:tx>
            <c:strRef>
              <c:f>市区町村別_医科健診受診状況別生活習慣病一人当たりの医療費!$BK$5</c:f>
              <c:strCache>
                <c:ptCount val="1"/>
                <c:pt idx="0">
                  <c:v>患者一人当たりの医療費(円)</c:v>
                </c:pt>
              </c:strCache>
            </c:strRef>
          </c:tx>
          <c:spPr>
            <a:ln w="25400" cap="rnd">
              <a:solidFill>
                <a:schemeClr val="accent6"/>
              </a:solidFill>
              <a:round/>
            </a:ln>
            <a:effectLst/>
          </c:spPr>
          <c:marker>
            <c:symbol val="none"/>
          </c:marker>
          <c:xVal>
            <c:numRef>
              <c:f>市区町村別_医科健診受診状況別生活習慣病一人当たりの医療費!$BK$8:$BK$9</c:f>
              <c:numCache>
                <c:formatCode>General</c:formatCode>
                <c:ptCount val="2"/>
                <c:pt idx="0">
                  <c:v>200976.39811726371</c:v>
                </c:pt>
                <c:pt idx="1">
                  <c:v>200976.39811726371</c:v>
                </c:pt>
              </c:numCache>
            </c:numRef>
          </c:xVal>
          <c:yVal>
            <c:numRef>
              <c:f>市区町村別_医科健診受診状況別生活習慣病一人当たりの医療費!$BL$8:$BL$9</c:f>
              <c:numCache>
                <c:formatCode>0.0%</c:formatCode>
                <c:ptCount val="2"/>
                <c:pt idx="0">
                  <c:v>0</c:v>
                </c:pt>
                <c:pt idx="1">
                  <c:v>1</c:v>
                </c:pt>
              </c:numCache>
            </c:numRef>
          </c:yVal>
          <c:smooth val="0"/>
          <c:extLst>
            <c:ext xmlns:c16="http://schemas.microsoft.com/office/drawing/2014/chart" uri="{C3380CC4-5D6E-409C-BE32-E72D297353CC}">
              <c16:uniqueId val="{00000033-F136-4DF5-9D52-E9E5AE3E214C}"/>
            </c:ext>
          </c:extLst>
        </c:ser>
        <c:dLbls>
          <c:showLegendKey val="0"/>
          <c:showVal val="0"/>
          <c:showCatName val="0"/>
          <c:showSerName val="0"/>
          <c:showPercent val="0"/>
          <c:showBubbleSize val="0"/>
        </c:dLbls>
        <c:axId val="274212047"/>
        <c:axId val="1290450383"/>
      </c:scatterChart>
      <c:valAx>
        <c:axId val="274212047"/>
        <c:scaling>
          <c:orientation val="minMax"/>
          <c:max val="245000"/>
          <c:min val="145000"/>
        </c:scaling>
        <c:delete val="0"/>
        <c:axPos val="b"/>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altLang="en-US" b="1" baseline="0">
                    <a:solidFill>
                      <a:schemeClr val="tx1"/>
                    </a:solidFill>
                  </a:rPr>
                  <a:t>患者一人当たりの医療費</a:t>
                </a:r>
                <a:r>
                  <a:rPr lang="en-US" altLang="ja-JP" b="1" baseline="0">
                    <a:solidFill>
                      <a:schemeClr val="tx1"/>
                    </a:solidFill>
                  </a:rPr>
                  <a:t>(</a:t>
                </a:r>
                <a:r>
                  <a:rPr lang="ja-JP" altLang="en-US" b="1" baseline="0">
                    <a:solidFill>
                      <a:schemeClr val="tx1"/>
                    </a:solidFill>
                  </a:rPr>
                  <a:t>円</a:t>
                </a:r>
                <a:r>
                  <a:rPr lang="en-US" altLang="ja-JP" b="1" baseline="0">
                    <a:solidFill>
                      <a:schemeClr val="tx1"/>
                    </a:solidFill>
                  </a:rPr>
                  <a:t>)</a:t>
                </a:r>
                <a:endParaRPr lang="ja-JP" altLang="en-US" b="1" baseline="0">
                  <a:solidFill>
                    <a:schemeClr val="tx1"/>
                  </a:solidFill>
                </a:endParaRPr>
              </a:p>
            </c:rich>
          </c:tx>
          <c:layout>
            <c:manualLayout>
              <c:xMode val="edge"/>
              <c:yMode val="edge"/>
              <c:x val="0.46780360082304528"/>
              <c:y val="0.957611111111111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General"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290450383"/>
        <c:crosses val="autoZero"/>
        <c:crossBetween val="midCat"/>
      </c:valAx>
      <c:valAx>
        <c:axId val="1290450383"/>
        <c:scaling>
          <c:orientation val="minMax"/>
          <c:max val="0.9"/>
          <c:min val="0.78"/>
        </c:scaling>
        <c:delete val="0"/>
        <c:axPos val="l"/>
        <c:majorGridlines>
          <c:spPr>
            <a:ln w="9525" cap="flat" cmpd="sng" algn="ctr">
              <a:solidFill>
                <a:srgbClr val="D9D9D9"/>
              </a:solidFill>
              <a:prstDash val="solid"/>
              <a:round/>
            </a:ln>
            <a:effectLst/>
          </c:spPr>
        </c:majorGridlines>
        <c:title>
          <c:tx>
            <c:rich>
              <a:bodyPr rot="0" spcFirstLastPara="1" vertOverflow="ellipsis" vert="wordArtVertRtl" wrap="square" anchor="ctr" anchorCtr="1"/>
              <a:lstStyle/>
              <a:p>
                <a:pPr>
                  <a:defRPr sz="1000" b="1"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b="1" baseline="0">
                    <a:solidFill>
                      <a:schemeClr val="tx1"/>
                    </a:solidFill>
                  </a:rPr>
                  <a:t>有病率</a:t>
                </a:r>
                <a:r>
                  <a:rPr lang="en-US" b="1" baseline="0">
                    <a:solidFill>
                      <a:schemeClr val="tx1"/>
                    </a:solidFill>
                  </a:rPr>
                  <a:t>(%)</a:t>
                </a:r>
                <a:endParaRPr lang="ja-JP" b="1" baseline="0">
                  <a:solidFill>
                    <a:schemeClr val="tx1"/>
                  </a:solidFill>
                </a:endParaRPr>
              </a:p>
            </c:rich>
          </c:tx>
          <c:layout>
            <c:manualLayout>
              <c:xMode val="edge"/>
              <c:yMode val="edge"/>
              <c:x val="5.2263374485596705E-3"/>
              <c:y val="0.4125143790849673"/>
            </c:manualLayout>
          </c:layout>
          <c:overlay val="0"/>
          <c:spPr>
            <a:noFill/>
            <a:ln>
              <a:noFill/>
            </a:ln>
            <a:effectLst/>
          </c:spPr>
          <c:txPr>
            <a:bodyPr rot="0" spcFirstLastPara="1" vertOverflow="ellipsis" vert="wordArtVertRtl" wrap="square" anchor="ctr" anchorCtr="1"/>
            <a:lstStyle/>
            <a:p>
              <a:pPr>
                <a:defRPr sz="1000" b="1"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274212047"/>
        <c:crosses val="autoZero"/>
        <c:crossBetween val="midCat"/>
      </c:valAx>
      <c:spPr>
        <a:noFill/>
        <a:ln>
          <a:noFill/>
        </a:ln>
        <a:effectLst/>
      </c:spPr>
    </c:plotArea>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percentStacked"/>
        <c:varyColors val="0"/>
        <c:ser>
          <c:idx val="3"/>
          <c:order val="0"/>
          <c:tx>
            <c:strRef>
              <c:f>歯科健診医療機関受診状況!$J$16</c:f>
              <c:strCache>
                <c:ptCount val="1"/>
                <c:pt idx="0">
                  <c:v>受診率</c:v>
                </c:pt>
              </c:strCache>
            </c:strRef>
          </c:tx>
          <c:spPr>
            <a:solidFill>
              <a:srgbClr val="FFC000"/>
            </a:solidFill>
          </c:spPr>
          <c:invertIfNegative val="0"/>
          <c:dLbls>
            <c:dLbl>
              <c:idx val="1"/>
              <c:layout>
                <c:manualLayout>
                  <c:x val="0.13551424192781272"/>
                  <c:y val="-2.2989028645543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DD-4749-84BE-843E87029C73}"/>
                </c:ext>
              </c:extLst>
            </c:dLbl>
            <c:dLbl>
              <c:idx val="4"/>
              <c:layout>
                <c:manualLayout>
                  <c:x val="3.0757121666212576E-3"/>
                  <c:y val="-1.6203703703703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D-4749-84BE-843E87029C73}"/>
                </c:ext>
              </c:extLst>
            </c:dLbl>
            <c:dLbl>
              <c:idx val="7"/>
              <c:layout>
                <c:manualLayout>
                  <c:x val="-1.127748099918843E-16"/>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DD-4749-84BE-843E87029C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歯科健診医療機関受診状況!$B$5:$C$6</c:f>
              <c:strCache>
                <c:ptCount val="2"/>
                <c:pt idx="0">
                  <c:v>歯科レセプトあり</c:v>
                </c:pt>
                <c:pt idx="1">
                  <c:v>歯科レセプトなし</c:v>
                </c:pt>
              </c:strCache>
            </c:strRef>
          </c:cat>
          <c:val>
            <c:numRef>
              <c:f>歯科健診医療機関受診状況!$F$5:$F$6</c:f>
              <c:numCache>
                <c:formatCode>0.0%</c:formatCode>
                <c:ptCount val="2"/>
                <c:pt idx="0">
                  <c:v>0.18832275871250551</c:v>
                </c:pt>
                <c:pt idx="1">
                  <c:v>1.628940875624147E-2</c:v>
                </c:pt>
              </c:numCache>
            </c:numRef>
          </c:val>
          <c:extLst>
            <c:ext xmlns:c16="http://schemas.microsoft.com/office/drawing/2014/chart" uri="{C3380CC4-5D6E-409C-BE32-E72D297353CC}">
              <c16:uniqueId val="{00000003-77DD-4749-84BE-843E87029C73}"/>
            </c:ext>
          </c:extLst>
        </c:ser>
        <c:ser>
          <c:idx val="0"/>
          <c:order val="1"/>
          <c:tx>
            <c:strRef>
              <c:f>歯科健診医療機関受診状況!$J$17</c:f>
              <c:strCache>
                <c:ptCount val="1"/>
                <c:pt idx="0">
                  <c:v>未受診率</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歯科健診医療機関受診状況!$B$5:$C$6</c:f>
              <c:strCache>
                <c:ptCount val="2"/>
                <c:pt idx="0">
                  <c:v>歯科レセプトあり</c:v>
                </c:pt>
                <c:pt idx="1">
                  <c:v>歯科レセプトなし</c:v>
                </c:pt>
              </c:strCache>
            </c:strRef>
          </c:cat>
          <c:val>
            <c:numRef>
              <c:f>歯科健診医療機関受診状況!$H$5:$H$6</c:f>
              <c:numCache>
                <c:formatCode>0.0%</c:formatCode>
                <c:ptCount val="2"/>
                <c:pt idx="0">
                  <c:v>0.81167724128749452</c:v>
                </c:pt>
                <c:pt idx="1">
                  <c:v>0.98371059124375848</c:v>
                </c:pt>
              </c:numCache>
            </c:numRef>
          </c:val>
          <c:extLst>
            <c:ext xmlns:c16="http://schemas.microsoft.com/office/drawing/2014/chart" uri="{C3380CC4-5D6E-409C-BE32-E72D297353CC}">
              <c16:uniqueId val="{00000004-77DD-4749-84BE-843E87029C73}"/>
            </c:ext>
          </c:extLst>
        </c:ser>
        <c:dLbls>
          <c:showLegendKey val="0"/>
          <c:showVal val="0"/>
          <c:showCatName val="0"/>
          <c:showSerName val="0"/>
          <c:showPercent val="0"/>
          <c:showBubbleSize val="0"/>
        </c:dLbls>
        <c:gapWidth val="150"/>
        <c:overlap val="10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0"/>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21880131827729257"/>
          <c:y val="3.4247733092043202E-2"/>
          <c:w val="0.58534223834537324"/>
          <c:h val="3.887530562347188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40524864752394"/>
          <c:y val="7.2786609996886034E-2"/>
          <c:w val="0.79441674469413237"/>
          <c:h val="0.91321585847576692"/>
        </c:manualLayout>
      </c:layout>
      <c:barChart>
        <c:barDir val="bar"/>
        <c:grouping val="percentStacked"/>
        <c:varyColors val="0"/>
        <c:ser>
          <c:idx val="0"/>
          <c:order val="0"/>
          <c:tx>
            <c:strRef>
              <c:f>市区町村別_歯科健診医療機関受診状況!$BN$4</c:f>
              <c:strCache>
                <c:ptCount val="1"/>
                <c:pt idx="0">
                  <c:v>受診率</c:v>
                </c:pt>
              </c:strCache>
            </c:strRef>
          </c:tx>
          <c:spPr>
            <a:solidFill>
              <a:srgbClr val="FFC000"/>
            </a:solidFill>
            <a:ln>
              <a:noFill/>
            </a:ln>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市区町村別_歯科健診医療機関受診状況!$BN$6:$BN$49</c:f>
              <c:numCache>
                <c:formatCode>0.0%</c:formatCode>
                <c:ptCount val="44"/>
                <c:pt idx="0">
                  <c:v>0.16670307958280298</c:v>
                </c:pt>
                <c:pt idx="1">
                  <c:v>0.13299492385786801</c:v>
                </c:pt>
                <c:pt idx="2">
                  <c:v>0.15829949550879782</c:v>
                </c:pt>
                <c:pt idx="3">
                  <c:v>0.16224721419727611</c:v>
                </c:pt>
                <c:pt idx="4">
                  <c:v>0.15442969384990518</c:v>
                </c:pt>
                <c:pt idx="5">
                  <c:v>0.23003769208466221</c:v>
                </c:pt>
                <c:pt idx="6">
                  <c:v>0.20298602287166456</c:v>
                </c:pt>
                <c:pt idx="7">
                  <c:v>0.16842408226274888</c:v>
                </c:pt>
                <c:pt idx="8">
                  <c:v>0.21145994650147826</c:v>
                </c:pt>
                <c:pt idx="9">
                  <c:v>0.20065349769790583</c:v>
                </c:pt>
                <c:pt idx="10">
                  <c:v>0.14366642353513251</c:v>
                </c:pt>
                <c:pt idx="11">
                  <c:v>0.34859641049240681</c:v>
                </c:pt>
                <c:pt idx="12">
                  <c:v>0.27731797551394027</c:v>
                </c:pt>
                <c:pt idx="13">
                  <c:v>0.24981853375272201</c:v>
                </c:pt>
                <c:pt idx="14">
                  <c:v>0.21946240217761143</c:v>
                </c:pt>
                <c:pt idx="15">
                  <c:v>0.21648657774776295</c:v>
                </c:pt>
                <c:pt idx="16">
                  <c:v>0.23106696852406339</c:v>
                </c:pt>
                <c:pt idx="17">
                  <c:v>0.14093422001442193</c:v>
                </c:pt>
                <c:pt idx="18">
                  <c:v>0.18896080546565983</c:v>
                </c:pt>
                <c:pt idx="19">
                  <c:v>0.29781454500555626</c:v>
                </c:pt>
                <c:pt idx="20">
                  <c:v>0.30153760523203227</c:v>
                </c:pt>
                <c:pt idx="21">
                  <c:v>0.19356307879155912</c:v>
                </c:pt>
                <c:pt idx="22">
                  <c:v>0.21708124628576281</c:v>
                </c:pt>
                <c:pt idx="23">
                  <c:v>0.14559317418534992</c:v>
                </c:pt>
                <c:pt idx="24">
                  <c:v>0.19667774086378736</c:v>
                </c:pt>
                <c:pt idx="25">
                  <c:v>0.18715726163099239</c:v>
                </c:pt>
                <c:pt idx="26">
                  <c:v>0.27732024073487488</c:v>
                </c:pt>
                <c:pt idx="27">
                  <c:v>0.21740458015267175</c:v>
                </c:pt>
                <c:pt idx="28">
                  <c:v>0.14947897951850522</c:v>
                </c:pt>
                <c:pt idx="29">
                  <c:v>0.20208252988816044</c:v>
                </c:pt>
                <c:pt idx="30">
                  <c:v>0.11460364804405185</c:v>
                </c:pt>
                <c:pt idx="31">
                  <c:v>0.1507269789983845</c:v>
                </c:pt>
                <c:pt idx="32">
                  <c:v>9.9158848269168556E-2</c:v>
                </c:pt>
                <c:pt idx="33">
                  <c:v>0.21771446268194489</c:v>
                </c:pt>
                <c:pt idx="34">
                  <c:v>0.25376344086021507</c:v>
                </c:pt>
                <c:pt idx="35">
                  <c:v>0.15284178187403993</c:v>
                </c:pt>
                <c:pt idx="36">
                  <c:v>0.2155227710070558</c:v>
                </c:pt>
                <c:pt idx="37">
                  <c:v>0.19326535451742946</c:v>
                </c:pt>
                <c:pt idx="38">
                  <c:v>0.26100151745068284</c:v>
                </c:pt>
                <c:pt idx="39">
                  <c:v>6.4083457526080481E-2</c:v>
                </c:pt>
                <c:pt idx="40">
                  <c:v>0.12444771723122239</c:v>
                </c:pt>
                <c:pt idx="41">
                  <c:v>0.14920460778935821</c:v>
                </c:pt>
                <c:pt idx="42">
                  <c:v>0.19554455445544555</c:v>
                </c:pt>
                <c:pt idx="43">
                  <c:v>0.18832275871250551</c:v>
                </c:pt>
              </c:numCache>
            </c:numRef>
          </c:val>
          <c:extLst>
            <c:ext xmlns:c16="http://schemas.microsoft.com/office/drawing/2014/chart" uri="{C3380CC4-5D6E-409C-BE32-E72D297353CC}">
              <c16:uniqueId val="{00000019-6F9C-41C5-8365-881CEEA01F65}"/>
            </c:ext>
          </c:extLst>
        </c:ser>
        <c:ser>
          <c:idx val="1"/>
          <c:order val="1"/>
          <c:tx>
            <c:strRef>
              <c:f>市区町村別_歯科健診医療機関受診状況!$BQ$4</c:f>
              <c:strCache>
                <c:ptCount val="1"/>
                <c:pt idx="0">
                  <c:v>未受診率</c:v>
                </c:pt>
              </c:strCache>
            </c:strRef>
          </c:tx>
          <c:spPr>
            <a:solidFill>
              <a:schemeClr val="accent1">
                <a:lumMod val="40000"/>
                <a:lumOff val="60000"/>
              </a:schemeClr>
            </a:solidFill>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市区町村別_歯科健診医療機関受診状況!$BQ$6:$BQ$49</c:f>
              <c:numCache>
                <c:formatCode>0.0%</c:formatCode>
                <c:ptCount val="44"/>
                <c:pt idx="0">
                  <c:v>0.83329692041719705</c:v>
                </c:pt>
                <c:pt idx="1">
                  <c:v>0.86700507614213196</c:v>
                </c:pt>
                <c:pt idx="2">
                  <c:v>0.84170050449120215</c:v>
                </c:pt>
                <c:pt idx="3">
                  <c:v>0.83775278580272394</c:v>
                </c:pt>
                <c:pt idx="4">
                  <c:v>0.84557030615009487</c:v>
                </c:pt>
                <c:pt idx="5">
                  <c:v>0.76996230791533782</c:v>
                </c:pt>
                <c:pt idx="6">
                  <c:v>0.79701397712833544</c:v>
                </c:pt>
                <c:pt idx="7">
                  <c:v>0.83157591773725115</c:v>
                </c:pt>
                <c:pt idx="8">
                  <c:v>0.78854005349852174</c:v>
                </c:pt>
                <c:pt idx="9">
                  <c:v>0.79934650230209414</c:v>
                </c:pt>
                <c:pt idx="10">
                  <c:v>0.85633357646486752</c:v>
                </c:pt>
                <c:pt idx="11">
                  <c:v>0.65140358950759314</c:v>
                </c:pt>
                <c:pt idx="12">
                  <c:v>0.72268202448605978</c:v>
                </c:pt>
                <c:pt idx="13">
                  <c:v>0.75018146624727799</c:v>
                </c:pt>
                <c:pt idx="14">
                  <c:v>0.78053759782238852</c:v>
                </c:pt>
                <c:pt idx="15">
                  <c:v>0.78351342225223708</c:v>
                </c:pt>
                <c:pt idx="16">
                  <c:v>0.76893303147593661</c:v>
                </c:pt>
                <c:pt idx="17">
                  <c:v>0.85906577998557809</c:v>
                </c:pt>
                <c:pt idx="18">
                  <c:v>0.81103919453434015</c:v>
                </c:pt>
                <c:pt idx="19">
                  <c:v>0.70218545499444374</c:v>
                </c:pt>
                <c:pt idx="20">
                  <c:v>0.69846239476796768</c:v>
                </c:pt>
                <c:pt idx="21">
                  <c:v>0.8064369212084409</c:v>
                </c:pt>
                <c:pt idx="22">
                  <c:v>0.78291875371423725</c:v>
                </c:pt>
                <c:pt idx="23">
                  <c:v>0.85440682581465011</c:v>
                </c:pt>
                <c:pt idx="24">
                  <c:v>0.80332225913621258</c:v>
                </c:pt>
                <c:pt idx="25">
                  <c:v>0.81284273836900756</c:v>
                </c:pt>
                <c:pt idx="26">
                  <c:v>0.72267975926512507</c:v>
                </c:pt>
                <c:pt idx="27">
                  <c:v>0.78259541984732828</c:v>
                </c:pt>
                <c:pt idx="28">
                  <c:v>0.8505210204814948</c:v>
                </c:pt>
                <c:pt idx="29">
                  <c:v>0.79791747011183956</c:v>
                </c:pt>
                <c:pt idx="30">
                  <c:v>0.88539635195594812</c:v>
                </c:pt>
                <c:pt idx="31">
                  <c:v>0.8492730210016155</c:v>
                </c:pt>
                <c:pt idx="32">
                  <c:v>0.90084115173083146</c:v>
                </c:pt>
                <c:pt idx="33">
                  <c:v>0.78228553731805517</c:v>
                </c:pt>
                <c:pt idx="34">
                  <c:v>0.74623655913978493</c:v>
                </c:pt>
                <c:pt idx="35">
                  <c:v>0.84715821812596004</c:v>
                </c:pt>
                <c:pt idx="36">
                  <c:v>0.78447722899294414</c:v>
                </c:pt>
                <c:pt idx="37">
                  <c:v>0.80673464548257057</c:v>
                </c:pt>
                <c:pt idx="38">
                  <c:v>0.7389984825493171</c:v>
                </c:pt>
                <c:pt idx="39">
                  <c:v>0.93591654247391953</c:v>
                </c:pt>
                <c:pt idx="40">
                  <c:v>0.87555228276877761</c:v>
                </c:pt>
                <c:pt idx="41">
                  <c:v>0.85079539221064182</c:v>
                </c:pt>
                <c:pt idx="42">
                  <c:v>0.8044554455445545</c:v>
                </c:pt>
                <c:pt idx="43">
                  <c:v>0.81167724128749452</c:v>
                </c:pt>
              </c:numCache>
            </c:numRef>
          </c:val>
          <c:extLst>
            <c:ext xmlns:c16="http://schemas.microsoft.com/office/drawing/2014/chart" uri="{C3380CC4-5D6E-409C-BE32-E72D297353CC}">
              <c16:uniqueId val="{0000001A-6F9C-41C5-8365-881CEEA01F65}"/>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469501035495834"/>
          <c:y val="1.0254915874822072E-2"/>
          <c:w val="0.55152530944468525"/>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70854222343602"/>
          <c:y val="7.492023091768571E-2"/>
          <c:w val="0.8026750937973457"/>
          <c:h val="0.90788181953728264"/>
        </c:manualLayout>
      </c:layout>
      <c:barChart>
        <c:barDir val="bar"/>
        <c:grouping val="percentStacked"/>
        <c:varyColors val="0"/>
        <c:ser>
          <c:idx val="0"/>
          <c:order val="0"/>
          <c:tx>
            <c:strRef>
              <c:f>市区町村別_歯科健診医療機関受診状況!$BT$4</c:f>
              <c:strCache>
                <c:ptCount val="1"/>
                <c:pt idx="0">
                  <c:v>受診率</c:v>
                </c:pt>
              </c:strCache>
            </c:strRef>
          </c:tx>
          <c:spPr>
            <a:solidFill>
              <a:srgbClr val="FFC000"/>
            </a:solidFill>
            <a:ln>
              <a:noFill/>
            </a:ln>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市区町村別_歯科健診医療機関受診状況!$BT$6:$BT$49</c:f>
              <c:numCache>
                <c:formatCode>0.0%</c:formatCode>
                <c:ptCount val="44"/>
                <c:pt idx="0">
                  <c:v>1.4735775981969002E-2</c:v>
                </c:pt>
                <c:pt idx="1">
                  <c:v>1.0286832853946947E-2</c:v>
                </c:pt>
                <c:pt idx="2">
                  <c:v>1.6019192075530105E-2</c:v>
                </c:pt>
                <c:pt idx="3">
                  <c:v>9.5378892651056327E-3</c:v>
                </c:pt>
                <c:pt idx="4">
                  <c:v>8.887308922858158E-3</c:v>
                </c:pt>
                <c:pt idx="5">
                  <c:v>3.7940531729526168E-2</c:v>
                </c:pt>
                <c:pt idx="6">
                  <c:v>1.7205781142463867E-2</c:v>
                </c:pt>
                <c:pt idx="7">
                  <c:v>1.5406342277570933E-2</c:v>
                </c:pt>
                <c:pt idx="8">
                  <c:v>2.564102564102564E-2</c:v>
                </c:pt>
                <c:pt idx="9">
                  <c:v>2.0399623391568155E-2</c:v>
                </c:pt>
                <c:pt idx="10">
                  <c:v>2.0951690237318184E-2</c:v>
                </c:pt>
                <c:pt idx="11">
                  <c:v>1.9491646437241182E-2</c:v>
                </c:pt>
                <c:pt idx="12">
                  <c:v>1.578165614556257E-2</c:v>
                </c:pt>
                <c:pt idx="13">
                  <c:v>9.5816033216224849E-3</c:v>
                </c:pt>
                <c:pt idx="14">
                  <c:v>1.1270349241686378E-2</c:v>
                </c:pt>
                <c:pt idx="15">
                  <c:v>1.2305115320190697E-2</c:v>
                </c:pt>
                <c:pt idx="16">
                  <c:v>6.5492863812191549E-2</c:v>
                </c:pt>
                <c:pt idx="17">
                  <c:v>8.2584406120961868E-3</c:v>
                </c:pt>
                <c:pt idx="18">
                  <c:v>1.173890608875129E-2</c:v>
                </c:pt>
                <c:pt idx="19">
                  <c:v>1.5145515739457533E-2</c:v>
                </c:pt>
                <c:pt idx="20">
                  <c:v>1.2868472243004638E-2</c:v>
                </c:pt>
                <c:pt idx="21">
                  <c:v>4.8262548262548263E-2</c:v>
                </c:pt>
                <c:pt idx="22">
                  <c:v>1.5653389238294898E-2</c:v>
                </c:pt>
                <c:pt idx="23">
                  <c:v>5.6045790603386596E-3</c:v>
                </c:pt>
                <c:pt idx="24">
                  <c:v>3.1232361241768581E-2</c:v>
                </c:pt>
                <c:pt idx="25">
                  <c:v>3.6030714707619607E-2</c:v>
                </c:pt>
                <c:pt idx="26">
                  <c:v>3.1722791605661299E-2</c:v>
                </c:pt>
                <c:pt idx="27">
                  <c:v>1.102267807785807E-2</c:v>
                </c:pt>
                <c:pt idx="28">
                  <c:v>1.4414414414414415E-2</c:v>
                </c:pt>
                <c:pt idx="29">
                  <c:v>9.4998602961721152E-3</c:v>
                </c:pt>
                <c:pt idx="30">
                  <c:v>8.4525357607282189E-3</c:v>
                </c:pt>
                <c:pt idx="31">
                  <c:v>2.9351335485764601E-2</c:v>
                </c:pt>
                <c:pt idx="32">
                  <c:v>9.8318240620957308E-3</c:v>
                </c:pt>
                <c:pt idx="33">
                  <c:v>1.1218765935747067E-2</c:v>
                </c:pt>
                <c:pt idx="34">
                  <c:v>1.9583843329253364E-2</c:v>
                </c:pt>
                <c:pt idx="35">
                  <c:v>9.8253275109170309E-3</c:v>
                </c:pt>
                <c:pt idx="36">
                  <c:v>1.2722646310432569E-2</c:v>
                </c:pt>
                <c:pt idx="37">
                  <c:v>9.4155844155844153E-3</c:v>
                </c:pt>
                <c:pt idx="38">
                  <c:v>2.0283975659229209E-3</c:v>
                </c:pt>
                <c:pt idx="39">
                  <c:v>4.1067761806981521E-3</c:v>
                </c:pt>
                <c:pt idx="40">
                  <c:v>6.5005417118093175E-3</c:v>
                </c:pt>
                <c:pt idx="41">
                  <c:v>6.156552330694811E-3</c:v>
                </c:pt>
                <c:pt idx="42">
                  <c:v>2.8286189683860232E-2</c:v>
                </c:pt>
                <c:pt idx="43">
                  <c:v>1.628940875624147E-2</c:v>
                </c:pt>
              </c:numCache>
            </c:numRef>
          </c:val>
          <c:extLst>
            <c:ext xmlns:c16="http://schemas.microsoft.com/office/drawing/2014/chart" uri="{C3380CC4-5D6E-409C-BE32-E72D297353CC}">
              <c16:uniqueId val="{00000000-4550-45E5-A917-4167954EBC03}"/>
            </c:ext>
          </c:extLst>
        </c:ser>
        <c:ser>
          <c:idx val="1"/>
          <c:order val="1"/>
          <c:tx>
            <c:strRef>
              <c:f>市区町村別_歯科健診医療機関受診状況!$BW$4</c:f>
              <c:strCache>
                <c:ptCount val="1"/>
                <c:pt idx="0">
                  <c:v>未受診率</c:v>
                </c:pt>
              </c:strCache>
            </c:strRef>
          </c:tx>
          <c:spPr>
            <a:solidFill>
              <a:schemeClr val="accent1">
                <a:lumMod val="40000"/>
                <a:lumOff val="60000"/>
              </a:schemeClr>
            </a:solidFill>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市区町村別_歯科健診医療機関受診状況!$BW$6:$BW$49</c:f>
              <c:numCache>
                <c:formatCode>0.0%</c:formatCode>
                <c:ptCount val="44"/>
                <c:pt idx="0">
                  <c:v>0.98526422401803104</c:v>
                </c:pt>
                <c:pt idx="1">
                  <c:v>0.98971316714605306</c:v>
                </c:pt>
                <c:pt idx="2">
                  <c:v>0.98398080792446985</c:v>
                </c:pt>
                <c:pt idx="3">
                  <c:v>0.99046211073489432</c:v>
                </c:pt>
                <c:pt idx="4">
                  <c:v>0.99111269107714184</c:v>
                </c:pt>
                <c:pt idx="5">
                  <c:v>0.96205946827047384</c:v>
                </c:pt>
                <c:pt idx="6">
                  <c:v>0.98279421885753615</c:v>
                </c:pt>
                <c:pt idx="7">
                  <c:v>0.98459365772242902</c:v>
                </c:pt>
                <c:pt idx="8">
                  <c:v>0.97435897435897434</c:v>
                </c:pt>
                <c:pt idx="9">
                  <c:v>0.9796003766084318</c:v>
                </c:pt>
                <c:pt idx="10">
                  <c:v>0.97904830976268187</c:v>
                </c:pt>
                <c:pt idx="11">
                  <c:v>0.98050835356275878</c:v>
                </c:pt>
                <c:pt idx="12">
                  <c:v>0.98421834385443741</c:v>
                </c:pt>
                <c:pt idx="13">
                  <c:v>0.9904183966783775</c:v>
                </c:pt>
                <c:pt idx="14">
                  <c:v>0.98872965075831365</c:v>
                </c:pt>
                <c:pt idx="15">
                  <c:v>0.98769488467980926</c:v>
                </c:pt>
                <c:pt idx="16">
                  <c:v>0.93450713618780845</c:v>
                </c:pt>
                <c:pt idx="17">
                  <c:v>0.99174155938790376</c:v>
                </c:pt>
                <c:pt idx="18">
                  <c:v>0.98826109391124872</c:v>
                </c:pt>
                <c:pt idx="19">
                  <c:v>0.98485448426054245</c:v>
                </c:pt>
                <c:pt idx="20">
                  <c:v>0.98713152775699531</c:v>
                </c:pt>
                <c:pt idx="21">
                  <c:v>0.95173745173745172</c:v>
                </c:pt>
                <c:pt idx="22">
                  <c:v>0.98434661076170515</c:v>
                </c:pt>
                <c:pt idx="23">
                  <c:v>0.99439542093966138</c:v>
                </c:pt>
                <c:pt idx="24">
                  <c:v>0.96876763875823146</c:v>
                </c:pt>
                <c:pt idx="25">
                  <c:v>0.96396928529238035</c:v>
                </c:pt>
                <c:pt idx="26">
                  <c:v>0.96827720839433873</c:v>
                </c:pt>
                <c:pt idx="27">
                  <c:v>0.98897732192214194</c:v>
                </c:pt>
                <c:pt idx="28">
                  <c:v>0.98558558558558562</c:v>
                </c:pt>
                <c:pt idx="29">
                  <c:v>0.99050013970382789</c:v>
                </c:pt>
                <c:pt idx="30">
                  <c:v>0.99154746423927176</c:v>
                </c:pt>
                <c:pt idx="31">
                  <c:v>0.97064866451423537</c:v>
                </c:pt>
                <c:pt idx="32">
                  <c:v>0.99016817593790429</c:v>
                </c:pt>
                <c:pt idx="33">
                  <c:v>0.98878123406425289</c:v>
                </c:pt>
                <c:pt idx="34">
                  <c:v>0.98041615667074666</c:v>
                </c:pt>
                <c:pt idx="35">
                  <c:v>0.99017467248908297</c:v>
                </c:pt>
                <c:pt idx="36">
                  <c:v>0.98727735368956748</c:v>
                </c:pt>
                <c:pt idx="37">
                  <c:v>0.99058441558441557</c:v>
                </c:pt>
                <c:pt idx="38">
                  <c:v>0.99797160243407712</c:v>
                </c:pt>
                <c:pt idx="39">
                  <c:v>0.9958932238193019</c:v>
                </c:pt>
                <c:pt idx="40">
                  <c:v>0.99349945828819064</c:v>
                </c:pt>
                <c:pt idx="41">
                  <c:v>0.99384344766930521</c:v>
                </c:pt>
                <c:pt idx="42">
                  <c:v>0.97171381031613979</c:v>
                </c:pt>
                <c:pt idx="43">
                  <c:v>0.98371059124375848</c:v>
                </c:pt>
              </c:numCache>
            </c:numRef>
          </c:val>
          <c:extLst>
            <c:ext xmlns:c16="http://schemas.microsoft.com/office/drawing/2014/chart" uri="{C3380CC4-5D6E-409C-BE32-E72D297353CC}">
              <c16:uniqueId val="{00000001-4550-45E5-A917-4167954EBC03}"/>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622417280739773"/>
          <c:y val="9.2472785553333967E-3"/>
          <c:w val="0.55764195925444293"/>
          <c:h val="2.6931908343647847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市区町村別_歯科健診医療機関受診状況!$BP$5</c:f>
              <c:strCache>
                <c:ptCount val="1"/>
                <c:pt idx="0">
                  <c:v>前年度との差分(受診率)</c:v>
                </c:pt>
              </c:strCache>
            </c:strRef>
          </c:tx>
          <c:spPr>
            <a:solidFill>
              <a:schemeClr val="accent1"/>
            </a:solidFill>
            <a:ln>
              <a:noFill/>
            </a:ln>
          </c:spPr>
          <c:invertIfNegative val="0"/>
          <c:dLbls>
            <c:dLbl>
              <c:idx val="1"/>
              <c:layout>
                <c:manualLayout>
                  <c:x val="6.13562801932367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71-4F16-BCEA-AC0616E6D8B8}"/>
                </c:ext>
              </c:extLst>
            </c:dLbl>
            <c:dLbl>
              <c:idx val="9"/>
              <c:layout>
                <c:manualLayout>
                  <c:x val="1.38053140096619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71-4F16-BCEA-AC0616E6D8B8}"/>
                </c:ext>
              </c:extLst>
            </c:dLbl>
            <c:dLbl>
              <c:idx val="20"/>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71-4F16-BCEA-AC0616E6D8B8}"/>
                </c:ext>
              </c:extLst>
            </c:dLbl>
            <c:dLbl>
              <c:idx val="23"/>
              <c:layout>
                <c:manualLayout>
                  <c:x val="1.38053140096619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71-4F16-BCEA-AC0616E6D8B8}"/>
                </c:ext>
              </c:extLst>
            </c:dLbl>
            <c:dLbl>
              <c:idx val="29"/>
              <c:layout>
                <c:manualLayout>
                  <c:x val="3.067753623188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71-4F16-BCEA-AC0616E6D8B8}"/>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市区町村別_歯科健診医療機関受診状況!$BP$6:$BP$48</c:f>
              <c:numCache>
                <c:formatCode>General</c:formatCode>
                <c:ptCount val="43"/>
                <c:pt idx="0">
                  <c:v>-0.99999999999999811</c:v>
                </c:pt>
                <c:pt idx="1">
                  <c:v>-0.70000000000000062</c:v>
                </c:pt>
                <c:pt idx="2">
                  <c:v>0.9000000000000008</c:v>
                </c:pt>
                <c:pt idx="3">
                  <c:v>-0.20000000000000018</c:v>
                </c:pt>
                <c:pt idx="4">
                  <c:v>-1.2000000000000011</c:v>
                </c:pt>
                <c:pt idx="5">
                  <c:v>-1.1999999999999984</c:v>
                </c:pt>
                <c:pt idx="6">
                  <c:v>-0.79999999999999793</c:v>
                </c:pt>
                <c:pt idx="7">
                  <c:v>-0.89999999999999802</c:v>
                </c:pt>
                <c:pt idx="8">
                  <c:v>0.30000000000000027</c:v>
                </c:pt>
                <c:pt idx="9">
                  <c:v>-0.59999999999999776</c:v>
                </c:pt>
                <c:pt idx="10">
                  <c:v>0.20000000000000018</c:v>
                </c:pt>
                <c:pt idx="11">
                  <c:v>0.40000000000000036</c:v>
                </c:pt>
                <c:pt idx="12">
                  <c:v>-1.5999999999999959</c:v>
                </c:pt>
                <c:pt idx="13">
                  <c:v>1.0000000000000009</c:v>
                </c:pt>
                <c:pt idx="14">
                  <c:v>-0.80000000000000071</c:v>
                </c:pt>
                <c:pt idx="15">
                  <c:v>-1.4000000000000012</c:v>
                </c:pt>
                <c:pt idx="16">
                  <c:v>-1.3999999999999986</c:v>
                </c:pt>
                <c:pt idx="17">
                  <c:v>-0.9000000000000008</c:v>
                </c:pt>
                <c:pt idx="18">
                  <c:v>-1.899999999999999</c:v>
                </c:pt>
                <c:pt idx="19">
                  <c:v>-1.3000000000000012</c:v>
                </c:pt>
                <c:pt idx="20">
                  <c:v>-0.70000000000000062</c:v>
                </c:pt>
                <c:pt idx="21">
                  <c:v>-0.99999999999999811</c:v>
                </c:pt>
                <c:pt idx="22">
                  <c:v>0.9000000000000008</c:v>
                </c:pt>
                <c:pt idx="23">
                  <c:v>-0.60000000000000053</c:v>
                </c:pt>
                <c:pt idx="24">
                  <c:v>-0.30000000000000027</c:v>
                </c:pt>
                <c:pt idx="25">
                  <c:v>-1.100000000000001</c:v>
                </c:pt>
                <c:pt idx="26">
                  <c:v>-0.30000000000000027</c:v>
                </c:pt>
                <c:pt idx="27">
                  <c:v>-1.0000000000000009</c:v>
                </c:pt>
                <c:pt idx="28">
                  <c:v>-1.100000000000001</c:v>
                </c:pt>
                <c:pt idx="29">
                  <c:v>-0.69999999999999785</c:v>
                </c:pt>
                <c:pt idx="30">
                  <c:v>-1.5</c:v>
                </c:pt>
                <c:pt idx="31">
                  <c:v>-1.100000000000001</c:v>
                </c:pt>
                <c:pt idx="32">
                  <c:v>-0.29999999999999888</c:v>
                </c:pt>
                <c:pt idx="33">
                  <c:v>-1.2000000000000011</c:v>
                </c:pt>
                <c:pt idx="34">
                  <c:v>-1.100000000000001</c:v>
                </c:pt>
                <c:pt idx="35">
                  <c:v>-5.3999999999999995</c:v>
                </c:pt>
                <c:pt idx="36">
                  <c:v>-1.8000000000000016</c:v>
                </c:pt>
                <c:pt idx="37">
                  <c:v>-2.2999999999999994</c:v>
                </c:pt>
                <c:pt idx="38">
                  <c:v>0.20000000000000018</c:v>
                </c:pt>
                <c:pt idx="39">
                  <c:v>-0.79999999999999938</c:v>
                </c:pt>
                <c:pt idx="40">
                  <c:v>-1.6999999999999988</c:v>
                </c:pt>
                <c:pt idx="41">
                  <c:v>-0.20000000000000018</c:v>
                </c:pt>
                <c:pt idx="42">
                  <c:v>0</c:v>
                </c:pt>
              </c:numCache>
            </c:numRef>
          </c:val>
          <c:extLst>
            <c:ext xmlns:c16="http://schemas.microsoft.com/office/drawing/2014/chart" uri="{C3380CC4-5D6E-409C-BE32-E72D297353CC}">
              <c16:uniqueId val="{0000001A-64EB-458C-887E-A44FE9CAD6A7}"/>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64EB-458C-887E-A44FE9CAD6A7}"/>
              </c:ext>
            </c:extLst>
          </c:dPt>
          <c:dLbls>
            <c:dLbl>
              <c:idx val="0"/>
              <c:layout>
                <c:manualLayout>
                  <c:x val="-0.18252415458937205"/>
                  <c:y val="-0.89009904761904757"/>
                </c:manualLayout>
              </c:layout>
              <c:tx>
                <c:rich>
                  <a:bodyPr/>
                  <a:lstStyle/>
                  <a:p>
                    <a:fld id="{6DE97C88-1853-4919-BDFF-149BAA4C2F17}" type="SERIESNAME">
                      <a:rPr lang="ja-JP" altLang="en-US"/>
                      <a:pPr/>
                      <a:t>[系列名]</a:t>
                    </a:fld>
                    <a:r>
                      <a:rPr lang="ja-JP" altLang="en-US" baseline="0"/>
                      <a:t>
</a:t>
                    </a:r>
                    <a:fld id="{58FA401C-B6AD-4A74-B225-C207EC696918}"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64EB-458C-887E-A44FE9CAD6A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市区町村別_歯科健診医療機関受診状況!$CD$6:$CD$48</c:f>
              <c:numCache>
                <c:formatCode>General</c:formatCode>
                <c:ptCount val="43"/>
                <c:pt idx="0">
                  <c:v>-0.80000000000000071</c:v>
                </c:pt>
                <c:pt idx="1">
                  <c:v>-0.80000000000000071</c:v>
                </c:pt>
                <c:pt idx="2">
                  <c:v>-0.80000000000000071</c:v>
                </c:pt>
                <c:pt idx="3">
                  <c:v>-0.80000000000000071</c:v>
                </c:pt>
                <c:pt idx="4">
                  <c:v>-0.80000000000000071</c:v>
                </c:pt>
                <c:pt idx="5">
                  <c:v>-0.80000000000000071</c:v>
                </c:pt>
                <c:pt idx="6">
                  <c:v>-0.80000000000000071</c:v>
                </c:pt>
                <c:pt idx="7">
                  <c:v>-0.80000000000000071</c:v>
                </c:pt>
                <c:pt idx="8">
                  <c:v>-0.80000000000000071</c:v>
                </c:pt>
                <c:pt idx="9">
                  <c:v>-0.80000000000000071</c:v>
                </c:pt>
                <c:pt idx="10">
                  <c:v>-0.80000000000000071</c:v>
                </c:pt>
                <c:pt idx="11">
                  <c:v>-0.80000000000000071</c:v>
                </c:pt>
                <c:pt idx="12">
                  <c:v>-0.80000000000000071</c:v>
                </c:pt>
                <c:pt idx="13">
                  <c:v>-0.80000000000000071</c:v>
                </c:pt>
                <c:pt idx="14">
                  <c:v>-0.80000000000000071</c:v>
                </c:pt>
                <c:pt idx="15">
                  <c:v>-0.80000000000000071</c:v>
                </c:pt>
                <c:pt idx="16">
                  <c:v>-0.80000000000000071</c:v>
                </c:pt>
                <c:pt idx="17">
                  <c:v>-0.80000000000000071</c:v>
                </c:pt>
                <c:pt idx="18">
                  <c:v>-0.80000000000000071</c:v>
                </c:pt>
                <c:pt idx="19">
                  <c:v>-0.80000000000000071</c:v>
                </c:pt>
                <c:pt idx="20">
                  <c:v>-0.80000000000000071</c:v>
                </c:pt>
                <c:pt idx="21">
                  <c:v>-0.80000000000000071</c:v>
                </c:pt>
                <c:pt idx="22">
                  <c:v>-0.80000000000000071</c:v>
                </c:pt>
                <c:pt idx="23">
                  <c:v>-0.80000000000000071</c:v>
                </c:pt>
                <c:pt idx="24">
                  <c:v>-0.80000000000000071</c:v>
                </c:pt>
                <c:pt idx="25">
                  <c:v>-0.80000000000000071</c:v>
                </c:pt>
                <c:pt idx="26">
                  <c:v>-0.80000000000000071</c:v>
                </c:pt>
                <c:pt idx="27">
                  <c:v>-0.80000000000000071</c:v>
                </c:pt>
                <c:pt idx="28">
                  <c:v>-0.80000000000000071</c:v>
                </c:pt>
                <c:pt idx="29">
                  <c:v>-0.80000000000000071</c:v>
                </c:pt>
                <c:pt idx="30">
                  <c:v>-0.80000000000000071</c:v>
                </c:pt>
                <c:pt idx="31">
                  <c:v>-0.80000000000000071</c:v>
                </c:pt>
                <c:pt idx="32">
                  <c:v>-0.80000000000000071</c:v>
                </c:pt>
                <c:pt idx="33">
                  <c:v>-0.80000000000000071</c:v>
                </c:pt>
                <c:pt idx="34">
                  <c:v>-0.80000000000000071</c:v>
                </c:pt>
                <c:pt idx="35">
                  <c:v>-0.80000000000000071</c:v>
                </c:pt>
                <c:pt idx="36">
                  <c:v>-0.80000000000000071</c:v>
                </c:pt>
                <c:pt idx="37">
                  <c:v>-0.80000000000000071</c:v>
                </c:pt>
                <c:pt idx="38">
                  <c:v>-0.80000000000000071</c:v>
                </c:pt>
                <c:pt idx="39">
                  <c:v>-0.80000000000000071</c:v>
                </c:pt>
                <c:pt idx="40">
                  <c:v>-0.80000000000000071</c:v>
                </c:pt>
                <c:pt idx="41">
                  <c:v>-0.80000000000000071</c:v>
                </c:pt>
                <c:pt idx="42">
                  <c:v>-0.80000000000000071</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64EB-458C-887E-A44FE9CAD6A7}"/>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市区町村別_歯科健診医療機関受診状況!$BS$5</c:f>
              <c:strCache>
                <c:ptCount val="1"/>
                <c:pt idx="0">
                  <c:v>前年度との差分(未受診率)</c:v>
                </c:pt>
              </c:strCache>
            </c:strRef>
          </c:tx>
          <c:spPr>
            <a:solidFill>
              <a:schemeClr val="accent1"/>
            </a:solidFill>
            <a:ln>
              <a:noFill/>
            </a:ln>
          </c:spPr>
          <c:invertIfNegative val="0"/>
          <c:dLbls>
            <c:dLbl>
              <c:idx val="1"/>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C-43C0-9D7B-586EE5209C14}"/>
                </c:ext>
              </c:extLst>
            </c:dLbl>
            <c:dLbl>
              <c:idx val="9"/>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C-43C0-9D7B-586EE5209C14}"/>
                </c:ext>
              </c:extLst>
            </c:dLbl>
            <c:dLbl>
              <c:idx val="20"/>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C-43C0-9D7B-586EE5209C14}"/>
                </c:ext>
              </c:extLst>
            </c:dLbl>
            <c:dLbl>
              <c:idx val="23"/>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C-43C0-9D7B-586EE5209C14}"/>
                </c:ext>
              </c:extLst>
            </c:dLbl>
            <c:dLbl>
              <c:idx val="2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C-43C0-9D7B-586EE5209C14}"/>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市区町村別_歯科健診医療機関受診状況!$BS$6:$BS$48</c:f>
              <c:numCache>
                <c:formatCode>General</c:formatCode>
                <c:ptCount val="43"/>
                <c:pt idx="0">
                  <c:v>1.0000000000000009</c:v>
                </c:pt>
                <c:pt idx="1">
                  <c:v>0.70000000000000062</c:v>
                </c:pt>
                <c:pt idx="2">
                  <c:v>-0.9000000000000008</c:v>
                </c:pt>
                <c:pt idx="3">
                  <c:v>0.20000000000000018</c:v>
                </c:pt>
                <c:pt idx="4">
                  <c:v>1.2000000000000011</c:v>
                </c:pt>
                <c:pt idx="5">
                  <c:v>1.2000000000000011</c:v>
                </c:pt>
                <c:pt idx="6">
                  <c:v>0.80000000000000071</c:v>
                </c:pt>
                <c:pt idx="7">
                  <c:v>0.9000000000000008</c:v>
                </c:pt>
                <c:pt idx="8">
                  <c:v>-0.30000000000000027</c:v>
                </c:pt>
                <c:pt idx="9">
                  <c:v>0.60000000000000053</c:v>
                </c:pt>
                <c:pt idx="10">
                  <c:v>-0.20000000000000018</c:v>
                </c:pt>
                <c:pt idx="11">
                  <c:v>-0.40000000000000036</c:v>
                </c:pt>
                <c:pt idx="12">
                  <c:v>1.6000000000000014</c:v>
                </c:pt>
                <c:pt idx="13">
                  <c:v>-1.0000000000000009</c:v>
                </c:pt>
                <c:pt idx="14">
                  <c:v>0.80000000000000071</c:v>
                </c:pt>
                <c:pt idx="15">
                  <c:v>1.4000000000000012</c:v>
                </c:pt>
                <c:pt idx="16">
                  <c:v>1.4000000000000012</c:v>
                </c:pt>
                <c:pt idx="17">
                  <c:v>0.9000000000000008</c:v>
                </c:pt>
                <c:pt idx="18">
                  <c:v>1.9000000000000017</c:v>
                </c:pt>
                <c:pt idx="19">
                  <c:v>1.3000000000000012</c:v>
                </c:pt>
                <c:pt idx="20">
                  <c:v>0.70000000000000062</c:v>
                </c:pt>
                <c:pt idx="21">
                  <c:v>1.0000000000000009</c:v>
                </c:pt>
                <c:pt idx="22">
                  <c:v>-0.9000000000000008</c:v>
                </c:pt>
                <c:pt idx="23">
                  <c:v>0.60000000000000053</c:v>
                </c:pt>
                <c:pt idx="24">
                  <c:v>0.30000000000000027</c:v>
                </c:pt>
                <c:pt idx="25">
                  <c:v>1.0999999999999899</c:v>
                </c:pt>
                <c:pt idx="26">
                  <c:v>0.30000000000000027</c:v>
                </c:pt>
                <c:pt idx="27">
                  <c:v>1.0000000000000009</c:v>
                </c:pt>
                <c:pt idx="28">
                  <c:v>1.100000000000001</c:v>
                </c:pt>
                <c:pt idx="29">
                  <c:v>0.70000000000000062</c:v>
                </c:pt>
                <c:pt idx="30">
                  <c:v>1.5000000000000013</c:v>
                </c:pt>
                <c:pt idx="31">
                  <c:v>1.100000000000001</c:v>
                </c:pt>
                <c:pt idx="32">
                  <c:v>0.30000000000000027</c:v>
                </c:pt>
                <c:pt idx="33">
                  <c:v>1.2000000000000011</c:v>
                </c:pt>
                <c:pt idx="34">
                  <c:v>1.100000000000001</c:v>
                </c:pt>
                <c:pt idx="35">
                  <c:v>5.3999999999999932</c:v>
                </c:pt>
                <c:pt idx="36">
                  <c:v>1.8000000000000016</c:v>
                </c:pt>
                <c:pt idx="37">
                  <c:v>2.300000000000002</c:v>
                </c:pt>
                <c:pt idx="38">
                  <c:v>-0.20000000000000018</c:v>
                </c:pt>
                <c:pt idx="39">
                  <c:v>0.80000000000000071</c:v>
                </c:pt>
                <c:pt idx="40">
                  <c:v>1.7000000000000015</c:v>
                </c:pt>
                <c:pt idx="41">
                  <c:v>0.20000000000000018</c:v>
                </c:pt>
                <c:pt idx="42">
                  <c:v>0</c:v>
                </c:pt>
              </c:numCache>
            </c:numRef>
          </c:val>
          <c:extLst>
            <c:ext xmlns:c16="http://schemas.microsoft.com/office/drawing/2014/chart" uri="{C3380CC4-5D6E-409C-BE32-E72D297353CC}">
              <c16:uniqueId val="{0000001A-5963-4DB4-B6C2-C89D00273D77}"/>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5963-4DB4-B6C2-C89D00273D77}"/>
              </c:ext>
            </c:extLst>
          </c:dPt>
          <c:dLbls>
            <c:dLbl>
              <c:idx val="0"/>
              <c:layout>
                <c:manualLayout>
                  <c:x val="6.981219806763285E-2"/>
                  <c:y val="-0.89009904761904757"/>
                </c:manualLayout>
              </c:layout>
              <c:tx>
                <c:rich>
                  <a:bodyPr/>
                  <a:lstStyle/>
                  <a:p>
                    <a:fld id="{A92D31F9-C19E-4D01-8D62-15C55C5B8CF3}" type="SERIESNAME">
                      <a:rPr lang="ja-JP" altLang="en-US"/>
                      <a:pPr/>
                      <a:t>[系列名]</a:t>
                    </a:fld>
                    <a:r>
                      <a:rPr lang="ja-JP" altLang="en-US" baseline="0"/>
                      <a:t>
</a:t>
                    </a:r>
                    <a:fld id="{8ABC46E7-0787-469F-B48F-5D564E31AFBE}"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5963-4DB4-B6C2-C89D00273D7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市区町村別_歯科健診医療機関受診状況!$CG$6:$CG$48</c:f>
              <c:numCache>
                <c:formatCode>General</c:formatCode>
                <c:ptCount val="43"/>
                <c:pt idx="0">
                  <c:v>0.80000000000000071</c:v>
                </c:pt>
                <c:pt idx="1">
                  <c:v>0.80000000000000071</c:v>
                </c:pt>
                <c:pt idx="2">
                  <c:v>0.80000000000000071</c:v>
                </c:pt>
                <c:pt idx="3">
                  <c:v>0.80000000000000071</c:v>
                </c:pt>
                <c:pt idx="4">
                  <c:v>0.80000000000000071</c:v>
                </c:pt>
                <c:pt idx="5">
                  <c:v>0.80000000000000071</c:v>
                </c:pt>
                <c:pt idx="6">
                  <c:v>0.80000000000000071</c:v>
                </c:pt>
                <c:pt idx="7">
                  <c:v>0.80000000000000071</c:v>
                </c:pt>
                <c:pt idx="8">
                  <c:v>0.80000000000000071</c:v>
                </c:pt>
                <c:pt idx="9">
                  <c:v>0.80000000000000071</c:v>
                </c:pt>
                <c:pt idx="10">
                  <c:v>0.80000000000000071</c:v>
                </c:pt>
                <c:pt idx="11">
                  <c:v>0.80000000000000071</c:v>
                </c:pt>
                <c:pt idx="12">
                  <c:v>0.80000000000000071</c:v>
                </c:pt>
                <c:pt idx="13">
                  <c:v>0.80000000000000071</c:v>
                </c:pt>
                <c:pt idx="14">
                  <c:v>0.80000000000000071</c:v>
                </c:pt>
                <c:pt idx="15">
                  <c:v>0.80000000000000071</c:v>
                </c:pt>
                <c:pt idx="16">
                  <c:v>0.80000000000000071</c:v>
                </c:pt>
                <c:pt idx="17">
                  <c:v>0.80000000000000071</c:v>
                </c:pt>
                <c:pt idx="18">
                  <c:v>0.80000000000000071</c:v>
                </c:pt>
                <c:pt idx="19">
                  <c:v>0.80000000000000071</c:v>
                </c:pt>
                <c:pt idx="20">
                  <c:v>0.80000000000000071</c:v>
                </c:pt>
                <c:pt idx="21">
                  <c:v>0.80000000000000071</c:v>
                </c:pt>
                <c:pt idx="22">
                  <c:v>0.80000000000000071</c:v>
                </c:pt>
                <c:pt idx="23">
                  <c:v>0.80000000000000071</c:v>
                </c:pt>
                <c:pt idx="24">
                  <c:v>0.80000000000000071</c:v>
                </c:pt>
                <c:pt idx="25">
                  <c:v>0.80000000000000071</c:v>
                </c:pt>
                <c:pt idx="26">
                  <c:v>0.80000000000000071</c:v>
                </c:pt>
                <c:pt idx="27">
                  <c:v>0.80000000000000071</c:v>
                </c:pt>
                <c:pt idx="28">
                  <c:v>0.80000000000000071</c:v>
                </c:pt>
                <c:pt idx="29">
                  <c:v>0.80000000000000071</c:v>
                </c:pt>
                <c:pt idx="30">
                  <c:v>0.80000000000000071</c:v>
                </c:pt>
                <c:pt idx="31">
                  <c:v>0.80000000000000071</c:v>
                </c:pt>
                <c:pt idx="32">
                  <c:v>0.80000000000000071</c:v>
                </c:pt>
                <c:pt idx="33">
                  <c:v>0.80000000000000071</c:v>
                </c:pt>
                <c:pt idx="34">
                  <c:v>0.80000000000000071</c:v>
                </c:pt>
                <c:pt idx="35">
                  <c:v>0.80000000000000071</c:v>
                </c:pt>
                <c:pt idx="36">
                  <c:v>0.80000000000000071</c:v>
                </c:pt>
                <c:pt idx="37">
                  <c:v>0.80000000000000071</c:v>
                </c:pt>
                <c:pt idx="38">
                  <c:v>0.80000000000000071</c:v>
                </c:pt>
                <c:pt idx="39">
                  <c:v>0.80000000000000071</c:v>
                </c:pt>
                <c:pt idx="40">
                  <c:v>0.80000000000000071</c:v>
                </c:pt>
                <c:pt idx="41">
                  <c:v>0.80000000000000071</c:v>
                </c:pt>
                <c:pt idx="42">
                  <c:v>0.80000000000000071</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5963-4DB4-B6C2-C89D00273D77}"/>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市区町村別_健診受診率!$DK$6</c:f>
              <c:strCache>
                <c:ptCount val="1"/>
                <c:pt idx="0">
                  <c:v>前年度との差分(医科･歯科)</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市区町村別_健診受診率!$DK$7:$DK$49</c:f>
              <c:numCache>
                <c:formatCode>General</c:formatCode>
                <c:ptCount val="43"/>
                <c:pt idx="0">
                  <c:v>-0.10000000000000009</c:v>
                </c:pt>
                <c:pt idx="1">
                  <c:v>-0.10000000000000009</c:v>
                </c:pt>
                <c:pt idx="2">
                  <c:v>0.19999999999999948</c:v>
                </c:pt>
                <c:pt idx="3">
                  <c:v>0</c:v>
                </c:pt>
                <c:pt idx="4">
                  <c:v>-0.19999999999999879</c:v>
                </c:pt>
                <c:pt idx="5">
                  <c:v>-0.40000000000000036</c:v>
                </c:pt>
                <c:pt idx="6">
                  <c:v>0.19999999999999948</c:v>
                </c:pt>
                <c:pt idx="7">
                  <c:v>-0.10000000000000009</c:v>
                </c:pt>
                <c:pt idx="8">
                  <c:v>0.30000000000000027</c:v>
                </c:pt>
                <c:pt idx="9">
                  <c:v>-0.10000000000000009</c:v>
                </c:pt>
                <c:pt idx="10">
                  <c:v>0.30000000000000027</c:v>
                </c:pt>
                <c:pt idx="11">
                  <c:v>0.40000000000000036</c:v>
                </c:pt>
                <c:pt idx="12">
                  <c:v>0</c:v>
                </c:pt>
                <c:pt idx="13">
                  <c:v>0.40000000000000036</c:v>
                </c:pt>
                <c:pt idx="14">
                  <c:v>-0.19999999999999879</c:v>
                </c:pt>
                <c:pt idx="15">
                  <c:v>-0.29999999999999888</c:v>
                </c:pt>
                <c:pt idx="16">
                  <c:v>-0.60000000000000053</c:v>
                </c:pt>
                <c:pt idx="17">
                  <c:v>0</c:v>
                </c:pt>
                <c:pt idx="18">
                  <c:v>-0.50000000000000044</c:v>
                </c:pt>
                <c:pt idx="19">
                  <c:v>-0.49999999999999906</c:v>
                </c:pt>
                <c:pt idx="20">
                  <c:v>-0.30000000000000027</c:v>
                </c:pt>
                <c:pt idx="21">
                  <c:v>0.10000000000000009</c:v>
                </c:pt>
                <c:pt idx="22">
                  <c:v>0.80000000000000071</c:v>
                </c:pt>
                <c:pt idx="23">
                  <c:v>-0.10000000000000009</c:v>
                </c:pt>
                <c:pt idx="24">
                  <c:v>-0.10000000000000009</c:v>
                </c:pt>
                <c:pt idx="25">
                  <c:v>0.19999999999999948</c:v>
                </c:pt>
                <c:pt idx="26">
                  <c:v>0.40000000000000036</c:v>
                </c:pt>
                <c:pt idx="27">
                  <c:v>-0.2999999999999996</c:v>
                </c:pt>
                <c:pt idx="28">
                  <c:v>-0.20000000000000018</c:v>
                </c:pt>
                <c:pt idx="29">
                  <c:v>-0.50000000000000044</c:v>
                </c:pt>
                <c:pt idx="30">
                  <c:v>-0.39999999999999969</c:v>
                </c:pt>
                <c:pt idx="31">
                  <c:v>-0.39999999999999969</c:v>
                </c:pt>
                <c:pt idx="32">
                  <c:v>0.20000000000000018</c:v>
                </c:pt>
                <c:pt idx="33">
                  <c:v>-0.40000000000000036</c:v>
                </c:pt>
                <c:pt idx="34">
                  <c:v>0</c:v>
                </c:pt>
                <c:pt idx="35">
                  <c:v>-0.7</c:v>
                </c:pt>
                <c:pt idx="36">
                  <c:v>-0.10000000000000009</c:v>
                </c:pt>
                <c:pt idx="37">
                  <c:v>-0.8</c:v>
                </c:pt>
                <c:pt idx="38">
                  <c:v>-0.10000000000000009</c:v>
                </c:pt>
                <c:pt idx="39">
                  <c:v>0</c:v>
                </c:pt>
                <c:pt idx="40">
                  <c:v>-0.39999999999999969</c:v>
                </c:pt>
                <c:pt idx="41">
                  <c:v>-0.10000000000000009</c:v>
                </c:pt>
                <c:pt idx="42">
                  <c:v>-0.2999999999999996</c:v>
                </c:pt>
              </c:numCache>
            </c:numRef>
          </c:val>
          <c:extLst>
            <c:ext xmlns:c16="http://schemas.microsoft.com/office/drawing/2014/chart" uri="{C3380CC4-5D6E-409C-BE32-E72D297353CC}">
              <c16:uniqueId val="{0000001A-A54A-4C3D-B241-FA243A101E32}"/>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A54A-4C3D-B241-FA243A101E32}"/>
              </c:ext>
            </c:extLst>
          </c:dPt>
          <c:dLbls>
            <c:dLbl>
              <c:idx val="0"/>
              <c:layout>
                <c:manualLayout>
                  <c:x val="1.8405797101449274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A54A-4C3D-B241-FA243A101E32}"/>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市区町村別_健診受診率!$FH$7:$FH$49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A54A-4C3D-B241-FA243A101E32}"/>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市区町村別_歯科健診医療機関受診状況!$BV$5</c:f>
              <c:strCache>
                <c:ptCount val="1"/>
                <c:pt idx="0">
                  <c:v>前年度との差分(受診率)</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市区町村別_歯科健診医療機関受診状況!$BV$6:$BV$48</c:f>
              <c:numCache>
                <c:formatCode>General</c:formatCode>
                <c:ptCount val="43"/>
                <c:pt idx="0">
                  <c:v>-0.10000000000000009</c:v>
                </c:pt>
                <c:pt idx="1">
                  <c:v>-9.9999999999999922E-2</c:v>
                </c:pt>
                <c:pt idx="2">
                  <c:v>0</c:v>
                </c:pt>
                <c:pt idx="3">
                  <c:v>0.10000000000000009</c:v>
                </c:pt>
                <c:pt idx="4">
                  <c:v>-0.10000000000000009</c:v>
                </c:pt>
                <c:pt idx="5">
                  <c:v>-0.30000000000000027</c:v>
                </c:pt>
                <c:pt idx="6">
                  <c:v>-9.9999999999999742E-2</c:v>
                </c:pt>
                <c:pt idx="7">
                  <c:v>-0.29999999999999993</c:v>
                </c:pt>
                <c:pt idx="8">
                  <c:v>0</c:v>
                </c:pt>
                <c:pt idx="9">
                  <c:v>0.10000000000000009</c:v>
                </c:pt>
                <c:pt idx="10">
                  <c:v>-0.19999999999999984</c:v>
                </c:pt>
                <c:pt idx="11">
                  <c:v>-0.10000000000000009</c:v>
                </c:pt>
                <c:pt idx="12">
                  <c:v>-0.4</c:v>
                </c:pt>
                <c:pt idx="13">
                  <c:v>-9.9999999999999922E-2</c:v>
                </c:pt>
                <c:pt idx="14">
                  <c:v>-0.10000000000000009</c:v>
                </c:pt>
                <c:pt idx="15">
                  <c:v>-0.4</c:v>
                </c:pt>
                <c:pt idx="16">
                  <c:v>0.40000000000000036</c:v>
                </c:pt>
                <c:pt idx="17">
                  <c:v>0</c:v>
                </c:pt>
                <c:pt idx="18">
                  <c:v>-0.2</c:v>
                </c:pt>
                <c:pt idx="19">
                  <c:v>9.9999999999999922E-2</c:v>
                </c:pt>
                <c:pt idx="20">
                  <c:v>0</c:v>
                </c:pt>
                <c:pt idx="21">
                  <c:v>-0.7</c:v>
                </c:pt>
                <c:pt idx="22">
                  <c:v>0</c:v>
                </c:pt>
                <c:pt idx="23">
                  <c:v>0</c:v>
                </c:pt>
                <c:pt idx="24">
                  <c:v>-0.10000000000000009</c:v>
                </c:pt>
                <c:pt idx="25">
                  <c:v>0.79999999999999971</c:v>
                </c:pt>
                <c:pt idx="26">
                  <c:v>0</c:v>
                </c:pt>
                <c:pt idx="27">
                  <c:v>0</c:v>
                </c:pt>
                <c:pt idx="28">
                  <c:v>0.10000000000000009</c:v>
                </c:pt>
                <c:pt idx="29">
                  <c:v>-0.2</c:v>
                </c:pt>
                <c:pt idx="30">
                  <c:v>0</c:v>
                </c:pt>
                <c:pt idx="31">
                  <c:v>-0.6000000000000002</c:v>
                </c:pt>
                <c:pt idx="32">
                  <c:v>0.2</c:v>
                </c:pt>
                <c:pt idx="33">
                  <c:v>-0.10000000000000009</c:v>
                </c:pt>
                <c:pt idx="34">
                  <c:v>0.50000000000000011</c:v>
                </c:pt>
                <c:pt idx="35">
                  <c:v>0.10000000000000009</c:v>
                </c:pt>
                <c:pt idx="36">
                  <c:v>0.29999999999999993</c:v>
                </c:pt>
                <c:pt idx="37">
                  <c:v>-1</c:v>
                </c:pt>
                <c:pt idx="38">
                  <c:v>-0.4</c:v>
                </c:pt>
                <c:pt idx="39">
                  <c:v>0</c:v>
                </c:pt>
                <c:pt idx="40">
                  <c:v>0.2</c:v>
                </c:pt>
                <c:pt idx="41">
                  <c:v>-0.2</c:v>
                </c:pt>
                <c:pt idx="42">
                  <c:v>0.6000000000000002</c:v>
                </c:pt>
              </c:numCache>
            </c:numRef>
          </c:val>
          <c:extLst>
            <c:ext xmlns:c16="http://schemas.microsoft.com/office/drawing/2014/chart" uri="{C3380CC4-5D6E-409C-BE32-E72D297353CC}">
              <c16:uniqueId val="{00000009-68D9-4189-91EC-25A630B5E615}"/>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A-68D9-4189-91EC-25A630B5E615}"/>
              </c:ext>
            </c:extLst>
          </c:dPt>
          <c:dLbls>
            <c:dLbl>
              <c:idx val="0"/>
              <c:layout>
                <c:manualLayout>
                  <c:x val="-0.16332789855072463"/>
                  <c:y val="-0.89009904761904757"/>
                </c:manualLayout>
              </c:layout>
              <c:tx>
                <c:rich>
                  <a:bodyPr/>
                  <a:lstStyle/>
                  <a:p>
                    <a:fld id="{6A75F139-E61D-4329-99BA-9648AE0AE5E9}" type="SERIESNAME">
                      <a:rPr lang="ja-JP" altLang="en-US"/>
                      <a:pPr/>
                      <a:t>[系列名]</a:t>
                    </a:fld>
                    <a:r>
                      <a:rPr lang="ja-JP" altLang="en-US" baseline="0"/>
                      <a:t>
</a:t>
                    </a:r>
                    <a:fld id="{9E2076F4-C07E-4E94-8E4A-759751119B84}"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68D9-4189-91EC-25A630B5E615}"/>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市区町村別_歯科健診医療機関受診状況!$CJ$6:$CJ$48</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C-68D9-4189-91EC-25A630B5E615}"/>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市区町村別_歯科健診医療機関受診状況!$BY$5</c:f>
              <c:strCache>
                <c:ptCount val="1"/>
                <c:pt idx="0">
                  <c:v>前年度との差分(未受診率)</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市区町村別_歯科健診医療機関受診状況!$BY$6:$BY$48</c:f>
              <c:numCache>
                <c:formatCode>General</c:formatCode>
                <c:ptCount val="43"/>
                <c:pt idx="0">
                  <c:v>0.10000000000000009</c:v>
                </c:pt>
                <c:pt idx="1">
                  <c:v>0.10000000000000009</c:v>
                </c:pt>
                <c:pt idx="2">
                  <c:v>0</c:v>
                </c:pt>
                <c:pt idx="3">
                  <c:v>-0.10000000000000009</c:v>
                </c:pt>
                <c:pt idx="4">
                  <c:v>0.10000000000000009</c:v>
                </c:pt>
                <c:pt idx="5">
                  <c:v>0.30000000000000027</c:v>
                </c:pt>
                <c:pt idx="6">
                  <c:v>0.10000000000000009</c:v>
                </c:pt>
                <c:pt idx="7">
                  <c:v>0.30000000000000027</c:v>
                </c:pt>
                <c:pt idx="8">
                  <c:v>0</c:v>
                </c:pt>
                <c:pt idx="9">
                  <c:v>-0.10000000000000009</c:v>
                </c:pt>
                <c:pt idx="10">
                  <c:v>0.20000000000000018</c:v>
                </c:pt>
                <c:pt idx="11">
                  <c:v>0.10000000000000009</c:v>
                </c:pt>
                <c:pt idx="12">
                  <c:v>0.40000000000000036</c:v>
                </c:pt>
                <c:pt idx="13">
                  <c:v>0.10000000000000009</c:v>
                </c:pt>
                <c:pt idx="14">
                  <c:v>0.10000000000000009</c:v>
                </c:pt>
                <c:pt idx="15">
                  <c:v>0.40000000000000036</c:v>
                </c:pt>
                <c:pt idx="16">
                  <c:v>-0.39999999999998925</c:v>
                </c:pt>
                <c:pt idx="17">
                  <c:v>0</c:v>
                </c:pt>
                <c:pt idx="18">
                  <c:v>0.20000000000000018</c:v>
                </c:pt>
                <c:pt idx="19">
                  <c:v>-0.10000000000000009</c:v>
                </c:pt>
                <c:pt idx="20">
                  <c:v>0</c:v>
                </c:pt>
                <c:pt idx="21">
                  <c:v>0.70000000000000062</c:v>
                </c:pt>
                <c:pt idx="22">
                  <c:v>0</c:v>
                </c:pt>
                <c:pt idx="23">
                  <c:v>0</c:v>
                </c:pt>
                <c:pt idx="24">
                  <c:v>0.10000000000000009</c:v>
                </c:pt>
                <c:pt idx="25">
                  <c:v>-0.80000000000000071</c:v>
                </c:pt>
                <c:pt idx="26">
                  <c:v>0</c:v>
                </c:pt>
                <c:pt idx="27">
                  <c:v>0</c:v>
                </c:pt>
                <c:pt idx="28">
                  <c:v>-0.10000000000000009</c:v>
                </c:pt>
                <c:pt idx="29">
                  <c:v>0.20000000000000018</c:v>
                </c:pt>
                <c:pt idx="30">
                  <c:v>0</c:v>
                </c:pt>
                <c:pt idx="31">
                  <c:v>0.60000000000000053</c:v>
                </c:pt>
                <c:pt idx="32">
                  <c:v>-0.20000000000000018</c:v>
                </c:pt>
                <c:pt idx="33">
                  <c:v>0.10000000000000009</c:v>
                </c:pt>
                <c:pt idx="34">
                  <c:v>-0.50000000000000044</c:v>
                </c:pt>
                <c:pt idx="35">
                  <c:v>-0.10000000000000009</c:v>
                </c:pt>
                <c:pt idx="36">
                  <c:v>-0.30000000000000027</c:v>
                </c:pt>
                <c:pt idx="37">
                  <c:v>1.0000000000000009</c:v>
                </c:pt>
                <c:pt idx="38">
                  <c:v>0.40000000000000036</c:v>
                </c:pt>
                <c:pt idx="39">
                  <c:v>0</c:v>
                </c:pt>
                <c:pt idx="40">
                  <c:v>-0.20000000000000018</c:v>
                </c:pt>
                <c:pt idx="41">
                  <c:v>0.20000000000000018</c:v>
                </c:pt>
                <c:pt idx="42">
                  <c:v>-0.60000000000000053</c:v>
                </c:pt>
              </c:numCache>
            </c:numRef>
          </c:val>
          <c:extLst>
            <c:ext xmlns:c16="http://schemas.microsoft.com/office/drawing/2014/chart" uri="{C3380CC4-5D6E-409C-BE32-E72D297353CC}">
              <c16:uniqueId val="{00000000-24CA-4E7E-AD4B-49A6BA032130}"/>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24CA-4E7E-AD4B-49A6BA032130}"/>
              </c:ext>
            </c:extLst>
          </c:dPt>
          <c:dLbls>
            <c:dLbl>
              <c:idx val="0"/>
              <c:layout>
                <c:manualLayout>
                  <c:x val="8.5893719806763288E-2"/>
                  <c:y val="-0.88707523809523814"/>
                </c:manualLayout>
              </c:layout>
              <c:tx>
                <c:rich>
                  <a:bodyPr/>
                  <a:lstStyle/>
                  <a:p>
                    <a:fld id="{0890A08C-FC89-4E60-8BFC-A1A1DB787AA3}" type="SERIESNAME">
                      <a:rPr lang="ja-JP" altLang="en-US"/>
                      <a:pPr/>
                      <a:t>[系列名]</a:t>
                    </a:fld>
                    <a:r>
                      <a:rPr lang="ja-JP" altLang="en-US" baseline="0"/>
                      <a:t>
</a:t>
                    </a:r>
                    <a:fld id="{A4543A02-44ED-4073-8E2D-67230C1FF068}"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24CA-4E7E-AD4B-49A6BA032130}"/>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市区町村別_歯科健診医療機関受診状況!$CM$6:$CM$48</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3-24CA-4E7E-AD4B-49A6BA032130}"/>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clustered"/>
        <c:varyColors val="0"/>
        <c:ser>
          <c:idx val="3"/>
          <c:order val="0"/>
          <c:tx>
            <c:strRef>
              <c:f>歯科健診受診状況別一人当たりの医療費!$N$19</c:f>
              <c:strCache>
                <c:ptCount val="1"/>
                <c:pt idx="0">
                  <c:v>患者一人当たりの医療費(円)</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歯科健診受診状況別一人当たりの医療費!$B$5:$C$6</c:f>
              <c:strCache>
                <c:ptCount val="2"/>
                <c:pt idx="0">
                  <c:v>歯科健診受診者</c:v>
                </c:pt>
                <c:pt idx="1">
                  <c:v>歯科健診未受診者</c:v>
                </c:pt>
              </c:strCache>
            </c:strRef>
          </c:cat>
          <c:val>
            <c:numRef>
              <c:f>歯科健診受診状況別一人当たりの医療費!$H$5:$H$6</c:f>
              <c:numCache>
                <c:formatCode>General</c:formatCode>
                <c:ptCount val="2"/>
                <c:pt idx="0">
                  <c:v>60366.920273463031</c:v>
                </c:pt>
                <c:pt idx="1">
                  <c:v>64167.583034143878</c:v>
                </c:pt>
              </c:numCache>
            </c:numRef>
          </c:val>
          <c:extLst>
            <c:ext xmlns:c16="http://schemas.microsoft.com/office/drawing/2014/chart" uri="{C3380CC4-5D6E-409C-BE32-E72D297353CC}">
              <c16:uniqueId val="{00000000-20A3-41A4-A5EE-24D627B725BF}"/>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r>
                  <a:rPr lang="ja-JP" altLang="en-US"/>
                  <a:t>円</a:t>
                </a:r>
                <a:r>
                  <a:rPr lang="en-US" altLang="ja-JP"/>
                  <a:t>)</a:t>
                </a:r>
                <a:endParaRPr lang="ja-JP"/>
              </a:p>
            </c:rich>
          </c:tx>
          <c:layout>
            <c:manualLayout>
              <c:xMode val="edge"/>
              <c:yMode val="edge"/>
              <c:x val="5.0967335694608422E-2"/>
              <c:y val="2.517370224555264E-2"/>
            </c:manualLayout>
          </c:layout>
          <c:overlay val="0"/>
        </c:title>
        <c:numFmt formatCode="#,##0_);[Red]\(#,##0\)" sourceLinked="0"/>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6034892282759956"/>
          <c:y val="2.9502151198524892E-2"/>
          <c:w val="0.27933460713483876"/>
          <c:h val="3.8552563450497387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clustered"/>
        <c:varyColors val="0"/>
        <c:ser>
          <c:idx val="3"/>
          <c:order val="0"/>
          <c:tx>
            <c:strRef>
              <c:f>歯科健診受診状況別一人当たりの医療費!$N$57</c:f>
              <c:strCache>
                <c:ptCount val="1"/>
                <c:pt idx="0">
                  <c:v>患者一人当たりの医療費(円)</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歯科健診受診状況別一人当たりの医療費!$B$5:$C$6</c:f>
              <c:strCache>
                <c:ptCount val="2"/>
                <c:pt idx="0">
                  <c:v>歯科健診受診者</c:v>
                </c:pt>
                <c:pt idx="1">
                  <c:v>歯科健診未受診者</c:v>
                </c:pt>
              </c:strCache>
            </c:strRef>
          </c:cat>
          <c:val>
            <c:numRef>
              <c:f>歯科健診受診状況別一人当たりの医療費!$L$5:$L$6</c:f>
              <c:numCache>
                <c:formatCode>General</c:formatCode>
                <c:ptCount val="2"/>
                <c:pt idx="0">
                  <c:v>277074.76064735948</c:v>
                </c:pt>
                <c:pt idx="1">
                  <c:v>429443.42735853122</c:v>
                </c:pt>
              </c:numCache>
            </c:numRef>
          </c:val>
          <c:extLst>
            <c:ext xmlns:c16="http://schemas.microsoft.com/office/drawing/2014/chart" uri="{C3380CC4-5D6E-409C-BE32-E72D297353CC}">
              <c16:uniqueId val="{00000000-818B-457B-8679-16E23F9005BB}"/>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r>
                  <a:rPr lang="ja-JP" altLang="en-US"/>
                  <a:t>円</a:t>
                </a:r>
                <a:r>
                  <a:rPr lang="en-US" altLang="ja-JP"/>
                  <a:t>)</a:t>
                </a:r>
                <a:endParaRPr lang="ja-JP"/>
              </a:p>
            </c:rich>
          </c:tx>
          <c:layout>
            <c:manualLayout>
              <c:xMode val="edge"/>
              <c:yMode val="edge"/>
              <c:x val="5.0967335694608422E-2"/>
              <c:y val="2.517370224555264E-2"/>
            </c:manualLayout>
          </c:layout>
          <c:overlay val="0"/>
        </c:title>
        <c:numFmt formatCode="#,##0_);[Red]\(#,##0\)" sourceLinked="0"/>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6034892282759956"/>
          <c:y val="2.9502151198524892E-2"/>
          <c:w val="0.2793020134228188"/>
          <c:h val="3.909035033804548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40524864752394"/>
          <c:y val="7.2786609996886034E-2"/>
          <c:w val="0.79441674469413237"/>
          <c:h val="0.91321585847576692"/>
        </c:manualLayout>
      </c:layout>
      <c:barChart>
        <c:barDir val="bar"/>
        <c:grouping val="clustered"/>
        <c:varyColors val="0"/>
        <c:ser>
          <c:idx val="0"/>
          <c:order val="0"/>
          <c:tx>
            <c:strRef>
              <c:f>市区町村別_歯科健診受診状況別一人当たりの医療費!$CG$54</c:f>
              <c:strCache>
                <c:ptCount val="1"/>
                <c:pt idx="0">
                  <c:v>患者一人当たりの医療費(円)</c:v>
                </c:pt>
              </c:strCache>
            </c:strRef>
          </c:tx>
          <c:spPr>
            <a:solidFill>
              <a:srgbClr val="FFC000"/>
            </a:solidFill>
            <a:ln>
              <a:noFill/>
            </a:ln>
          </c:spPr>
          <c:invertIfNegative val="0"/>
          <c:cat>
            <c:strRef>
              <c:f>市区町村別_歯科健診受診状況別一人当たりの医療費!$CG$6:$CG$49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市区町村別_歯科健診受診状況別一人当たりの医療費!$CH$6:$CH$49</c:f>
              <c:numCache>
                <c:formatCode>General</c:formatCode>
                <c:ptCount val="44"/>
                <c:pt idx="0">
                  <c:v>66681.485595485588</c:v>
                </c:pt>
                <c:pt idx="1">
                  <c:v>52903.253007906496</c:v>
                </c:pt>
                <c:pt idx="2">
                  <c:v>60653.754362416104</c:v>
                </c:pt>
                <c:pt idx="3">
                  <c:v>75455.061558611662</c:v>
                </c:pt>
                <c:pt idx="4">
                  <c:v>50666.382663847777</c:v>
                </c:pt>
                <c:pt idx="5">
                  <c:v>60545.336283185839</c:v>
                </c:pt>
                <c:pt idx="6">
                  <c:v>62822.830028328615</c:v>
                </c:pt>
                <c:pt idx="7">
                  <c:v>58477.502024291498</c:v>
                </c:pt>
                <c:pt idx="8">
                  <c:v>88017.96037296037</c:v>
                </c:pt>
                <c:pt idx="9">
                  <c:v>45727.571759259263</c:v>
                </c:pt>
                <c:pt idx="10">
                  <c:v>44112.067031463746</c:v>
                </c:pt>
                <c:pt idx="11">
                  <c:v>62253.745488199907</c:v>
                </c:pt>
                <c:pt idx="12">
                  <c:v>58635.937533948942</c:v>
                </c:pt>
                <c:pt idx="13">
                  <c:v>49564.512195121948</c:v>
                </c:pt>
                <c:pt idx="14">
                  <c:v>38793.569498069497</c:v>
                </c:pt>
                <c:pt idx="15">
                  <c:v>56442.960330578513</c:v>
                </c:pt>
                <c:pt idx="16">
                  <c:v>47173.771535580527</c:v>
                </c:pt>
                <c:pt idx="17">
                  <c:v>35650.460048426154</c:v>
                </c:pt>
                <c:pt idx="18">
                  <c:v>79394.815112540193</c:v>
                </c:pt>
                <c:pt idx="19">
                  <c:v>68156.905472636819</c:v>
                </c:pt>
                <c:pt idx="20">
                  <c:v>54468.719346049045</c:v>
                </c:pt>
                <c:pt idx="21">
                  <c:v>50431.671087533156</c:v>
                </c:pt>
                <c:pt idx="22">
                  <c:v>61152.980099502485</c:v>
                </c:pt>
                <c:pt idx="23">
                  <c:v>52066.953846153847</c:v>
                </c:pt>
                <c:pt idx="24">
                  <c:v>89042.102209944758</c:v>
                </c:pt>
                <c:pt idx="25">
                  <c:v>53780.743119266052</c:v>
                </c:pt>
                <c:pt idx="26">
                  <c:v>91693.455445544561</c:v>
                </c:pt>
                <c:pt idx="27">
                  <c:v>52013.63915857605</c:v>
                </c:pt>
                <c:pt idx="28">
                  <c:v>63939.419540229886</c:v>
                </c:pt>
                <c:pt idx="29">
                  <c:v>75846.567484662577</c:v>
                </c:pt>
                <c:pt idx="30">
                  <c:v>31523.063999999998</c:v>
                </c:pt>
                <c:pt idx="31">
                  <c:v>55655.477777777778</c:v>
                </c:pt>
                <c:pt idx="32">
                  <c:v>72066.681318681323</c:v>
                </c:pt>
                <c:pt idx="33">
                  <c:v>43028.175572519081</c:v>
                </c:pt>
                <c:pt idx="34">
                  <c:v>65128.56994818653</c:v>
                </c:pt>
                <c:pt idx="35">
                  <c:v>17160.115384615383</c:v>
                </c:pt>
                <c:pt idx="36">
                  <c:v>117176.48235294118</c:v>
                </c:pt>
                <c:pt idx="37">
                  <c:v>56697.704761904759</c:v>
                </c:pt>
                <c:pt idx="38">
                  <c:v>70721.564102564109</c:v>
                </c:pt>
                <c:pt idx="39">
                  <c:v>81411.655172413797</c:v>
                </c:pt>
                <c:pt idx="40">
                  <c:v>41425.625</c:v>
                </c:pt>
                <c:pt idx="41">
                  <c:v>95188.629032258061</c:v>
                </c:pt>
                <c:pt idx="42">
                  <c:v>40594.400000000001</c:v>
                </c:pt>
                <c:pt idx="43">
                  <c:v>60366.920273463031</c:v>
                </c:pt>
              </c:numCache>
            </c:numRef>
          </c:val>
          <c:extLst>
            <c:ext xmlns:c16="http://schemas.microsoft.com/office/drawing/2014/chart" uri="{C3380CC4-5D6E-409C-BE32-E72D297353CC}">
              <c16:uniqueId val="{00000000-E16C-42D4-B409-03A7288C89DC}"/>
            </c:ext>
          </c:extLst>
        </c:ser>
        <c:dLbls>
          <c:showLegendKey val="0"/>
          <c:showVal val="0"/>
          <c:showCatName val="0"/>
          <c:showSerName val="0"/>
          <c:showPercent val="0"/>
          <c:showBubbleSize val="0"/>
        </c:dLbls>
        <c:gapWidth val="15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9987979207277458"/>
              <c:y val="2.4555603780864198E-2"/>
            </c:manualLayout>
          </c:layout>
          <c:overlay val="0"/>
        </c:title>
        <c:numFmt formatCode="#,##0_);[Red]\(#,##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t"/>
      <c:layout>
        <c:manualLayout>
          <c:xMode val="edge"/>
          <c:yMode val="edge"/>
          <c:x val="0.37246785146655109"/>
          <c:y val="9.068837475007141E-3"/>
          <c:w val="0.25506429706689787"/>
          <c:h val="1.6021612872512615E-2"/>
        </c:manualLayout>
      </c:layout>
      <c:overlay val="0"/>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0854222343602"/>
          <c:y val="7.492023091768571E-2"/>
          <c:w val="0.8026750937973457"/>
          <c:h val="0.90788181953728264"/>
        </c:manualLayout>
      </c:layout>
      <c:barChart>
        <c:barDir val="bar"/>
        <c:grouping val="clustered"/>
        <c:varyColors val="0"/>
        <c:ser>
          <c:idx val="0"/>
          <c:order val="0"/>
          <c:tx>
            <c:strRef>
              <c:f>市区町村別_歯科健診受診状況別一人当たりの医療費!$CG$54</c:f>
              <c:strCache>
                <c:ptCount val="1"/>
                <c:pt idx="0">
                  <c:v>患者一人当たりの医療費(円)</c:v>
                </c:pt>
              </c:strCache>
            </c:strRef>
          </c:tx>
          <c:spPr>
            <a:solidFill>
              <a:srgbClr val="FFC000"/>
            </a:solidFill>
            <a:ln>
              <a:noFill/>
            </a:ln>
          </c:spPr>
          <c:invertIfNegative val="0"/>
          <c:cat>
            <c:strRef>
              <c:f>市区町村別_歯科健診受診状況別一人当たりの医療費!$CG$6:$CG$49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市区町村別_歯科健診受診状況別一人当たりの医療費!$CJ$6:$CJ$49</c:f>
              <c:numCache>
                <c:formatCode>General</c:formatCode>
                <c:ptCount val="44"/>
                <c:pt idx="0">
                  <c:v>65094.315559145485</c:v>
                </c:pt>
                <c:pt idx="1">
                  <c:v>67573.924765712043</c:v>
                </c:pt>
                <c:pt idx="2">
                  <c:v>71868.824061196108</c:v>
                </c:pt>
                <c:pt idx="3">
                  <c:v>70134.67607986636</c:v>
                </c:pt>
                <c:pt idx="4">
                  <c:v>62357.975372124492</c:v>
                </c:pt>
                <c:pt idx="5">
                  <c:v>67090.55988110078</c:v>
                </c:pt>
                <c:pt idx="6">
                  <c:v>77412.654793315742</c:v>
                </c:pt>
                <c:pt idx="7">
                  <c:v>59589.320904373613</c:v>
                </c:pt>
                <c:pt idx="8">
                  <c:v>83624.736251402923</c:v>
                </c:pt>
                <c:pt idx="9">
                  <c:v>64458.207710754476</c:v>
                </c:pt>
                <c:pt idx="10">
                  <c:v>55824.660429090407</c:v>
                </c:pt>
                <c:pt idx="11">
                  <c:v>63430.270214943703</c:v>
                </c:pt>
                <c:pt idx="12">
                  <c:v>69302.106604204746</c:v>
                </c:pt>
                <c:pt idx="13">
                  <c:v>53112.574118350269</c:v>
                </c:pt>
                <c:pt idx="14">
                  <c:v>57438.314177455002</c:v>
                </c:pt>
                <c:pt idx="15">
                  <c:v>61336.661054267584</c:v>
                </c:pt>
                <c:pt idx="16">
                  <c:v>54977.979984198049</c:v>
                </c:pt>
                <c:pt idx="17">
                  <c:v>49917.945334977398</c:v>
                </c:pt>
                <c:pt idx="18">
                  <c:v>71023.779724107735</c:v>
                </c:pt>
                <c:pt idx="19">
                  <c:v>79382.303037171354</c:v>
                </c:pt>
                <c:pt idx="20">
                  <c:v>68459.405952976493</c:v>
                </c:pt>
                <c:pt idx="21">
                  <c:v>58197.317691029901</c:v>
                </c:pt>
                <c:pt idx="22">
                  <c:v>63786.500948252506</c:v>
                </c:pt>
                <c:pt idx="23">
                  <c:v>55369.107964601768</c:v>
                </c:pt>
                <c:pt idx="24">
                  <c:v>62733.714121699195</c:v>
                </c:pt>
                <c:pt idx="25">
                  <c:v>60119.726778656128</c:v>
                </c:pt>
                <c:pt idx="26">
                  <c:v>63375.860427807485</c:v>
                </c:pt>
                <c:pt idx="27">
                  <c:v>60190.668994242311</c:v>
                </c:pt>
                <c:pt idx="28">
                  <c:v>68412.662772172072</c:v>
                </c:pt>
                <c:pt idx="29">
                  <c:v>58863.316303864951</c:v>
                </c:pt>
                <c:pt idx="30">
                  <c:v>46848.90269413629</c:v>
                </c:pt>
                <c:pt idx="31">
                  <c:v>56336.115540150204</c:v>
                </c:pt>
                <c:pt idx="32">
                  <c:v>62228.010879025242</c:v>
                </c:pt>
                <c:pt idx="33">
                  <c:v>46859.207207207204</c:v>
                </c:pt>
                <c:pt idx="34">
                  <c:v>75928.052083333328</c:v>
                </c:pt>
                <c:pt idx="35">
                  <c:v>75722.349450549445</c:v>
                </c:pt>
                <c:pt idx="36">
                  <c:v>82324.202872531416</c:v>
                </c:pt>
                <c:pt idx="37">
                  <c:v>73628.225361366625</c:v>
                </c:pt>
                <c:pt idx="38">
                  <c:v>66976.00384615385</c:v>
                </c:pt>
                <c:pt idx="39">
                  <c:v>61312.045977011498</c:v>
                </c:pt>
                <c:pt idx="40">
                  <c:v>60481.634469696968</c:v>
                </c:pt>
                <c:pt idx="41">
                  <c:v>52861.510763209393</c:v>
                </c:pt>
                <c:pt idx="42">
                  <c:v>39594.80909090909</c:v>
                </c:pt>
                <c:pt idx="43">
                  <c:v>64167.583034143878</c:v>
                </c:pt>
              </c:numCache>
            </c:numRef>
          </c:val>
          <c:extLst>
            <c:ext xmlns:c16="http://schemas.microsoft.com/office/drawing/2014/chart" uri="{C3380CC4-5D6E-409C-BE32-E72D297353CC}">
              <c16:uniqueId val="{00000000-158C-4241-890A-16229AB4C841}"/>
            </c:ext>
          </c:extLst>
        </c:ser>
        <c:dLbls>
          <c:showLegendKey val="0"/>
          <c:showVal val="0"/>
          <c:showCatName val="0"/>
          <c:showSerName val="0"/>
          <c:showPercent val="0"/>
          <c:showBubbleSize val="0"/>
        </c:dLbls>
        <c:gapWidth val="15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140000"/>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9987979207277458"/>
              <c:y val="2.4555603780864198E-2"/>
            </c:manualLayout>
          </c:layout>
          <c:overlay val="0"/>
        </c:title>
        <c:numFmt formatCode="#,##0_);[Red]\(#,##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t"/>
      <c:layout>
        <c:manualLayout>
          <c:xMode val="edge"/>
          <c:yMode val="edge"/>
          <c:x val="0.37246785146655109"/>
          <c:y val="9.068837475007141E-3"/>
          <c:w val="0.25506429706689787"/>
          <c:h val="1.6021612872512615E-2"/>
        </c:manualLayout>
      </c:layout>
      <c:overlay val="0"/>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40524864752394"/>
          <c:y val="7.2786609996886034E-2"/>
          <c:w val="0.79441674469413237"/>
          <c:h val="0.91321585847576692"/>
        </c:manualLayout>
      </c:layout>
      <c:barChart>
        <c:barDir val="bar"/>
        <c:grouping val="clustered"/>
        <c:varyColors val="0"/>
        <c:ser>
          <c:idx val="0"/>
          <c:order val="0"/>
          <c:tx>
            <c:strRef>
              <c:f>市区町村別_歯科健診受診状況別一人当たりの医療費!$CG$54</c:f>
              <c:strCache>
                <c:ptCount val="1"/>
                <c:pt idx="0">
                  <c:v>患者一人当たりの医療費(円)</c:v>
                </c:pt>
              </c:strCache>
            </c:strRef>
          </c:tx>
          <c:spPr>
            <a:solidFill>
              <a:srgbClr val="FFC000"/>
            </a:solidFill>
            <a:ln>
              <a:noFill/>
            </a:ln>
          </c:spPr>
          <c:invertIfNegative val="0"/>
          <c:cat>
            <c:strRef>
              <c:f>市区町村別_歯科健診受診状況別一人当たりの医療費!$CG$6:$CG$49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市区町村別_歯科健診受診状況別一人当たりの医療費!$CI$6:$CI$49</c:f>
              <c:numCache>
                <c:formatCode>General</c:formatCode>
                <c:ptCount val="44"/>
                <c:pt idx="0">
                  <c:v>262441.74436090223</c:v>
                </c:pt>
                <c:pt idx="1">
                  <c:v>245503.09523809524</c:v>
                </c:pt>
                <c:pt idx="2">
                  <c:v>201906.4</c:v>
                </c:pt>
                <c:pt idx="3">
                  <c:v>285339.71794871794</c:v>
                </c:pt>
                <c:pt idx="4">
                  <c:v>281677.40000000002</c:v>
                </c:pt>
                <c:pt idx="5">
                  <c:v>369030.34782608697</c:v>
                </c:pt>
                <c:pt idx="6">
                  <c:v>323322.375</c:v>
                </c:pt>
                <c:pt idx="7">
                  <c:v>279587.70270270272</c:v>
                </c:pt>
                <c:pt idx="8">
                  <c:v>182259.44444444444</c:v>
                </c:pt>
                <c:pt idx="9">
                  <c:v>186601.83333333334</c:v>
                </c:pt>
                <c:pt idx="10">
                  <c:v>191317.58974358975</c:v>
                </c:pt>
                <c:pt idx="11">
                  <c:v>267798.22352941177</c:v>
                </c:pt>
                <c:pt idx="12">
                  <c:v>298565.27659574465</c:v>
                </c:pt>
                <c:pt idx="13">
                  <c:v>453244.71428571426</c:v>
                </c:pt>
                <c:pt idx="14">
                  <c:v>177267.8125</c:v>
                </c:pt>
                <c:pt idx="15">
                  <c:v>330274.89655172412</c:v>
                </c:pt>
                <c:pt idx="16">
                  <c:v>390859.5</c:v>
                </c:pt>
                <c:pt idx="17">
                  <c:v>404851.07692307694</c:v>
                </c:pt>
                <c:pt idx="18">
                  <c:v>171853.18181818182</c:v>
                </c:pt>
                <c:pt idx="19">
                  <c:v>375846.42857142858</c:v>
                </c:pt>
                <c:pt idx="20">
                  <c:v>441033.44827586209</c:v>
                </c:pt>
                <c:pt idx="21">
                  <c:v>31753.333333333332</c:v>
                </c:pt>
                <c:pt idx="22">
                  <c:v>353768.33333333331</c:v>
                </c:pt>
                <c:pt idx="23">
                  <c:v>117534.9</c:v>
                </c:pt>
                <c:pt idx="24">
                  <c:v>292702</c:v>
                </c:pt>
                <c:pt idx="25">
                  <c:v>234594.2</c:v>
                </c:pt>
                <c:pt idx="26">
                  <c:v>734357</c:v>
                </c:pt>
                <c:pt idx="27">
                  <c:v>235774.09649122806</c:v>
                </c:pt>
                <c:pt idx="28">
                  <c:v>90399.8</c:v>
                </c:pt>
                <c:pt idx="29">
                  <c:v>442191</c:v>
                </c:pt>
                <c:pt idx="30">
                  <c:v>437066.5</c:v>
                </c:pt>
                <c:pt idx="31">
                  <c:v>302843.42857142858</c:v>
                </c:pt>
                <c:pt idx="32">
                  <c:v>653773.5</c:v>
                </c:pt>
                <c:pt idx="33">
                  <c:v>272179.25</c:v>
                </c:pt>
                <c:pt idx="34">
                  <c:v>155683.1</c:v>
                </c:pt>
                <c:pt idx="35">
                  <c:v>479</c:v>
                </c:pt>
                <c:pt idx="36">
                  <c:v>212616.28571428571</c:v>
                </c:pt>
                <c:pt idx="37">
                  <c:v>342248</c:v>
                </c:pt>
                <c:pt idx="38">
                  <c:v>36673</c:v>
                </c:pt>
                <c:pt idx="39">
                  <c:v>1625</c:v>
                </c:pt>
                <c:pt idx="40">
                  <c:v>3681</c:v>
                </c:pt>
                <c:pt idx="41">
                  <c:v>547944.75</c:v>
                </c:pt>
                <c:pt idx="42">
                  <c:v>0</c:v>
                </c:pt>
                <c:pt idx="43">
                  <c:v>277074.76064735948</c:v>
                </c:pt>
              </c:numCache>
            </c:numRef>
          </c:val>
          <c:extLst>
            <c:ext xmlns:c16="http://schemas.microsoft.com/office/drawing/2014/chart" uri="{C3380CC4-5D6E-409C-BE32-E72D297353CC}">
              <c16:uniqueId val="{00000000-263B-4011-B76D-8533B893E484}"/>
            </c:ext>
          </c:extLst>
        </c:ser>
        <c:dLbls>
          <c:showLegendKey val="0"/>
          <c:showVal val="0"/>
          <c:showCatName val="0"/>
          <c:showSerName val="0"/>
          <c:showPercent val="0"/>
          <c:showBubbleSize val="0"/>
        </c:dLbls>
        <c:gapWidth val="15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9987979207277458"/>
              <c:y val="2.4555603780864198E-2"/>
            </c:manualLayout>
          </c:layout>
          <c:overlay val="0"/>
        </c:title>
        <c:numFmt formatCode="#,##0_);[Red]\(#,##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t"/>
      <c:layout>
        <c:manualLayout>
          <c:xMode val="edge"/>
          <c:yMode val="edge"/>
          <c:x val="0.37246785146655109"/>
          <c:y val="9.068837475007141E-3"/>
          <c:w val="0.25506429706689787"/>
          <c:h val="1.6021612872512615E-2"/>
        </c:manualLayout>
      </c:layout>
      <c:overlay val="0"/>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0854222343602"/>
          <c:y val="7.492023091768571E-2"/>
          <c:w val="0.8026750937973457"/>
          <c:h val="0.90788181953728264"/>
        </c:manualLayout>
      </c:layout>
      <c:barChart>
        <c:barDir val="bar"/>
        <c:grouping val="clustered"/>
        <c:varyColors val="0"/>
        <c:ser>
          <c:idx val="0"/>
          <c:order val="0"/>
          <c:tx>
            <c:strRef>
              <c:f>市区町村別_歯科健診受診状況別一人当たりの医療費!$CG$54</c:f>
              <c:strCache>
                <c:ptCount val="1"/>
                <c:pt idx="0">
                  <c:v>患者一人当たりの医療費(円)</c:v>
                </c:pt>
              </c:strCache>
            </c:strRef>
          </c:tx>
          <c:spPr>
            <a:solidFill>
              <a:srgbClr val="FFC000"/>
            </a:solidFill>
            <a:ln>
              <a:noFill/>
            </a:ln>
          </c:spPr>
          <c:invertIfNegative val="0"/>
          <c:cat>
            <c:strRef>
              <c:f>市区町村別_歯科健診受診状況別一人当たりの医療費!$CG$6:$CG$49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市区町村別_歯科健診受診状況別一人当たりの医療費!$CK$6:$CK$49</c:f>
              <c:numCache>
                <c:formatCode>General</c:formatCode>
                <c:ptCount val="44"/>
                <c:pt idx="0">
                  <c:v>443549.93413357955</c:v>
                </c:pt>
                <c:pt idx="1">
                  <c:v>363952.45424292848</c:v>
                </c:pt>
                <c:pt idx="2">
                  <c:v>445389.2385892116</c:v>
                </c:pt>
                <c:pt idx="3">
                  <c:v>414928.67781155015</c:v>
                </c:pt>
                <c:pt idx="4">
                  <c:v>410245.38205980067</c:v>
                </c:pt>
                <c:pt idx="5">
                  <c:v>418330.00972762646</c:v>
                </c:pt>
                <c:pt idx="6">
                  <c:v>399939.75739644968</c:v>
                </c:pt>
                <c:pt idx="7">
                  <c:v>536522.66578014183</c:v>
                </c:pt>
                <c:pt idx="8">
                  <c:v>501658.56934306567</c:v>
                </c:pt>
                <c:pt idx="9">
                  <c:v>378450.11068702291</c:v>
                </c:pt>
                <c:pt idx="10">
                  <c:v>409840.41543798783</c:v>
                </c:pt>
                <c:pt idx="11">
                  <c:v>509243.82191780821</c:v>
                </c:pt>
                <c:pt idx="12">
                  <c:v>378782.61083743843</c:v>
                </c:pt>
                <c:pt idx="13">
                  <c:v>375171.44845360826</c:v>
                </c:pt>
                <c:pt idx="14">
                  <c:v>618036</c:v>
                </c:pt>
                <c:pt idx="15">
                  <c:v>406551.61608300905</c:v>
                </c:pt>
                <c:pt idx="16">
                  <c:v>442781.79359430604</c:v>
                </c:pt>
                <c:pt idx="17">
                  <c:v>501654.65803108807</c:v>
                </c:pt>
                <c:pt idx="18">
                  <c:v>367606.21646341466</c:v>
                </c:pt>
                <c:pt idx="19">
                  <c:v>428519.46341463417</c:v>
                </c:pt>
                <c:pt idx="20">
                  <c:v>550850.2973684211</c:v>
                </c:pt>
                <c:pt idx="21">
                  <c:v>391196.56410256412</c:v>
                </c:pt>
                <c:pt idx="22">
                  <c:v>465271.37184115523</c:v>
                </c:pt>
                <c:pt idx="23">
                  <c:v>340327.374301676</c:v>
                </c:pt>
                <c:pt idx="24">
                  <c:v>421124.04310344829</c:v>
                </c:pt>
                <c:pt idx="25">
                  <c:v>378676.76923076925</c:v>
                </c:pt>
                <c:pt idx="26">
                  <c:v>639713.12949640292</c:v>
                </c:pt>
                <c:pt idx="27">
                  <c:v>336350.54315476189</c:v>
                </c:pt>
                <c:pt idx="28">
                  <c:v>435585.83486238529</c:v>
                </c:pt>
                <c:pt idx="29">
                  <c:v>401081.92499999999</c:v>
                </c:pt>
                <c:pt idx="30">
                  <c:v>544779.30232558143</c:v>
                </c:pt>
                <c:pt idx="31">
                  <c:v>425358.23611111112</c:v>
                </c:pt>
                <c:pt idx="32">
                  <c:v>494984.16239316238</c:v>
                </c:pt>
                <c:pt idx="33">
                  <c:v>459801.78350515466</c:v>
                </c:pt>
                <c:pt idx="34">
                  <c:v>629623.42168674699</c:v>
                </c:pt>
                <c:pt idx="35">
                  <c:v>468470.641025641</c:v>
                </c:pt>
                <c:pt idx="36">
                  <c:v>389325.91891891893</c:v>
                </c:pt>
                <c:pt idx="37">
                  <c:v>363903.02127659577</c:v>
                </c:pt>
                <c:pt idx="38">
                  <c:v>625220.63636363635</c:v>
                </c:pt>
                <c:pt idx="39">
                  <c:v>221959.43137254901</c:v>
                </c:pt>
                <c:pt idx="40">
                  <c:v>569972.96774193551</c:v>
                </c:pt>
                <c:pt idx="41">
                  <c:v>540951.9705882353</c:v>
                </c:pt>
                <c:pt idx="42">
                  <c:v>361627.3125</c:v>
                </c:pt>
                <c:pt idx="43">
                  <c:v>429443.42735853122</c:v>
                </c:pt>
              </c:numCache>
            </c:numRef>
          </c:val>
          <c:extLst>
            <c:ext xmlns:c16="http://schemas.microsoft.com/office/drawing/2014/chart" uri="{C3380CC4-5D6E-409C-BE32-E72D297353CC}">
              <c16:uniqueId val="{00000000-D12E-4100-8ED0-4FDB134DF1A0}"/>
            </c:ext>
          </c:extLst>
        </c:ser>
        <c:dLbls>
          <c:showLegendKey val="0"/>
          <c:showVal val="0"/>
          <c:showCatName val="0"/>
          <c:showSerName val="0"/>
          <c:showPercent val="0"/>
          <c:showBubbleSize val="0"/>
        </c:dLbls>
        <c:gapWidth val="15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800000"/>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9987979207277458"/>
              <c:y val="2.4555603780864198E-2"/>
            </c:manualLayout>
          </c:layout>
          <c:overlay val="0"/>
        </c:title>
        <c:numFmt formatCode="#,##0_);[Red]\(#,##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t"/>
      <c:layout>
        <c:manualLayout>
          <c:xMode val="edge"/>
          <c:yMode val="edge"/>
          <c:x val="0.37246785146655109"/>
          <c:y val="9.068837475007141E-3"/>
          <c:w val="0.25506429706689787"/>
          <c:h val="1.6021612872512615E-2"/>
        </c:manualLayout>
      </c:layout>
      <c:overlay val="0"/>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349836518405771"/>
          <c:h val="0.59825687185443288"/>
        </c:manualLayout>
      </c:layout>
      <c:barChart>
        <c:barDir val="col"/>
        <c:grouping val="clustered"/>
        <c:varyColors val="0"/>
        <c:ser>
          <c:idx val="3"/>
          <c:order val="0"/>
          <c:tx>
            <c:strRef>
              <c:f>府内府外別健診受診率!$J$19</c:f>
              <c:strCache>
                <c:ptCount val="1"/>
                <c:pt idx="0">
                  <c:v>医科健診受診率</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府内府外別健診受診率!$B$5:$C$6</c:f>
              <c:strCache>
                <c:ptCount val="2"/>
                <c:pt idx="0">
                  <c:v>府内医療機関受診</c:v>
                </c:pt>
                <c:pt idx="1">
                  <c:v>府外医療機関のみ受診</c:v>
                </c:pt>
              </c:strCache>
            </c:strRef>
          </c:cat>
          <c:val>
            <c:numRef>
              <c:f>府内府外別健診受診率!$F$5:$F$6</c:f>
              <c:numCache>
                <c:formatCode>0.0%</c:formatCode>
                <c:ptCount val="2"/>
                <c:pt idx="0">
                  <c:v>0.23897824646380733</c:v>
                </c:pt>
                <c:pt idx="1">
                  <c:v>0.10312608143961241</c:v>
                </c:pt>
              </c:numCache>
            </c:numRef>
          </c:val>
          <c:extLst>
            <c:ext xmlns:c16="http://schemas.microsoft.com/office/drawing/2014/chart" uri="{C3380CC4-5D6E-409C-BE32-E72D297353CC}">
              <c16:uniqueId val="{00000003-F455-436E-9596-96DEE053229D}"/>
            </c:ext>
          </c:extLst>
        </c:ser>
        <c:dLbls>
          <c:dLblPos val="ctr"/>
          <c:showLegendKey val="0"/>
          <c:showVal val="1"/>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3282879530976944"/>
          <c:y val="1.9667053813395279E-2"/>
          <c:w val="0.36834939962793845"/>
          <c:h val="4.400503290747192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市区町村別_健診受診率!$DN$6</c:f>
              <c:strCache>
                <c:ptCount val="1"/>
                <c:pt idx="0">
                  <c:v>前年度との差分(医科のみ)</c:v>
                </c:pt>
              </c:strCache>
            </c:strRef>
          </c:tx>
          <c:spPr>
            <a:solidFill>
              <a:schemeClr val="accent1"/>
            </a:solidFill>
            <a:ln>
              <a:noFill/>
            </a:ln>
          </c:spPr>
          <c:invertIfNegative val="0"/>
          <c:dLbls>
            <c:dLbl>
              <c:idx val="13"/>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8B-41ED-8320-287966A3E8D4}"/>
                </c:ext>
              </c:extLst>
            </c:dLbl>
            <c:dLbl>
              <c:idx val="15"/>
              <c:layout>
                <c:manualLayout>
                  <c:x val="2.45410628019322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8B-41ED-8320-287966A3E8D4}"/>
                </c:ext>
              </c:extLst>
            </c:dLbl>
            <c:dLbl>
              <c:idx val="17"/>
              <c:layout>
                <c:manualLayout>
                  <c:x val="2.45410628019322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8B-41ED-8320-287966A3E8D4}"/>
                </c:ext>
              </c:extLst>
            </c:dLbl>
            <c:dLbl>
              <c:idx val="18"/>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8B-41ED-8320-287966A3E8D4}"/>
                </c:ext>
              </c:extLst>
            </c:dLbl>
            <c:dLbl>
              <c:idx val="20"/>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8B-41ED-8320-287966A3E8D4}"/>
                </c:ext>
              </c:extLst>
            </c:dLbl>
            <c:dLbl>
              <c:idx val="25"/>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8B-41ED-8320-287966A3E8D4}"/>
                </c:ext>
              </c:extLst>
            </c:dLbl>
            <c:dLbl>
              <c:idx val="32"/>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8B-41ED-8320-287966A3E8D4}"/>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市区町村別_健診受診率!$DN$7:$DN$49</c:f>
              <c:numCache>
                <c:formatCode>General</c:formatCode>
                <c:ptCount val="43"/>
                <c:pt idx="0">
                  <c:v>0.79999999999999938</c:v>
                </c:pt>
                <c:pt idx="1">
                  <c:v>0.50000000000000044</c:v>
                </c:pt>
                <c:pt idx="2">
                  <c:v>0.30000000000000027</c:v>
                </c:pt>
                <c:pt idx="3">
                  <c:v>1.1999999999999984</c:v>
                </c:pt>
                <c:pt idx="4">
                  <c:v>2.0999999999999961</c:v>
                </c:pt>
                <c:pt idx="5">
                  <c:v>0.80000000000000071</c:v>
                </c:pt>
                <c:pt idx="6">
                  <c:v>2.0999999999999992</c:v>
                </c:pt>
                <c:pt idx="7">
                  <c:v>1.4000000000000012</c:v>
                </c:pt>
                <c:pt idx="8">
                  <c:v>0.80000000000000071</c:v>
                </c:pt>
                <c:pt idx="9">
                  <c:v>1.0999999999999996</c:v>
                </c:pt>
                <c:pt idx="10">
                  <c:v>0.50000000000000044</c:v>
                </c:pt>
                <c:pt idx="11">
                  <c:v>0.40000000000000036</c:v>
                </c:pt>
                <c:pt idx="12">
                  <c:v>1.6000000000000014</c:v>
                </c:pt>
                <c:pt idx="13">
                  <c:v>0.60000000000000053</c:v>
                </c:pt>
                <c:pt idx="14">
                  <c:v>0.30000000000000027</c:v>
                </c:pt>
                <c:pt idx="15">
                  <c:v>0.60000000000000053</c:v>
                </c:pt>
                <c:pt idx="16">
                  <c:v>0.80000000000000071</c:v>
                </c:pt>
                <c:pt idx="17">
                  <c:v>0.60000000000000053</c:v>
                </c:pt>
                <c:pt idx="18">
                  <c:v>0.60000000000000053</c:v>
                </c:pt>
                <c:pt idx="19">
                  <c:v>0.79999999999999793</c:v>
                </c:pt>
                <c:pt idx="20">
                  <c:v>0.70000000000000062</c:v>
                </c:pt>
                <c:pt idx="21">
                  <c:v>1.0000000000000009</c:v>
                </c:pt>
                <c:pt idx="22">
                  <c:v>1.100000000000001</c:v>
                </c:pt>
                <c:pt idx="23">
                  <c:v>0.20000000000000018</c:v>
                </c:pt>
                <c:pt idx="24">
                  <c:v>0.20000000000000018</c:v>
                </c:pt>
                <c:pt idx="25">
                  <c:v>0.60000000000000053</c:v>
                </c:pt>
                <c:pt idx="26">
                  <c:v>0.89999999999999525</c:v>
                </c:pt>
                <c:pt idx="27">
                  <c:v>0.50000000000000044</c:v>
                </c:pt>
                <c:pt idx="28">
                  <c:v>0.20000000000000018</c:v>
                </c:pt>
                <c:pt idx="29">
                  <c:v>0.9000000000000008</c:v>
                </c:pt>
                <c:pt idx="30">
                  <c:v>1.2999999999999985</c:v>
                </c:pt>
                <c:pt idx="31">
                  <c:v>1.100000000000001</c:v>
                </c:pt>
                <c:pt idx="32">
                  <c:v>0.69999999999999929</c:v>
                </c:pt>
                <c:pt idx="33">
                  <c:v>2.200000000000002</c:v>
                </c:pt>
                <c:pt idx="34">
                  <c:v>1.3000000000000012</c:v>
                </c:pt>
                <c:pt idx="35">
                  <c:v>2.8</c:v>
                </c:pt>
                <c:pt idx="36">
                  <c:v>1.2000000000000011</c:v>
                </c:pt>
                <c:pt idx="37">
                  <c:v>1.9999999999999991</c:v>
                </c:pt>
                <c:pt idx="38">
                  <c:v>2.9</c:v>
                </c:pt>
                <c:pt idx="39">
                  <c:v>1.4999999999999987</c:v>
                </c:pt>
                <c:pt idx="40">
                  <c:v>-0.49999999999999767</c:v>
                </c:pt>
                <c:pt idx="41">
                  <c:v>-0.10000000000000009</c:v>
                </c:pt>
                <c:pt idx="42">
                  <c:v>-1.5000000000000013</c:v>
                </c:pt>
              </c:numCache>
            </c:numRef>
          </c:val>
          <c:extLst>
            <c:ext xmlns:c16="http://schemas.microsoft.com/office/drawing/2014/chart" uri="{C3380CC4-5D6E-409C-BE32-E72D297353CC}">
              <c16:uniqueId val="{00000002-29FF-4E02-A7C7-CBC2715FF65F}"/>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3-29FF-4E02-A7C7-CBC2715FF65F}"/>
              </c:ext>
            </c:extLst>
          </c:dPt>
          <c:dLbls>
            <c:dLbl>
              <c:idx val="0"/>
              <c:layout>
                <c:manualLayout>
                  <c:x val="0.10736714975845399"/>
                  <c:y val="-0.884051428571428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29FF-4E02-A7C7-CBC2715FF65F}"/>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市区町村別_健診受診率!$FK$7:$FK$49</c:f>
              <c:numCache>
                <c:formatCode>General</c:formatCode>
                <c:ptCount val="43"/>
                <c:pt idx="0">
                  <c:v>0.79999999999999793</c:v>
                </c:pt>
                <c:pt idx="1">
                  <c:v>0.79999999999999793</c:v>
                </c:pt>
                <c:pt idx="2">
                  <c:v>0.79999999999999793</c:v>
                </c:pt>
                <c:pt idx="3">
                  <c:v>0.79999999999999793</c:v>
                </c:pt>
                <c:pt idx="4">
                  <c:v>0.79999999999999793</c:v>
                </c:pt>
                <c:pt idx="5">
                  <c:v>0.79999999999999793</c:v>
                </c:pt>
                <c:pt idx="6">
                  <c:v>0.79999999999999793</c:v>
                </c:pt>
                <c:pt idx="7">
                  <c:v>0.79999999999999793</c:v>
                </c:pt>
                <c:pt idx="8">
                  <c:v>0.79999999999999793</c:v>
                </c:pt>
                <c:pt idx="9">
                  <c:v>0.79999999999999793</c:v>
                </c:pt>
                <c:pt idx="10">
                  <c:v>0.79999999999999793</c:v>
                </c:pt>
                <c:pt idx="11">
                  <c:v>0.79999999999999793</c:v>
                </c:pt>
                <c:pt idx="12">
                  <c:v>0.79999999999999793</c:v>
                </c:pt>
                <c:pt idx="13">
                  <c:v>0.79999999999999793</c:v>
                </c:pt>
                <c:pt idx="14">
                  <c:v>0.79999999999999793</c:v>
                </c:pt>
                <c:pt idx="15">
                  <c:v>0.79999999999999793</c:v>
                </c:pt>
                <c:pt idx="16">
                  <c:v>0.79999999999999793</c:v>
                </c:pt>
                <c:pt idx="17">
                  <c:v>0.79999999999999793</c:v>
                </c:pt>
                <c:pt idx="18">
                  <c:v>0.79999999999999793</c:v>
                </c:pt>
                <c:pt idx="19">
                  <c:v>0.79999999999999793</c:v>
                </c:pt>
                <c:pt idx="20">
                  <c:v>0.79999999999999793</c:v>
                </c:pt>
                <c:pt idx="21">
                  <c:v>0.79999999999999793</c:v>
                </c:pt>
                <c:pt idx="22">
                  <c:v>0.79999999999999793</c:v>
                </c:pt>
                <c:pt idx="23">
                  <c:v>0.79999999999999793</c:v>
                </c:pt>
                <c:pt idx="24">
                  <c:v>0.79999999999999793</c:v>
                </c:pt>
                <c:pt idx="25">
                  <c:v>0.79999999999999793</c:v>
                </c:pt>
                <c:pt idx="26">
                  <c:v>0.79999999999999793</c:v>
                </c:pt>
                <c:pt idx="27">
                  <c:v>0.79999999999999793</c:v>
                </c:pt>
                <c:pt idx="28">
                  <c:v>0.79999999999999793</c:v>
                </c:pt>
                <c:pt idx="29">
                  <c:v>0.79999999999999793</c:v>
                </c:pt>
                <c:pt idx="30">
                  <c:v>0.79999999999999793</c:v>
                </c:pt>
                <c:pt idx="31">
                  <c:v>0.79999999999999793</c:v>
                </c:pt>
                <c:pt idx="32">
                  <c:v>0.79999999999999793</c:v>
                </c:pt>
                <c:pt idx="33">
                  <c:v>0.79999999999999793</c:v>
                </c:pt>
                <c:pt idx="34">
                  <c:v>0.79999999999999793</c:v>
                </c:pt>
                <c:pt idx="35">
                  <c:v>0.79999999999999793</c:v>
                </c:pt>
                <c:pt idx="36">
                  <c:v>0.79999999999999793</c:v>
                </c:pt>
                <c:pt idx="37">
                  <c:v>0.79999999999999793</c:v>
                </c:pt>
                <c:pt idx="38">
                  <c:v>0.79999999999999793</c:v>
                </c:pt>
                <c:pt idx="39">
                  <c:v>0.79999999999999793</c:v>
                </c:pt>
                <c:pt idx="40">
                  <c:v>0.79999999999999793</c:v>
                </c:pt>
                <c:pt idx="41">
                  <c:v>0.79999999999999793</c:v>
                </c:pt>
                <c:pt idx="42">
                  <c:v>0.79999999999999793</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5-29FF-4E02-A7C7-CBC2715FF65F}"/>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市区町村別_健診受診率!$DQ$6</c:f>
              <c:strCache>
                <c:ptCount val="1"/>
                <c:pt idx="0">
                  <c:v>前年度との差分(歯科のみ)</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市区町村別_健診受診率!$DQ$7:$DQ$49</c:f>
              <c:numCache>
                <c:formatCode>General</c:formatCode>
                <c:ptCount val="43"/>
                <c:pt idx="0">
                  <c:v>-0.10000000000000009</c:v>
                </c:pt>
                <c:pt idx="1">
                  <c:v>-9.9999999999999395E-2</c:v>
                </c:pt>
                <c:pt idx="2">
                  <c:v>0.50000000000000044</c:v>
                </c:pt>
                <c:pt idx="3">
                  <c:v>0.10000000000000009</c:v>
                </c:pt>
                <c:pt idx="4">
                  <c:v>-0.39999999999999969</c:v>
                </c:pt>
                <c:pt idx="5">
                  <c:v>-9.9999999999998701E-2</c:v>
                </c:pt>
                <c:pt idx="6">
                  <c:v>-0.39999999999999897</c:v>
                </c:pt>
                <c:pt idx="7">
                  <c:v>-0.30000000000000027</c:v>
                </c:pt>
                <c:pt idx="8">
                  <c:v>0.40000000000000036</c:v>
                </c:pt>
                <c:pt idx="9">
                  <c:v>0</c:v>
                </c:pt>
                <c:pt idx="10">
                  <c:v>0</c:v>
                </c:pt>
                <c:pt idx="11">
                  <c:v>0.50000000000000044</c:v>
                </c:pt>
                <c:pt idx="12">
                  <c:v>-0.69999999999999929</c:v>
                </c:pt>
                <c:pt idx="13">
                  <c:v>0.69999999999999929</c:v>
                </c:pt>
                <c:pt idx="14">
                  <c:v>0.19999999999999879</c:v>
                </c:pt>
                <c:pt idx="15">
                  <c:v>-0.20000000000000018</c:v>
                </c:pt>
                <c:pt idx="16">
                  <c:v>0.19999999999999879</c:v>
                </c:pt>
                <c:pt idx="17">
                  <c:v>-0.30000000000000027</c:v>
                </c:pt>
                <c:pt idx="18">
                  <c:v>-0.30000000000000027</c:v>
                </c:pt>
                <c:pt idx="19">
                  <c:v>0.20000000000000018</c:v>
                </c:pt>
                <c:pt idx="20">
                  <c:v>0.20000000000000018</c:v>
                </c:pt>
                <c:pt idx="21">
                  <c:v>-0.60000000000000053</c:v>
                </c:pt>
                <c:pt idx="22">
                  <c:v>0.20000000000000018</c:v>
                </c:pt>
                <c:pt idx="23">
                  <c:v>0.10000000000000009</c:v>
                </c:pt>
                <c:pt idx="24">
                  <c:v>0.10000000000000009</c:v>
                </c:pt>
                <c:pt idx="25">
                  <c:v>0</c:v>
                </c:pt>
                <c:pt idx="26">
                  <c:v>0.10000000000000009</c:v>
                </c:pt>
                <c:pt idx="27">
                  <c:v>0.10000000000000009</c:v>
                </c:pt>
                <c:pt idx="28">
                  <c:v>-0.10000000000000009</c:v>
                </c:pt>
                <c:pt idx="29">
                  <c:v>0.50000000000000044</c:v>
                </c:pt>
                <c:pt idx="30">
                  <c:v>-0.50000000000000044</c:v>
                </c:pt>
                <c:pt idx="31">
                  <c:v>-0.19999999999999948</c:v>
                </c:pt>
                <c:pt idx="32">
                  <c:v>0</c:v>
                </c:pt>
                <c:pt idx="33">
                  <c:v>0.10000000000000009</c:v>
                </c:pt>
                <c:pt idx="34">
                  <c:v>-0.19999999999999948</c:v>
                </c:pt>
                <c:pt idx="35">
                  <c:v>-1.4</c:v>
                </c:pt>
                <c:pt idx="36">
                  <c:v>0.10000000000000009</c:v>
                </c:pt>
                <c:pt idx="37">
                  <c:v>-0.50000000000000044</c:v>
                </c:pt>
                <c:pt idx="38">
                  <c:v>0.30000000000000027</c:v>
                </c:pt>
                <c:pt idx="39">
                  <c:v>-0.29999999999999993</c:v>
                </c:pt>
                <c:pt idx="40">
                  <c:v>-0.29999999999999993</c:v>
                </c:pt>
                <c:pt idx="41">
                  <c:v>0</c:v>
                </c:pt>
                <c:pt idx="42">
                  <c:v>1.4000000000000006</c:v>
                </c:pt>
              </c:numCache>
            </c:numRef>
          </c:val>
          <c:extLst>
            <c:ext xmlns:c16="http://schemas.microsoft.com/office/drawing/2014/chart" uri="{C3380CC4-5D6E-409C-BE32-E72D297353CC}">
              <c16:uniqueId val="{00000001-11B4-407C-B5F7-4C7A491F9E66}"/>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2-11B4-407C-B5F7-4C7A491F9E66}"/>
              </c:ext>
            </c:extLst>
          </c:dPt>
          <c:dLbls>
            <c:dLbl>
              <c:idx val="0"/>
              <c:layout>
                <c:manualLayout>
                  <c:x val="2.9932971014492753E-2"/>
                  <c:y val="-0.89110698412698408"/>
                </c:manualLayout>
              </c:layout>
              <c:tx>
                <c:rich>
                  <a:bodyPr/>
                  <a:lstStyle/>
                  <a:p>
                    <a:fld id="{D48B8938-3A4A-4F2E-9392-C76DDCD37BE1}" type="SERIESNAME">
                      <a:rPr lang="ja-JP" altLang="en-US"/>
                      <a:pPr/>
                      <a:t>[系列名]</a:t>
                    </a:fld>
                    <a:r>
                      <a:rPr lang="ja-JP" altLang="en-US" baseline="0"/>
                      <a:t>
</a:t>
                    </a:r>
                    <a:fld id="{A9E11458-98B3-422A-AF69-44BC2ADB16EA}"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B4-407C-B5F7-4C7A491F9E66}"/>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市区町村別_健診受診率!$FN$7:$FN$49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4-11B4-407C-B5F7-4C7A491F9E66}"/>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市区町村別_健診受診率!$DT$6</c:f>
              <c:strCache>
                <c:ptCount val="1"/>
                <c:pt idx="0">
                  <c:v>前年度との差分(未受診)</c:v>
                </c:pt>
              </c:strCache>
            </c:strRef>
          </c:tx>
          <c:spPr>
            <a:solidFill>
              <a:schemeClr val="accent1"/>
            </a:solidFill>
            <a:ln>
              <a:noFill/>
            </a:ln>
          </c:spPr>
          <c:invertIfNegative val="0"/>
          <c:dLbls>
            <c:dLbl>
              <c:idx val="0"/>
              <c:layout>
                <c:manualLayout>
                  <c:x val="1.22713768115942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8E-479D-A46B-CF5CE5AF8FD7}"/>
                </c:ext>
              </c:extLst>
            </c:dLbl>
            <c:dLbl>
              <c:idx val="19"/>
              <c:layout>
                <c:manualLayout>
                  <c:x val="2.76107487922705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8E-479D-A46B-CF5CE5AF8FD7}"/>
                </c:ext>
              </c:extLst>
            </c:dLbl>
            <c:dLbl>
              <c:idx val="20"/>
              <c:layout>
                <c:manualLayout>
                  <c:x val="2.60768115942028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8E-479D-A46B-CF5CE5AF8FD7}"/>
                </c:ext>
              </c:extLst>
            </c:dLbl>
            <c:dLbl>
              <c:idx val="30"/>
              <c:layout>
                <c:manualLayout>
                  <c:x val="2.60768115942028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8E-479D-A46B-CF5CE5AF8FD7}"/>
                </c:ext>
              </c:extLst>
            </c:dLbl>
            <c:dLbl>
              <c:idx val="31"/>
              <c:layout>
                <c:manualLayout>
                  <c:x val="2.60768115942028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8E-479D-A46B-CF5CE5AF8FD7}"/>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市区町村別_健診受診率!$DT$7:$DT$49</c:f>
              <c:numCache>
                <c:formatCode>General</c:formatCode>
                <c:ptCount val="43"/>
                <c:pt idx="0">
                  <c:v>-0.60000000000000053</c:v>
                </c:pt>
                <c:pt idx="1">
                  <c:v>-0.40000000000000036</c:v>
                </c:pt>
                <c:pt idx="2">
                  <c:v>-1.0000000000000009</c:v>
                </c:pt>
                <c:pt idx="3">
                  <c:v>-1.3000000000000012</c:v>
                </c:pt>
                <c:pt idx="4">
                  <c:v>-1.5000000000000013</c:v>
                </c:pt>
                <c:pt idx="5">
                  <c:v>-0.20000000000000018</c:v>
                </c:pt>
                <c:pt idx="6">
                  <c:v>-2.0000000000000018</c:v>
                </c:pt>
                <c:pt idx="7">
                  <c:v>-0.80000000000000071</c:v>
                </c:pt>
                <c:pt idx="8">
                  <c:v>-1.5000000000000013</c:v>
                </c:pt>
                <c:pt idx="9">
                  <c:v>-1.2000000000000011</c:v>
                </c:pt>
                <c:pt idx="10">
                  <c:v>-0.70000000000000062</c:v>
                </c:pt>
                <c:pt idx="11">
                  <c:v>-1.3000000000000012</c:v>
                </c:pt>
                <c:pt idx="12">
                  <c:v>-1.0000000000000009</c:v>
                </c:pt>
                <c:pt idx="13">
                  <c:v>-1.7000000000000015</c:v>
                </c:pt>
                <c:pt idx="14">
                  <c:v>-0.30000000000000027</c:v>
                </c:pt>
                <c:pt idx="15">
                  <c:v>-0.10000000000000009</c:v>
                </c:pt>
                <c:pt idx="16">
                  <c:v>-0.30000000000000027</c:v>
                </c:pt>
                <c:pt idx="17">
                  <c:v>-0.30000000000000027</c:v>
                </c:pt>
                <c:pt idx="18">
                  <c:v>0.30000000000000027</c:v>
                </c:pt>
                <c:pt idx="19">
                  <c:v>-0.50000000000000044</c:v>
                </c:pt>
                <c:pt idx="20">
                  <c:v>-0.50000000000000044</c:v>
                </c:pt>
                <c:pt idx="21">
                  <c:v>-0.30000000000000027</c:v>
                </c:pt>
                <c:pt idx="22">
                  <c:v>-2.1000000000000019</c:v>
                </c:pt>
                <c:pt idx="23">
                  <c:v>-0.10000000000000009</c:v>
                </c:pt>
                <c:pt idx="24">
                  <c:v>-0.20000000000000018</c:v>
                </c:pt>
                <c:pt idx="25">
                  <c:v>-0.70000000000000062</c:v>
                </c:pt>
                <c:pt idx="26">
                  <c:v>-1.2000000000000011</c:v>
                </c:pt>
                <c:pt idx="27">
                  <c:v>-0.30000000000000027</c:v>
                </c:pt>
                <c:pt idx="28">
                  <c:v>0</c:v>
                </c:pt>
                <c:pt idx="29">
                  <c:v>-1.100000000000001</c:v>
                </c:pt>
                <c:pt idx="30">
                  <c:v>-0.50000000000000044</c:v>
                </c:pt>
                <c:pt idx="31">
                  <c:v>-0.50000000000000044</c:v>
                </c:pt>
                <c:pt idx="32">
                  <c:v>-0.9000000000000008</c:v>
                </c:pt>
                <c:pt idx="33">
                  <c:v>-1.8000000000000016</c:v>
                </c:pt>
                <c:pt idx="34">
                  <c:v>-1.100000000000001</c:v>
                </c:pt>
                <c:pt idx="35">
                  <c:v>-0.70000000000000062</c:v>
                </c:pt>
                <c:pt idx="36">
                  <c:v>-1.3000000000000012</c:v>
                </c:pt>
                <c:pt idx="37">
                  <c:v>-0.70000000000000062</c:v>
                </c:pt>
                <c:pt idx="38">
                  <c:v>-3.0000000000000027</c:v>
                </c:pt>
                <c:pt idx="39">
                  <c:v>-1.2000000000000011</c:v>
                </c:pt>
                <c:pt idx="40">
                  <c:v>1.19999999999999</c:v>
                </c:pt>
                <c:pt idx="41">
                  <c:v>0.30000000000000027</c:v>
                </c:pt>
                <c:pt idx="42">
                  <c:v>0.50000000000000044</c:v>
                </c:pt>
              </c:numCache>
            </c:numRef>
          </c:val>
          <c:extLst>
            <c:ext xmlns:c16="http://schemas.microsoft.com/office/drawing/2014/chart" uri="{C3380CC4-5D6E-409C-BE32-E72D297353CC}">
              <c16:uniqueId val="{00000005-C74A-4A3B-91DD-C49D587F2E29}"/>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6-C74A-4A3B-91DD-C49D587F2E29}"/>
              </c:ext>
            </c:extLst>
          </c:dPt>
          <c:dLbls>
            <c:dLbl>
              <c:idx val="0"/>
              <c:layout>
                <c:manualLayout>
                  <c:x val="-0.1602602657004831"/>
                  <c:y val="-0.89009904761904757"/>
                </c:manualLayout>
              </c:layout>
              <c:tx>
                <c:rich>
                  <a:bodyPr/>
                  <a:lstStyle/>
                  <a:p>
                    <a:fld id="{A7E591C8-1615-4F34-9B55-C7268C2FB791}" type="SERIESNAME">
                      <a:rPr lang="ja-JP" altLang="en-US"/>
                      <a:pPr/>
                      <a:t>[系列名]</a:t>
                    </a:fld>
                    <a:r>
                      <a:rPr lang="ja-JP" altLang="en-US" baseline="0"/>
                      <a:t>
</a:t>
                    </a:r>
                    <a:fld id="{C07F381F-4299-48CC-A9E2-5003181F330A}"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C74A-4A3B-91DD-C49D587F2E29}"/>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市区町村別_健診受診率!$FQ$7:$FQ$49</c:f>
              <c:numCache>
                <c:formatCode>General</c:formatCode>
                <c:ptCount val="43"/>
                <c:pt idx="0">
                  <c:v>-0.70000000000000062</c:v>
                </c:pt>
                <c:pt idx="1">
                  <c:v>-0.70000000000000062</c:v>
                </c:pt>
                <c:pt idx="2">
                  <c:v>-0.70000000000000062</c:v>
                </c:pt>
                <c:pt idx="3">
                  <c:v>-0.70000000000000062</c:v>
                </c:pt>
                <c:pt idx="4">
                  <c:v>-0.70000000000000062</c:v>
                </c:pt>
                <c:pt idx="5">
                  <c:v>-0.70000000000000062</c:v>
                </c:pt>
                <c:pt idx="6">
                  <c:v>-0.70000000000000062</c:v>
                </c:pt>
                <c:pt idx="7">
                  <c:v>-0.70000000000000062</c:v>
                </c:pt>
                <c:pt idx="8">
                  <c:v>-0.70000000000000062</c:v>
                </c:pt>
                <c:pt idx="9">
                  <c:v>-0.70000000000000062</c:v>
                </c:pt>
                <c:pt idx="10">
                  <c:v>-0.70000000000000062</c:v>
                </c:pt>
                <c:pt idx="11">
                  <c:v>-0.70000000000000062</c:v>
                </c:pt>
                <c:pt idx="12">
                  <c:v>-0.70000000000000062</c:v>
                </c:pt>
                <c:pt idx="13">
                  <c:v>-0.70000000000000062</c:v>
                </c:pt>
                <c:pt idx="14">
                  <c:v>-0.70000000000000062</c:v>
                </c:pt>
                <c:pt idx="15">
                  <c:v>-0.70000000000000062</c:v>
                </c:pt>
                <c:pt idx="16">
                  <c:v>-0.70000000000000062</c:v>
                </c:pt>
                <c:pt idx="17">
                  <c:v>-0.70000000000000062</c:v>
                </c:pt>
                <c:pt idx="18">
                  <c:v>-0.70000000000000062</c:v>
                </c:pt>
                <c:pt idx="19">
                  <c:v>-0.70000000000000062</c:v>
                </c:pt>
                <c:pt idx="20">
                  <c:v>-0.70000000000000062</c:v>
                </c:pt>
                <c:pt idx="21">
                  <c:v>-0.70000000000000062</c:v>
                </c:pt>
                <c:pt idx="22">
                  <c:v>-0.70000000000000062</c:v>
                </c:pt>
                <c:pt idx="23">
                  <c:v>-0.70000000000000062</c:v>
                </c:pt>
                <c:pt idx="24">
                  <c:v>-0.70000000000000062</c:v>
                </c:pt>
                <c:pt idx="25">
                  <c:v>-0.70000000000000062</c:v>
                </c:pt>
                <c:pt idx="26">
                  <c:v>-0.70000000000000062</c:v>
                </c:pt>
                <c:pt idx="27">
                  <c:v>-0.70000000000000062</c:v>
                </c:pt>
                <c:pt idx="28">
                  <c:v>-0.70000000000000062</c:v>
                </c:pt>
                <c:pt idx="29">
                  <c:v>-0.70000000000000062</c:v>
                </c:pt>
                <c:pt idx="30">
                  <c:v>-0.70000000000000062</c:v>
                </c:pt>
                <c:pt idx="31">
                  <c:v>-0.70000000000000062</c:v>
                </c:pt>
                <c:pt idx="32">
                  <c:v>-0.70000000000000062</c:v>
                </c:pt>
                <c:pt idx="33">
                  <c:v>-0.70000000000000062</c:v>
                </c:pt>
                <c:pt idx="34">
                  <c:v>-0.70000000000000062</c:v>
                </c:pt>
                <c:pt idx="35">
                  <c:v>-0.70000000000000062</c:v>
                </c:pt>
                <c:pt idx="36">
                  <c:v>-0.70000000000000062</c:v>
                </c:pt>
                <c:pt idx="37">
                  <c:v>-0.70000000000000062</c:v>
                </c:pt>
                <c:pt idx="38">
                  <c:v>-0.70000000000000062</c:v>
                </c:pt>
                <c:pt idx="39">
                  <c:v>-0.70000000000000062</c:v>
                </c:pt>
                <c:pt idx="40">
                  <c:v>-0.70000000000000062</c:v>
                </c:pt>
                <c:pt idx="41">
                  <c:v>-0.70000000000000062</c:v>
                </c:pt>
                <c:pt idx="42">
                  <c:v>-0.70000000000000062</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8-C74A-4A3B-91DD-C49D587F2E29}"/>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市区町村別_健診受診率!$DU$4:$DU$5</c:f>
              <c:strCache>
                <c:ptCount val="2"/>
                <c:pt idx="0">
                  <c:v>医科･歯科</c:v>
                </c:pt>
              </c:strCache>
            </c:strRef>
          </c:tx>
          <c:spPr>
            <a:solidFill>
              <a:schemeClr val="accent1">
                <a:lumMod val="60000"/>
                <a:lumOff val="40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市区町村別_健診受診率!$DU$7:$DU$50</c:f>
              <c:numCache>
                <c:formatCode>0.0%</c:formatCode>
                <c:ptCount val="44"/>
                <c:pt idx="0">
                  <c:v>3.0476025174698523E-2</c:v>
                </c:pt>
                <c:pt idx="1">
                  <c:v>3.4788274985023175E-2</c:v>
                </c:pt>
                <c:pt idx="2">
                  <c:v>3.3107982959807374E-2</c:v>
                </c:pt>
                <c:pt idx="3">
                  <c:v>3.7070524412296565E-2</c:v>
                </c:pt>
                <c:pt idx="4">
                  <c:v>6.75636713118693E-2</c:v>
                </c:pt>
                <c:pt idx="5">
                  <c:v>8.8607224401381648E-2</c:v>
                </c:pt>
                <c:pt idx="6">
                  <c:v>5.6215948489351165E-2</c:v>
                </c:pt>
                <c:pt idx="7">
                  <c:v>5.4671419247954212E-2</c:v>
                </c:pt>
                <c:pt idx="8">
                  <c:v>4.4722339974565491E-2</c:v>
                </c:pt>
                <c:pt idx="9">
                  <c:v>4.0613462084635045E-2</c:v>
                </c:pt>
                <c:pt idx="10">
                  <c:v>5.2570200310985089E-2</c:v>
                </c:pt>
                <c:pt idx="11">
                  <c:v>9.1248330583706502E-2</c:v>
                </c:pt>
                <c:pt idx="12">
                  <c:v>7.798239107298352E-2</c:v>
                </c:pt>
                <c:pt idx="13">
                  <c:v>5.4000181208661777E-2</c:v>
                </c:pt>
                <c:pt idx="14">
                  <c:v>6.448626966985499E-2</c:v>
                </c:pt>
                <c:pt idx="15">
                  <c:v>6.6815767402851556E-2</c:v>
                </c:pt>
                <c:pt idx="16">
                  <c:v>7.9204204204204209E-2</c:v>
                </c:pt>
                <c:pt idx="17">
                  <c:v>3.4517895809451027E-2</c:v>
                </c:pt>
                <c:pt idx="18">
                  <c:v>4.9772468714448237E-2</c:v>
                </c:pt>
                <c:pt idx="19">
                  <c:v>8.9480505454152717E-2</c:v>
                </c:pt>
                <c:pt idx="20">
                  <c:v>8.979427188382412E-2</c:v>
                </c:pt>
                <c:pt idx="21">
                  <c:v>6.3839867345730189E-2</c:v>
                </c:pt>
                <c:pt idx="22">
                  <c:v>7.7978555897128293E-2</c:v>
                </c:pt>
                <c:pt idx="23">
                  <c:v>3.9931919350615346E-2</c:v>
                </c:pt>
                <c:pt idx="24">
                  <c:v>5.3415061295971976E-2</c:v>
                </c:pt>
                <c:pt idx="25">
                  <c:v>4.6354494028912632E-2</c:v>
                </c:pt>
                <c:pt idx="26">
                  <c:v>0.11383561643835616</c:v>
                </c:pt>
                <c:pt idx="27">
                  <c:v>4.5758889852558542E-2</c:v>
                </c:pt>
                <c:pt idx="28">
                  <c:v>3.4253092293054233E-2</c:v>
                </c:pt>
                <c:pt idx="29">
                  <c:v>4.8560861874899504E-2</c:v>
                </c:pt>
                <c:pt idx="30">
                  <c:v>2.6776900296150048E-2</c:v>
                </c:pt>
                <c:pt idx="31">
                  <c:v>5.298223350253807E-2</c:v>
                </c:pt>
                <c:pt idx="32">
                  <c:v>2.6652012639098777E-2</c:v>
                </c:pt>
                <c:pt idx="33">
                  <c:v>6.1073228579899198E-2</c:v>
                </c:pt>
                <c:pt idx="34">
                  <c:v>0.12398157987956075</c:v>
                </c:pt>
                <c:pt idx="35">
                  <c:v>5.6004978220286245E-2</c:v>
                </c:pt>
                <c:pt idx="36">
                  <c:v>4.8792041686404546E-2</c:v>
                </c:pt>
                <c:pt idx="37">
                  <c:v>4.3658183322987792E-2</c:v>
                </c:pt>
                <c:pt idx="38">
                  <c:v>6.5555555555555561E-2</c:v>
                </c:pt>
                <c:pt idx="39">
                  <c:v>1.171875E-2</c:v>
                </c:pt>
                <c:pt idx="40">
                  <c:v>3.5278154681139755E-2</c:v>
                </c:pt>
                <c:pt idx="41">
                  <c:v>5.2421367948077884E-2</c:v>
                </c:pt>
                <c:pt idx="42">
                  <c:v>5.460385438972163E-2</c:v>
                </c:pt>
                <c:pt idx="43">
                  <c:v>4.8260962208565801E-2</c:v>
                </c:pt>
              </c:numCache>
            </c:numRef>
          </c:val>
          <c:extLst>
            <c:ext xmlns:c16="http://schemas.microsoft.com/office/drawing/2014/chart" uri="{C3380CC4-5D6E-409C-BE32-E72D297353CC}">
              <c16:uniqueId val="{00000017-7F6C-4546-B0A9-229C47C42853}"/>
            </c:ext>
          </c:extLst>
        </c:ser>
        <c:ser>
          <c:idx val="3"/>
          <c:order val="1"/>
          <c:tx>
            <c:strRef>
              <c:f>市区町村別_健診受診率!$DX$4:$DX$5</c:f>
              <c:strCache>
                <c:ptCount val="2"/>
                <c:pt idx="0">
                  <c:v>医科のみ</c:v>
                </c:pt>
              </c:strCache>
            </c:strRef>
          </c:tx>
          <c:spPr>
            <a:solidFill>
              <a:srgbClr val="FFC000"/>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市区町村別_健診受診率!$DX$7:$DX$50</c:f>
              <c:numCache>
                <c:formatCode>0.0%</c:formatCode>
                <c:ptCount val="44"/>
                <c:pt idx="0">
                  <c:v>0.12263609882729372</c:v>
                </c:pt>
                <c:pt idx="1">
                  <c:v>0.17526564158617719</c:v>
                </c:pt>
                <c:pt idx="2">
                  <c:v>0.1610946471568809</c:v>
                </c:pt>
                <c:pt idx="3">
                  <c:v>0.16495881052843078</c:v>
                </c:pt>
                <c:pt idx="4">
                  <c:v>0.35300336376741953</c:v>
                </c:pt>
                <c:pt idx="5">
                  <c:v>0.24214038990691411</c:v>
                </c:pt>
                <c:pt idx="6">
                  <c:v>0.22102526002971767</c:v>
                </c:pt>
                <c:pt idx="7">
                  <c:v>0.25596164466087656</c:v>
                </c:pt>
                <c:pt idx="8">
                  <c:v>0.16087325137770242</c:v>
                </c:pt>
                <c:pt idx="9">
                  <c:v>0.11723942061914229</c:v>
                </c:pt>
                <c:pt idx="10">
                  <c:v>0.17945669075276685</c:v>
                </c:pt>
                <c:pt idx="11">
                  <c:v>0.15763217849006206</c:v>
                </c:pt>
                <c:pt idx="12">
                  <c:v>0.19547199019576225</c:v>
                </c:pt>
                <c:pt idx="13">
                  <c:v>0.1513092325813174</c:v>
                </c:pt>
                <c:pt idx="14">
                  <c:v>0.21212588707189139</c:v>
                </c:pt>
                <c:pt idx="15">
                  <c:v>0.20904389152921443</c:v>
                </c:pt>
                <c:pt idx="16">
                  <c:v>0.21779279279279279</c:v>
                </c:pt>
                <c:pt idx="17">
                  <c:v>0.1557763342249395</c:v>
                </c:pt>
                <c:pt idx="18">
                  <c:v>0.17939419795221842</c:v>
                </c:pt>
                <c:pt idx="19">
                  <c:v>0.22934442164380603</c:v>
                </c:pt>
                <c:pt idx="20">
                  <c:v>0.18305768455022187</c:v>
                </c:pt>
                <c:pt idx="21">
                  <c:v>0.21461565794148998</c:v>
                </c:pt>
                <c:pt idx="22">
                  <c:v>0.24788183249606358</c:v>
                </c:pt>
                <c:pt idx="23">
                  <c:v>0.22492799162084315</c:v>
                </c:pt>
                <c:pt idx="24">
                  <c:v>0.12697022767075306</c:v>
                </c:pt>
                <c:pt idx="25">
                  <c:v>0.16310496543054684</c:v>
                </c:pt>
                <c:pt idx="26">
                  <c:v>0.28575342465753423</c:v>
                </c:pt>
                <c:pt idx="27">
                  <c:v>0.1553686036426713</c:v>
                </c:pt>
                <c:pt idx="28">
                  <c:v>0.15318744053282587</c:v>
                </c:pt>
                <c:pt idx="29">
                  <c:v>0.1665862678887281</c:v>
                </c:pt>
                <c:pt idx="30">
                  <c:v>0.1606614017769003</c:v>
                </c:pt>
                <c:pt idx="31">
                  <c:v>0.23635786802030456</c:v>
                </c:pt>
                <c:pt idx="32">
                  <c:v>0.11457617804643495</c:v>
                </c:pt>
                <c:pt idx="33">
                  <c:v>0.18084790987251706</c:v>
                </c:pt>
                <c:pt idx="34">
                  <c:v>0.34006376195536664</c:v>
                </c:pt>
                <c:pt idx="35">
                  <c:v>0.16988176726820162</c:v>
                </c:pt>
                <c:pt idx="36">
                  <c:v>0.16248223590715299</c:v>
                </c:pt>
                <c:pt idx="37">
                  <c:v>0.15125181046968755</c:v>
                </c:pt>
                <c:pt idx="38">
                  <c:v>0.19555555555555557</c:v>
                </c:pt>
                <c:pt idx="39">
                  <c:v>0.12773437500000001</c:v>
                </c:pt>
                <c:pt idx="40">
                  <c:v>0.20217096336499321</c:v>
                </c:pt>
                <c:pt idx="41">
                  <c:v>0.25711432850723914</c:v>
                </c:pt>
                <c:pt idx="42">
                  <c:v>0.2569593147751606</c:v>
                </c:pt>
                <c:pt idx="43">
                  <c:v>0.1712068897890299</c:v>
                </c:pt>
              </c:numCache>
            </c:numRef>
          </c:val>
          <c:extLst>
            <c:ext xmlns:c16="http://schemas.microsoft.com/office/drawing/2014/chart" uri="{C3380CC4-5D6E-409C-BE32-E72D297353CC}">
              <c16:uniqueId val="{00000018-7F6C-4546-B0A9-229C47C42853}"/>
            </c:ext>
          </c:extLst>
        </c:ser>
        <c:ser>
          <c:idx val="1"/>
          <c:order val="2"/>
          <c:tx>
            <c:strRef>
              <c:f>市区町村別_健診受診率!$EA$4:$EA$5</c:f>
              <c:strCache>
                <c:ptCount val="2"/>
                <c:pt idx="0">
                  <c:v>歯科のみ</c:v>
                </c:pt>
              </c:strCache>
            </c:strRef>
          </c:tx>
          <c:spPr>
            <a:solidFill>
              <a:schemeClr val="accent3">
                <a:lumMod val="75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市区町村別_健診受診率!$EA$7:$EA$50</c:f>
              <c:numCache>
                <c:formatCode>0.0%</c:formatCode>
                <c:ptCount val="44"/>
                <c:pt idx="0">
                  <c:v>7.4595891754833457E-2</c:v>
                </c:pt>
                <c:pt idx="1">
                  <c:v>4.9912241058572525E-2</c:v>
                </c:pt>
                <c:pt idx="2">
                  <c:v>5.6538247823671048E-2</c:v>
                </c:pt>
                <c:pt idx="3">
                  <c:v>6.5903154510749448E-2</c:v>
                </c:pt>
                <c:pt idx="4">
                  <c:v>3.4887073522345026E-2</c:v>
                </c:pt>
                <c:pt idx="5">
                  <c:v>6.7648264153152629E-2</c:v>
                </c:pt>
                <c:pt idx="6">
                  <c:v>6.8722139673105503E-2</c:v>
                </c:pt>
                <c:pt idx="7">
                  <c:v>5.2035744766303529E-2</c:v>
                </c:pt>
                <c:pt idx="8">
                  <c:v>8.1178465451462484E-2</c:v>
                </c:pt>
                <c:pt idx="9">
                  <c:v>8.6907128656631638E-2</c:v>
                </c:pt>
                <c:pt idx="10">
                  <c:v>4.109119180462819E-2</c:v>
                </c:pt>
                <c:pt idx="11">
                  <c:v>0.13457459344803205</c:v>
                </c:pt>
                <c:pt idx="12">
                  <c:v>9.6881349372722289E-2</c:v>
                </c:pt>
                <c:pt idx="13">
                  <c:v>8.634592733532663E-2</c:v>
                </c:pt>
                <c:pt idx="14">
                  <c:v>7.1351434742363468E-2</c:v>
                </c:pt>
                <c:pt idx="15">
                  <c:v>6.4264746994688288E-2</c:v>
                </c:pt>
                <c:pt idx="16">
                  <c:v>8.3783783783783788E-2</c:v>
                </c:pt>
                <c:pt idx="17">
                  <c:v>5.0821551394726786E-2</c:v>
                </c:pt>
                <c:pt idx="18">
                  <c:v>6.4633105802047786E-2</c:v>
                </c:pt>
                <c:pt idx="19">
                  <c:v>9.0398531158872447E-2</c:v>
                </c:pt>
                <c:pt idx="20">
                  <c:v>0.11335215812827754</c:v>
                </c:pt>
                <c:pt idx="21">
                  <c:v>6.2537012910103038E-2</c:v>
                </c:pt>
                <c:pt idx="22">
                  <c:v>6.073329834295569E-2</c:v>
                </c:pt>
                <c:pt idx="23">
                  <c:v>4.4907043728724796E-2</c:v>
                </c:pt>
                <c:pt idx="24">
                  <c:v>7.1694395796847638E-2</c:v>
                </c:pt>
                <c:pt idx="25">
                  <c:v>7.8881206788183528E-2</c:v>
                </c:pt>
                <c:pt idx="26">
                  <c:v>6.3424657534246573E-2</c:v>
                </c:pt>
                <c:pt idx="27">
                  <c:v>8.6227233304423237E-2</c:v>
                </c:pt>
                <c:pt idx="28">
                  <c:v>5.3282588011417699E-2</c:v>
                </c:pt>
                <c:pt idx="29">
                  <c:v>6.7534973468403287E-2</c:v>
                </c:pt>
                <c:pt idx="30">
                  <c:v>4.6026653504442253E-2</c:v>
                </c:pt>
                <c:pt idx="31">
                  <c:v>4.9333756345177664E-2</c:v>
                </c:pt>
                <c:pt idx="32">
                  <c:v>3.3383706553097955E-2</c:v>
                </c:pt>
                <c:pt idx="33">
                  <c:v>7.5600355766380078E-2</c:v>
                </c:pt>
                <c:pt idx="34">
                  <c:v>3.9674105561459443E-2</c:v>
                </c:pt>
                <c:pt idx="35">
                  <c:v>4.2937149968886125E-2</c:v>
                </c:pt>
                <c:pt idx="36">
                  <c:v>8.1951681667456186E-2</c:v>
                </c:pt>
                <c:pt idx="37">
                  <c:v>7.0763500931098691E-2</c:v>
                </c:pt>
                <c:pt idx="38">
                  <c:v>7.8888888888888883E-2</c:v>
                </c:pt>
                <c:pt idx="39">
                  <c:v>2.0703124999999999E-2</c:v>
                </c:pt>
                <c:pt idx="40">
                  <c:v>3.0529172320217096E-2</c:v>
                </c:pt>
                <c:pt idx="41">
                  <c:v>3.6445332001997004E-2</c:v>
                </c:pt>
                <c:pt idx="42">
                  <c:v>6.2098501070663809E-2</c:v>
                </c:pt>
                <c:pt idx="43">
                  <c:v>6.934419156395201E-2</c:v>
                </c:pt>
              </c:numCache>
            </c:numRef>
          </c:val>
          <c:extLst>
            <c:ext xmlns:c16="http://schemas.microsoft.com/office/drawing/2014/chart" uri="{C3380CC4-5D6E-409C-BE32-E72D297353CC}">
              <c16:uniqueId val="{00000016-7F6C-4546-B0A9-229C47C42853}"/>
            </c:ext>
          </c:extLst>
        </c:ser>
        <c:ser>
          <c:idx val="0"/>
          <c:order val="3"/>
          <c:tx>
            <c:strRef>
              <c:f>市区町村別_健診受診率!$ED$4:$ED$5</c:f>
              <c:strCache>
                <c:ptCount val="2"/>
                <c:pt idx="0">
                  <c:v>未受診</c:v>
                </c:pt>
              </c:strCache>
            </c:strRef>
          </c:tx>
          <c:spPr>
            <a:solidFill>
              <a:srgbClr val="E6B9B8"/>
            </a:solidFill>
            <a:ln>
              <a:noFill/>
            </a:ln>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市区町村別_健診受診率!$ED$7:$ED$50</c:f>
              <c:numCache>
                <c:formatCode>0.0%</c:formatCode>
                <c:ptCount val="44"/>
                <c:pt idx="0">
                  <c:v>0.77229198424317436</c:v>
                </c:pt>
                <c:pt idx="1">
                  <c:v>0.74003384237022707</c:v>
                </c:pt>
                <c:pt idx="2">
                  <c:v>0.74925912205964063</c:v>
                </c:pt>
                <c:pt idx="3">
                  <c:v>0.73206751054852326</c:v>
                </c:pt>
                <c:pt idx="4">
                  <c:v>0.54454589139836618</c:v>
                </c:pt>
                <c:pt idx="5">
                  <c:v>0.60160412153855158</c:v>
                </c:pt>
                <c:pt idx="6">
                  <c:v>0.65403665180782566</c:v>
                </c:pt>
                <c:pt idx="7">
                  <c:v>0.63733119132486571</c:v>
                </c:pt>
                <c:pt idx="8">
                  <c:v>0.71322594319626964</c:v>
                </c:pt>
                <c:pt idx="9">
                  <c:v>0.75523998863959108</c:v>
                </c:pt>
                <c:pt idx="10">
                  <c:v>0.72688191713161987</c:v>
                </c:pt>
                <c:pt idx="11">
                  <c:v>0.61654489747819941</c:v>
                </c:pt>
                <c:pt idx="12">
                  <c:v>0.62966426935853193</c:v>
                </c:pt>
                <c:pt idx="13">
                  <c:v>0.70834465887469422</c:v>
                </c:pt>
                <c:pt idx="14">
                  <c:v>0.65203640851589018</c:v>
                </c:pt>
                <c:pt idx="15">
                  <c:v>0.6598755940732457</c:v>
                </c:pt>
                <c:pt idx="16">
                  <c:v>0.61921921921921919</c:v>
                </c:pt>
                <c:pt idx="17">
                  <c:v>0.75888421857088273</c:v>
                </c:pt>
                <c:pt idx="18">
                  <c:v>0.70620022753128553</c:v>
                </c:pt>
                <c:pt idx="19">
                  <c:v>0.59077654174316885</c:v>
                </c:pt>
                <c:pt idx="20">
                  <c:v>0.61379588543767649</c:v>
                </c:pt>
                <c:pt idx="21">
                  <c:v>0.65900746180267677</c:v>
                </c:pt>
                <c:pt idx="22">
                  <c:v>0.61340631326385242</c:v>
                </c:pt>
                <c:pt idx="23">
                  <c:v>0.69023304529981666</c:v>
                </c:pt>
                <c:pt idx="24">
                  <c:v>0.74792031523642732</c:v>
                </c:pt>
                <c:pt idx="25">
                  <c:v>0.71165933375235702</c:v>
                </c:pt>
                <c:pt idx="26">
                  <c:v>0.53698630136986303</c:v>
                </c:pt>
                <c:pt idx="27">
                  <c:v>0.71264527320034687</c:v>
                </c:pt>
                <c:pt idx="28">
                  <c:v>0.75927687916270215</c:v>
                </c:pt>
                <c:pt idx="29">
                  <c:v>0.71731789676796909</c:v>
                </c:pt>
                <c:pt idx="30">
                  <c:v>0.76653504442250742</c:v>
                </c:pt>
                <c:pt idx="31">
                  <c:v>0.66132614213197971</c:v>
                </c:pt>
                <c:pt idx="32">
                  <c:v>0.82538810276136831</c:v>
                </c:pt>
                <c:pt idx="33">
                  <c:v>0.68247850578120373</c:v>
                </c:pt>
                <c:pt idx="34">
                  <c:v>0.4962805526036132</c:v>
                </c:pt>
                <c:pt idx="35">
                  <c:v>0.73117610454262605</c:v>
                </c:pt>
                <c:pt idx="36">
                  <c:v>0.70677404073898631</c:v>
                </c:pt>
                <c:pt idx="37">
                  <c:v>0.73432650527622589</c:v>
                </c:pt>
                <c:pt idx="38">
                  <c:v>0.66</c:v>
                </c:pt>
                <c:pt idx="39">
                  <c:v>0.83984375</c:v>
                </c:pt>
                <c:pt idx="40">
                  <c:v>0.73202170963364999</c:v>
                </c:pt>
                <c:pt idx="41">
                  <c:v>0.65401897154268596</c:v>
                </c:pt>
                <c:pt idx="42">
                  <c:v>0.62633832976445392</c:v>
                </c:pt>
                <c:pt idx="43">
                  <c:v>0.71118795643845234</c:v>
                </c:pt>
              </c:numCache>
            </c:numRef>
          </c:val>
          <c:extLst>
            <c:ext xmlns:c16="http://schemas.microsoft.com/office/drawing/2014/chart" uri="{C3380CC4-5D6E-409C-BE32-E72D297353CC}">
              <c16:uniqueId val="{00000015-7F6C-4546-B0A9-229C47C42853}"/>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545068150074652"/>
          <c:h val="2.20675045225173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市区町村別_健診受診率!$ES$4:$ES$5</c:f>
              <c:strCache>
                <c:ptCount val="2"/>
                <c:pt idx="0">
                  <c:v>医科･歯科</c:v>
                </c:pt>
              </c:strCache>
            </c:strRef>
          </c:tx>
          <c:spPr>
            <a:solidFill>
              <a:schemeClr val="accent1">
                <a:lumMod val="60000"/>
                <a:lumOff val="40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市区町村別_健診受診率!$ES$7:$ES$50</c:f>
              <c:numCache>
                <c:formatCode>0.0%</c:formatCode>
                <c:ptCount val="44"/>
                <c:pt idx="0">
                  <c:v>3.2640492686682065E-2</c:v>
                </c:pt>
                <c:pt idx="1">
                  <c:v>3.9629706677761597E-2</c:v>
                </c:pt>
                <c:pt idx="2">
                  <c:v>4.7337278106508875E-2</c:v>
                </c:pt>
                <c:pt idx="3">
                  <c:v>4.2413572343149811E-2</c:v>
                </c:pt>
                <c:pt idx="4">
                  <c:v>5.931656995486783E-2</c:v>
                </c:pt>
                <c:pt idx="5">
                  <c:v>9.3036978756884339E-2</c:v>
                </c:pt>
                <c:pt idx="6">
                  <c:v>6.7164179104477612E-2</c:v>
                </c:pt>
                <c:pt idx="7">
                  <c:v>6.5949119373776913E-2</c:v>
                </c:pt>
                <c:pt idx="8">
                  <c:v>4.8814504881450491E-2</c:v>
                </c:pt>
                <c:pt idx="9">
                  <c:v>4.0482954545454544E-2</c:v>
                </c:pt>
                <c:pt idx="10">
                  <c:v>5.7605760576057603E-2</c:v>
                </c:pt>
                <c:pt idx="11">
                  <c:v>9.587317564167086E-2</c:v>
                </c:pt>
                <c:pt idx="12">
                  <c:v>8.8829471182412356E-2</c:v>
                </c:pt>
                <c:pt idx="13">
                  <c:v>6.9174757281553395E-2</c:v>
                </c:pt>
                <c:pt idx="14">
                  <c:v>6.7761806981519512E-2</c:v>
                </c:pt>
                <c:pt idx="15">
                  <c:v>7.3286918285086114E-2</c:v>
                </c:pt>
                <c:pt idx="16">
                  <c:v>9.9654377880184331E-2</c:v>
                </c:pt>
                <c:pt idx="17">
                  <c:v>3.3861671469740631E-2</c:v>
                </c:pt>
                <c:pt idx="18">
                  <c:v>5.0199203187250997E-2</c:v>
                </c:pt>
                <c:pt idx="19">
                  <c:v>9.8173515981735154E-2</c:v>
                </c:pt>
                <c:pt idx="20">
                  <c:v>9.9704579025110776E-2</c:v>
                </c:pt>
                <c:pt idx="21">
                  <c:v>6.3131313131313135E-2</c:v>
                </c:pt>
                <c:pt idx="22">
                  <c:v>8.1497797356828189E-2</c:v>
                </c:pt>
                <c:pt idx="23">
                  <c:v>3.5443037974683546E-2</c:v>
                </c:pt>
                <c:pt idx="24">
                  <c:v>5.1606621226874393E-2</c:v>
                </c:pt>
                <c:pt idx="25">
                  <c:v>4.9689440993788817E-2</c:v>
                </c:pt>
                <c:pt idx="26">
                  <c:v>0.1111111111111111</c:v>
                </c:pt>
                <c:pt idx="27">
                  <c:v>4.7379382158972576E-2</c:v>
                </c:pt>
                <c:pt idx="28">
                  <c:v>4.6846846846846847E-2</c:v>
                </c:pt>
                <c:pt idx="29">
                  <c:v>5.1127819548872182E-2</c:v>
                </c:pt>
                <c:pt idx="30">
                  <c:v>4.1608876560332873E-2</c:v>
                </c:pt>
                <c:pt idx="31">
                  <c:v>7.7510917030567686E-2</c:v>
                </c:pt>
                <c:pt idx="32">
                  <c:v>3.2397408207343416E-2</c:v>
                </c:pt>
                <c:pt idx="33">
                  <c:v>6.1465721040189124E-2</c:v>
                </c:pt>
                <c:pt idx="34">
                  <c:v>0.14512922465208747</c:v>
                </c:pt>
                <c:pt idx="35">
                  <c:v>4.807692307692308E-2</c:v>
                </c:pt>
                <c:pt idx="36">
                  <c:v>4.2857142857142858E-2</c:v>
                </c:pt>
                <c:pt idx="37">
                  <c:v>3.9447731755424063E-2</c:v>
                </c:pt>
                <c:pt idx="38">
                  <c:v>1.6949152542372881E-2</c:v>
                </c:pt>
                <c:pt idx="39">
                  <c:v>3.1496062992125984E-2</c:v>
                </c:pt>
                <c:pt idx="40">
                  <c:v>5.7894736842105263E-2</c:v>
                </c:pt>
                <c:pt idx="41">
                  <c:v>2.6548672566371681E-2</c:v>
                </c:pt>
                <c:pt idx="42">
                  <c:v>6.097560975609756E-2</c:v>
                </c:pt>
                <c:pt idx="43">
                  <c:v>5.5485387843929736E-2</c:v>
                </c:pt>
              </c:numCache>
            </c:numRef>
          </c:val>
          <c:extLst>
            <c:ext xmlns:c16="http://schemas.microsoft.com/office/drawing/2014/chart" uri="{C3380CC4-5D6E-409C-BE32-E72D297353CC}">
              <c16:uniqueId val="{00000017-D9AF-4D00-AA81-6826A33755F1}"/>
            </c:ext>
          </c:extLst>
        </c:ser>
        <c:ser>
          <c:idx val="3"/>
          <c:order val="1"/>
          <c:tx>
            <c:strRef>
              <c:f>市区町村別_健診受診率!$EV$4:$EV$5</c:f>
              <c:strCache>
                <c:ptCount val="2"/>
                <c:pt idx="0">
                  <c:v>医科のみ</c:v>
                </c:pt>
              </c:strCache>
            </c:strRef>
          </c:tx>
          <c:spPr>
            <a:solidFill>
              <a:srgbClr val="FFC000"/>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市区町村別_健診受診率!$EV$7:$EV$50</c:f>
              <c:numCache>
                <c:formatCode>0.0%</c:formatCode>
                <c:ptCount val="44"/>
                <c:pt idx="0">
                  <c:v>0.12455735180908391</c:v>
                </c:pt>
                <c:pt idx="1">
                  <c:v>0.19169960474308301</c:v>
                </c:pt>
                <c:pt idx="2">
                  <c:v>0.18827326519634213</c:v>
                </c:pt>
                <c:pt idx="3">
                  <c:v>0.18709987195902689</c:v>
                </c:pt>
                <c:pt idx="4">
                  <c:v>0.35912314635718889</c:v>
                </c:pt>
                <c:pt idx="5">
                  <c:v>0.22187254130605821</c:v>
                </c:pt>
                <c:pt idx="6">
                  <c:v>0.21194029850746268</c:v>
                </c:pt>
                <c:pt idx="7">
                  <c:v>0.28003913894324856</c:v>
                </c:pt>
                <c:pt idx="8">
                  <c:v>0.18270571827057183</c:v>
                </c:pt>
                <c:pt idx="9">
                  <c:v>0.14630681818181818</c:v>
                </c:pt>
                <c:pt idx="10">
                  <c:v>0.21116111611161117</c:v>
                </c:pt>
                <c:pt idx="11">
                  <c:v>0.18243583291394061</c:v>
                </c:pt>
                <c:pt idx="12">
                  <c:v>0.17468805704099821</c:v>
                </c:pt>
                <c:pt idx="13">
                  <c:v>0.16262135922330098</c:v>
                </c:pt>
                <c:pt idx="14">
                  <c:v>0.20807665982203971</c:v>
                </c:pt>
                <c:pt idx="15">
                  <c:v>0.20300476364968853</c:v>
                </c:pt>
                <c:pt idx="16">
                  <c:v>0.23790322580645162</c:v>
                </c:pt>
                <c:pt idx="17">
                  <c:v>0.18659942363112392</c:v>
                </c:pt>
                <c:pt idx="18">
                  <c:v>0.19681274900398407</c:v>
                </c:pt>
                <c:pt idx="19">
                  <c:v>0.23972602739726026</c:v>
                </c:pt>
                <c:pt idx="20">
                  <c:v>0.20125553914327918</c:v>
                </c:pt>
                <c:pt idx="21">
                  <c:v>0.2196969696969697</c:v>
                </c:pt>
                <c:pt idx="22">
                  <c:v>0.25330396475770928</c:v>
                </c:pt>
                <c:pt idx="23">
                  <c:v>0.18481012658227849</c:v>
                </c:pt>
                <c:pt idx="24">
                  <c:v>0.14605647517039921</c:v>
                </c:pt>
                <c:pt idx="25">
                  <c:v>0.15683229813664595</c:v>
                </c:pt>
                <c:pt idx="26">
                  <c:v>0.26928104575163397</c:v>
                </c:pt>
                <c:pt idx="27">
                  <c:v>0.16261714682401943</c:v>
                </c:pt>
                <c:pt idx="28">
                  <c:v>0.23243243243243245</c:v>
                </c:pt>
                <c:pt idx="29">
                  <c:v>0.16541353383458646</c:v>
                </c:pt>
                <c:pt idx="30">
                  <c:v>0.21844660194174756</c:v>
                </c:pt>
                <c:pt idx="31">
                  <c:v>0.24454148471615719</c:v>
                </c:pt>
                <c:pt idx="32">
                  <c:v>0.13174946004319654</c:v>
                </c:pt>
                <c:pt idx="33">
                  <c:v>0.23877068557919623</c:v>
                </c:pt>
                <c:pt idx="34">
                  <c:v>0.39960238568588469</c:v>
                </c:pt>
                <c:pt idx="35">
                  <c:v>0.24038461538461539</c:v>
                </c:pt>
                <c:pt idx="36">
                  <c:v>0.17142857142857143</c:v>
                </c:pt>
                <c:pt idx="37">
                  <c:v>0.24260355029585798</c:v>
                </c:pt>
                <c:pt idx="38">
                  <c:v>0.23728813559322035</c:v>
                </c:pt>
                <c:pt idx="39">
                  <c:v>0.11811023622047244</c:v>
                </c:pt>
                <c:pt idx="40">
                  <c:v>0.28421052631578947</c:v>
                </c:pt>
                <c:pt idx="41">
                  <c:v>0.27433628318584069</c:v>
                </c:pt>
                <c:pt idx="42">
                  <c:v>0.15853658536585366</c:v>
                </c:pt>
                <c:pt idx="43">
                  <c:v>0.18613011036841287</c:v>
                </c:pt>
              </c:numCache>
            </c:numRef>
          </c:val>
          <c:extLst>
            <c:ext xmlns:c16="http://schemas.microsoft.com/office/drawing/2014/chart" uri="{C3380CC4-5D6E-409C-BE32-E72D297353CC}">
              <c16:uniqueId val="{00000018-D9AF-4D00-AA81-6826A33755F1}"/>
            </c:ext>
          </c:extLst>
        </c:ser>
        <c:ser>
          <c:idx val="1"/>
          <c:order val="2"/>
          <c:tx>
            <c:strRef>
              <c:f>市区町村別_健診受診率!$EY$4:$EY$5</c:f>
              <c:strCache>
                <c:ptCount val="2"/>
                <c:pt idx="0">
                  <c:v>歯科のみ</c:v>
                </c:pt>
              </c:strCache>
            </c:strRef>
          </c:tx>
          <c:spPr>
            <a:solidFill>
              <a:schemeClr val="accent3">
                <a:lumMod val="75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市区町村別_健診受診率!$EY$7:$EY$50</c:f>
              <c:numCache>
                <c:formatCode>0.0%</c:formatCode>
                <c:ptCount val="44"/>
                <c:pt idx="0">
                  <c:v>8.2755966127790612E-2</c:v>
                </c:pt>
                <c:pt idx="1">
                  <c:v>5.5752028292074061E-2</c:v>
                </c:pt>
                <c:pt idx="2">
                  <c:v>6.1323292092522859E-2</c:v>
                </c:pt>
                <c:pt idx="3">
                  <c:v>7.4743918053777211E-2</c:v>
                </c:pt>
                <c:pt idx="4">
                  <c:v>3.5460992907801421E-2</c:v>
                </c:pt>
                <c:pt idx="5">
                  <c:v>8.3398898505114089E-2</c:v>
                </c:pt>
                <c:pt idx="6">
                  <c:v>7.4626865671641784E-2</c:v>
                </c:pt>
                <c:pt idx="7">
                  <c:v>5.1467710371819964E-2</c:v>
                </c:pt>
                <c:pt idx="8">
                  <c:v>8.926080892608089E-2</c:v>
                </c:pt>
                <c:pt idx="9">
                  <c:v>7.5994318181818177E-2</c:v>
                </c:pt>
                <c:pt idx="10">
                  <c:v>4.6444644464446447E-2</c:v>
                </c:pt>
                <c:pt idx="11">
                  <c:v>0.14267740312028182</c:v>
                </c:pt>
                <c:pt idx="12">
                  <c:v>0.11021984551396316</c:v>
                </c:pt>
                <c:pt idx="13">
                  <c:v>0.1104368932038835</c:v>
                </c:pt>
                <c:pt idx="14">
                  <c:v>7.4606433949349765E-2</c:v>
                </c:pt>
                <c:pt idx="15">
                  <c:v>6.7057530230853798E-2</c:v>
                </c:pt>
                <c:pt idx="16">
                  <c:v>8.9861751152073732E-2</c:v>
                </c:pt>
                <c:pt idx="17">
                  <c:v>5.6916426512968299E-2</c:v>
                </c:pt>
                <c:pt idx="18">
                  <c:v>6.932270916334661E-2</c:v>
                </c:pt>
                <c:pt idx="19">
                  <c:v>0.11358447488584475</c:v>
                </c:pt>
                <c:pt idx="20">
                  <c:v>0.12296898079763663</c:v>
                </c:pt>
                <c:pt idx="21">
                  <c:v>4.924242424242424E-2</c:v>
                </c:pt>
                <c:pt idx="22">
                  <c:v>6.3876651982378851E-2</c:v>
                </c:pt>
                <c:pt idx="23">
                  <c:v>4.6413502109704644E-2</c:v>
                </c:pt>
                <c:pt idx="24">
                  <c:v>7.108081791626096E-2</c:v>
                </c:pt>
                <c:pt idx="25">
                  <c:v>8.8509316770186336E-2</c:v>
                </c:pt>
                <c:pt idx="26">
                  <c:v>8.2352941176470587E-2</c:v>
                </c:pt>
                <c:pt idx="27">
                  <c:v>9.2155501561957648E-2</c:v>
                </c:pt>
                <c:pt idx="28">
                  <c:v>7.3873873873873869E-2</c:v>
                </c:pt>
                <c:pt idx="29">
                  <c:v>7.5187969924812026E-2</c:v>
                </c:pt>
                <c:pt idx="30">
                  <c:v>4.5769764216366159E-2</c:v>
                </c:pt>
                <c:pt idx="31">
                  <c:v>5.458515283842795E-2</c:v>
                </c:pt>
                <c:pt idx="32">
                  <c:v>4.5356371490280781E-2</c:v>
                </c:pt>
                <c:pt idx="33">
                  <c:v>6.3829787234042548E-2</c:v>
                </c:pt>
                <c:pt idx="34">
                  <c:v>5.5666003976143144E-2</c:v>
                </c:pt>
                <c:pt idx="35">
                  <c:v>6.7307692307692304E-2</c:v>
                </c:pt>
                <c:pt idx="36">
                  <c:v>7.857142857142857E-2</c:v>
                </c:pt>
                <c:pt idx="37">
                  <c:v>8.6785009861932938E-2</c:v>
                </c:pt>
                <c:pt idx="38">
                  <c:v>0.10169491525423729</c:v>
                </c:pt>
                <c:pt idx="39">
                  <c:v>3.1496062992125984E-2</c:v>
                </c:pt>
                <c:pt idx="40">
                  <c:v>2.6315789473684209E-2</c:v>
                </c:pt>
                <c:pt idx="41">
                  <c:v>6.637168141592921E-2</c:v>
                </c:pt>
                <c:pt idx="42">
                  <c:v>0.14634146341463414</c:v>
                </c:pt>
                <c:pt idx="43">
                  <c:v>7.7287035597699366E-2</c:v>
                </c:pt>
              </c:numCache>
            </c:numRef>
          </c:val>
          <c:extLst>
            <c:ext xmlns:c16="http://schemas.microsoft.com/office/drawing/2014/chart" uri="{C3380CC4-5D6E-409C-BE32-E72D297353CC}">
              <c16:uniqueId val="{00000016-D9AF-4D00-AA81-6826A33755F1}"/>
            </c:ext>
          </c:extLst>
        </c:ser>
        <c:ser>
          <c:idx val="0"/>
          <c:order val="3"/>
          <c:tx>
            <c:strRef>
              <c:f>市区町村別_健診受診率!$FB$4:$FB$5</c:f>
              <c:strCache>
                <c:ptCount val="2"/>
                <c:pt idx="0">
                  <c:v>未受診</c:v>
                </c:pt>
              </c:strCache>
            </c:strRef>
          </c:tx>
          <c:spPr>
            <a:solidFill>
              <a:srgbClr val="E6B9B8"/>
            </a:solidFill>
            <a:ln>
              <a:noFill/>
            </a:ln>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市区町村別_健診受診率!$FB$7:$FB$50</c:f>
              <c:numCache>
                <c:formatCode>0.0%</c:formatCode>
                <c:ptCount val="44"/>
                <c:pt idx="0">
                  <c:v>0.76004618937644342</c:v>
                </c:pt>
                <c:pt idx="1">
                  <c:v>0.71291866028708128</c:v>
                </c:pt>
                <c:pt idx="2">
                  <c:v>0.70306616460462612</c:v>
                </c:pt>
                <c:pt idx="3">
                  <c:v>0.69574263764404609</c:v>
                </c:pt>
                <c:pt idx="4">
                  <c:v>0.54609929078014185</c:v>
                </c:pt>
                <c:pt idx="5">
                  <c:v>0.60169158143194335</c:v>
                </c:pt>
                <c:pt idx="6">
                  <c:v>0.64626865671641787</c:v>
                </c:pt>
                <c:pt idx="7">
                  <c:v>0.60254403131115464</c:v>
                </c:pt>
                <c:pt idx="8">
                  <c:v>0.67921896792189684</c:v>
                </c:pt>
                <c:pt idx="9">
                  <c:v>0.73721590909090906</c:v>
                </c:pt>
                <c:pt idx="10">
                  <c:v>0.68478847884788474</c:v>
                </c:pt>
                <c:pt idx="11">
                  <c:v>0.57901358832410665</c:v>
                </c:pt>
                <c:pt idx="12">
                  <c:v>0.6262626262626263</c:v>
                </c:pt>
                <c:pt idx="13">
                  <c:v>0.65776699029126218</c:v>
                </c:pt>
                <c:pt idx="14">
                  <c:v>0.64955509924709098</c:v>
                </c:pt>
                <c:pt idx="15">
                  <c:v>0.65665078783437159</c:v>
                </c:pt>
                <c:pt idx="16">
                  <c:v>0.57258064516129037</c:v>
                </c:pt>
                <c:pt idx="17">
                  <c:v>0.72262247838616711</c:v>
                </c:pt>
                <c:pt idx="18">
                  <c:v>0.68366533864541834</c:v>
                </c:pt>
                <c:pt idx="19">
                  <c:v>0.54851598173515981</c:v>
                </c:pt>
                <c:pt idx="20">
                  <c:v>0.5760709010339734</c:v>
                </c:pt>
                <c:pt idx="21">
                  <c:v>0.66792929292929293</c:v>
                </c:pt>
                <c:pt idx="22">
                  <c:v>0.60132158590308371</c:v>
                </c:pt>
                <c:pt idx="23">
                  <c:v>0.73333333333333328</c:v>
                </c:pt>
                <c:pt idx="24">
                  <c:v>0.73125608568646538</c:v>
                </c:pt>
                <c:pt idx="25">
                  <c:v>0.70496894409937894</c:v>
                </c:pt>
                <c:pt idx="26">
                  <c:v>0.53725490196078429</c:v>
                </c:pt>
                <c:pt idx="27">
                  <c:v>0.69784796945505034</c:v>
                </c:pt>
                <c:pt idx="28">
                  <c:v>0.6468468468468469</c:v>
                </c:pt>
                <c:pt idx="29">
                  <c:v>0.70827067669172927</c:v>
                </c:pt>
                <c:pt idx="30">
                  <c:v>0.69417475728155342</c:v>
                </c:pt>
                <c:pt idx="31">
                  <c:v>0.6233624454148472</c:v>
                </c:pt>
                <c:pt idx="32">
                  <c:v>0.79049676025917925</c:v>
                </c:pt>
                <c:pt idx="33">
                  <c:v>0.63593380614657213</c:v>
                </c:pt>
                <c:pt idx="34">
                  <c:v>0.39960238568588469</c:v>
                </c:pt>
                <c:pt idx="35">
                  <c:v>0.64423076923076927</c:v>
                </c:pt>
                <c:pt idx="36">
                  <c:v>0.70714285714285718</c:v>
                </c:pt>
                <c:pt idx="37">
                  <c:v>0.63116370808678501</c:v>
                </c:pt>
                <c:pt idx="38">
                  <c:v>0.64406779661016944</c:v>
                </c:pt>
                <c:pt idx="39">
                  <c:v>0.81889763779527558</c:v>
                </c:pt>
                <c:pt idx="40">
                  <c:v>0.63157894736842102</c:v>
                </c:pt>
                <c:pt idx="41">
                  <c:v>0.63274336283185839</c:v>
                </c:pt>
                <c:pt idx="42">
                  <c:v>0.63414634146341464</c:v>
                </c:pt>
                <c:pt idx="43">
                  <c:v>0.68109746618995803</c:v>
                </c:pt>
              </c:numCache>
            </c:numRef>
          </c:val>
          <c:extLst>
            <c:ext xmlns:c16="http://schemas.microsoft.com/office/drawing/2014/chart" uri="{C3380CC4-5D6E-409C-BE32-E72D297353CC}">
              <c16:uniqueId val="{00000015-D9AF-4D00-AA81-6826A33755F1}"/>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6215262726966239"/>
          <c:h val="2.20675045225173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132950</xdr:colOff>
      <xdr:row>75</xdr:row>
      <xdr:rowOff>87325</xdr:rowOff>
    </xdr:to>
    <xdr:graphicFrame macro="">
      <xdr:nvGraphicFramePr>
        <xdr:cNvPr id="2" name="グラフ 1">
          <a:extLst>
            <a:ext uri="{FF2B5EF4-FFF2-40B4-BE49-F238E27FC236}">
              <a16:creationId xmlns:a16="http://schemas.microsoft.com/office/drawing/2014/main" id="{EC0F9754-ECB2-4F44-B989-75C7F4A6E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78975</xdr:colOff>
      <xdr:row>76</xdr:row>
      <xdr:rowOff>84150</xdr:rowOff>
    </xdr:to>
    <xdr:graphicFrame macro="">
      <xdr:nvGraphicFramePr>
        <xdr:cNvPr id="5" name="グラフ 4">
          <a:extLst>
            <a:ext uri="{FF2B5EF4-FFF2-40B4-BE49-F238E27FC236}">
              <a16:creationId xmlns:a16="http://schemas.microsoft.com/office/drawing/2014/main" id="{9768FCFD-5BD4-4F38-879F-7DE091453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82</xdr:row>
      <xdr:rowOff>0</xdr:rowOff>
    </xdr:from>
    <xdr:to>
      <xdr:col>8</xdr:col>
      <xdr:colOff>78975</xdr:colOff>
      <xdr:row>155</xdr:row>
      <xdr:rowOff>84150</xdr:rowOff>
    </xdr:to>
    <xdr:graphicFrame macro="">
      <xdr:nvGraphicFramePr>
        <xdr:cNvPr id="7" name="グラフ 6">
          <a:extLst>
            <a:ext uri="{FF2B5EF4-FFF2-40B4-BE49-F238E27FC236}">
              <a16:creationId xmlns:a16="http://schemas.microsoft.com/office/drawing/2014/main" id="{153481D6-DDD8-488B-B77B-8AB161987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0</xdr:colOff>
      <xdr:row>3</xdr:row>
      <xdr:rowOff>0</xdr:rowOff>
    </xdr:from>
    <xdr:to>
      <xdr:col>19</xdr:col>
      <xdr:colOff>98025</xdr:colOff>
      <xdr:row>76</xdr:row>
      <xdr:rowOff>84150</xdr:rowOff>
    </xdr:to>
    <xdr:graphicFrame macro="">
      <xdr:nvGraphicFramePr>
        <xdr:cNvPr id="9" name="グラフ 8">
          <a:extLst>
            <a:ext uri="{FF2B5EF4-FFF2-40B4-BE49-F238E27FC236}">
              <a16:creationId xmlns:a16="http://schemas.microsoft.com/office/drawing/2014/main" id="{5BB74358-BA39-4EE5-8972-4FDB6830E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82</xdr:row>
      <xdr:rowOff>0</xdr:rowOff>
    </xdr:from>
    <xdr:to>
      <xdr:col>19</xdr:col>
      <xdr:colOff>98025</xdr:colOff>
      <xdr:row>155</xdr:row>
      <xdr:rowOff>84150</xdr:rowOff>
    </xdr:to>
    <xdr:graphicFrame macro="">
      <xdr:nvGraphicFramePr>
        <xdr:cNvPr id="10" name="グラフ 9">
          <a:extLst>
            <a:ext uri="{FF2B5EF4-FFF2-40B4-BE49-F238E27FC236}">
              <a16:creationId xmlns:a16="http://schemas.microsoft.com/office/drawing/2014/main" id="{9920DE32-B1EA-4BE2-A565-E9E2DCB03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16</xdr:row>
      <xdr:rowOff>190500</xdr:rowOff>
    </xdr:from>
    <xdr:to>
      <xdr:col>7</xdr:col>
      <xdr:colOff>295275</xdr:colOff>
      <xdr:row>46</xdr:row>
      <xdr:rowOff>174900</xdr:rowOff>
    </xdr:to>
    <xdr:graphicFrame macro="">
      <xdr:nvGraphicFramePr>
        <xdr:cNvPr id="2" name="グラフ1">
          <a:extLst>
            <a:ext uri="{FF2B5EF4-FFF2-40B4-BE49-F238E27FC236}">
              <a16:creationId xmlns:a16="http://schemas.microsoft.com/office/drawing/2014/main" id="{0971B49E-904B-400F-9C40-C3B0E4E40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2" name="グラフ 1">
          <a:extLst>
            <a:ext uri="{FF2B5EF4-FFF2-40B4-BE49-F238E27FC236}">
              <a16:creationId xmlns:a16="http://schemas.microsoft.com/office/drawing/2014/main" id="{570BB400-DFAA-4FB4-9CD9-E539945EF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3" name="グラフ 2">
          <a:extLst>
            <a:ext uri="{FF2B5EF4-FFF2-40B4-BE49-F238E27FC236}">
              <a16:creationId xmlns:a16="http://schemas.microsoft.com/office/drawing/2014/main" id="{C2AD2DDF-5F6F-449F-8560-B097213D01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352424</xdr:colOff>
      <xdr:row>3</xdr:row>
      <xdr:rowOff>0</xdr:rowOff>
    </xdr:from>
    <xdr:to>
      <xdr:col>29</xdr:col>
      <xdr:colOff>675749</xdr:colOff>
      <xdr:row>38</xdr:row>
      <xdr:rowOff>119250</xdr:rowOff>
    </xdr:to>
    <xdr:graphicFrame macro="">
      <xdr:nvGraphicFramePr>
        <xdr:cNvPr id="4" name="グラフ 3">
          <a:extLst>
            <a:ext uri="{FF2B5EF4-FFF2-40B4-BE49-F238E27FC236}">
              <a16:creationId xmlns:a16="http://schemas.microsoft.com/office/drawing/2014/main" id="{8CEEF5DD-D8BE-4548-B3A5-4AB446491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42</xdr:row>
      <xdr:rowOff>0</xdr:rowOff>
    </xdr:from>
    <xdr:to>
      <xdr:col>29</xdr:col>
      <xdr:colOff>675750</xdr:colOff>
      <xdr:row>77</xdr:row>
      <xdr:rowOff>119250</xdr:rowOff>
    </xdr:to>
    <xdr:graphicFrame macro="">
      <xdr:nvGraphicFramePr>
        <xdr:cNvPr id="3" name="グラフ 2">
          <a:extLst>
            <a:ext uri="{FF2B5EF4-FFF2-40B4-BE49-F238E27FC236}">
              <a16:creationId xmlns:a16="http://schemas.microsoft.com/office/drawing/2014/main" id="{87D85DB3-AA7E-4598-A156-62B2FE043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504824</xdr:colOff>
      <xdr:row>14</xdr:row>
      <xdr:rowOff>9525</xdr:rowOff>
    </xdr:from>
    <xdr:to>
      <xdr:col>29</xdr:col>
      <xdr:colOff>281624</xdr:colOff>
      <xdr:row>18</xdr:row>
      <xdr:rowOff>43725</xdr:rowOff>
    </xdr:to>
    <xdr:sp macro="" textlink="AK5">
      <xdr:nvSpPr>
        <xdr:cNvPr id="2" name="テキスト ボックス 1">
          <a:extLst>
            <a:ext uri="{FF2B5EF4-FFF2-40B4-BE49-F238E27FC236}">
              <a16:creationId xmlns:a16="http://schemas.microsoft.com/office/drawing/2014/main" id="{E9B3E16B-AD27-4B1F-B529-74E3F365DAEB}"/>
            </a:ext>
          </a:extLst>
        </xdr:cNvPr>
        <xdr:cNvSpPr txBox="1"/>
      </xdr:nvSpPr>
      <xdr:spPr>
        <a:xfrm>
          <a:off x="16878299" y="2524125"/>
          <a:ext cx="2520000" cy="7200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361055B-1A35-45E3-88D2-94A11BD1EDBE}" type="TxLink">
            <a:rPr kumimoji="1" lang="ja-JP" altLang="en-US" sz="1100" b="0" i="0" u="none" strike="noStrike">
              <a:solidFill>
                <a:srgbClr val="000000"/>
              </a:solidFill>
              <a:latin typeface="ＭＳ 明朝"/>
              <a:ea typeface="ＭＳ 明朝"/>
            </a:rPr>
            <a:pPr algn="ctr"/>
            <a:t>広域連合全体
患者一人当たりの医療費
105,026円</a:t>
          </a:fld>
          <a:endParaRPr kumimoji="1" lang="en-US" altLang="ja-JP" sz="1100">
            <a:latin typeface="ＭＳ 明朝" panose="02020609040205080304" pitchFamily="17" charset="-128"/>
            <a:ea typeface="ＭＳ 明朝" panose="02020609040205080304" pitchFamily="17" charset="-128"/>
          </a:endParaRPr>
        </a:p>
      </xdr:txBody>
    </xdr:sp>
    <xdr:clientData/>
  </xdr:twoCellAnchor>
  <xdr:twoCellAnchor>
    <xdr:from>
      <xdr:col>9</xdr:col>
      <xdr:colOff>95249</xdr:colOff>
      <xdr:row>4</xdr:row>
      <xdr:rowOff>9525</xdr:rowOff>
    </xdr:from>
    <xdr:to>
      <xdr:col>11</xdr:col>
      <xdr:colOff>523649</xdr:colOff>
      <xdr:row>8</xdr:row>
      <xdr:rowOff>43725</xdr:rowOff>
    </xdr:to>
    <xdr:sp macro="" textlink="AK6">
      <xdr:nvSpPr>
        <xdr:cNvPr id="5" name="テキスト ボックス 4">
          <a:extLst>
            <a:ext uri="{FF2B5EF4-FFF2-40B4-BE49-F238E27FC236}">
              <a16:creationId xmlns:a16="http://schemas.microsoft.com/office/drawing/2014/main" id="{AD223470-13F6-4FBC-AA15-5198E0414E60}"/>
            </a:ext>
          </a:extLst>
        </xdr:cNvPr>
        <xdr:cNvSpPr txBox="1"/>
      </xdr:nvSpPr>
      <xdr:spPr>
        <a:xfrm>
          <a:off x="5495924" y="809625"/>
          <a:ext cx="1800000" cy="72000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C336EF5-1182-4100-A844-CEC97118A014}" type="TxLink">
            <a:rPr kumimoji="1" lang="ja-JP" altLang="en-US" sz="1100" b="0" i="0" u="none" strike="noStrike">
              <a:solidFill>
                <a:srgbClr val="000000"/>
              </a:solidFill>
              <a:latin typeface="ＭＳ 明朝"/>
              <a:ea typeface="ＭＳ 明朝"/>
            </a:rPr>
            <a:pPr algn="ctr"/>
            <a:t>広域連合全体
有病率
88.0%</a:t>
          </a:fld>
          <a:endParaRPr kumimoji="1" lang="en-US" altLang="ja-JP" sz="1100">
            <a:latin typeface="ＭＳ 明朝" panose="02020609040205080304" pitchFamily="17" charset="-128"/>
            <a:ea typeface="ＭＳ 明朝" panose="02020609040205080304" pitchFamily="17" charset="-128"/>
          </a:endParaRPr>
        </a:p>
      </xdr:txBody>
    </xdr:sp>
    <xdr:clientData/>
  </xdr:twoCellAnchor>
  <xdr:twoCellAnchor>
    <xdr:from>
      <xdr:col>25</xdr:col>
      <xdr:colOff>504824</xdr:colOff>
      <xdr:row>53</xdr:row>
      <xdr:rowOff>9525</xdr:rowOff>
    </xdr:from>
    <xdr:to>
      <xdr:col>29</xdr:col>
      <xdr:colOff>281624</xdr:colOff>
      <xdr:row>57</xdr:row>
      <xdr:rowOff>43725</xdr:rowOff>
    </xdr:to>
    <xdr:sp macro="" textlink="AK44">
      <xdr:nvSpPr>
        <xdr:cNvPr id="6" name="テキスト ボックス 5">
          <a:extLst>
            <a:ext uri="{FF2B5EF4-FFF2-40B4-BE49-F238E27FC236}">
              <a16:creationId xmlns:a16="http://schemas.microsoft.com/office/drawing/2014/main" id="{F76A26CC-EC4A-4686-8D92-32886795B5CC}"/>
            </a:ext>
          </a:extLst>
        </xdr:cNvPr>
        <xdr:cNvSpPr txBox="1"/>
      </xdr:nvSpPr>
      <xdr:spPr>
        <a:xfrm>
          <a:off x="16878299" y="9248775"/>
          <a:ext cx="2520000" cy="7200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DF36013-7F43-4EBC-89C0-07309FB23B6E}" type="TxLink">
            <a:rPr kumimoji="1" lang="ja-JP" altLang="en-US" sz="1100" b="0" i="0" u="none" strike="noStrike">
              <a:solidFill>
                <a:srgbClr val="000000"/>
              </a:solidFill>
              <a:latin typeface="ＭＳ 明朝"/>
              <a:ea typeface="ＭＳ 明朝"/>
            </a:rPr>
            <a:pPr algn="ctr"/>
            <a:t>広域連合全体
患者一人当たりの医療費
200,976円</a:t>
          </a:fld>
          <a:endParaRPr kumimoji="1" lang="en-US" altLang="ja-JP" sz="1100">
            <a:latin typeface="ＭＳ 明朝" panose="02020609040205080304" pitchFamily="17" charset="-128"/>
            <a:ea typeface="ＭＳ 明朝" panose="02020609040205080304" pitchFamily="17" charset="-128"/>
          </a:endParaRPr>
        </a:p>
      </xdr:txBody>
    </xdr:sp>
    <xdr:clientData/>
  </xdr:twoCellAnchor>
  <xdr:twoCellAnchor>
    <xdr:from>
      <xdr:col>9</xdr:col>
      <xdr:colOff>95249</xdr:colOff>
      <xdr:row>43</xdr:row>
      <xdr:rowOff>9525</xdr:rowOff>
    </xdr:from>
    <xdr:to>
      <xdr:col>11</xdr:col>
      <xdr:colOff>523649</xdr:colOff>
      <xdr:row>47</xdr:row>
      <xdr:rowOff>43725</xdr:rowOff>
    </xdr:to>
    <xdr:sp macro="" textlink="AK45">
      <xdr:nvSpPr>
        <xdr:cNvPr id="7" name="テキスト ボックス 6">
          <a:extLst>
            <a:ext uri="{FF2B5EF4-FFF2-40B4-BE49-F238E27FC236}">
              <a16:creationId xmlns:a16="http://schemas.microsoft.com/office/drawing/2014/main" id="{0912FD5F-9D14-4371-A102-A300F11E4F0A}"/>
            </a:ext>
          </a:extLst>
        </xdr:cNvPr>
        <xdr:cNvSpPr txBox="1"/>
      </xdr:nvSpPr>
      <xdr:spPr>
        <a:xfrm>
          <a:off x="5495924" y="7534275"/>
          <a:ext cx="1800000" cy="72000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AB7C5C2-6BCC-437C-B1EC-9826F48F58EA}" type="TxLink">
            <a:rPr kumimoji="1" lang="ja-JP" altLang="en-US" sz="1100" b="0" i="0" u="none" strike="noStrike">
              <a:solidFill>
                <a:srgbClr val="000000"/>
              </a:solidFill>
              <a:latin typeface="ＭＳ 明朝"/>
              <a:ea typeface="ＭＳ 明朝"/>
            </a:rPr>
            <a:pPr algn="ctr"/>
            <a:t>広域連合全体
有病率
84.1%</a:t>
          </a:fld>
          <a:endParaRPr kumimoji="1" lang="en-US" altLang="ja-JP" sz="1100">
            <a:latin typeface="ＭＳ 明朝" panose="02020609040205080304" pitchFamily="17" charset="-128"/>
            <a:ea typeface="ＭＳ 明朝" panose="02020609040205080304" pitchFamily="17"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7</xdr:col>
      <xdr:colOff>295275</xdr:colOff>
      <xdr:row>43</xdr:row>
      <xdr:rowOff>193675</xdr:rowOff>
    </xdr:to>
    <xdr:graphicFrame macro="">
      <xdr:nvGraphicFramePr>
        <xdr:cNvPr id="2" name="グラフ1">
          <a:extLst>
            <a:ext uri="{FF2B5EF4-FFF2-40B4-BE49-F238E27FC236}">
              <a16:creationId xmlns:a16="http://schemas.microsoft.com/office/drawing/2014/main" id="{A4D7EA5F-83D2-4EBC-9839-EB1AC2A2F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104175</xdr:colOff>
      <xdr:row>76</xdr:row>
      <xdr:rowOff>87750</xdr:rowOff>
    </xdr:to>
    <xdr:graphicFrame macro="">
      <xdr:nvGraphicFramePr>
        <xdr:cNvPr id="2" name="グラフ 1">
          <a:extLst>
            <a:ext uri="{FF2B5EF4-FFF2-40B4-BE49-F238E27FC236}">
              <a16:creationId xmlns:a16="http://schemas.microsoft.com/office/drawing/2014/main" id="{14F8DFB6-726D-454A-B76C-A7DD117EA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xdr:row>
      <xdr:rowOff>0</xdr:rowOff>
    </xdr:from>
    <xdr:to>
      <xdr:col>19</xdr:col>
      <xdr:colOff>123225</xdr:colOff>
      <xdr:row>76</xdr:row>
      <xdr:rowOff>87750</xdr:rowOff>
    </xdr:to>
    <xdr:graphicFrame macro="">
      <xdr:nvGraphicFramePr>
        <xdr:cNvPr id="5" name="グラフ 4">
          <a:extLst>
            <a:ext uri="{FF2B5EF4-FFF2-40B4-BE49-F238E27FC236}">
              <a16:creationId xmlns:a16="http://schemas.microsoft.com/office/drawing/2014/main" id="{F8B3D5EC-AC05-455A-BF59-F908C1D2E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78975</xdr:colOff>
      <xdr:row>76</xdr:row>
      <xdr:rowOff>84150</xdr:rowOff>
    </xdr:to>
    <xdr:graphicFrame macro="">
      <xdr:nvGraphicFramePr>
        <xdr:cNvPr id="5" name="グラフ 4">
          <a:extLst>
            <a:ext uri="{FF2B5EF4-FFF2-40B4-BE49-F238E27FC236}">
              <a16:creationId xmlns:a16="http://schemas.microsoft.com/office/drawing/2014/main" id="{75FDD8B0-C735-4738-B5F5-B0A3A5E68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82</xdr:row>
      <xdr:rowOff>0</xdr:rowOff>
    </xdr:from>
    <xdr:to>
      <xdr:col>8</xdr:col>
      <xdr:colOff>78975</xdr:colOff>
      <xdr:row>155</xdr:row>
      <xdr:rowOff>84150</xdr:rowOff>
    </xdr:to>
    <xdr:graphicFrame macro="">
      <xdr:nvGraphicFramePr>
        <xdr:cNvPr id="7" name="グラフ 6">
          <a:extLst>
            <a:ext uri="{FF2B5EF4-FFF2-40B4-BE49-F238E27FC236}">
              <a16:creationId xmlns:a16="http://schemas.microsoft.com/office/drawing/2014/main" id="{52D9F059-44E3-4239-88C4-3ABF37F24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0</xdr:colOff>
      <xdr:row>3</xdr:row>
      <xdr:rowOff>0</xdr:rowOff>
    </xdr:from>
    <xdr:to>
      <xdr:col>19</xdr:col>
      <xdr:colOff>98025</xdr:colOff>
      <xdr:row>76</xdr:row>
      <xdr:rowOff>84150</xdr:rowOff>
    </xdr:to>
    <xdr:graphicFrame macro="">
      <xdr:nvGraphicFramePr>
        <xdr:cNvPr id="9" name="グラフ 8">
          <a:extLst>
            <a:ext uri="{FF2B5EF4-FFF2-40B4-BE49-F238E27FC236}">
              <a16:creationId xmlns:a16="http://schemas.microsoft.com/office/drawing/2014/main" id="{76717F07-1497-4C8C-B793-107DEA7F0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82</xdr:row>
      <xdr:rowOff>0</xdr:rowOff>
    </xdr:from>
    <xdr:to>
      <xdr:col>19</xdr:col>
      <xdr:colOff>98025</xdr:colOff>
      <xdr:row>155</xdr:row>
      <xdr:rowOff>84150</xdr:rowOff>
    </xdr:to>
    <xdr:graphicFrame macro="">
      <xdr:nvGraphicFramePr>
        <xdr:cNvPr id="10" name="グラフ 9">
          <a:extLst>
            <a:ext uri="{FF2B5EF4-FFF2-40B4-BE49-F238E27FC236}">
              <a16:creationId xmlns:a16="http://schemas.microsoft.com/office/drawing/2014/main" id="{F1210074-02B5-4C14-A7FA-D8ABFC963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295275</xdr:colOff>
      <xdr:row>46</xdr:row>
      <xdr:rowOff>193675</xdr:rowOff>
    </xdr:to>
    <xdr:graphicFrame macro="">
      <xdr:nvGraphicFramePr>
        <xdr:cNvPr id="2" name="グラフ1">
          <a:extLst>
            <a:ext uri="{FF2B5EF4-FFF2-40B4-BE49-F238E27FC236}">
              <a16:creationId xmlns:a16="http://schemas.microsoft.com/office/drawing/2014/main" id="{52633B8B-00F5-421C-9D5B-06D2E7EAF7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55</xdr:row>
      <xdr:rowOff>0</xdr:rowOff>
    </xdr:from>
    <xdr:to>
      <xdr:col>7</xdr:col>
      <xdr:colOff>295275</xdr:colOff>
      <xdr:row>84</xdr:row>
      <xdr:rowOff>193675</xdr:rowOff>
    </xdr:to>
    <xdr:graphicFrame macro="">
      <xdr:nvGraphicFramePr>
        <xdr:cNvPr id="3" name="グラフ1">
          <a:extLst>
            <a:ext uri="{FF2B5EF4-FFF2-40B4-BE49-F238E27FC236}">
              <a16:creationId xmlns:a16="http://schemas.microsoft.com/office/drawing/2014/main" id="{A4504C22-EC03-4D05-8C53-B3F4B1E92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104175</xdr:colOff>
      <xdr:row>76</xdr:row>
      <xdr:rowOff>87750</xdr:rowOff>
    </xdr:to>
    <xdr:graphicFrame macro="">
      <xdr:nvGraphicFramePr>
        <xdr:cNvPr id="2" name="グラフ 1">
          <a:extLst>
            <a:ext uri="{FF2B5EF4-FFF2-40B4-BE49-F238E27FC236}">
              <a16:creationId xmlns:a16="http://schemas.microsoft.com/office/drawing/2014/main" id="{FDA73F40-7A81-4831-8335-33704E221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xdr:row>
      <xdr:rowOff>0</xdr:rowOff>
    </xdr:from>
    <xdr:to>
      <xdr:col>19</xdr:col>
      <xdr:colOff>123225</xdr:colOff>
      <xdr:row>76</xdr:row>
      <xdr:rowOff>87750</xdr:rowOff>
    </xdr:to>
    <xdr:graphicFrame macro="">
      <xdr:nvGraphicFramePr>
        <xdr:cNvPr id="3" name="グラフ 2">
          <a:extLst>
            <a:ext uri="{FF2B5EF4-FFF2-40B4-BE49-F238E27FC236}">
              <a16:creationId xmlns:a16="http://schemas.microsoft.com/office/drawing/2014/main" id="{389B3366-CBF7-4389-809D-6E466F445F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104175</xdr:colOff>
      <xdr:row>76</xdr:row>
      <xdr:rowOff>87750</xdr:rowOff>
    </xdr:to>
    <xdr:graphicFrame macro="">
      <xdr:nvGraphicFramePr>
        <xdr:cNvPr id="2" name="グラフ 1">
          <a:extLst>
            <a:ext uri="{FF2B5EF4-FFF2-40B4-BE49-F238E27FC236}">
              <a16:creationId xmlns:a16="http://schemas.microsoft.com/office/drawing/2014/main" id="{DA953060-F440-4741-AF89-4CC8FA33D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xdr:row>
      <xdr:rowOff>0</xdr:rowOff>
    </xdr:from>
    <xdr:to>
      <xdr:col>19</xdr:col>
      <xdr:colOff>123225</xdr:colOff>
      <xdr:row>76</xdr:row>
      <xdr:rowOff>87750</xdr:rowOff>
    </xdr:to>
    <xdr:graphicFrame macro="">
      <xdr:nvGraphicFramePr>
        <xdr:cNvPr id="3" name="グラフ 2">
          <a:extLst>
            <a:ext uri="{FF2B5EF4-FFF2-40B4-BE49-F238E27FC236}">
              <a16:creationId xmlns:a16="http://schemas.microsoft.com/office/drawing/2014/main" id="{E1EF96C1-BB38-4D99-AC7D-0E8D3C209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132750</xdr:colOff>
      <xdr:row>75</xdr:row>
      <xdr:rowOff>87325</xdr:rowOff>
    </xdr:to>
    <xdr:graphicFrame macro="">
      <xdr:nvGraphicFramePr>
        <xdr:cNvPr id="3" name="グラフ 2">
          <a:extLst>
            <a:ext uri="{FF2B5EF4-FFF2-40B4-BE49-F238E27FC236}">
              <a16:creationId xmlns:a16="http://schemas.microsoft.com/office/drawing/2014/main" id="{F20C4448-86D6-4BC3-AC57-339C661B3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256650</xdr:colOff>
      <xdr:row>46</xdr:row>
      <xdr:rowOff>193950</xdr:rowOff>
    </xdr:to>
    <xdr:graphicFrame macro="">
      <xdr:nvGraphicFramePr>
        <xdr:cNvPr id="2" name="グラフ1">
          <a:extLst>
            <a:ext uri="{FF2B5EF4-FFF2-40B4-BE49-F238E27FC236}">
              <a16:creationId xmlns:a16="http://schemas.microsoft.com/office/drawing/2014/main" id="{1A9946FF-EF52-49D1-BE78-82229EB2E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DB331E51-B33A-4FC2-AB86-1294DA406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4" name="グラフ 3">
          <a:extLst>
            <a:ext uri="{FF2B5EF4-FFF2-40B4-BE49-F238E27FC236}">
              <a16:creationId xmlns:a16="http://schemas.microsoft.com/office/drawing/2014/main" id="{D12064B4-48E3-4334-AF28-3DBECCEAB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9525</xdr:rowOff>
    </xdr:from>
    <xdr:to>
      <xdr:col>17</xdr:col>
      <xdr:colOff>393300</xdr:colOff>
      <xdr:row>75</xdr:row>
      <xdr:rowOff>93675</xdr:rowOff>
    </xdr:to>
    <xdr:graphicFrame macro="">
      <xdr:nvGraphicFramePr>
        <xdr:cNvPr id="7" name="グラフ 6">
          <a:extLst>
            <a:ext uri="{FF2B5EF4-FFF2-40B4-BE49-F238E27FC236}">
              <a16:creationId xmlns:a16="http://schemas.microsoft.com/office/drawing/2014/main" id="{FEA0215F-F355-4087-A485-B1E31E588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80</xdr:row>
      <xdr:rowOff>0</xdr:rowOff>
    </xdr:from>
    <xdr:to>
      <xdr:col>8</xdr:col>
      <xdr:colOff>78975</xdr:colOff>
      <xdr:row>153</xdr:row>
      <xdr:rowOff>84150</xdr:rowOff>
    </xdr:to>
    <xdr:graphicFrame macro="">
      <xdr:nvGraphicFramePr>
        <xdr:cNvPr id="8" name="グラフ 7">
          <a:extLst>
            <a:ext uri="{FF2B5EF4-FFF2-40B4-BE49-F238E27FC236}">
              <a16:creationId xmlns:a16="http://schemas.microsoft.com/office/drawing/2014/main" id="{AD109ECF-8118-49CD-A58C-0F3F179D4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80</xdr:row>
      <xdr:rowOff>0</xdr:rowOff>
    </xdr:from>
    <xdr:to>
      <xdr:col>17</xdr:col>
      <xdr:colOff>393300</xdr:colOff>
      <xdr:row>153</xdr:row>
      <xdr:rowOff>84150</xdr:rowOff>
    </xdr:to>
    <xdr:graphicFrame macro="">
      <xdr:nvGraphicFramePr>
        <xdr:cNvPr id="9" name="グラフ 8">
          <a:extLst>
            <a:ext uri="{FF2B5EF4-FFF2-40B4-BE49-F238E27FC236}">
              <a16:creationId xmlns:a16="http://schemas.microsoft.com/office/drawing/2014/main" id="{9DF71866-5F65-4825-8397-D6C2FF267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318300</xdr:colOff>
      <xdr:row>76</xdr:row>
      <xdr:rowOff>87750</xdr:rowOff>
    </xdr:to>
    <xdr:graphicFrame macro="">
      <xdr:nvGraphicFramePr>
        <xdr:cNvPr id="2" name="グラフ 1">
          <a:extLst>
            <a:ext uri="{FF2B5EF4-FFF2-40B4-BE49-F238E27FC236}">
              <a16:creationId xmlns:a16="http://schemas.microsoft.com/office/drawing/2014/main" id="{4CD0042D-B2C8-4319-BF44-FFF0141B2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0</xdr:colOff>
      <xdr:row>3</xdr:row>
      <xdr:rowOff>0</xdr:rowOff>
    </xdr:from>
    <xdr:to>
      <xdr:col>29</xdr:col>
      <xdr:colOff>127800</xdr:colOff>
      <xdr:row>76</xdr:row>
      <xdr:rowOff>87750</xdr:rowOff>
    </xdr:to>
    <xdr:graphicFrame macro="">
      <xdr:nvGraphicFramePr>
        <xdr:cNvPr id="3" name="グラフ 2">
          <a:extLst>
            <a:ext uri="{FF2B5EF4-FFF2-40B4-BE49-F238E27FC236}">
              <a16:creationId xmlns:a16="http://schemas.microsoft.com/office/drawing/2014/main" id="{3A47E537-94A9-4592-AF19-7891B6BB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3</xdr:row>
      <xdr:rowOff>0</xdr:rowOff>
    </xdr:from>
    <xdr:to>
      <xdr:col>18</xdr:col>
      <xdr:colOff>813600</xdr:colOff>
      <xdr:row>76</xdr:row>
      <xdr:rowOff>87750</xdr:rowOff>
    </xdr:to>
    <xdr:graphicFrame macro="">
      <xdr:nvGraphicFramePr>
        <xdr:cNvPr id="4" name="グラフ 3">
          <a:extLst>
            <a:ext uri="{FF2B5EF4-FFF2-40B4-BE49-F238E27FC236}">
              <a16:creationId xmlns:a16="http://schemas.microsoft.com/office/drawing/2014/main" id="{28D6F908-7261-43E5-B6CD-880B7CBBD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318300</xdr:colOff>
      <xdr:row>76</xdr:row>
      <xdr:rowOff>87750</xdr:rowOff>
    </xdr:to>
    <xdr:graphicFrame macro="">
      <xdr:nvGraphicFramePr>
        <xdr:cNvPr id="2" name="グラフ 1">
          <a:extLst>
            <a:ext uri="{FF2B5EF4-FFF2-40B4-BE49-F238E27FC236}">
              <a16:creationId xmlns:a16="http://schemas.microsoft.com/office/drawing/2014/main" id="{05BE7E9A-92A7-45A2-872E-A2BC95631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0</xdr:colOff>
      <xdr:row>3</xdr:row>
      <xdr:rowOff>0</xdr:rowOff>
    </xdr:from>
    <xdr:to>
      <xdr:col>18</xdr:col>
      <xdr:colOff>813600</xdr:colOff>
      <xdr:row>76</xdr:row>
      <xdr:rowOff>87750</xdr:rowOff>
    </xdr:to>
    <xdr:graphicFrame macro="">
      <xdr:nvGraphicFramePr>
        <xdr:cNvPr id="3" name="グラフ 2">
          <a:extLst>
            <a:ext uri="{FF2B5EF4-FFF2-40B4-BE49-F238E27FC236}">
              <a16:creationId xmlns:a16="http://schemas.microsoft.com/office/drawing/2014/main" id="{F0087F19-96A6-4241-AA8A-6EAB2A5B62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20</xdr:col>
      <xdr:colOff>0</xdr:colOff>
      <xdr:row>3</xdr:row>
      <xdr:rowOff>0</xdr:rowOff>
    </xdr:from>
    <xdr:to>
      <xdr:col>29</xdr:col>
      <xdr:colOff>127800</xdr:colOff>
      <xdr:row>76</xdr:row>
      <xdr:rowOff>87750</xdr:rowOff>
    </xdr:to>
    <xdr:graphicFrame macro="">
      <xdr:nvGraphicFramePr>
        <xdr:cNvPr id="4" name="グラフ 3">
          <a:extLst>
            <a:ext uri="{FF2B5EF4-FFF2-40B4-BE49-F238E27FC236}">
              <a16:creationId xmlns:a16="http://schemas.microsoft.com/office/drawing/2014/main" id="{3ADC31D7-BEAA-46B1-8F85-AFDA8FD49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82</xdr:row>
      <xdr:rowOff>0</xdr:rowOff>
    </xdr:from>
    <xdr:to>
      <xdr:col>8</xdr:col>
      <xdr:colOff>318300</xdr:colOff>
      <xdr:row>155</xdr:row>
      <xdr:rowOff>87750</xdr:rowOff>
    </xdr:to>
    <xdr:graphicFrame macro="">
      <xdr:nvGraphicFramePr>
        <xdr:cNvPr id="5" name="グラフ 4">
          <a:extLst>
            <a:ext uri="{FF2B5EF4-FFF2-40B4-BE49-F238E27FC236}">
              <a16:creationId xmlns:a16="http://schemas.microsoft.com/office/drawing/2014/main" id="{90659161-E511-44EC-8E07-36E8F3073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0</xdr:colOff>
      <xdr:row>82</xdr:row>
      <xdr:rowOff>0</xdr:rowOff>
    </xdr:from>
    <xdr:to>
      <xdr:col>18</xdr:col>
      <xdr:colOff>813600</xdr:colOff>
      <xdr:row>155</xdr:row>
      <xdr:rowOff>87750</xdr:rowOff>
    </xdr:to>
    <xdr:graphicFrame macro="">
      <xdr:nvGraphicFramePr>
        <xdr:cNvPr id="6" name="グラフ 5">
          <a:extLst>
            <a:ext uri="{FF2B5EF4-FFF2-40B4-BE49-F238E27FC236}">
              <a16:creationId xmlns:a16="http://schemas.microsoft.com/office/drawing/2014/main" id="{27E27AB3-8203-44A8-8026-67B6973B5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20</xdr:col>
      <xdr:colOff>0</xdr:colOff>
      <xdr:row>82</xdr:row>
      <xdr:rowOff>0</xdr:rowOff>
    </xdr:from>
    <xdr:to>
      <xdr:col>29</xdr:col>
      <xdr:colOff>127800</xdr:colOff>
      <xdr:row>155</xdr:row>
      <xdr:rowOff>87750</xdr:rowOff>
    </xdr:to>
    <xdr:graphicFrame macro="">
      <xdr:nvGraphicFramePr>
        <xdr:cNvPr id="7" name="グラフ 6">
          <a:extLst>
            <a:ext uri="{FF2B5EF4-FFF2-40B4-BE49-F238E27FC236}">
              <a16:creationId xmlns:a16="http://schemas.microsoft.com/office/drawing/2014/main" id="{6BF33F07-EDDF-4074-9316-3AD69D54E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161</xdr:row>
      <xdr:rowOff>0</xdr:rowOff>
    </xdr:from>
    <xdr:to>
      <xdr:col>8</xdr:col>
      <xdr:colOff>318300</xdr:colOff>
      <xdr:row>234</xdr:row>
      <xdr:rowOff>87750</xdr:rowOff>
    </xdr:to>
    <xdr:graphicFrame macro="">
      <xdr:nvGraphicFramePr>
        <xdr:cNvPr id="8" name="グラフ 7">
          <a:extLst>
            <a:ext uri="{FF2B5EF4-FFF2-40B4-BE49-F238E27FC236}">
              <a16:creationId xmlns:a16="http://schemas.microsoft.com/office/drawing/2014/main" id="{62D4AFB7-05CE-4297-A1B1-5DFE475CC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0</xdr:colOff>
      <xdr:row>161</xdr:row>
      <xdr:rowOff>0</xdr:rowOff>
    </xdr:from>
    <xdr:to>
      <xdr:col>18</xdr:col>
      <xdr:colOff>813600</xdr:colOff>
      <xdr:row>234</xdr:row>
      <xdr:rowOff>87750</xdr:rowOff>
    </xdr:to>
    <xdr:graphicFrame macro="">
      <xdr:nvGraphicFramePr>
        <xdr:cNvPr id="9" name="グラフ 8">
          <a:extLst>
            <a:ext uri="{FF2B5EF4-FFF2-40B4-BE49-F238E27FC236}">
              <a16:creationId xmlns:a16="http://schemas.microsoft.com/office/drawing/2014/main" id="{6D52BDCE-0C80-443A-9CF7-10EC58F237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20</xdr:col>
      <xdr:colOff>0</xdr:colOff>
      <xdr:row>161</xdr:row>
      <xdr:rowOff>0</xdr:rowOff>
    </xdr:from>
    <xdr:to>
      <xdr:col>29</xdr:col>
      <xdr:colOff>127800</xdr:colOff>
      <xdr:row>234</xdr:row>
      <xdr:rowOff>87750</xdr:rowOff>
    </xdr:to>
    <xdr:graphicFrame macro="">
      <xdr:nvGraphicFramePr>
        <xdr:cNvPr id="10" name="グラフ 9">
          <a:extLst>
            <a:ext uri="{FF2B5EF4-FFF2-40B4-BE49-F238E27FC236}">
              <a16:creationId xmlns:a16="http://schemas.microsoft.com/office/drawing/2014/main" id="{30147540-F2E0-4965-81DE-1B43D390A7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0</xdr:colOff>
      <xdr:row>240</xdr:row>
      <xdr:rowOff>0</xdr:rowOff>
    </xdr:from>
    <xdr:to>
      <xdr:col>8</xdr:col>
      <xdr:colOff>318300</xdr:colOff>
      <xdr:row>313</xdr:row>
      <xdr:rowOff>87750</xdr:rowOff>
    </xdr:to>
    <xdr:graphicFrame macro="">
      <xdr:nvGraphicFramePr>
        <xdr:cNvPr id="11" name="グラフ 10">
          <a:extLst>
            <a:ext uri="{FF2B5EF4-FFF2-40B4-BE49-F238E27FC236}">
              <a16:creationId xmlns:a16="http://schemas.microsoft.com/office/drawing/2014/main" id="{1542A1C5-264B-44DA-AE42-5659C328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10</xdr:col>
      <xdr:colOff>0</xdr:colOff>
      <xdr:row>240</xdr:row>
      <xdr:rowOff>0</xdr:rowOff>
    </xdr:from>
    <xdr:to>
      <xdr:col>18</xdr:col>
      <xdr:colOff>813600</xdr:colOff>
      <xdr:row>313</xdr:row>
      <xdr:rowOff>87750</xdr:rowOff>
    </xdr:to>
    <xdr:graphicFrame macro="">
      <xdr:nvGraphicFramePr>
        <xdr:cNvPr id="12" name="グラフ 11">
          <a:extLst>
            <a:ext uri="{FF2B5EF4-FFF2-40B4-BE49-F238E27FC236}">
              <a16:creationId xmlns:a16="http://schemas.microsoft.com/office/drawing/2014/main" id="{B03B1A33-8829-4096-9793-73C760B29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20</xdr:col>
      <xdr:colOff>0</xdr:colOff>
      <xdr:row>240</xdr:row>
      <xdr:rowOff>0</xdr:rowOff>
    </xdr:from>
    <xdr:to>
      <xdr:col>29</xdr:col>
      <xdr:colOff>127800</xdr:colOff>
      <xdr:row>313</xdr:row>
      <xdr:rowOff>87750</xdr:rowOff>
    </xdr:to>
    <xdr:graphicFrame macro="">
      <xdr:nvGraphicFramePr>
        <xdr:cNvPr id="13" name="グラフ 12">
          <a:extLst>
            <a:ext uri="{FF2B5EF4-FFF2-40B4-BE49-F238E27FC236}">
              <a16:creationId xmlns:a16="http://schemas.microsoft.com/office/drawing/2014/main" id="{708C25B9-FF10-497D-ABCC-01B4C1A5A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20</xdr:col>
      <xdr:colOff>290857</xdr:colOff>
      <xdr:row>120</xdr:row>
      <xdr:rowOff>169200</xdr:rowOff>
    </xdr:to>
    <xdr:pic>
      <xdr:nvPicPr>
        <xdr:cNvPr id="75" name="図 74">
          <a:extLst>
            <a:ext uri="{FF2B5EF4-FFF2-40B4-BE49-F238E27FC236}">
              <a16:creationId xmlns:a16="http://schemas.microsoft.com/office/drawing/2014/main" id="{D14C877E-2AE9-4178-853C-1F73CD0078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350" y="2819400"/>
          <a:ext cx="12378082" cy="18000000"/>
        </a:xfrm>
        <a:prstGeom prst="rect">
          <a:avLst/>
        </a:prstGeom>
      </xdr:spPr>
    </xdr:pic>
    <xdr:clientData/>
  </xdr:twoCellAnchor>
  <xdr:twoCellAnchor>
    <xdr:from>
      <xdr:col>14</xdr:col>
      <xdr:colOff>1</xdr:colOff>
      <xdr:row>39</xdr:row>
      <xdr:rowOff>47625</xdr:rowOff>
    </xdr:from>
    <xdr:to>
      <xdr:col>15</xdr:col>
      <xdr:colOff>9526</xdr:colOff>
      <xdr:row>40</xdr:row>
      <xdr:rowOff>152400</xdr:rowOff>
    </xdr:to>
    <xdr:sp macro="" textlink="">
      <xdr:nvSpPr>
        <xdr:cNvPr id="3" name="正方形/長方形 2">
          <a:extLst>
            <a:ext uri="{FF2B5EF4-FFF2-40B4-BE49-F238E27FC236}">
              <a16:creationId xmlns:a16="http://schemas.microsoft.com/office/drawing/2014/main" id="{A53E0DDD-3E96-442E-9CCD-B4D1D84768B8}"/>
            </a:ext>
          </a:extLst>
        </xdr:cNvPr>
        <xdr:cNvSpPr/>
      </xdr:nvSpPr>
      <xdr:spPr>
        <a:xfrm>
          <a:off x="8496301" y="6810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茨木市</a:t>
          </a:r>
        </a:p>
      </xdr:txBody>
    </xdr:sp>
    <xdr:clientData/>
  </xdr:twoCellAnchor>
  <xdr:twoCellAnchor>
    <xdr:from>
      <xdr:col>14</xdr:col>
      <xdr:colOff>590550</xdr:colOff>
      <xdr:row>53</xdr:row>
      <xdr:rowOff>19050</xdr:rowOff>
    </xdr:from>
    <xdr:to>
      <xdr:col>15</xdr:col>
      <xdr:colOff>600075</xdr:colOff>
      <xdr:row>54</xdr:row>
      <xdr:rowOff>123825</xdr:rowOff>
    </xdr:to>
    <xdr:sp macro="" textlink="">
      <xdr:nvSpPr>
        <xdr:cNvPr id="4" name="正方形/長方形 3">
          <a:extLst>
            <a:ext uri="{FF2B5EF4-FFF2-40B4-BE49-F238E27FC236}">
              <a16:creationId xmlns:a16="http://schemas.microsoft.com/office/drawing/2014/main" id="{A8ABAC67-8C0B-4D64-83E4-B5CD58E5D931}"/>
            </a:ext>
          </a:extLst>
        </xdr:cNvPr>
        <xdr:cNvSpPr/>
      </xdr:nvSpPr>
      <xdr:spPr>
        <a:xfrm>
          <a:off x="9086850" y="9182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摂津市</a:t>
          </a:r>
        </a:p>
      </xdr:txBody>
    </xdr:sp>
    <xdr:clientData/>
  </xdr:twoCellAnchor>
  <xdr:twoCellAnchor>
    <xdr:from>
      <xdr:col>16</xdr:col>
      <xdr:colOff>123825</xdr:colOff>
      <xdr:row>53</xdr:row>
      <xdr:rowOff>152400</xdr:rowOff>
    </xdr:from>
    <xdr:to>
      <xdr:col>17</xdr:col>
      <xdr:colOff>485775</xdr:colOff>
      <xdr:row>55</xdr:row>
      <xdr:rowOff>85725</xdr:rowOff>
    </xdr:to>
    <xdr:sp macro="" textlink="">
      <xdr:nvSpPr>
        <xdr:cNvPr id="5" name="正方形/長方形 4">
          <a:extLst>
            <a:ext uri="{FF2B5EF4-FFF2-40B4-BE49-F238E27FC236}">
              <a16:creationId xmlns:a16="http://schemas.microsoft.com/office/drawing/2014/main" id="{BD435B1C-54BD-47F0-AAF4-3C3A3353E94D}"/>
            </a:ext>
          </a:extLst>
        </xdr:cNvPr>
        <xdr:cNvSpPr/>
      </xdr:nvSpPr>
      <xdr:spPr>
        <a:xfrm>
          <a:off x="9982200" y="9315450"/>
          <a:ext cx="10477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寝屋川市</a:t>
          </a:r>
        </a:p>
      </xdr:txBody>
    </xdr:sp>
    <xdr:clientData/>
  </xdr:twoCellAnchor>
  <xdr:twoCellAnchor>
    <xdr:from>
      <xdr:col>12</xdr:col>
      <xdr:colOff>57150</xdr:colOff>
      <xdr:row>52</xdr:row>
      <xdr:rowOff>38100</xdr:rowOff>
    </xdr:from>
    <xdr:to>
      <xdr:col>13</xdr:col>
      <xdr:colOff>66675</xdr:colOff>
      <xdr:row>53</xdr:row>
      <xdr:rowOff>142875</xdr:rowOff>
    </xdr:to>
    <xdr:sp macro="" textlink="">
      <xdr:nvSpPr>
        <xdr:cNvPr id="6" name="正方形/長方形 5">
          <a:extLst>
            <a:ext uri="{FF2B5EF4-FFF2-40B4-BE49-F238E27FC236}">
              <a16:creationId xmlns:a16="http://schemas.microsoft.com/office/drawing/2014/main" id="{23AA5B43-918D-45F5-9107-A28A498B89CD}"/>
            </a:ext>
          </a:extLst>
        </xdr:cNvPr>
        <xdr:cNvSpPr/>
      </xdr:nvSpPr>
      <xdr:spPr>
        <a:xfrm>
          <a:off x="7200900" y="9029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豊中市</a:t>
          </a:r>
        </a:p>
      </xdr:txBody>
    </xdr:sp>
    <xdr:clientData/>
  </xdr:twoCellAnchor>
  <xdr:twoCellAnchor>
    <xdr:from>
      <xdr:col>17</xdr:col>
      <xdr:colOff>428624</xdr:colOff>
      <xdr:row>57</xdr:row>
      <xdr:rowOff>133350</xdr:rowOff>
    </xdr:from>
    <xdr:to>
      <xdr:col>18</xdr:col>
      <xdr:colOff>552449</xdr:colOff>
      <xdr:row>59</xdr:row>
      <xdr:rowOff>66675</xdr:rowOff>
    </xdr:to>
    <xdr:sp macro="" textlink="">
      <xdr:nvSpPr>
        <xdr:cNvPr id="7" name="正方形/長方形 6">
          <a:extLst>
            <a:ext uri="{FF2B5EF4-FFF2-40B4-BE49-F238E27FC236}">
              <a16:creationId xmlns:a16="http://schemas.microsoft.com/office/drawing/2014/main" id="{A7E33AA4-5506-4834-92A1-CED3F044D029}"/>
            </a:ext>
          </a:extLst>
        </xdr:cNvPr>
        <xdr:cNvSpPr/>
      </xdr:nvSpPr>
      <xdr:spPr>
        <a:xfrm>
          <a:off x="10972799" y="9982200"/>
          <a:ext cx="8096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四條畷市</a:t>
          </a:r>
        </a:p>
      </xdr:txBody>
    </xdr:sp>
    <xdr:clientData/>
  </xdr:twoCellAnchor>
  <xdr:twoCellAnchor>
    <xdr:from>
      <xdr:col>15</xdr:col>
      <xdr:colOff>504825</xdr:colOff>
      <xdr:row>58</xdr:row>
      <xdr:rowOff>76200</xdr:rowOff>
    </xdr:from>
    <xdr:to>
      <xdr:col>16</xdr:col>
      <xdr:colOff>504825</xdr:colOff>
      <xdr:row>60</xdr:row>
      <xdr:rowOff>9525</xdr:rowOff>
    </xdr:to>
    <xdr:sp macro="" textlink="">
      <xdr:nvSpPr>
        <xdr:cNvPr id="8" name="正方形/長方形 7">
          <a:extLst>
            <a:ext uri="{FF2B5EF4-FFF2-40B4-BE49-F238E27FC236}">
              <a16:creationId xmlns:a16="http://schemas.microsoft.com/office/drawing/2014/main" id="{AF93A713-ECA9-4714-87DE-C358490D180A}"/>
            </a:ext>
          </a:extLst>
        </xdr:cNvPr>
        <xdr:cNvSpPr/>
      </xdr:nvSpPr>
      <xdr:spPr>
        <a:xfrm>
          <a:off x="9677400" y="10096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門真市</a:t>
          </a:r>
        </a:p>
      </xdr:txBody>
    </xdr:sp>
    <xdr:clientData/>
  </xdr:twoCellAnchor>
  <xdr:twoCellAnchor>
    <xdr:from>
      <xdr:col>13</xdr:col>
      <xdr:colOff>352425</xdr:colOff>
      <xdr:row>52</xdr:row>
      <xdr:rowOff>85725</xdr:rowOff>
    </xdr:from>
    <xdr:to>
      <xdr:col>14</xdr:col>
      <xdr:colOff>361950</xdr:colOff>
      <xdr:row>54</xdr:row>
      <xdr:rowOff>19050</xdr:rowOff>
    </xdr:to>
    <xdr:sp macro="" textlink="">
      <xdr:nvSpPr>
        <xdr:cNvPr id="9" name="正方形/長方形 8">
          <a:extLst>
            <a:ext uri="{FF2B5EF4-FFF2-40B4-BE49-F238E27FC236}">
              <a16:creationId xmlns:a16="http://schemas.microsoft.com/office/drawing/2014/main" id="{C0897CA9-F59D-47D4-B65F-9A92D936A2BE}"/>
            </a:ext>
          </a:extLst>
        </xdr:cNvPr>
        <xdr:cNvSpPr/>
      </xdr:nvSpPr>
      <xdr:spPr>
        <a:xfrm>
          <a:off x="8172450" y="90773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吹田市</a:t>
          </a:r>
        </a:p>
      </xdr:txBody>
    </xdr:sp>
    <xdr:clientData/>
  </xdr:twoCellAnchor>
  <xdr:twoCellAnchor>
    <xdr:from>
      <xdr:col>16</xdr:col>
      <xdr:colOff>514350</xdr:colOff>
      <xdr:row>61</xdr:row>
      <xdr:rowOff>0</xdr:rowOff>
    </xdr:from>
    <xdr:to>
      <xdr:col>17</xdr:col>
      <xdr:colOff>514350</xdr:colOff>
      <xdr:row>62</xdr:row>
      <xdr:rowOff>104775</xdr:rowOff>
    </xdr:to>
    <xdr:sp macro="" textlink="">
      <xdr:nvSpPr>
        <xdr:cNvPr id="10" name="正方形/長方形 9">
          <a:extLst>
            <a:ext uri="{FF2B5EF4-FFF2-40B4-BE49-F238E27FC236}">
              <a16:creationId xmlns:a16="http://schemas.microsoft.com/office/drawing/2014/main" id="{A1E7C8C1-7D87-4849-88AE-66B856E1831A}"/>
            </a:ext>
          </a:extLst>
        </xdr:cNvPr>
        <xdr:cNvSpPr/>
      </xdr:nvSpPr>
      <xdr:spPr>
        <a:xfrm>
          <a:off x="10372725" y="105346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大東市</a:t>
          </a:r>
        </a:p>
      </xdr:txBody>
    </xdr:sp>
    <xdr:clientData/>
  </xdr:twoCellAnchor>
  <xdr:twoCellAnchor>
    <xdr:from>
      <xdr:col>9</xdr:col>
      <xdr:colOff>133350</xdr:colOff>
      <xdr:row>103</xdr:row>
      <xdr:rowOff>123825</xdr:rowOff>
    </xdr:from>
    <xdr:to>
      <xdr:col>10</xdr:col>
      <xdr:colOff>142875</xdr:colOff>
      <xdr:row>105</xdr:row>
      <xdr:rowOff>57150</xdr:rowOff>
    </xdr:to>
    <xdr:sp macro="" textlink="">
      <xdr:nvSpPr>
        <xdr:cNvPr id="11" name="正方形/長方形 10">
          <a:extLst>
            <a:ext uri="{FF2B5EF4-FFF2-40B4-BE49-F238E27FC236}">
              <a16:creationId xmlns:a16="http://schemas.microsoft.com/office/drawing/2014/main" id="{2E1F3AD0-60C1-4064-9179-EF58BC05D353}"/>
            </a:ext>
          </a:extLst>
        </xdr:cNvPr>
        <xdr:cNvSpPr/>
      </xdr:nvSpPr>
      <xdr:spPr>
        <a:xfrm>
          <a:off x="5248275" y="17859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熊取町</a:t>
          </a:r>
        </a:p>
      </xdr:txBody>
    </xdr:sp>
    <xdr:clientData/>
  </xdr:twoCellAnchor>
  <xdr:twoCellAnchor>
    <xdr:from>
      <xdr:col>14</xdr:col>
      <xdr:colOff>542925</xdr:colOff>
      <xdr:row>56</xdr:row>
      <xdr:rowOff>104775</xdr:rowOff>
    </xdr:from>
    <xdr:to>
      <xdr:col>15</xdr:col>
      <xdr:colOff>552450</xdr:colOff>
      <xdr:row>58</xdr:row>
      <xdr:rowOff>38100</xdr:rowOff>
    </xdr:to>
    <xdr:sp macro="" textlink="">
      <xdr:nvSpPr>
        <xdr:cNvPr id="12" name="正方形/長方形 11">
          <a:extLst>
            <a:ext uri="{FF2B5EF4-FFF2-40B4-BE49-F238E27FC236}">
              <a16:creationId xmlns:a16="http://schemas.microsoft.com/office/drawing/2014/main" id="{B0926EA2-A1F9-4932-B5F3-A626AB377236}"/>
            </a:ext>
          </a:extLst>
        </xdr:cNvPr>
        <xdr:cNvSpPr/>
      </xdr:nvSpPr>
      <xdr:spPr>
        <a:xfrm>
          <a:off x="9039225" y="97821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守口市</a:t>
          </a:r>
        </a:p>
      </xdr:txBody>
    </xdr:sp>
    <xdr:clientData/>
  </xdr:twoCellAnchor>
  <xdr:twoCellAnchor>
    <xdr:from>
      <xdr:col>18</xdr:col>
      <xdr:colOff>47625</xdr:colOff>
      <xdr:row>53</xdr:row>
      <xdr:rowOff>47625</xdr:rowOff>
    </xdr:from>
    <xdr:to>
      <xdr:col>19</xdr:col>
      <xdr:colOff>47625</xdr:colOff>
      <xdr:row>54</xdr:row>
      <xdr:rowOff>152400</xdr:rowOff>
    </xdr:to>
    <xdr:sp macro="" textlink="">
      <xdr:nvSpPr>
        <xdr:cNvPr id="13" name="正方形/長方形 12">
          <a:extLst>
            <a:ext uri="{FF2B5EF4-FFF2-40B4-BE49-F238E27FC236}">
              <a16:creationId xmlns:a16="http://schemas.microsoft.com/office/drawing/2014/main" id="{A2BBE786-7ED7-49AA-AD5D-9D868FE80F17}"/>
            </a:ext>
          </a:extLst>
        </xdr:cNvPr>
        <xdr:cNvSpPr/>
      </xdr:nvSpPr>
      <xdr:spPr>
        <a:xfrm>
          <a:off x="11277600" y="92106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交野市</a:t>
          </a:r>
        </a:p>
      </xdr:txBody>
    </xdr:sp>
    <xdr:clientData/>
  </xdr:twoCellAnchor>
  <xdr:twoCellAnchor>
    <xdr:from>
      <xdr:col>18</xdr:col>
      <xdr:colOff>142875</xdr:colOff>
      <xdr:row>46</xdr:row>
      <xdr:rowOff>76200</xdr:rowOff>
    </xdr:from>
    <xdr:to>
      <xdr:col>19</xdr:col>
      <xdr:colOff>142875</xdr:colOff>
      <xdr:row>48</xdr:row>
      <xdr:rowOff>9525</xdr:rowOff>
    </xdr:to>
    <xdr:sp macro="" textlink="">
      <xdr:nvSpPr>
        <xdr:cNvPr id="14" name="正方形/長方形 13">
          <a:extLst>
            <a:ext uri="{FF2B5EF4-FFF2-40B4-BE49-F238E27FC236}">
              <a16:creationId xmlns:a16="http://schemas.microsoft.com/office/drawing/2014/main" id="{D18E1E09-9886-49F6-800C-7E7CCBB87D7D}"/>
            </a:ext>
          </a:extLst>
        </xdr:cNvPr>
        <xdr:cNvSpPr/>
      </xdr:nvSpPr>
      <xdr:spPr>
        <a:xfrm>
          <a:off x="11372850" y="8039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枚方市</a:t>
          </a:r>
        </a:p>
      </xdr:txBody>
    </xdr:sp>
    <xdr:clientData/>
  </xdr:twoCellAnchor>
  <xdr:twoCellAnchor>
    <xdr:from>
      <xdr:col>17</xdr:col>
      <xdr:colOff>209550</xdr:colOff>
      <xdr:row>35</xdr:row>
      <xdr:rowOff>19050</xdr:rowOff>
    </xdr:from>
    <xdr:to>
      <xdr:col>18</xdr:col>
      <xdr:colOff>209550</xdr:colOff>
      <xdr:row>36</xdr:row>
      <xdr:rowOff>123825</xdr:rowOff>
    </xdr:to>
    <xdr:sp macro="" textlink="">
      <xdr:nvSpPr>
        <xdr:cNvPr id="15" name="正方形/長方形 14">
          <a:extLst>
            <a:ext uri="{FF2B5EF4-FFF2-40B4-BE49-F238E27FC236}">
              <a16:creationId xmlns:a16="http://schemas.microsoft.com/office/drawing/2014/main" id="{DD54622D-1219-4D9E-B2FF-0AB01E0C423D}"/>
            </a:ext>
          </a:extLst>
        </xdr:cNvPr>
        <xdr:cNvSpPr/>
      </xdr:nvSpPr>
      <xdr:spPr>
        <a:xfrm>
          <a:off x="10753725" y="6096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島本町</a:t>
          </a:r>
        </a:p>
      </xdr:txBody>
    </xdr:sp>
    <xdr:clientData/>
  </xdr:twoCellAnchor>
  <xdr:twoCellAnchor>
    <xdr:from>
      <xdr:col>16</xdr:col>
      <xdr:colOff>47625</xdr:colOff>
      <xdr:row>39</xdr:row>
      <xdr:rowOff>76200</xdr:rowOff>
    </xdr:from>
    <xdr:to>
      <xdr:col>17</xdr:col>
      <xdr:colOff>47625</xdr:colOff>
      <xdr:row>41</xdr:row>
      <xdr:rowOff>9525</xdr:rowOff>
    </xdr:to>
    <xdr:sp macro="" textlink="">
      <xdr:nvSpPr>
        <xdr:cNvPr id="16" name="正方形/長方形 15">
          <a:extLst>
            <a:ext uri="{FF2B5EF4-FFF2-40B4-BE49-F238E27FC236}">
              <a16:creationId xmlns:a16="http://schemas.microsoft.com/office/drawing/2014/main" id="{4CB1DE00-7FCE-42BA-AF82-316BC79E6ADB}"/>
            </a:ext>
          </a:extLst>
        </xdr:cNvPr>
        <xdr:cNvSpPr/>
      </xdr:nvSpPr>
      <xdr:spPr>
        <a:xfrm>
          <a:off x="9906000" y="68389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高槻市</a:t>
          </a:r>
        </a:p>
      </xdr:txBody>
    </xdr:sp>
    <xdr:clientData/>
  </xdr:twoCellAnchor>
  <xdr:twoCellAnchor>
    <xdr:from>
      <xdr:col>12</xdr:col>
      <xdr:colOff>428625</xdr:colOff>
      <xdr:row>42</xdr:row>
      <xdr:rowOff>123825</xdr:rowOff>
    </xdr:from>
    <xdr:to>
      <xdr:col>13</xdr:col>
      <xdr:colOff>438150</xdr:colOff>
      <xdr:row>44</xdr:row>
      <xdr:rowOff>57150</xdr:rowOff>
    </xdr:to>
    <xdr:sp macro="" textlink="">
      <xdr:nvSpPr>
        <xdr:cNvPr id="17" name="正方形/長方形 16">
          <a:extLst>
            <a:ext uri="{FF2B5EF4-FFF2-40B4-BE49-F238E27FC236}">
              <a16:creationId xmlns:a16="http://schemas.microsoft.com/office/drawing/2014/main" id="{44D2B712-475F-4813-A9B2-7D579CB3F8E0}"/>
            </a:ext>
          </a:extLst>
        </xdr:cNvPr>
        <xdr:cNvSpPr/>
      </xdr:nvSpPr>
      <xdr:spPr>
        <a:xfrm>
          <a:off x="7572375" y="74009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箕面市</a:t>
          </a:r>
        </a:p>
      </xdr:txBody>
    </xdr:sp>
    <xdr:clientData/>
  </xdr:twoCellAnchor>
  <xdr:twoCellAnchor>
    <xdr:from>
      <xdr:col>11</xdr:col>
      <xdr:colOff>38100</xdr:colOff>
      <xdr:row>45</xdr:row>
      <xdr:rowOff>28575</xdr:rowOff>
    </xdr:from>
    <xdr:to>
      <xdr:col>12</xdr:col>
      <xdr:colOff>47625</xdr:colOff>
      <xdr:row>46</xdr:row>
      <xdr:rowOff>133350</xdr:rowOff>
    </xdr:to>
    <xdr:sp macro="" textlink="">
      <xdr:nvSpPr>
        <xdr:cNvPr id="18" name="正方形/長方形 17">
          <a:extLst>
            <a:ext uri="{FF2B5EF4-FFF2-40B4-BE49-F238E27FC236}">
              <a16:creationId xmlns:a16="http://schemas.microsoft.com/office/drawing/2014/main" id="{081D4C81-73E3-4931-93E4-C557F8E82188}"/>
            </a:ext>
          </a:extLst>
        </xdr:cNvPr>
        <xdr:cNvSpPr/>
      </xdr:nvSpPr>
      <xdr:spPr>
        <a:xfrm>
          <a:off x="6505575" y="78200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池田市</a:t>
          </a:r>
        </a:p>
      </xdr:txBody>
    </xdr:sp>
    <xdr:clientData/>
  </xdr:twoCellAnchor>
  <xdr:twoCellAnchor>
    <xdr:from>
      <xdr:col>12</xdr:col>
      <xdr:colOff>495300</xdr:colOff>
      <xdr:row>33</xdr:row>
      <xdr:rowOff>85725</xdr:rowOff>
    </xdr:from>
    <xdr:to>
      <xdr:col>13</xdr:col>
      <xdr:colOff>504825</xdr:colOff>
      <xdr:row>35</xdr:row>
      <xdr:rowOff>19050</xdr:rowOff>
    </xdr:to>
    <xdr:sp macro="" textlink="">
      <xdr:nvSpPr>
        <xdr:cNvPr id="19" name="正方形/長方形 18">
          <a:extLst>
            <a:ext uri="{FF2B5EF4-FFF2-40B4-BE49-F238E27FC236}">
              <a16:creationId xmlns:a16="http://schemas.microsoft.com/office/drawing/2014/main" id="{CD329DBF-E5C9-41F0-A70A-9C6E9AE9A89D}"/>
            </a:ext>
          </a:extLst>
        </xdr:cNvPr>
        <xdr:cNvSpPr/>
      </xdr:nvSpPr>
      <xdr:spPr>
        <a:xfrm>
          <a:off x="7639050" y="5819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豊能町</a:t>
          </a:r>
        </a:p>
      </xdr:txBody>
    </xdr:sp>
    <xdr:clientData/>
  </xdr:twoCellAnchor>
  <xdr:twoCellAnchor>
    <xdr:from>
      <xdr:col>10</xdr:col>
      <xdr:colOff>457200</xdr:colOff>
      <xdr:row>25</xdr:row>
      <xdr:rowOff>133350</xdr:rowOff>
    </xdr:from>
    <xdr:to>
      <xdr:col>11</xdr:col>
      <xdr:colOff>466725</xdr:colOff>
      <xdr:row>27</xdr:row>
      <xdr:rowOff>66675</xdr:rowOff>
    </xdr:to>
    <xdr:sp macro="" textlink="">
      <xdr:nvSpPr>
        <xdr:cNvPr id="20" name="正方形/長方形 19">
          <a:extLst>
            <a:ext uri="{FF2B5EF4-FFF2-40B4-BE49-F238E27FC236}">
              <a16:creationId xmlns:a16="http://schemas.microsoft.com/office/drawing/2014/main" id="{FBBA46A5-CB4C-4521-9B5F-4A0B94D2686C}"/>
            </a:ext>
          </a:extLst>
        </xdr:cNvPr>
        <xdr:cNvSpPr/>
      </xdr:nvSpPr>
      <xdr:spPr>
        <a:xfrm>
          <a:off x="6248400" y="44958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能勢町</a:t>
          </a:r>
        </a:p>
      </xdr:txBody>
    </xdr:sp>
    <xdr:clientData/>
  </xdr:twoCellAnchor>
  <xdr:twoCellAnchor>
    <xdr:from>
      <xdr:col>12</xdr:col>
      <xdr:colOff>342900</xdr:colOff>
      <xdr:row>101</xdr:row>
      <xdr:rowOff>19050</xdr:rowOff>
    </xdr:from>
    <xdr:to>
      <xdr:col>13</xdr:col>
      <xdr:colOff>352425</xdr:colOff>
      <xdr:row>102</xdr:row>
      <xdr:rowOff>123825</xdr:rowOff>
    </xdr:to>
    <xdr:sp macro="" textlink="">
      <xdr:nvSpPr>
        <xdr:cNvPr id="21" name="正方形/長方形 20">
          <a:extLst>
            <a:ext uri="{FF2B5EF4-FFF2-40B4-BE49-F238E27FC236}">
              <a16:creationId xmlns:a16="http://schemas.microsoft.com/office/drawing/2014/main" id="{13389402-408F-4376-94A6-DC18B9C98D50}"/>
            </a:ext>
          </a:extLst>
        </xdr:cNvPr>
        <xdr:cNvSpPr/>
      </xdr:nvSpPr>
      <xdr:spPr>
        <a:xfrm>
          <a:off x="7486650" y="17411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和泉市</a:t>
          </a:r>
        </a:p>
      </xdr:txBody>
    </xdr:sp>
    <xdr:clientData/>
  </xdr:twoCellAnchor>
  <xdr:twoCellAnchor>
    <xdr:from>
      <xdr:col>14</xdr:col>
      <xdr:colOff>676274</xdr:colOff>
      <xdr:row>101</xdr:row>
      <xdr:rowOff>104775</xdr:rowOff>
    </xdr:from>
    <xdr:to>
      <xdr:col>16</xdr:col>
      <xdr:colOff>295274</xdr:colOff>
      <xdr:row>103</xdr:row>
      <xdr:rowOff>38100</xdr:rowOff>
    </xdr:to>
    <xdr:sp macro="" textlink="">
      <xdr:nvSpPr>
        <xdr:cNvPr id="22" name="正方形/長方形 21">
          <a:extLst>
            <a:ext uri="{FF2B5EF4-FFF2-40B4-BE49-F238E27FC236}">
              <a16:creationId xmlns:a16="http://schemas.microsoft.com/office/drawing/2014/main" id="{B57E9C5A-7586-4239-82BB-F28988FE5391}"/>
            </a:ext>
          </a:extLst>
        </xdr:cNvPr>
        <xdr:cNvSpPr/>
      </xdr:nvSpPr>
      <xdr:spPr>
        <a:xfrm>
          <a:off x="9172574" y="17497425"/>
          <a:ext cx="9810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河内長野市</a:t>
          </a:r>
        </a:p>
      </xdr:txBody>
    </xdr:sp>
    <xdr:clientData/>
  </xdr:twoCellAnchor>
  <xdr:twoCellAnchor>
    <xdr:from>
      <xdr:col>16</xdr:col>
      <xdr:colOff>581025</xdr:colOff>
      <xdr:row>97</xdr:row>
      <xdr:rowOff>47625</xdr:rowOff>
    </xdr:from>
    <xdr:to>
      <xdr:col>18</xdr:col>
      <xdr:colOff>200025</xdr:colOff>
      <xdr:row>98</xdr:row>
      <xdr:rowOff>152400</xdr:rowOff>
    </xdr:to>
    <xdr:sp macro="" textlink="">
      <xdr:nvSpPr>
        <xdr:cNvPr id="23" name="正方形/長方形 22">
          <a:extLst>
            <a:ext uri="{FF2B5EF4-FFF2-40B4-BE49-F238E27FC236}">
              <a16:creationId xmlns:a16="http://schemas.microsoft.com/office/drawing/2014/main" id="{BD5A70C8-371F-432E-B6CC-DFA35783AC5D}"/>
            </a:ext>
          </a:extLst>
        </xdr:cNvPr>
        <xdr:cNvSpPr/>
      </xdr:nvSpPr>
      <xdr:spPr>
        <a:xfrm>
          <a:off x="10439400" y="16754475"/>
          <a:ext cx="9906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千早赤阪村</a:t>
          </a:r>
        </a:p>
      </xdr:txBody>
    </xdr:sp>
    <xdr:clientData/>
  </xdr:twoCellAnchor>
  <xdr:twoCellAnchor>
    <xdr:from>
      <xdr:col>17</xdr:col>
      <xdr:colOff>123825</xdr:colOff>
      <xdr:row>91</xdr:row>
      <xdr:rowOff>47625</xdr:rowOff>
    </xdr:from>
    <xdr:to>
      <xdr:col>18</xdr:col>
      <xdr:colOff>123825</xdr:colOff>
      <xdr:row>92</xdr:row>
      <xdr:rowOff>152400</xdr:rowOff>
    </xdr:to>
    <xdr:sp macro="" textlink="">
      <xdr:nvSpPr>
        <xdr:cNvPr id="24" name="正方形/長方形 23">
          <a:extLst>
            <a:ext uri="{FF2B5EF4-FFF2-40B4-BE49-F238E27FC236}">
              <a16:creationId xmlns:a16="http://schemas.microsoft.com/office/drawing/2014/main" id="{12C56085-CB6F-44C8-AF08-F8555C334890}"/>
            </a:ext>
          </a:extLst>
        </xdr:cNvPr>
        <xdr:cNvSpPr/>
      </xdr:nvSpPr>
      <xdr:spPr>
        <a:xfrm>
          <a:off x="10668000" y="15725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河南町</a:t>
          </a:r>
        </a:p>
      </xdr:txBody>
    </xdr:sp>
    <xdr:clientData/>
  </xdr:twoCellAnchor>
  <xdr:twoCellAnchor>
    <xdr:from>
      <xdr:col>14</xdr:col>
      <xdr:colOff>85725</xdr:colOff>
      <xdr:row>91</xdr:row>
      <xdr:rowOff>0</xdr:rowOff>
    </xdr:from>
    <xdr:to>
      <xdr:col>15</xdr:col>
      <xdr:colOff>371475</xdr:colOff>
      <xdr:row>92</xdr:row>
      <xdr:rowOff>104775</xdr:rowOff>
    </xdr:to>
    <xdr:sp macro="" textlink="">
      <xdr:nvSpPr>
        <xdr:cNvPr id="25" name="正方形/長方形 24">
          <a:extLst>
            <a:ext uri="{FF2B5EF4-FFF2-40B4-BE49-F238E27FC236}">
              <a16:creationId xmlns:a16="http://schemas.microsoft.com/office/drawing/2014/main" id="{66EE0AEA-E3DD-4CF2-BB68-2D6B89285D16}"/>
            </a:ext>
          </a:extLst>
        </xdr:cNvPr>
        <xdr:cNvSpPr/>
      </xdr:nvSpPr>
      <xdr:spPr>
        <a:xfrm>
          <a:off x="8582025" y="15678150"/>
          <a:ext cx="9620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大阪狭山市</a:t>
          </a:r>
        </a:p>
      </xdr:txBody>
    </xdr:sp>
    <xdr:clientData/>
  </xdr:twoCellAnchor>
  <xdr:twoCellAnchor>
    <xdr:from>
      <xdr:col>15</xdr:col>
      <xdr:colOff>276224</xdr:colOff>
      <xdr:row>89</xdr:row>
      <xdr:rowOff>28575</xdr:rowOff>
    </xdr:from>
    <xdr:to>
      <xdr:col>16</xdr:col>
      <xdr:colOff>476249</xdr:colOff>
      <xdr:row>90</xdr:row>
      <xdr:rowOff>133350</xdr:rowOff>
    </xdr:to>
    <xdr:sp macro="" textlink="">
      <xdr:nvSpPr>
        <xdr:cNvPr id="26" name="正方形/長方形 25">
          <a:extLst>
            <a:ext uri="{FF2B5EF4-FFF2-40B4-BE49-F238E27FC236}">
              <a16:creationId xmlns:a16="http://schemas.microsoft.com/office/drawing/2014/main" id="{6907EFD7-BF04-4EF4-ABD7-A0D30B19E971}"/>
            </a:ext>
          </a:extLst>
        </xdr:cNvPr>
        <xdr:cNvSpPr/>
      </xdr:nvSpPr>
      <xdr:spPr>
        <a:xfrm>
          <a:off x="9448799" y="15363825"/>
          <a:ext cx="8858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富田林市</a:t>
          </a:r>
        </a:p>
      </xdr:txBody>
    </xdr:sp>
    <xdr:clientData/>
  </xdr:twoCellAnchor>
  <xdr:twoCellAnchor>
    <xdr:from>
      <xdr:col>15</xdr:col>
      <xdr:colOff>619125</xdr:colOff>
      <xdr:row>83</xdr:row>
      <xdr:rowOff>47625</xdr:rowOff>
    </xdr:from>
    <xdr:to>
      <xdr:col>17</xdr:col>
      <xdr:colOff>142875</xdr:colOff>
      <xdr:row>84</xdr:row>
      <xdr:rowOff>152400</xdr:rowOff>
    </xdr:to>
    <xdr:sp macro="" textlink="">
      <xdr:nvSpPr>
        <xdr:cNvPr id="27" name="正方形/長方形 26">
          <a:extLst>
            <a:ext uri="{FF2B5EF4-FFF2-40B4-BE49-F238E27FC236}">
              <a16:creationId xmlns:a16="http://schemas.microsoft.com/office/drawing/2014/main" id="{65C217BD-B029-4A8F-BF19-F8A107AD0819}"/>
            </a:ext>
          </a:extLst>
        </xdr:cNvPr>
        <xdr:cNvSpPr/>
      </xdr:nvSpPr>
      <xdr:spPr>
        <a:xfrm>
          <a:off x="9791700" y="14354175"/>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羽曳野市</a:t>
          </a:r>
        </a:p>
      </xdr:txBody>
    </xdr:sp>
    <xdr:clientData/>
  </xdr:twoCellAnchor>
  <xdr:twoCellAnchor>
    <xdr:from>
      <xdr:col>17</xdr:col>
      <xdr:colOff>142875</xdr:colOff>
      <xdr:row>86</xdr:row>
      <xdr:rowOff>95250</xdr:rowOff>
    </xdr:from>
    <xdr:to>
      <xdr:col>18</xdr:col>
      <xdr:colOff>142875</xdr:colOff>
      <xdr:row>88</xdr:row>
      <xdr:rowOff>28575</xdr:rowOff>
    </xdr:to>
    <xdr:sp macro="" textlink="">
      <xdr:nvSpPr>
        <xdr:cNvPr id="28" name="正方形/長方形 27">
          <a:extLst>
            <a:ext uri="{FF2B5EF4-FFF2-40B4-BE49-F238E27FC236}">
              <a16:creationId xmlns:a16="http://schemas.microsoft.com/office/drawing/2014/main" id="{C571813E-629E-410B-AF4D-C9AABE155CD4}"/>
            </a:ext>
          </a:extLst>
        </xdr:cNvPr>
        <xdr:cNvSpPr/>
      </xdr:nvSpPr>
      <xdr:spPr>
        <a:xfrm>
          <a:off x="10687050" y="149161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太子町</a:t>
          </a:r>
        </a:p>
      </xdr:txBody>
    </xdr:sp>
    <xdr:clientData/>
  </xdr:twoCellAnchor>
  <xdr:twoCellAnchor>
    <xdr:from>
      <xdr:col>16</xdr:col>
      <xdr:colOff>180975</xdr:colOff>
      <xdr:row>73</xdr:row>
      <xdr:rowOff>104775</xdr:rowOff>
    </xdr:from>
    <xdr:to>
      <xdr:col>17</xdr:col>
      <xdr:colOff>180975</xdr:colOff>
      <xdr:row>75</xdr:row>
      <xdr:rowOff>38100</xdr:rowOff>
    </xdr:to>
    <xdr:sp macro="" textlink="">
      <xdr:nvSpPr>
        <xdr:cNvPr id="29" name="正方形/長方形 28">
          <a:extLst>
            <a:ext uri="{FF2B5EF4-FFF2-40B4-BE49-F238E27FC236}">
              <a16:creationId xmlns:a16="http://schemas.microsoft.com/office/drawing/2014/main" id="{51AAB4CB-F175-447D-BA23-70AC3C318F77}"/>
            </a:ext>
          </a:extLst>
        </xdr:cNvPr>
        <xdr:cNvSpPr/>
      </xdr:nvSpPr>
      <xdr:spPr>
        <a:xfrm>
          <a:off x="10039350" y="126968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八尾市</a:t>
          </a:r>
        </a:p>
      </xdr:txBody>
    </xdr:sp>
    <xdr:clientData/>
  </xdr:twoCellAnchor>
  <xdr:twoCellAnchor>
    <xdr:from>
      <xdr:col>14</xdr:col>
      <xdr:colOff>333375</xdr:colOff>
      <xdr:row>78</xdr:row>
      <xdr:rowOff>76200</xdr:rowOff>
    </xdr:from>
    <xdr:to>
      <xdr:col>15</xdr:col>
      <xdr:colOff>342900</xdr:colOff>
      <xdr:row>80</xdr:row>
      <xdr:rowOff>9525</xdr:rowOff>
    </xdr:to>
    <xdr:sp macro="" textlink="">
      <xdr:nvSpPr>
        <xdr:cNvPr id="30" name="正方形/長方形 29">
          <a:extLst>
            <a:ext uri="{FF2B5EF4-FFF2-40B4-BE49-F238E27FC236}">
              <a16:creationId xmlns:a16="http://schemas.microsoft.com/office/drawing/2014/main" id="{CF6E53C2-9E48-4160-9769-4747DD265816}"/>
            </a:ext>
          </a:extLst>
        </xdr:cNvPr>
        <xdr:cNvSpPr/>
      </xdr:nvSpPr>
      <xdr:spPr>
        <a:xfrm>
          <a:off x="8829675" y="13525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松原市</a:t>
          </a:r>
        </a:p>
      </xdr:txBody>
    </xdr:sp>
    <xdr:clientData/>
  </xdr:twoCellAnchor>
  <xdr:twoCellAnchor>
    <xdr:from>
      <xdr:col>16</xdr:col>
      <xdr:colOff>85725</xdr:colOff>
      <xdr:row>66</xdr:row>
      <xdr:rowOff>38100</xdr:rowOff>
    </xdr:from>
    <xdr:to>
      <xdr:col>17</xdr:col>
      <xdr:colOff>295275</xdr:colOff>
      <xdr:row>67</xdr:row>
      <xdr:rowOff>142875</xdr:rowOff>
    </xdr:to>
    <xdr:sp macro="" textlink="">
      <xdr:nvSpPr>
        <xdr:cNvPr id="31" name="正方形/長方形 30">
          <a:extLst>
            <a:ext uri="{FF2B5EF4-FFF2-40B4-BE49-F238E27FC236}">
              <a16:creationId xmlns:a16="http://schemas.microsoft.com/office/drawing/2014/main" id="{341D24AB-6F1C-40BC-89C9-BC689EBCB850}"/>
            </a:ext>
          </a:extLst>
        </xdr:cNvPr>
        <xdr:cNvSpPr/>
      </xdr:nvSpPr>
      <xdr:spPr>
        <a:xfrm>
          <a:off x="9944100" y="11430000"/>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東大阪市</a:t>
          </a:r>
        </a:p>
      </xdr:txBody>
    </xdr:sp>
    <xdr:clientData/>
  </xdr:twoCellAnchor>
  <xdr:twoCellAnchor>
    <xdr:from>
      <xdr:col>17</xdr:col>
      <xdr:colOff>19050</xdr:colOff>
      <xdr:row>78</xdr:row>
      <xdr:rowOff>123825</xdr:rowOff>
    </xdr:from>
    <xdr:to>
      <xdr:col>18</xdr:col>
      <xdr:colOff>19050</xdr:colOff>
      <xdr:row>80</xdr:row>
      <xdr:rowOff>57150</xdr:rowOff>
    </xdr:to>
    <xdr:sp macro="" textlink="">
      <xdr:nvSpPr>
        <xdr:cNvPr id="32" name="正方形/長方形 31">
          <a:extLst>
            <a:ext uri="{FF2B5EF4-FFF2-40B4-BE49-F238E27FC236}">
              <a16:creationId xmlns:a16="http://schemas.microsoft.com/office/drawing/2014/main" id="{9551A5E0-FAD8-44AA-9CA2-8EDF81C09C75}"/>
            </a:ext>
          </a:extLst>
        </xdr:cNvPr>
        <xdr:cNvSpPr/>
      </xdr:nvSpPr>
      <xdr:spPr>
        <a:xfrm>
          <a:off x="10563225" y="135731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柏原市</a:t>
          </a:r>
        </a:p>
      </xdr:txBody>
    </xdr:sp>
    <xdr:clientData/>
  </xdr:twoCellAnchor>
  <xdr:twoCellAnchor>
    <xdr:from>
      <xdr:col>15</xdr:col>
      <xdr:colOff>495300</xdr:colOff>
      <xdr:row>79</xdr:row>
      <xdr:rowOff>38100</xdr:rowOff>
    </xdr:from>
    <xdr:to>
      <xdr:col>16</xdr:col>
      <xdr:colOff>657225</xdr:colOff>
      <xdr:row>80</xdr:row>
      <xdr:rowOff>142875</xdr:rowOff>
    </xdr:to>
    <xdr:sp macro="" textlink="">
      <xdr:nvSpPr>
        <xdr:cNvPr id="33" name="正方形/長方形 32">
          <a:extLst>
            <a:ext uri="{FF2B5EF4-FFF2-40B4-BE49-F238E27FC236}">
              <a16:creationId xmlns:a16="http://schemas.microsoft.com/office/drawing/2014/main" id="{341261F5-5993-4E4F-8F0E-38CA5A83B0EC}"/>
            </a:ext>
          </a:extLst>
        </xdr:cNvPr>
        <xdr:cNvSpPr/>
      </xdr:nvSpPr>
      <xdr:spPr>
        <a:xfrm>
          <a:off x="9667875" y="13658850"/>
          <a:ext cx="8477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藤井寺市</a:t>
          </a:r>
        </a:p>
      </xdr:txBody>
    </xdr:sp>
    <xdr:clientData/>
  </xdr:twoCellAnchor>
  <xdr:twoCellAnchor>
    <xdr:from>
      <xdr:col>8</xdr:col>
      <xdr:colOff>571500</xdr:colOff>
      <xdr:row>108</xdr:row>
      <xdr:rowOff>76200</xdr:rowOff>
    </xdr:from>
    <xdr:to>
      <xdr:col>10</xdr:col>
      <xdr:colOff>47625</xdr:colOff>
      <xdr:row>110</xdr:row>
      <xdr:rowOff>9525</xdr:rowOff>
    </xdr:to>
    <xdr:sp macro="" textlink="">
      <xdr:nvSpPr>
        <xdr:cNvPr id="34" name="正方形/長方形 33">
          <a:extLst>
            <a:ext uri="{FF2B5EF4-FFF2-40B4-BE49-F238E27FC236}">
              <a16:creationId xmlns:a16="http://schemas.microsoft.com/office/drawing/2014/main" id="{A2B83BD1-091C-4353-8BFD-316AE11F78D3}"/>
            </a:ext>
          </a:extLst>
        </xdr:cNvPr>
        <xdr:cNvSpPr/>
      </xdr:nvSpPr>
      <xdr:spPr>
        <a:xfrm>
          <a:off x="5010150" y="18669000"/>
          <a:ext cx="8286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泉佐野市</a:t>
          </a:r>
        </a:p>
      </xdr:txBody>
    </xdr:sp>
    <xdr:clientData/>
  </xdr:twoCellAnchor>
  <xdr:twoCellAnchor>
    <xdr:from>
      <xdr:col>6</xdr:col>
      <xdr:colOff>295276</xdr:colOff>
      <xdr:row>102</xdr:row>
      <xdr:rowOff>123825</xdr:rowOff>
    </xdr:from>
    <xdr:to>
      <xdr:col>7</xdr:col>
      <xdr:colOff>628650</xdr:colOff>
      <xdr:row>104</xdr:row>
      <xdr:rowOff>57150</xdr:rowOff>
    </xdr:to>
    <xdr:sp macro="" textlink="">
      <xdr:nvSpPr>
        <xdr:cNvPr id="35" name="正方形/長方形 34">
          <a:extLst>
            <a:ext uri="{FF2B5EF4-FFF2-40B4-BE49-F238E27FC236}">
              <a16:creationId xmlns:a16="http://schemas.microsoft.com/office/drawing/2014/main" id="{A304251F-4E23-4DFF-933E-7F0D9996AA0A}"/>
            </a:ext>
          </a:extLst>
        </xdr:cNvPr>
        <xdr:cNvSpPr/>
      </xdr:nvSpPr>
      <xdr:spPr>
        <a:xfrm>
          <a:off x="3638551" y="17687925"/>
          <a:ext cx="752474"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田尻町</a:t>
          </a:r>
        </a:p>
      </xdr:txBody>
    </xdr:sp>
    <xdr:clientData/>
  </xdr:twoCellAnchor>
  <xdr:twoCellAnchor>
    <xdr:from>
      <xdr:col>9</xdr:col>
      <xdr:colOff>200025</xdr:colOff>
      <xdr:row>98</xdr:row>
      <xdr:rowOff>0</xdr:rowOff>
    </xdr:from>
    <xdr:to>
      <xdr:col>10</xdr:col>
      <xdr:colOff>209550</xdr:colOff>
      <xdr:row>99</xdr:row>
      <xdr:rowOff>104775</xdr:rowOff>
    </xdr:to>
    <xdr:sp macro="" textlink="">
      <xdr:nvSpPr>
        <xdr:cNvPr id="36" name="正方形/長方形 35">
          <a:extLst>
            <a:ext uri="{FF2B5EF4-FFF2-40B4-BE49-F238E27FC236}">
              <a16:creationId xmlns:a16="http://schemas.microsoft.com/office/drawing/2014/main" id="{FEAE9C68-ECA3-4681-930D-220D3329DA1B}"/>
            </a:ext>
          </a:extLst>
        </xdr:cNvPr>
        <xdr:cNvSpPr/>
      </xdr:nvSpPr>
      <xdr:spPr>
        <a:xfrm>
          <a:off x="5314950" y="168783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貝塚市</a:t>
          </a:r>
        </a:p>
      </xdr:txBody>
    </xdr:sp>
    <xdr:clientData/>
  </xdr:twoCellAnchor>
  <xdr:twoCellAnchor>
    <xdr:from>
      <xdr:col>10</xdr:col>
      <xdr:colOff>466724</xdr:colOff>
      <xdr:row>98</xdr:row>
      <xdr:rowOff>9525</xdr:rowOff>
    </xdr:from>
    <xdr:to>
      <xdr:col>11</xdr:col>
      <xdr:colOff>600075</xdr:colOff>
      <xdr:row>99</xdr:row>
      <xdr:rowOff>114300</xdr:rowOff>
    </xdr:to>
    <xdr:sp macro="" textlink="">
      <xdr:nvSpPr>
        <xdr:cNvPr id="37" name="正方形/長方形 36">
          <a:extLst>
            <a:ext uri="{FF2B5EF4-FFF2-40B4-BE49-F238E27FC236}">
              <a16:creationId xmlns:a16="http://schemas.microsoft.com/office/drawing/2014/main" id="{B1ED31D9-A650-4731-8493-0991BAFE475F}"/>
            </a:ext>
          </a:extLst>
        </xdr:cNvPr>
        <xdr:cNvSpPr/>
      </xdr:nvSpPr>
      <xdr:spPr>
        <a:xfrm>
          <a:off x="6257924" y="16887825"/>
          <a:ext cx="809626"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岸和田市</a:t>
          </a:r>
        </a:p>
      </xdr:txBody>
    </xdr:sp>
    <xdr:clientData/>
  </xdr:twoCellAnchor>
  <xdr:twoCellAnchor>
    <xdr:from>
      <xdr:col>10</xdr:col>
      <xdr:colOff>114301</xdr:colOff>
      <xdr:row>90</xdr:row>
      <xdr:rowOff>114300</xdr:rowOff>
    </xdr:from>
    <xdr:to>
      <xdr:col>11</xdr:col>
      <xdr:colOff>123826</xdr:colOff>
      <xdr:row>92</xdr:row>
      <xdr:rowOff>47625</xdr:rowOff>
    </xdr:to>
    <xdr:sp macro="" textlink="">
      <xdr:nvSpPr>
        <xdr:cNvPr id="38" name="正方形/長方形 37">
          <a:extLst>
            <a:ext uri="{FF2B5EF4-FFF2-40B4-BE49-F238E27FC236}">
              <a16:creationId xmlns:a16="http://schemas.microsoft.com/office/drawing/2014/main" id="{DAB9018B-12F1-4C3C-91E7-8069042765CB}"/>
            </a:ext>
          </a:extLst>
        </xdr:cNvPr>
        <xdr:cNvSpPr/>
      </xdr:nvSpPr>
      <xdr:spPr>
        <a:xfrm>
          <a:off x="5905501" y="15621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忠岡町</a:t>
          </a:r>
        </a:p>
      </xdr:txBody>
    </xdr:sp>
    <xdr:clientData/>
  </xdr:twoCellAnchor>
  <xdr:twoCellAnchor>
    <xdr:from>
      <xdr:col>10</xdr:col>
      <xdr:colOff>190500</xdr:colOff>
      <xdr:row>88</xdr:row>
      <xdr:rowOff>57150</xdr:rowOff>
    </xdr:from>
    <xdr:to>
      <xdr:col>11</xdr:col>
      <xdr:colOff>352426</xdr:colOff>
      <xdr:row>89</xdr:row>
      <xdr:rowOff>161925</xdr:rowOff>
    </xdr:to>
    <xdr:sp macro="" textlink="">
      <xdr:nvSpPr>
        <xdr:cNvPr id="39" name="正方形/長方形 38">
          <a:extLst>
            <a:ext uri="{FF2B5EF4-FFF2-40B4-BE49-F238E27FC236}">
              <a16:creationId xmlns:a16="http://schemas.microsoft.com/office/drawing/2014/main" id="{71D43BD7-30DA-4DD9-A884-467999056E25}"/>
            </a:ext>
          </a:extLst>
        </xdr:cNvPr>
        <xdr:cNvSpPr/>
      </xdr:nvSpPr>
      <xdr:spPr>
        <a:xfrm>
          <a:off x="5981700" y="15220950"/>
          <a:ext cx="838201"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泉大津市</a:t>
          </a:r>
        </a:p>
      </xdr:txBody>
    </xdr:sp>
    <xdr:clientData/>
  </xdr:twoCellAnchor>
  <xdr:twoCellAnchor>
    <xdr:from>
      <xdr:col>11</xdr:col>
      <xdr:colOff>161925</xdr:colOff>
      <xdr:row>85</xdr:row>
      <xdr:rowOff>161925</xdr:rowOff>
    </xdr:from>
    <xdr:to>
      <xdr:col>12</xdr:col>
      <xdr:colOff>142875</xdr:colOff>
      <xdr:row>87</xdr:row>
      <xdr:rowOff>95250</xdr:rowOff>
    </xdr:to>
    <xdr:sp macro="" textlink="">
      <xdr:nvSpPr>
        <xdr:cNvPr id="40" name="正方形/長方形 39">
          <a:extLst>
            <a:ext uri="{FF2B5EF4-FFF2-40B4-BE49-F238E27FC236}">
              <a16:creationId xmlns:a16="http://schemas.microsoft.com/office/drawing/2014/main" id="{0CCCFA90-89B4-41AE-89C3-90AF8A6481F7}"/>
            </a:ext>
          </a:extLst>
        </xdr:cNvPr>
        <xdr:cNvSpPr/>
      </xdr:nvSpPr>
      <xdr:spPr>
        <a:xfrm>
          <a:off x="6629400" y="14811375"/>
          <a:ext cx="6572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高石市</a:t>
          </a:r>
        </a:p>
      </xdr:txBody>
    </xdr:sp>
    <xdr:clientData/>
  </xdr:twoCellAnchor>
  <xdr:twoCellAnchor>
    <xdr:from>
      <xdr:col>3</xdr:col>
      <xdr:colOff>104775</xdr:colOff>
      <xdr:row>115</xdr:row>
      <xdr:rowOff>57150</xdr:rowOff>
    </xdr:from>
    <xdr:to>
      <xdr:col>3</xdr:col>
      <xdr:colOff>790575</xdr:colOff>
      <xdr:row>116</xdr:row>
      <xdr:rowOff>161925</xdr:rowOff>
    </xdr:to>
    <xdr:sp macro="" textlink="">
      <xdr:nvSpPr>
        <xdr:cNvPr id="41" name="正方形/長方形 40">
          <a:extLst>
            <a:ext uri="{FF2B5EF4-FFF2-40B4-BE49-F238E27FC236}">
              <a16:creationId xmlns:a16="http://schemas.microsoft.com/office/drawing/2014/main" id="{BA4D41C5-C87B-402B-BCD0-73938E29A268}"/>
            </a:ext>
          </a:extLst>
        </xdr:cNvPr>
        <xdr:cNvSpPr/>
      </xdr:nvSpPr>
      <xdr:spPr>
        <a:xfrm>
          <a:off x="1257300" y="19850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岬町</a:t>
          </a:r>
        </a:p>
      </xdr:txBody>
    </xdr:sp>
    <xdr:clientData/>
  </xdr:twoCellAnchor>
  <xdr:twoCellAnchor>
    <xdr:from>
      <xdr:col>5</xdr:col>
      <xdr:colOff>352425</xdr:colOff>
      <xdr:row>111</xdr:row>
      <xdr:rowOff>123825</xdr:rowOff>
    </xdr:from>
    <xdr:to>
      <xdr:col>6</xdr:col>
      <xdr:colOff>152400</xdr:colOff>
      <xdr:row>113</xdr:row>
      <xdr:rowOff>57150</xdr:rowOff>
    </xdr:to>
    <xdr:sp macro="" textlink="">
      <xdr:nvSpPr>
        <xdr:cNvPr id="42" name="正方形/長方形 41">
          <a:extLst>
            <a:ext uri="{FF2B5EF4-FFF2-40B4-BE49-F238E27FC236}">
              <a16:creationId xmlns:a16="http://schemas.microsoft.com/office/drawing/2014/main" id="{B9934F55-1758-46A5-9584-745261E1F39B}"/>
            </a:ext>
          </a:extLst>
        </xdr:cNvPr>
        <xdr:cNvSpPr/>
      </xdr:nvSpPr>
      <xdr:spPr>
        <a:xfrm>
          <a:off x="2809875" y="192309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阪南市</a:t>
          </a:r>
        </a:p>
      </xdr:txBody>
    </xdr:sp>
    <xdr:clientData/>
  </xdr:twoCellAnchor>
  <xdr:twoCellAnchor>
    <xdr:from>
      <xdr:col>7</xdr:col>
      <xdr:colOff>257175</xdr:colOff>
      <xdr:row>108</xdr:row>
      <xdr:rowOff>76200</xdr:rowOff>
    </xdr:from>
    <xdr:to>
      <xdr:col>8</xdr:col>
      <xdr:colOff>266700</xdr:colOff>
      <xdr:row>110</xdr:row>
      <xdr:rowOff>9525</xdr:rowOff>
    </xdr:to>
    <xdr:sp macro="" textlink="">
      <xdr:nvSpPr>
        <xdr:cNvPr id="43" name="正方形/長方形 42">
          <a:extLst>
            <a:ext uri="{FF2B5EF4-FFF2-40B4-BE49-F238E27FC236}">
              <a16:creationId xmlns:a16="http://schemas.microsoft.com/office/drawing/2014/main" id="{8A262A5E-43E8-47DE-B63E-CC8F619D5A23}"/>
            </a:ext>
          </a:extLst>
        </xdr:cNvPr>
        <xdr:cNvSpPr/>
      </xdr:nvSpPr>
      <xdr:spPr>
        <a:xfrm>
          <a:off x="4019550" y="18669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泉南市</a:t>
          </a:r>
        </a:p>
      </xdr:txBody>
    </xdr:sp>
    <xdr:clientData/>
  </xdr:twoCellAnchor>
  <xdr:twoCellAnchor>
    <xdr:from>
      <xdr:col>14</xdr:col>
      <xdr:colOff>266699</xdr:colOff>
      <xdr:row>66</xdr:row>
      <xdr:rowOff>66675</xdr:rowOff>
    </xdr:from>
    <xdr:to>
      <xdr:col>15</xdr:col>
      <xdr:colOff>304799</xdr:colOff>
      <xdr:row>68</xdr:row>
      <xdr:rowOff>0</xdr:rowOff>
    </xdr:to>
    <xdr:sp macro="" textlink="">
      <xdr:nvSpPr>
        <xdr:cNvPr id="44" name="正方形/長方形 43">
          <a:extLst>
            <a:ext uri="{FF2B5EF4-FFF2-40B4-BE49-F238E27FC236}">
              <a16:creationId xmlns:a16="http://schemas.microsoft.com/office/drawing/2014/main" id="{314A6462-7F7A-4C27-BC12-C11E18AF1622}"/>
            </a:ext>
          </a:extLst>
        </xdr:cNvPr>
        <xdr:cNvSpPr/>
      </xdr:nvSpPr>
      <xdr:spPr>
        <a:xfrm>
          <a:off x="8762999" y="11458575"/>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東成区</a:t>
          </a:r>
        </a:p>
      </xdr:txBody>
    </xdr:sp>
    <xdr:clientData/>
  </xdr:twoCellAnchor>
  <xdr:twoCellAnchor>
    <xdr:from>
      <xdr:col>14</xdr:col>
      <xdr:colOff>542924</xdr:colOff>
      <xdr:row>84</xdr:row>
      <xdr:rowOff>47625</xdr:rowOff>
    </xdr:from>
    <xdr:to>
      <xdr:col>15</xdr:col>
      <xdr:colOff>561974</xdr:colOff>
      <xdr:row>85</xdr:row>
      <xdr:rowOff>152400</xdr:rowOff>
    </xdr:to>
    <xdr:sp macro="" textlink="">
      <xdr:nvSpPr>
        <xdr:cNvPr id="45" name="正方形/長方形 44">
          <a:extLst>
            <a:ext uri="{FF2B5EF4-FFF2-40B4-BE49-F238E27FC236}">
              <a16:creationId xmlns:a16="http://schemas.microsoft.com/office/drawing/2014/main" id="{07EC0626-0812-43A1-A31A-281C6288E9C9}"/>
            </a:ext>
          </a:extLst>
        </xdr:cNvPr>
        <xdr:cNvSpPr/>
      </xdr:nvSpPr>
      <xdr:spPr>
        <a:xfrm>
          <a:off x="9039224" y="14525625"/>
          <a:ext cx="6953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美原区</a:t>
          </a:r>
        </a:p>
      </xdr:txBody>
    </xdr:sp>
    <xdr:clientData/>
  </xdr:twoCellAnchor>
  <xdr:twoCellAnchor>
    <xdr:from>
      <xdr:col>13</xdr:col>
      <xdr:colOff>428626</xdr:colOff>
      <xdr:row>80</xdr:row>
      <xdr:rowOff>104775</xdr:rowOff>
    </xdr:from>
    <xdr:to>
      <xdr:col>14</xdr:col>
      <xdr:colOff>266701</xdr:colOff>
      <xdr:row>82</xdr:row>
      <xdr:rowOff>38100</xdr:rowOff>
    </xdr:to>
    <xdr:sp macro="" textlink="">
      <xdr:nvSpPr>
        <xdr:cNvPr id="46" name="正方形/長方形 45">
          <a:extLst>
            <a:ext uri="{FF2B5EF4-FFF2-40B4-BE49-F238E27FC236}">
              <a16:creationId xmlns:a16="http://schemas.microsoft.com/office/drawing/2014/main" id="{18B074C3-3C83-4DF7-8D35-7DA0E9957280}"/>
            </a:ext>
          </a:extLst>
        </xdr:cNvPr>
        <xdr:cNvSpPr/>
      </xdr:nvSpPr>
      <xdr:spPr>
        <a:xfrm>
          <a:off x="8248651" y="13896975"/>
          <a:ext cx="5143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133349</xdr:colOff>
      <xdr:row>92</xdr:row>
      <xdr:rowOff>19050</xdr:rowOff>
    </xdr:from>
    <xdr:to>
      <xdr:col>13</xdr:col>
      <xdr:colOff>638174</xdr:colOff>
      <xdr:row>93</xdr:row>
      <xdr:rowOff>123825</xdr:rowOff>
    </xdr:to>
    <xdr:sp macro="" textlink="">
      <xdr:nvSpPr>
        <xdr:cNvPr id="47" name="正方形/長方形 46">
          <a:extLst>
            <a:ext uri="{FF2B5EF4-FFF2-40B4-BE49-F238E27FC236}">
              <a16:creationId xmlns:a16="http://schemas.microsoft.com/office/drawing/2014/main" id="{450FD6EE-4282-4982-93C4-3E2369BACB0B}"/>
            </a:ext>
          </a:extLst>
        </xdr:cNvPr>
        <xdr:cNvSpPr/>
      </xdr:nvSpPr>
      <xdr:spPr>
        <a:xfrm>
          <a:off x="7953374" y="15868650"/>
          <a:ext cx="5048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南区</a:t>
          </a:r>
        </a:p>
      </xdr:txBody>
    </xdr:sp>
    <xdr:clientData/>
  </xdr:twoCellAnchor>
  <xdr:twoCellAnchor>
    <xdr:from>
      <xdr:col>12</xdr:col>
      <xdr:colOff>9525</xdr:colOff>
      <xdr:row>84</xdr:row>
      <xdr:rowOff>9525</xdr:rowOff>
    </xdr:from>
    <xdr:to>
      <xdr:col>12</xdr:col>
      <xdr:colOff>542925</xdr:colOff>
      <xdr:row>85</xdr:row>
      <xdr:rowOff>114300</xdr:rowOff>
    </xdr:to>
    <xdr:sp macro="" textlink="">
      <xdr:nvSpPr>
        <xdr:cNvPr id="48" name="正方形/長方形 47">
          <a:extLst>
            <a:ext uri="{FF2B5EF4-FFF2-40B4-BE49-F238E27FC236}">
              <a16:creationId xmlns:a16="http://schemas.microsoft.com/office/drawing/2014/main" id="{CB5CDC9A-49FD-40D6-81B8-CCF79C37C3FC}"/>
            </a:ext>
          </a:extLst>
        </xdr:cNvPr>
        <xdr:cNvSpPr/>
      </xdr:nvSpPr>
      <xdr:spPr>
        <a:xfrm>
          <a:off x="7153275" y="144875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13</xdr:col>
      <xdr:colOff>600076</xdr:colOff>
      <xdr:row>84</xdr:row>
      <xdr:rowOff>47625</xdr:rowOff>
    </xdr:from>
    <xdr:to>
      <xdr:col>14</xdr:col>
      <xdr:colOff>457201</xdr:colOff>
      <xdr:row>85</xdr:row>
      <xdr:rowOff>152400</xdr:rowOff>
    </xdr:to>
    <xdr:sp macro="" textlink="">
      <xdr:nvSpPr>
        <xdr:cNvPr id="49" name="正方形/長方形 48">
          <a:extLst>
            <a:ext uri="{FF2B5EF4-FFF2-40B4-BE49-F238E27FC236}">
              <a16:creationId xmlns:a16="http://schemas.microsoft.com/office/drawing/2014/main" id="{57698D61-A2F0-4AC0-A0A6-AEF28F0F11CF}"/>
            </a:ext>
          </a:extLst>
        </xdr:cNvPr>
        <xdr:cNvSpPr/>
      </xdr:nvSpPr>
      <xdr:spPr>
        <a:xfrm>
          <a:off x="8420101" y="145256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東区</a:t>
          </a:r>
        </a:p>
      </xdr:txBody>
    </xdr:sp>
    <xdr:clientData/>
  </xdr:twoCellAnchor>
  <xdr:twoCellAnchor>
    <xdr:from>
      <xdr:col>13</xdr:col>
      <xdr:colOff>47625</xdr:colOff>
      <xdr:row>86</xdr:row>
      <xdr:rowOff>38100</xdr:rowOff>
    </xdr:from>
    <xdr:to>
      <xdr:col>13</xdr:col>
      <xdr:colOff>600075</xdr:colOff>
      <xdr:row>87</xdr:row>
      <xdr:rowOff>142875</xdr:rowOff>
    </xdr:to>
    <xdr:sp macro="" textlink="">
      <xdr:nvSpPr>
        <xdr:cNvPr id="50" name="正方形/長方形 49">
          <a:extLst>
            <a:ext uri="{FF2B5EF4-FFF2-40B4-BE49-F238E27FC236}">
              <a16:creationId xmlns:a16="http://schemas.microsoft.com/office/drawing/2014/main" id="{FD4DAA41-58DB-403F-AE4C-FA41FE8DCD26}"/>
            </a:ext>
          </a:extLst>
        </xdr:cNvPr>
        <xdr:cNvSpPr/>
      </xdr:nvSpPr>
      <xdr:spPr>
        <a:xfrm>
          <a:off x="7867650" y="14859000"/>
          <a:ext cx="5524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中区</a:t>
          </a:r>
        </a:p>
      </xdr:txBody>
    </xdr:sp>
    <xdr:clientData/>
  </xdr:twoCellAnchor>
  <xdr:twoCellAnchor>
    <xdr:from>
      <xdr:col>12</xdr:col>
      <xdr:colOff>200025</xdr:colOff>
      <xdr:row>78</xdr:row>
      <xdr:rowOff>123825</xdr:rowOff>
    </xdr:from>
    <xdr:to>
      <xdr:col>13</xdr:col>
      <xdr:colOff>209550</xdr:colOff>
      <xdr:row>80</xdr:row>
      <xdr:rowOff>57150</xdr:rowOff>
    </xdr:to>
    <xdr:sp macro="" textlink="">
      <xdr:nvSpPr>
        <xdr:cNvPr id="51" name="正方形/長方形 50">
          <a:extLst>
            <a:ext uri="{FF2B5EF4-FFF2-40B4-BE49-F238E27FC236}">
              <a16:creationId xmlns:a16="http://schemas.microsoft.com/office/drawing/2014/main" id="{D5DDA964-57D8-43A8-AA64-695ECDF83419}"/>
            </a:ext>
          </a:extLst>
        </xdr:cNvPr>
        <xdr:cNvSpPr/>
      </xdr:nvSpPr>
      <xdr:spPr>
        <a:xfrm>
          <a:off x="7343775" y="13573125"/>
          <a:ext cx="6858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堺区</a:t>
          </a:r>
        </a:p>
      </xdr:txBody>
    </xdr:sp>
    <xdr:clientData/>
  </xdr:twoCellAnchor>
  <xdr:twoCellAnchor>
    <xdr:from>
      <xdr:col>15</xdr:col>
      <xdr:colOff>85724</xdr:colOff>
      <xdr:row>62</xdr:row>
      <xdr:rowOff>123825</xdr:rowOff>
    </xdr:from>
    <xdr:to>
      <xdr:col>16</xdr:col>
      <xdr:colOff>133349</xdr:colOff>
      <xdr:row>64</xdr:row>
      <xdr:rowOff>57150</xdr:rowOff>
    </xdr:to>
    <xdr:sp macro="" textlink="">
      <xdr:nvSpPr>
        <xdr:cNvPr id="52" name="正方形/長方形 51">
          <a:extLst>
            <a:ext uri="{FF2B5EF4-FFF2-40B4-BE49-F238E27FC236}">
              <a16:creationId xmlns:a16="http://schemas.microsoft.com/office/drawing/2014/main" id="{98189B78-8104-40B4-82B9-1D9E6AE4CB24}"/>
            </a:ext>
          </a:extLst>
        </xdr:cNvPr>
        <xdr:cNvSpPr/>
      </xdr:nvSpPr>
      <xdr:spPr>
        <a:xfrm>
          <a:off x="9258299" y="10829925"/>
          <a:ext cx="7334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鶴見区</a:t>
          </a:r>
        </a:p>
      </xdr:txBody>
    </xdr:sp>
    <xdr:clientData/>
  </xdr:twoCellAnchor>
  <xdr:twoCellAnchor>
    <xdr:from>
      <xdr:col>14</xdr:col>
      <xdr:colOff>257174</xdr:colOff>
      <xdr:row>69</xdr:row>
      <xdr:rowOff>161925</xdr:rowOff>
    </xdr:from>
    <xdr:to>
      <xdr:col>15</xdr:col>
      <xdr:colOff>257174</xdr:colOff>
      <xdr:row>71</xdr:row>
      <xdr:rowOff>95250</xdr:rowOff>
    </xdr:to>
    <xdr:sp macro="" textlink="">
      <xdr:nvSpPr>
        <xdr:cNvPr id="53" name="正方形/長方形 52">
          <a:extLst>
            <a:ext uri="{FF2B5EF4-FFF2-40B4-BE49-F238E27FC236}">
              <a16:creationId xmlns:a16="http://schemas.microsoft.com/office/drawing/2014/main" id="{78DC97AF-FD93-42B6-A243-899D9E3466A6}"/>
            </a:ext>
          </a:extLst>
        </xdr:cNvPr>
        <xdr:cNvSpPr/>
      </xdr:nvSpPr>
      <xdr:spPr>
        <a:xfrm>
          <a:off x="8753474" y="1206817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生野区</a:t>
          </a:r>
        </a:p>
      </xdr:txBody>
    </xdr:sp>
    <xdr:clientData/>
  </xdr:twoCellAnchor>
  <xdr:twoCellAnchor>
    <xdr:from>
      <xdr:col>14</xdr:col>
      <xdr:colOff>619125</xdr:colOff>
      <xdr:row>75</xdr:row>
      <xdr:rowOff>104775</xdr:rowOff>
    </xdr:from>
    <xdr:to>
      <xdr:col>15</xdr:col>
      <xdr:colOff>619125</xdr:colOff>
      <xdr:row>77</xdr:row>
      <xdr:rowOff>38100</xdr:rowOff>
    </xdr:to>
    <xdr:sp macro="" textlink="">
      <xdr:nvSpPr>
        <xdr:cNvPr id="54" name="正方形/長方形 53">
          <a:extLst>
            <a:ext uri="{FF2B5EF4-FFF2-40B4-BE49-F238E27FC236}">
              <a16:creationId xmlns:a16="http://schemas.microsoft.com/office/drawing/2014/main" id="{66C92F98-E660-4237-BDC6-D93B8D0094D5}"/>
            </a:ext>
          </a:extLst>
        </xdr:cNvPr>
        <xdr:cNvSpPr/>
      </xdr:nvSpPr>
      <xdr:spPr>
        <a:xfrm>
          <a:off x="9115425" y="1303972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平野区</a:t>
          </a:r>
        </a:p>
      </xdr:txBody>
    </xdr:sp>
    <xdr:clientData/>
  </xdr:twoCellAnchor>
  <xdr:twoCellAnchor>
    <xdr:from>
      <xdr:col>13</xdr:col>
      <xdr:colOff>542923</xdr:colOff>
      <xdr:row>73</xdr:row>
      <xdr:rowOff>152400</xdr:rowOff>
    </xdr:from>
    <xdr:to>
      <xdr:col>15</xdr:col>
      <xdr:colOff>47624</xdr:colOff>
      <xdr:row>75</xdr:row>
      <xdr:rowOff>85725</xdr:rowOff>
    </xdr:to>
    <xdr:sp macro="" textlink="">
      <xdr:nvSpPr>
        <xdr:cNvPr id="55" name="正方形/長方形 54">
          <a:extLst>
            <a:ext uri="{FF2B5EF4-FFF2-40B4-BE49-F238E27FC236}">
              <a16:creationId xmlns:a16="http://schemas.microsoft.com/office/drawing/2014/main" id="{62A98B56-07ED-410A-A1B2-E321AD079E0F}"/>
            </a:ext>
          </a:extLst>
        </xdr:cNvPr>
        <xdr:cNvSpPr/>
      </xdr:nvSpPr>
      <xdr:spPr>
        <a:xfrm>
          <a:off x="8362948" y="12744450"/>
          <a:ext cx="8572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東住吉区</a:t>
          </a:r>
        </a:p>
      </xdr:txBody>
    </xdr:sp>
    <xdr:clientData/>
  </xdr:twoCellAnchor>
  <xdr:twoCellAnchor>
    <xdr:from>
      <xdr:col>12</xdr:col>
      <xdr:colOff>9525</xdr:colOff>
      <xdr:row>74</xdr:row>
      <xdr:rowOff>38100</xdr:rowOff>
    </xdr:from>
    <xdr:to>
      <xdr:col>13</xdr:col>
      <xdr:colOff>228600</xdr:colOff>
      <xdr:row>75</xdr:row>
      <xdr:rowOff>142875</xdr:rowOff>
    </xdr:to>
    <xdr:sp macro="" textlink="">
      <xdr:nvSpPr>
        <xdr:cNvPr id="56" name="正方形/長方形 55">
          <a:extLst>
            <a:ext uri="{FF2B5EF4-FFF2-40B4-BE49-F238E27FC236}">
              <a16:creationId xmlns:a16="http://schemas.microsoft.com/office/drawing/2014/main" id="{6F43B3A7-4628-4ECD-9F15-17FE222E2CA8}"/>
            </a:ext>
          </a:extLst>
        </xdr:cNvPr>
        <xdr:cNvSpPr/>
      </xdr:nvSpPr>
      <xdr:spPr>
        <a:xfrm>
          <a:off x="7153275" y="12801600"/>
          <a:ext cx="895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住之江区</a:t>
          </a:r>
        </a:p>
      </xdr:txBody>
    </xdr:sp>
    <xdr:clientData/>
  </xdr:twoCellAnchor>
  <xdr:twoCellAnchor>
    <xdr:from>
      <xdr:col>13</xdr:col>
      <xdr:colOff>209549</xdr:colOff>
      <xdr:row>75</xdr:row>
      <xdr:rowOff>161925</xdr:rowOff>
    </xdr:from>
    <xdr:to>
      <xdr:col>14</xdr:col>
      <xdr:colOff>238125</xdr:colOff>
      <xdr:row>77</xdr:row>
      <xdr:rowOff>95250</xdr:rowOff>
    </xdr:to>
    <xdr:sp macro="" textlink="">
      <xdr:nvSpPr>
        <xdr:cNvPr id="57" name="正方形/長方形 56">
          <a:extLst>
            <a:ext uri="{FF2B5EF4-FFF2-40B4-BE49-F238E27FC236}">
              <a16:creationId xmlns:a16="http://schemas.microsoft.com/office/drawing/2014/main" id="{C79A1089-BB1E-4843-990B-1F2FE446AE44}"/>
            </a:ext>
          </a:extLst>
        </xdr:cNvPr>
        <xdr:cNvSpPr/>
      </xdr:nvSpPr>
      <xdr:spPr>
        <a:xfrm>
          <a:off x="8029574" y="130968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住吉区</a:t>
          </a:r>
        </a:p>
      </xdr:txBody>
    </xdr:sp>
    <xdr:clientData/>
  </xdr:twoCellAnchor>
  <xdr:twoCellAnchor>
    <xdr:from>
      <xdr:col>11</xdr:col>
      <xdr:colOff>133350</xdr:colOff>
      <xdr:row>62</xdr:row>
      <xdr:rowOff>9525</xdr:rowOff>
    </xdr:from>
    <xdr:to>
      <xdr:col>12</xdr:col>
      <xdr:colOff>295274</xdr:colOff>
      <xdr:row>63</xdr:row>
      <xdr:rowOff>114300</xdr:rowOff>
    </xdr:to>
    <xdr:sp macro="" textlink="">
      <xdr:nvSpPr>
        <xdr:cNvPr id="58" name="正方形/長方形 57">
          <a:extLst>
            <a:ext uri="{FF2B5EF4-FFF2-40B4-BE49-F238E27FC236}">
              <a16:creationId xmlns:a16="http://schemas.microsoft.com/office/drawing/2014/main" id="{F52696BB-5E77-4DE2-9BF9-07D6CCBBF8DA}"/>
            </a:ext>
          </a:extLst>
        </xdr:cNvPr>
        <xdr:cNvSpPr/>
      </xdr:nvSpPr>
      <xdr:spPr>
        <a:xfrm>
          <a:off x="6600825" y="10715625"/>
          <a:ext cx="838199"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西淀川区</a:t>
          </a:r>
        </a:p>
      </xdr:txBody>
    </xdr:sp>
    <xdr:clientData/>
  </xdr:twoCellAnchor>
  <xdr:twoCellAnchor>
    <xdr:from>
      <xdr:col>12</xdr:col>
      <xdr:colOff>285750</xdr:colOff>
      <xdr:row>59</xdr:row>
      <xdr:rowOff>133350</xdr:rowOff>
    </xdr:from>
    <xdr:to>
      <xdr:col>13</xdr:col>
      <xdr:colOff>295275</xdr:colOff>
      <xdr:row>61</xdr:row>
      <xdr:rowOff>66675</xdr:rowOff>
    </xdr:to>
    <xdr:sp macro="" textlink="">
      <xdr:nvSpPr>
        <xdr:cNvPr id="59" name="正方形/長方形 58">
          <a:extLst>
            <a:ext uri="{FF2B5EF4-FFF2-40B4-BE49-F238E27FC236}">
              <a16:creationId xmlns:a16="http://schemas.microsoft.com/office/drawing/2014/main" id="{FCCCA575-2E15-452A-B19D-048C5D3C976A}"/>
            </a:ext>
          </a:extLst>
        </xdr:cNvPr>
        <xdr:cNvSpPr/>
      </xdr:nvSpPr>
      <xdr:spPr>
        <a:xfrm>
          <a:off x="7429500" y="10325100"/>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淀川区</a:t>
          </a:r>
        </a:p>
      </xdr:txBody>
    </xdr:sp>
    <xdr:clientData/>
  </xdr:twoCellAnchor>
  <xdr:twoCellAnchor>
    <xdr:from>
      <xdr:col>13</xdr:col>
      <xdr:colOff>381000</xdr:colOff>
      <xdr:row>57</xdr:row>
      <xdr:rowOff>133350</xdr:rowOff>
    </xdr:from>
    <xdr:to>
      <xdr:col>14</xdr:col>
      <xdr:colOff>523875</xdr:colOff>
      <xdr:row>59</xdr:row>
      <xdr:rowOff>66675</xdr:rowOff>
    </xdr:to>
    <xdr:sp macro="" textlink="">
      <xdr:nvSpPr>
        <xdr:cNvPr id="60" name="正方形/長方形 59">
          <a:extLst>
            <a:ext uri="{FF2B5EF4-FFF2-40B4-BE49-F238E27FC236}">
              <a16:creationId xmlns:a16="http://schemas.microsoft.com/office/drawing/2014/main" id="{E8F3FE7A-4D5D-4080-A620-3EDC6321BD35}"/>
            </a:ext>
          </a:extLst>
        </xdr:cNvPr>
        <xdr:cNvSpPr/>
      </xdr:nvSpPr>
      <xdr:spPr>
        <a:xfrm>
          <a:off x="8201025" y="9982200"/>
          <a:ext cx="8191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東淀川区</a:t>
          </a:r>
        </a:p>
      </xdr:txBody>
    </xdr:sp>
    <xdr:clientData/>
  </xdr:twoCellAnchor>
  <xdr:twoCellAnchor>
    <xdr:from>
      <xdr:col>14</xdr:col>
      <xdr:colOff>238124</xdr:colOff>
      <xdr:row>59</xdr:row>
      <xdr:rowOff>161925</xdr:rowOff>
    </xdr:from>
    <xdr:to>
      <xdr:col>15</xdr:col>
      <xdr:colOff>104774</xdr:colOff>
      <xdr:row>61</xdr:row>
      <xdr:rowOff>95250</xdr:rowOff>
    </xdr:to>
    <xdr:sp macro="" textlink="">
      <xdr:nvSpPr>
        <xdr:cNvPr id="61" name="正方形/長方形 60">
          <a:extLst>
            <a:ext uri="{FF2B5EF4-FFF2-40B4-BE49-F238E27FC236}">
              <a16:creationId xmlns:a16="http://schemas.microsoft.com/office/drawing/2014/main" id="{A04651DD-047D-4491-B46D-64B3CC9D1C9A}"/>
            </a:ext>
          </a:extLst>
        </xdr:cNvPr>
        <xdr:cNvSpPr/>
      </xdr:nvSpPr>
      <xdr:spPr>
        <a:xfrm>
          <a:off x="8734424" y="10353675"/>
          <a:ext cx="5429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旭区</a:t>
          </a:r>
        </a:p>
      </xdr:txBody>
    </xdr:sp>
    <xdr:clientData/>
  </xdr:twoCellAnchor>
  <xdr:twoCellAnchor>
    <xdr:from>
      <xdr:col>14</xdr:col>
      <xdr:colOff>28575</xdr:colOff>
      <xdr:row>63</xdr:row>
      <xdr:rowOff>152400</xdr:rowOff>
    </xdr:from>
    <xdr:to>
      <xdr:col>15</xdr:col>
      <xdr:colOff>66675</xdr:colOff>
      <xdr:row>65</xdr:row>
      <xdr:rowOff>85725</xdr:rowOff>
    </xdr:to>
    <xdr:sp macro="" textlink="">
      <xdr:nvSpPr>
        <xdr:cNvPr id="62" name="正方形/長方形 61">
          <a:extLst>
            <a:ext uri="{FF2B5EF4-FFF2-40B4-BE49-F238E27FC236}">
              <a16:creationId xmlns:a16="http://schemas.microsoft.com/office/drawing/2014/main" id="{8EE9630B-78B9-45A4-ACE1-6BD5024535D2}"/>
            </a:ext>
          </a:extLst>
        </xdr:cNvPr>
        <xdr:cNvSpPr/>
      </xdr:nvSpPr>
      <xdr:spPr>
        <a:xfrm>
          <a:off x="8524875" y="11029950"/>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城東区</a:t>
          </a:r>
        </a:p>
      </xdr:txBody>
    </xdr:sp>
    <xdr:clientData/>
  </xdr:twoCellAnchor>
  <xdr:twoCellAnchor>
    <xdr:from>
      <xdr:col>12</xdr:col>
      <xdr:colOff>152400</xdr:colOff>
      <xdr:row>63</xdr:row>
      <xdr:rowOff>152400</xdr:rowOff>
    </xdr:from>
    <xdr:to>
      <xdr:col>13</xdr:col>
      <xdr:colOff>180975</xdr:colOff>
      <xdr:row>65</xdr:row>
      <xdr:rowOff>85725</xdr:rowOff>
    </xdr:to>
    <xdr:sp macro="" textlink="">
      <xdr:nvSpPr>
        <xdr:cNvPr id="63" name="正方形/長方形 62">
          <a:extLst>
            <a:ext uri="{FF2B5EF4-FFF2-40B4-BE49-F238E27FC236}">
              <a16:creationId xmlns:a16="http://schemas.microsoft.com/office/drawing/2014/main" id="{AC16714E-507D-483D-8F02-98EF567982DE}"/>
            </a:ext>
          </a:extLst>
        </xdr:cNvPr>
        <xdr:cNvSpPr/>
      </xdr:nvSpPr>
      <xdr:spPr>
        <a:xfrm>
          <a:off x="7296150" y="11029950"/>
          <a:ext cx="7048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福島区</a:t>
          </a:r>
        </a:p>
      </xdr:txBody>
    </xdr:sp>
    <xdr:clientData/>
  </xdr:twoCellAnchor>
  <xdr:twoCellAnchor>
    <xdr:from>
      <xdr:col>12</xdr:col>
      <xdr:colOff>619125</xdr:colOff>
      <xdr:row>62</xdr:row>
      <xdr:rowOff>0</xdr:rowOff>
    </xdr:from>
    <xdr:to>
      <xdr:col>13</xdr:col>
      <xdr:colOff>495300</xdr:colOff>
      <xdr:row>63</xdr:row>
      <xdr:rowOff>104775</xdr:rowOff>
    </xdr:to>
    <xdr:sp macro="" textlink="">
      <xdr:nvSpPr>
        <xdr:cNvPr id="64" name="正方形/長方形 63">
          <a:extLst>
            <a:ext uri="{FF2B5EF4-FFF2-40B4-BE49-F238E27FC236}">
              <a16:creationId xmlns:a16="http://schemas.microsoft.com/office/drawing/2014/main" id="{09F037B1-71A1-4A8B-9F16-67148F42B64C}"/>
            </a:ext>
          </a:extLst>
        </xdr:cNvPr>
        <xdr:cNvSpPr/>
      </xdr:nvSpPr>
      <xdr:spPr>
        <a:xfrm>
          <a:off x="7762875" y="10706100"/>
          <a:ext cx="5524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542924</xdr:colOff>
      <xdr:row>61</xdr:row>
      <xdr:rowOff>152400</xdr:rowOff>
    </xdr:from>
    <xdr:to>
      <xdr:col>14</xdr:col>
      <xdr:colOff>600075</xdr:colOff>
      <xdr:row>63</xdr:row>
      <xdr:rowOff>85725</xdr:rowOff>
    </xdr:to>
    <xdr:sp macro="" textlink="">
      <xdr:nvSpPr>
        <xdr:cNvPr id="65" name="正方形/長方形 64">
          <a:extLst>
            <a:ext uri="{FF2B5EF4-FFF2-40B4-BE49-F238E27FC236}">
              <a16:creationId xmlns:a16="http://schemas.microsoft.com/office/drawing/2014/main" id="{568600B2-0161-4BAD-8838-3BF20EBED70E}"/>
            </a:ext>
          </a:extLst>
        </xdr:cNvPr>
        <xdr:cNvSpPr/>
      </xdr:nvSpPr>
      <xdr:spPr>
        <a:xfrm>
          <a:off x="8362949" y="10687050"/>
          <a:ext cx="733426"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都島区</a:t>
          </a:r>
        </a:p>
      </xdr:txBody>
    </xdr:sp>
    <xdr:clientData/>
  </xdr:twoCellAnchor>
  <xdr:twoCellAnchor>
    <xdr:from>
      <xdr:col>13</xdr:col>
      <xdr:colOff>409575</xdr:colOff>
      <xdr:row>68</xdr:row>
      <xdr:rowOff>38100</xdr:rowOff>
    </xdr:from>
    <xdr:to>
      <xdr:col>14</xdr:col>
      <xdr:colOff>571500</xdr:colOff>
      <xdr:row>69</xdr:row>
      <xdr:rowOff>142875</xdr:rowOff>
    </xdr:to>
    <xdr:sp macro="" textlink="">
      <xdr:nvSpPr>
        <xdr:cNvPr id="66" name="正方形/長方形 65">
          <a:extLst>
            <a:ext uri="{FF2B5EF4-FFF2-40B4-BE49-F238E27FC236}">
              <a16:creationId xmlns:a16="http://schemas.microsoft.com/office/drawing/2014/main" id="{670E4F7B-A0DA-4CE6-9531-0A3928304A2F}"/>
            </a:ext>
          </a:extLst>
        </xdr:cNvPr>
        <xdr:cNvSpPr/>
      </xdr:nvSpPr>
      <xdr:spPr>
        <a:xfrm>
          <a:off x="8229600" y="11772900"/>
          <a:ext cx="8382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天王寺区</a:t>
          </a:r>
        </a:p>
      </xdr:txBody>
    </xdr:sp>
    <xdr:clientData/>
  </xdr:twoCellAnchor>
  <xdr:twoCellAnchor>
    <xdr:from>
      <xdr:col>13</xdr:col>
      <xdr:colOff>228600</xdr:colOff>
      <xdr:row>65</xdr:row>
      <xdr:rowOff>133350</xdr:rowOff>
    </xdr:from>
    <xdr:to>
      <xdr:col>14</xdr:col>
      <xdr:colOff>219075</xdr:colOff>
      <xdr:row>67</xdr:row>
      <xdr:rowOff>66675</xdr:rowOff>
    </xdr:to>
    <xdr:sp macro="" textlink="">
      <xdr:nvSpPr>
        <xdr:cNvPr id="67" name="正方形/長方形 66">
          <a:extLst>
            <a:ext uri="{FF2B5EF4-FFF2-40B4-BE49-F238E27FC236}">
              <a16:creationId xmlns:a16="http://schemas.microsoft.com/office/drawing/2014/main" id="{61DAAB85-3AB0-401A-8142-63BBB2121755}"/>
            </a:ext>
          </a:extLst>
        </xdr:cNvPr>
        <xdr:cNvSpPr/>
      </xdr:nvSpPr>
      <xdr:spPr>
        <a:xfrm>
          <a:off x="8048625" y="11353800"/>
          <a:ext cx="6667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中央区</a:t>
          </a:r>
        </a:p>
      </xdr:txBody>
    </xdr:sp>
    <xdr:clientData/>
  </xdr:twoCellAnchor>
  <xdr:twoCellAnchor>
    <xdr:from>
      <xdr:col>12</xdr:col>
      <xdr:colOff>371476</xdr:colOff>
      <xdr:row>66</xdr:row>
      <xdr:rowOff>28575</xdr:rowOff>
    </xdr:from>
    <xdr:to>
      <xdr:col>13</xdr:col>
      <xdr:colOff>209551</xdr:colOff>
      <xdr:row>67</xdr:row>
      <xdr:rowOff>133350</xdr:rowOff>
    </xdr:to>
    <xdr:sp macro="" textlink="">
      <xdr:nvSpPr>
        <xdr:cNvPr id="68" name="正方形/長方形 67">
          <a:extLst>
            <a:ext uri="{FF2B5EF4-FFF2-40B4-BE49-F238E27FC236}">
              <a16:creationId xmlns:a16="http://schemas.microsoft.com/office/drawing/2014/main" id="{F0E9D68C-7214-4478-8D88-04CC2D5250A5}"/>
            </a:ext>
          </a:extLst>
        </xdr:cNvPr>
        <xdr:cNvSpPr/>
      </xdr:nvSpPr>
      <xdr:spPr>
        <a:xfrm>
          <a:off x="7515226" y="11420475"/>
          <a:ext cx="514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11</xdr:col>
      <xdr:colOff>419100</xdr:colOff>
      <xdr:row>68</xdr:row>
      <xdr:rowOff>66675</xdr:rowOff>
    </xdr:from>
    <xdr:to>
      <xdr:col>12</xdr:col>
      <xdr:colOff>314325</xdr:colOff>
      <xdr:row>70</xdr:row>
      <xdr:rowOff>0</xdr:rowOff>
    </xdr:to>
    <xdr:sp macro="" textlink="">
      <xdr:nvSpPr>
        <xdr:cNvPr id="69" name="正方形/長方形 68">
          <a:extLst>
            <a:ext uri="{FF2B5EF4-FFF2-40B4-BE49-F238E27FC236}">
              <a16:creationId xmlns:a16="http://schemas.microsoft.com/office/drawing/2014/main" id="{D188DF44-29E8-4027-9840-5064D8688A1F}"/>
            </a:ext>
          </a:extLst>
        </xdr:cNvPr>
        <xdr:cNvSpPr/>
      </xdr:nvSpPr>
      <xdr:spPr>
        <a:xfrm>
          <a:off x="6886575" y="11801475"/>
          <a:ext cx="5715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港区</a:t>
          </a:r>
        </a:p>
      </xdr:txBody>
    </xdr:sp>
    <xdr:clientData/>
  </xdr:twoCellAnchor>
  <xdr:twoCellAnchor>
    <xdr:from>
      <xdr:col>11</xdr:col>
      <xdr:colOff>209550</xdr:colOff>
      <xdr:row>65</xdr:row>
      <xdr:rowOff>142875</xdr:rowOff>
    </xdr:from>
    <xdr:to>
      <xdr:col>12</xdr:col>
      <xdr:colOff>219075</xdr:colOff>
      <xdr:row>67</xdr:row>
      <xdr:rowOff>76200</xdr:rowOff>
    </xdr:to>
    <xdr:sp macro="" textlink="">
      <xdr:nvSpPr>
        <xdr:cNvPr id="70" name="正方形/長方形 69">
          <a:extLst>
            <a:ext uri="{FF2B5EF4-FFF2-40B4-BE49-F238E27FC236}">
              <a16:creationId xmlns:a16="http://schemas.microsoft.com/office/drawing/2014/main" id="{2A96CE5F-0A12-43DD-B711-F8226EC8FD88}"/>
            </a:ext>
          </a:extLst>
        </xdr:cNvPr>
        <xdr:cNvSpPr/>
      </xdr:nvSpPr>
      <xdr:spPr>
        <a:xfrm>
          <a:off x="6677025" y="11363325"/>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此花区</a:t>
          </a:r>
        </a:p>
      </xdr:txBody>
    </xdr:sp>
    <xdr:clientData/>
  </xdr:twoCellAnchor>
  <xdr:twoCellAnchor>
    <xdr:from>
      <xdr:col>13</xdr:col>
      <xdr:colOff>257173</xdr:colOff>
      <xdr:row>72</xdr:row>
      <xdr:rowOff>19050</xdr:rowOff>
    </xdr:from>
    <xdr:to>
      <xdr:col>14</xdr:col>
      <xdr:colOff>447675</xdr:colOff>
      <xdr:row>73</xdr:row>
      <xdr:rowOff>123825</xdr:rowOff>
    </xdr:to>
    <xdr:sp macro="" textlink="">
      <xdr:nvSpPr>
        <xdr:cNvPr id="71" name="正方形/長方形 70">
          <a:extLst>
            <a:ext uri="{FF2B5EF4-FFF2-40B4-BE49-F238E27FC236}">
              <a16:creationId xmlns:a16="http://schemas.microsoft.com/office/drawing/2014/main" id="{CA17A561-AD01-4D5E-8985-63F25B4420E4}"/>
            </a:ext>
          </a:extLst>
        </xdr:cNvPr>
        <xdr:cNvSpPr/>
      </xdr:nvSpPr>
      <xdr:spPr>
        <a:xfrm>
          <a:off x="8077198" y="12439650"/>
          <a:ext cx="866777"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阿倍野区</a:t>
          </a:r>
        </a:p>
      </xdr:txBody>
    </xdr:sp>
    <xdr:clientData/>
  </xdr:twoCellAnchor>
  <xdr:twoCellAnchor>
    <xdr:from>
      <xdr:col>12</xdr:col>
      <xdr:colOff>581024</xdr:colOff>
      <xdr:row>70</xdr:row>
      <xdr:rowOff>66675</xdr:rowOff>
    </xdr:from>
    <xdr:to>
      <xdr:col>13</xdr:col>
      <xdr:colOff>609600</xdr:colOff>
      <xdr:row>72</xdr:row>
      <xdr:rowOff>0</xdr:rowOff>
    </xdr:to>
    <xdr:sp macro="" textlink="">
      <xdr:nvSpPr>
        <xdr:cNvPr id="72" name="正方形/長方形 71">
          <a:extLst>
            <a:ext uri="{FF2B5EF4-FFF2-40B4-BE49-F238E27FC236}">
              <a16:creationId xmlns:a16="http://schemas.microsoft.com/office/drawing/2014/main" id="{554C0E56-204F-45A0-8BCB-5A43B1748FAD}"/>
            </a:ext>
          </a:extLst>
        </xdr:cNvPr>
        <xdr:cNvSpPr/>
      </xdr:nvSpPr>
      <xdr:spPr>
        <a:xfrm>
          <a:off x="7724774" y="121443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西成区</a:t>
          </a:r>
        </a:p>
      </xdr:txBody>
    </xdr:sp>
    <xdr:clientData/>
  </xdr:twoCellAnchor>
  <xdr:twoCellAnchor>
    <xdr:from>
      <xdr:col>11</xdr:col>
      <xdr:colOff>561975</xdr:colOff>
      <xdr:row>71</xdr:row>
      <xdr:rowOff>57150</xdr:rowOff>
    </xdr:from>
    <xdr:to>
      <xdr:col>12</xdr:col>
      <xdr:colOff>561975</xdr:colOff>
      <xdr:row>72</xdr:row>
      <xdr:rowOff>161925</xdr:rowOff>
    </xdr:to>
    <xdr:sp macro="" textlink="">
      <xdr:nvSpPr>
        <xdr:cNvPr id="73" name="正方形/長方形 72">
          <a:extLst>
            <a:ext uri="{FF2B5EF4-FFF2-40B4-BE49-F238E27FC236}">
              <a16:creationId xmlns:a16="http://schemas.microsoft.com/office/drawing/2014/main" id="{D143FE52-FCB3-4B8E-910E-AA3A0F6BB717}"/>
            </a:ext>
          </a:extLst>
        </xdr:cNvPr>
        <xdr:cNvSpPr/>
      </xdr:nvSpPr>
      <xdr:spPr>
        <a:xfrm>
          <a:off x="7029450" y="12306300"/>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大正区</a:t>
          </a:r>
        </a:p>
      </xdr:txBody>
    </xdr:sp>
    <xdr:clientData/>
  </xdr:twoCellAnchor>
  <xdr:twoCellAnchor>
    <xdr:from>
      <xdr:col>12</xdr:col>
      <xdr:colOff>400050</xdr:colOff>
      <xdr:row>68</xdr:row>
      <xdr:rowOff>38100</xdr:rowOff>
    </xdr:from>
    <xdr:to>
      <xdr:col>13</xdr:col>
      <xdr:colOff>381000</xdr:colOff>
      <xdr:row>69</xdr:row>
      <xdr:rowOff>142875</xdr:rowOff>
    </xdr:to>
    <xdr:sp macro="" textlink="">
      <xdr:nvSpPr>
        <xdr:cNvPr id="74" name="正方形/長方形 73">
          <a:extLst>
            <a:ext uri="{FF2B5EF4-FFF2-40B4-BE49-F238E27FC236}">
              <a16:creationId xmlns:a16="http://schemas.microsoft.com/office/drawing/2014/main" id="{AF4DE20D-662E-44C1-ABAE-F594947B112C}"/>
            </a:ext>
          </a:extLst>
        </xdr:cNvPr>
        <xdr:cNvSpPr/>
      </xdr:nvSpPr>
      <xdr:spPr>
        <a:xfrm>
          <a:off x="7543800" y="11772900"/>
          <a:ext cx="6572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浪速区</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295275</xdr:colOff>
      <xdr:row>46</xdr:row>
      <xdr:rowOff>193950</xdr:rowOff>
    </xdr:to>
    <xdr:graphicFrame macro="">
      <xdr:nvGraphicFramePr>
        <xdr:cNvPr id="2" name="グラフ1">
          <a:extLst>
            <a:ext uri="{FF2B5EF4-FFF2-40B4-BE49-F238E27FC236}">
              <a16:creationId xmlns:a16="http://schemas.microsoft.com/office/drawing/2014/main" id="{67FFB364-815F-4DEC-ACA1-BA822F23B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2" name="グラフ 1">
          <a:extLst>
            <a:ext uri="{FF2B5EF4-FFF2-40B4-BE49-F238E27FC236}">
              <a16:creationId xmlns:a16="http://schemas.microsoft.com/office/drawing/2014/main" id="{3BDC7ADB-FF3F-4AB8-85CA-9F1E88356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4" name="グラフ 3">
          <a:extLst>
            <a:ext uri="{FF2B5EF4-FFF2-40B4-BE49-F238E27FC236}">
              <a16:creationId xmlns:a16="http://schemas.microsoft.com/office/drawing/2014/main" id="{0CCF8CD6-8EE4-4DD3-9D61-E1698E2A8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BC285"/>
  <sheetViews>
    <sheetView showGridLines="0" tabSelected="1" zoomScaleNormal="100" zoomScaleSheetLayoutView="100" workbookViewId="0"/>
  </sheetViews>
  <sheetFormatPr defaultColWidth="9" defaultRowHeight="13.5"/>
  <cols>
    <col min="1" max="1" width="4.625" style="1" customWidth="1"/>
    <col min="2" max="3" width="16.625" style="1" customWidth="1"/>
    <col min="4" max="11" width="11.625" style="1" customWidth="1"/>
    <col min="12" max="12" width="10.625" style="1" customWidth="1"/>
    <col min="13" max="13" width="16.75" style="1" customWidth="1"/>
    <col min="14" max="17" width="13.125" style="1" customWidth="1"/>
    <col min="18" max="18" width="9" style="1"/>
    <col min="19" max="21" width="11.625" style="1" customWidth="1"/>
    <col min="22" max="22" width="8.625" style="1" customWidth="1"/>
    <col min="23" max="23" width="10.625" style="1" customWidth="1"/>
    <col min="24" max="24" width="10.25" style="1" bestFit="1" customWidth="1"/>
    <col min="25" max="28" width="9" style="1"/>
    <col min="29" max="29" width="14.875" style="1" customWidth="1"/>
    <col min="30" max="30" width="13.875" style="1" customWidth="1"/>
    <col min="31" max="37" width="11.625" style="1" customWidth="1"/>
    <col min="38" max="38" width="5.75" style="1" customWidth="1"/>
    <col min="39" max="39" width="11.125" style="1" bestFit="1" customWidth="1"/>
    <col min="40" max="40" width="12.375" style="1" customWidth="1"/>
    <col min="41" max="41" width="8.875" style="1" customWidth="1"/>
    <col min="42" max="42" width="6" style="1" customWidth="1"/>
    <col min="43" max="43" width="10.75" style="1" customWidth="1"/>
    <col min="44" max="55" width="11.375" style="1" customWidth="1"/>
    <col min="56" max="16384" width="9" style="1"/>
  </cols>
  <sheetData>
    <row r="1" spans="2:55" ht="16.5" customHeight="1">
      <c r="B1" s="1" t="s">
        <v>234</v>
      </c>
    </row>
    <row r="2" spans="2:55" ht="16.5" customHeight="1">
      <c r="B2" s="1" t="s">
        <v>243</v>
      </c>
      <c r="C2" s="2"/>
      <c r="D2" s="2"/>
      <c r="L2" s="2" t="s">
        <v>190</v>
      </c>
      <c r="S2" s="2" t="s">
        <v>194</v>
      </c>
      <c r="W2" s="2" t="s">
        <v>124</v>
      </c>
      <c r="AC2" s="2" t="s">
        <v>194</v>
      </c>
      <c r="AD2" s="2"/>
      <c r="AE2" s="2"/>
      <c r="AM2" s="2" t="s">
        <v>194</v>
      </c>
      <c r="AQ2" s="2" t="s">
        <v>194</v>
      </c>
    </row>
    <row r="3" spans="2:55" ht="16.5" customHeight="1">
      <c r="B3" s="290" t="s">
        <v>229</v>
      </c>
      <c r="C3" s="266" t="s">
        <v>160</v>
      </c>
      <c r="D3" s="266" t="s">
        <v>66</v>
      </c>
      <c r="E3" s="290" t="s">
        <v>120</v>
      </c>
      <c r="F3" s="290"/>
      <c r="G3" s="290" t="s">
        <v>118</v>
      </c>
      <c r="H3" s="290"/>
      <c r="I3" s="290" t="s">
        <v>119</v>
      </c>
      <c r="J3" s="290"/>
      <c r="K3" s="77"/>
      <c r="L3" s="291" t="s">
        <v>229</v>
      </c>
      <c r="M3" s="269" t="s">
        <v>160</v>
      </c>
      <c r="N3" s="265" t="s">
        <v>66</v>
      </c>
      <c r="O3" s="262" t="s">
        <v>120</v>
      </c>
      <c r="P3" s="262" t="s">
        <v>118</v>
      </c>
      <c r="Q3" s="262" t="s">
        <v>119</v>
      </c>
      <c r="S3" s="265" t="s">
        <v>242</v>
      </c>
      <c r="T3" s="273" t="s">
        <v>121</v>
      </c>
      <c r="U3" s="274"/>
      <c r="W3" s="265" t="s">
        <v>242</v>
      </c>
      <c r="X3" s="265" t="s">
        <v>67</v>
      </c>
      <c r="Y3" s="265"/>
      <c r="Z3" s="265"/>
      <c r="AA3" s="265"/>
      <c r="AC3" s="265" t="s">
        <v>241</v>
      </c>
      <c r="AD3" s="282" t="s">
        <v>160</v>
      </c>
      <c r="AE3" s="282" t="s">
        <v>66</v>
      </c>
      <c r="AF3" s="285" t="s">
        <v>120</v>
      </c>
      <c r="AG3" s="286"/>
      <c r="AH3" s="285" t="s">
        <v>118</v>
      </c>
      <c r="AI3" s="286"/>
      <c r="AJ3" s="285" t="s">
        <v>119</v>
      </c>
      <c r="AK3" s="286"/>
      <c r="AM3" s="262" t="s">
        <v>241</v>
      </c>
      <c r="AN3" s="279" t="s">
        <v>160</v>
      </c>
      <c r="AO3" s="262" t="s">
        <v>121</v>
      </c>
      <c r="AQ3" s="262" t="s">
        <v>241</v>
      </c>
      <c r="AR3" s="270" t="s">
        <v>162</v>
      </c>
      <c r="AS3" s="271"/>
      <c r="AT3" s="272"/>
      <c r="AU3" s="270" t="s">
        <v>155</v>
      </c>
      <c r="AV3" s="271"/>
      <c r="AW3" s="272"/>
      <c r="AX3" s="270" t="s">
        <v>163</v>
      </c>
      <c r="AY3" s="271"/>
      <c r="AZ3" s="272"/>
      <c r="BA3" s="270" t="s">
        <v>121</v>
      </c>
      <c r="BB3" s="271"/>
      <c r="BC3" s="272"/>
    </row>
    <row r="4" spans="2:55" ht="16.5" customHeight="1">
      <c r="B4" s="290"/>
      <c r="C4" s="267"/>
      <c r="D4" s="267"/>
      <c r="E4" s="290"/>
      <c r="F4" s="290"/>
      <c r="G4" s="290"/>
      <c r="H4" s="290"/>
      <c r="I4" s="290"/>
      <c r="J4" s="290"/>
      <c r="K4" s="77"/>
      <c r="L4" s="291"/>
      <c r="M4" s="269"/>
      <c r="N4" s="265"/>
      <c r="O4" s="264"/>
      <c r="P4" s="264"/>
      <c r="Q4" s="264"/>
      <c r="S4" s="265"/>
      <c r="T4" s="275"/>
      <c r="U4" s="276"/>
      <c r="W4" s="265"/>
      <c r="X4" s="265" t="s">
        <v>120</v>
      </c>
      <c r="Y4" s="265" t="s">
        <v>118</v>
      </c>
      <c r="Z4" s="265" t="s">
        <v>119</v>
      </c>
      <c r="AA4" s="265" t="s">
        <v>121</v>
      </c>
      <c r="AC4" s="265"/>
      <c r="AD4" s="283"/>
      <c r="AE4" s="283"/>
      <c r="AF4" s="287"/>
      <c r="AG4" s="288"/>
      <c r="AH4" s="287"/>
      <c r="AI4" s="288"/>
      <c r="AJ4" s="287"/>
      <c r="AK4" s="288"/>
      <c r="AM4" s="263"/>
      <c r="AN4" s="280"/>
      <c r="AO4" s="263"/>
      <c r="AQ4" s="263"/>
      <c r="AR4" s="84" t="s">
        <v>138</v>
      </c>
      <c r="AS4" s="84" t="s">
        <v>272</v>
      </c>
      <c r="AT4" s="84" t="s">
        <v>139</v>
      </c>
      <c r="AU4" s="84" t="s">
        <v>138</v>
      </c>
      <c r="AV4" s="84" t="s">
        <v>270</v>
      </c>
      <c r="AW4" s="84" t="s">
        <v>156</v>
      </c>
      <c r="AX4" s="84" t="s">
        <v>138</v>
      </c>
      <c r="AY4" s="84" t="s">
        <v>270</v>
      </c>
      <c r="AZ4" s="84" t="s">
        <v>156</v>
      </c>
      <c r="BA4" s="84" t="s">
        <v>138</v>
      </c>
      <c r="BB4" s="84" t="s">
        <v>270</v>
      </c>
      <c r="BC4" s="84" t="s">
        <v>156</v>
      </c>
    </row>
    <row r="5" spans="2:55" ht="27" customHeight="1">
      <c r="B5" s="290"/>
      <c r="C5" s="268"/>
      <c r="D5" s="268"/>
      <c r="E5" s="58" t="s">
        <v>65</v>
      </c>
      <c r="F5" s="83" t="s">
        <v>117</v>
      </c>
      <c r="G5" s="58" t="s">
        <v>65</v>
      </c>
      <c r="H5" s="83" t="s">
        <v>117</v>
      </c>
      <c r="I5" s="58" t="s">
        <v>65</v>
      </c>
      <c r="J5" s="83" t="s">
        <v>117</v>
      </c>
      <c r="K5" s="67"/>
      <c r="L5" s="291"/>
      <c r="M5" s="269"/>
      <c r="N5" s="265"/>
      <c r="O5" s="75" t="s">
        <v>65</v>
      </c>
      <c r="P5" s="75" t="s">
        <v>65</v>
      </c>
      <c r="Q5" s="75" t="s">
        <v>65</v>
      </c>
      <c r="S5" s="265"/>
      <c r="T5" s="277"/>
      <c r="U5" s="278"/>
      <c r="W5" s="265"/>
      <c r="X5" s="265"/>
      <c r="Y5" s="265"/>
      <c r="Z5" s="265"/>
      <c r="AA5" s="265"/>
      <c r="AC5" s="265"/>
      <c r="AD5" s="284"/>
      <c r="AE5" s="284"/>
      <c r="AF5" s="84" t="s">
        <v>65</v>
      </c>
      <c r="AG5" s="84" t="s">
        <v>117</v>
      </c>
      <c r="AH5" s="84" t="s">
        <v>65</v>
      </c>
      <c r="AI5" s="84" t="s">
        <v>117</v>
      </c>
      <c r="AJ5" s="84" t="s">
        <v>65</v>
      </c>
      <c r="AK5" s="84" t="s">
        <v>117</v>
      </c>
      <c r="AM5" s="264"/>
      <c r="AN5" s="281"/>
      <c r="AO5" s="264"/>
      <c r="AQ5" s="264"/>
      <c r="AR5" s="84" t="s">
        <v>117</v>
      </c>
      <c r="AS5" s="84" t="s">
        <v>117</v>
      </c>
      <c r="AT5" s="84" t="s">
        <v>117</v>
      </c>
      <c r="AU5" s="84" t="s">
        <v>117</v>
      </c>
      <c r="AV5" s="84" t="s">
        <v>117</v>
      </c>
      <c r="AW5" s="84" t="s">
        <v>117</v>
      </c>
      <c r="AX5" s="84" t="s">
        <v>117</v>
      </c>
      <c r="AY5" s="84" t="s">
        <v>117</v>
      </c>
      <c r="AZ5" s="84" t="s">
        <v>117</v>
      </c>
      <c r="BA5" s="84" t="s">
        <v>117</v>
      </c>
      <c r="BB5" s="84" t="s">
        <v>117</v>
      </c>
      <c r="BC5" s="84" t="s">
        <v>117</v>
      </c>
    </row>
    <row r="6" spans="2:55" ht="14.25" customHeight="1">
      <c r="B6" s="262" t="s">
        <v>116</v>
      </c>
      <c r="C6" s="91" t="s">
        <v>138</v>
      </c>
      <c r="D6" s="87">
        <f>SUMIF($M$6:$M$55,"自己負担割合1割",$N$6:$N$55)</f>
        <v>4984</v>
      </c>
      <c r="E6" s="61">
        <f>SUMIF($M$6:$M$55,"自己負担割合1割",$O$6:$O$55)</f>
        <v>192</v>
      </c>
      <c r="F6" s="88">
        <f>IFERROR(E6/D6,"-")</f>
        <v>3.8523274478330656E-2</v>
      </c>
      <c r="G6" s="61">
        <f>SUMIF($M$6:$M$55,"自己負担割合1割",$P$6:$P$55)</f>
        <v>617</v>
      </c>
      <c r="H6" s="88">
        <f t="shared" ref="H6:H17" si="0">IFERROR(G6/D6,"-")</f>
        <v>0.12379614767255216</v>
      </c>
      <c r="I6" s="61">
        <f>SUMIF($M$6:$M$55,"自己負担割合1割",$Q$6:$Q$55)</f>
        <v>208</v>
      </c>
      <c r="J6" s="88">
        <f t="shared" ref="J6:J17" si="1">IFERROR(I6/D6,"-")</f>
        <v>4.1733547351524881E-2</v>
      </c>
      <c r="K6" s="69"/>
      <c r="L6" s="56" t="s">
        <v>68</v>
      </c>
      <c r="M6" s="56" t="s">
        <v>138</v>
      </c>
      <c r="N6" s="189">
        <v>176</v>
      </c>
      <c r="O6" s="189">
        <v>6</v>
      </c>
      <c r="P6" s="189">
        <v>12</v>
      </c>
      <c r="Q6" s="189">
        <v>6</v>
      </c>
      <c r="S6" s="78" t="s">
        <v>116</v>
      </c>
      <c r="T6" s="78" t="s">
        <v>138</v>
      </c>
      <c r="U6" s="27">
        <f>(D6-SUM(E6,G6,I6))/D6</f>
        <v>0.7959470304975923</v>
      </c>
      <c r="V6" s="2">
        <v>1</v>
      </c>
      <c r="W6" s="82" t="s">
        <v>116</v>
      </c>
      <c r="X6" s="27">
        <f t="shared" ref="X6:X28" si="2">INDEX($F:$F,(ROW()+($V6)*4))</f>
        <v>3.7484673322823611E-2</v>
      </c>
      <c r="Y6" s="27">
        <f t="shared" ref="Y6:Y28" si="3">INDEX($H:$H,(ROW()+($V6)*4))</f>
        <v>0.12191276931161324</v>
      </c>
      <c r="Z6" s="27">
        <f t="shared" ref="Z6:Z28" si="4">INDEX($J:$J,(ROW()+($V6)*4))</f>
        <v>4.238921001926782E-2</v>
      </c>
      <c r="AA6" s="27">
        <f t="shared" ref="AA6:AA28" si="5">INDEX($U:$U,(ROW()+($V6)*3))</f>
        <v>0.79821334734629534</v>
      </c>
      <c r="AC6" s="262" t="s">
        <v>116</v>
      </c>
      <c r="AD6" s="78" t="s">
        <v>138</v>
      </c>
      <c r="AE6" s="28">
        <f>SUMIF($M$6:$M$55,"自己負担割合1割",$N$6:$N$55)</f>
        <v>4984</v>
      </c>
      <c r="AF6" s="28">
        <f>SUMIF($M$6:$M$55,"自己負担割合1割",$O$6:$O$55)</f>
        <v>192</v>
      </c>
      <c r="AG6" s="63">
        <f>IFERROR(AF6/AE6,"-")</f>
        <v>3.8523274478330656E-2</v>
      </c>
      <c r="AH6" s="28">
        <f>SUMIF($M$6:$M$55,"自己負担割合1割",$P$6:$P$55)</f>
        <v>617</v>
      </c>
      <c r="AI6" s="63">
        <f>IFERROR(AH6/AE6,"-")</f>
        <v>0.12379614767255216</v>
      </c>
      <c r="AJ6" s="28">
        <f>SUMIF($M$6:$M$55,"自己負担割合1割",$Q$6:$Q$55)</f>
        <v>208</v>
      </c>
      <c r="AK6" s="63">
        <f>IFERROR(AJ6/AE6,"-")</f>
        <v>4.1733547351524881E-2</v>
      </c>
      <c r="AM6" s="262" t="s">
        <v>116</v>
      </c>
      <c r="AN6" s="78" t="s">
        <v>138</v>
      </c>
      <c r="AO6" s="63">
        <f>(AE6-SUM(AF6,AH6,AJ6))/AE6</f>
        <v>0.7959470304975923</v>
      </c>
      <c r="AP6" s="2">
        <v>1</v>
      </c>
      <c r="AQ6" s="84" t="s">
        <v>116</v>
      </c>
      <c r="AR6" s="63">
        <f t="shared" ref="AR6:AR12" si="6">INDEX($AG:$AG,(ROW()+(AP6*3)-3))</f>
        <v>3.8523274478330656E-2</v>
      </c>
      <c r="AS6" s="63">
        <f t="shared" ref="AS6:AS12" si="7">INDEX($AG:$AG,(ROW()+(AP6*3)-2))</f>
        <v>3.8461538461538464E-2</v>
      </c>
      <c r="AT6" s="63">
        <f t="shared" ref="AT6:AT12" si="8">INDEX($AG:$AG,(ROW()+(AP6*3)-1))</f>
        <v>3.3898305084745763E-2</v>
      </c>
      <c r="AU6" s="63">
        <f t="shared" ref="AU6:AU12" si="9">INDEX($AI:$AI,(ROW()+(AP6*3)-3))</f>
        <v>0.12379614767255216</v>
      </c>
      <c r="AV6" s="63">
        <f t="shared" ref="AV6:AV12" si="10">INDEX($AI:$AI,(ROW()+(AP6*3)-2))</f>
        <v>0.14529914529914531</v>
      </c>
      <c r="AW6" s="63">
        <f t="shared" ref="AW6:AW12" si="11">INDEX($AI:$AI,(ROW()+(AP6*3)-1))</f>
        <v>8.4745762711864403E-2</v>
      </c>
      <c r="AX6" s="63">
        <f t="shared" ref="AX6:AX12" si="12">INDEX($AK:$AK,(ROW()+(AP6*3)-3))</f>
        <v>4.1733547351524881E-2</v>
      </c>
      <c r="AY6" s="63">
        <f t="shared" ref="AY6:AY12" si="13">INDEX($AK:$AK,(ROW()+(AP6*3)-2))</f>
        <v>6.1965811965811968E-2</v>
      </c>
      <c r="AZ6" s="63">
        <f t="shared" ref="AZ6:AZ12" si="14">INDEX($AK:$AK,(ROW()+(AP6*3)-1))</f>
        <v>3.3898305084745763E-2</v>
      </c>
      <c r="BA6" s="63">
        <f t="shared" ref="BA6:BA12" si="15">INDEX($AO:$AO,(ROW()+(AP6*3)-3))</f>
        <v>0.7959470304975923</v>
      </c>
      <c r="BB6" s="63">
        <f t="shared" ref="BB6:BB12" si="16">INDEX($AO:$AO,(ROW()+(AP6*3)-2))</f>
        <v>0.75427350427350426</v>
      </c>
      <c r="BC6" s="63">
        <f t="shared" ref="BC6:BC12" si="17">INDEX($AO:$AO,(ROW()+(AP6*3)-1))</f>
        <v>0.84745762711864403</v>
      </c>
    </row>
    <row r="7" spans="2:55" ht="14.25" customHeight="1">
      <c r="B7" s="263"/>
      <c r="C7" s="135" t="s">
        <v>271</v>
      </c>
      <c r="D7" s="125">
        <f>SUMIF($M$6:$M$55,"自己負担割合2割",$N$6:$N$55)</f>
        <v>468</v>
      </c>
      <c r="E7" s="145">
        <f>SUMIF($M$6:$M$55,"自己負担割合2割",$O$6:$O$55)</f>
        <v>18</v>
      </c>
      <c r="F7" s="144">
        <f>IFERROR(E7/D7,"-")</f>
        <v>3.8461538461538464E-2</v>
      </c>
      <c r="G7" s="145">
        <f>SUMIF($M$6:$M$55,"自己負担割合2割",$P$6:$P$55)</f>
        <v>68</v>
      </c>
      <c r="H7" s="144">
        <f t="shared" si="0"/>
        <v>0.14529914529914531</v>
      </c>
      <c r="I7" s="145">
        <f>SUMIF($M$6:$M$55,"自己負担割合2割",$Q$6:$Q$55)</f>
        <v>29</v>
      </c>
      <c r="J7" s="144">
        <f t="shared" si="1"/>
        <v>6.1965811965811968E-2</v>
      </c>
      <c r="K7" s="69"/>
      <c r="L7" s="56"/>
      <c r="M7" s="56" t="s">
        <v>271</v>
      </c>
      <c r="N7" s="189">
        <v>8</v>
      </c>
      <c r="O7" s="189">
        <v>0</v>
      </c>
      <c r="P7" s="189">
        <v>3</v>
      </c>
      <c r="Q7" s="189">
        <v>0</v>
      </c>
      <c r="S7" s="78"/>
      <c r="T7" s="78" t="s">
        <v>271</v>
      </c>
      <c r="U7" s="27">
        <f>(D7-SUM(E7,G7,I7))/D7</f>
        <v>0.75427350427350426</v>
      </c>
      <c r="V7" s="2">
        <v>2</v>
      </c>
      <c r="W7" s="82" t="s">
        <v>78</v>
      </c>
      <c r="X7" s="27">
        <f t="shared" si="2"/>
        <v>3.7817017224963216E-2</v>
      </c>
      <c r="Y7" s="27">
        <f t="shared" si="3"/>
        <v>0.13152427940794598</v>
      </c>
      <c r="Z7" s="27">
        <f t="shared" si="4"/>
        <v>6.5134597074352985E-2</v>
      </c>
      <c r="AA7" s="27">
        <f t="shared" si="5"/>
        <v>0.76552410629273782</v>
      </c>
      <c r="AC7" s="263"/>
      <c r="AD7" s="78" t="s">
        <v>271</v>
      </c>
      <c r="AE7" s="28">
        <f>SUMIF($M$6:$M$55,"自己負担割合2割",$N$6:$N$55)</f>
        <v>468</v>
      </c>
      <c r="AF7" s="28">
        <f>SUMIF($M$6:$M$55,"自己負担割合2割",$O$6:$O$55)</f>
        <v>18</v>
      </c>
      <c r="AG7" s="63">
        <f>IFERROR(AF7/AE7,"-")</f>
        <v>3.8461538461538464E-2</v>
      </c>
      <c r="AH7" s="28">
        <f>SUMIF($M$6:$M$55,"自己負担割合2割",$P$6:$P$55)</f>
        <v>68</v>
      </c>
      <c r="AI7" s="63">
        <f>IFERROR(AH7/AE7,"-")</f>
        <v>0.14529914529914531</v>
      </c>
      <c r="AJ7" s="28">
        <f>SUMIF($M$6:$M$55,"自己負担割合2割",$Q$6:$Q$55)</f>
        <v>29</v>
      </c>
      <c r="AK7" s="63">
        <f>IFERROR(AJ7/AE7,"-")</f>
        <v>6.1965811965811968E-2</v>
      </c>
      <c r="AM7" s="263"/>
      <c r="AN7" s="78" t="s">
        <v>271</v>
      </c>
      <c r="AO7" s="63">
        <f>(AE7-SUM(AF7,AH7,AJ7))/AE7</f>
        <v>0.75427350427350426</v>
      </c>
      <c r="AP7" s="2">
        <v>2</v>
      </c>
      <c r="AQ7" s="84" t="s">
        <v>60</v>
      </c>
      <c r="AR7" s="63">
        <f t="shared" si="6"/>
        <v>6.2833316349060767E-2</v>
      </c>
      <c r="AS7" s="63">
        <f t="shared" si="7"/>
        <v>8.0522217132386623E-2</v>
      </c>
      <c r="AT7" s="63">
        <f t="shared" si="8"/>
        <v>6.1045126112901076E-2</v>
      </c>
      <c r="AU7" s="63">
        <f t="shared" si="9"/>
        <v>0.2024751746549362</v>
      </c>
      <c r="AV7" s="63">
        <f t="shared" si="10"/>
        <v>0.23862574438845624</v>
      </c>
      <c r="AW7" s="63">
        <f t="shared" si="11"/>
        <v>0.19478390177873525</v>
      </c>
      <c r="AX7" s="63">
        <f t="shared" si="12"/>
        <v>7.1322621918769882E-2</v>
      </c>
      <c r="AY7" s="63">
        <f t="shared" si="13"/>
        <v>7.4182317911131473E-2</v>
      </c>
      <c r="AZ7" s="63">
        <f t="shared" si="14"/>
        <v>7.6487522162698038E-2</v>
      </c>
      <c r="BA7" s="63">
        <f t="shared" si="15"/>
        <v>0.66336888707723318</v>
      </c>
      <c r="BB7" s="63">
        <f t="shared" si="16"/>
        <v>0.60666972056802571</v>
      </c>
      <c r="BC7" s="63">
        <f t="shared" si="17"/>
        <v>0.66768344994566564</v>
      </c>
    </row>
    <row r="8" spans="2:55" ht="14.25" customHeight="1">
      <c r="B8" s="263"/>
      <c r="C8" s="92" t="s">
        <v>156</v>
      </c>
      <c r="D8" s="119">
        <f>SUMIF($M$6:$M$55,"自己負担割合3割",$N$6:$N$55)</f>
        <v>118</v>
      </c>
      <c r="E8" s="120">
        <f>SUMIF($M$6:$M$55,"自己負担割合3割",$O$6:$O$55)</f>
        <v>4</v>
      </c>
      <c r="F8" s="118">
        <f>IFERROR(E8/D8,"-")</f>
        <v>3.3898305084745763E-2</v>
      </c>
      <c r="G8" s="120">
        <f>SUMIF($M$6:$M$55,"自己負担割合3割",$P$6:$P$55)</f>
        <v>10</v>
      </c>
      <c r="H8" s="118">
        <f t="shared" si="0"/>
        <v>8.4745762711864403E-2</v>
      </c>
      <c r="I8" s="120">
        <f>SUMIF($M$6:$M$55,"自己負担割合3割",$Q$6:$Q$55)</f>
        <v>4</v>
      </c>
      <c r="J8" s="118">
        <f t="shared" si="1"/>
        <v>3.3898305084745763E-2</v>
      </c>
      <c r="K8" s="69"/>
      <c r="L8" s="56"/>
      <c r="M8" s="56" t="s">
        <v>156</v>
      </c>
      <c r="N8" s="189">
        <v>4</v>
      </c>
      <c r="O8" s="189">
        <v>0</v>
      </c>
      <c r="P8" s="189">
        <v>0</v>
      </c>
      <c r="Q8" s="189">
        <v>0</v>
      </c>
      <c r="S8" s="78"/>
      <c r="T8" s="78" t="s">
        <v>156</v>
      </c>
      <c r="U8" s="27">
        <f>(D8-SUM(E8,G8,I8))/D8</f>
        <v>0.84745762711864403</v>
      </c>
      <c r="V8" s="2">
        <v>3</v>
      </c>
      <c r="W8" s="82" t="s">
        <v>79</v>
      </c>
      <c r="X8" s="27">
        <f t="shared" si="2"/>
        <v>8.1269893087407161E-2</v>
      </c>
      <c r="Y8" s="27">
        <f t="shared" si="3"/>
        <v>0.23524851056884027</v>
      </c>
      <c r="Z8" s="27">
        <f t="shared" si="4"/>
        <v>7.4332816453113529E-2</v>
      </c>
      <c r="AA8" s="27">
        <f t="shared" si="5"/>
        <v>0.60914877989063898</v>
      </c>
      <c r="AC8" s="263"/>
      <c r="AD8" s="78" t="s">
        <v>156</v>
      </c>
      <c r="AE8" s="28">
        <f>SUMIF($M$6:$M$55,"自己負担割合3割",$N$6:$N$55)</f>
        <v>118</v>
      </c>
      <c r="AF8" s="28">
        <f>SUMIF($M$6:$M$55,"自己負担割合3割",$O$6:$O$55)</f>
        <v>4</v>
      </c>
      <c r="AG8" s="63">
        <f t="shared" ref="AG8:AG33" si="18">IFERROR(AF8/AE8,"-")</f>
        <v>3.3898305084745763E-2</v>
      </c>
      <c r="AH8" s="28">
        <f>SUMIF($M$6:$M$55,"自己負担割合3割",$P$6:$P$55)</f>
        <v>10</v>
      </c>
      <c r="AI8" s="63">
        <f t="shared" ref="AI8:AI33" si="19">IFERROR(AH8/AE8,"-")</f>
        <v>8.4745762711864403E-2</v>
      </c>
      <c r="AJ8" s="28">
        <f>SUMIF($M$6:$M$55,"自己負担割合3割",$Q$6:$Q$55)</f>
        <v>4</v>
      </c>
      <c r="AK8" s="63">
        <f t="shared" ref="AK8:AK33" si="20">IFERROR(AJ8/AE8,"-")</f>
        <v>3.3898305084745763E-2</v>
      </c>
      <c r="AM8" s="263"/>
      <c r="AN8" s="78" t="s">
        <v>156</v>
      </c>
      <c r="AO8" s="63">
        <f t="shared" ref="AO8:AO33" si="21">(AE8-SUM(AF8,AH8,AJ8))/AE8</f>
        <v>0.84745762711864403</v>
      </c>
      <c r="AP8" s="2">
        <v>3</v>
      </c>
      <c r="AQ8" s="84" t="s">
        <v>61</v>
      </c>
      <c r="AR8" s="63">
        <f t="shared" si="6"/>
        <v>5.1275265249064374E-2</v>
      </c>
      <c r="AS8" s="63">
        <f t="shared" si="7"/>
        <v>7.1380274967849711E-2</v>
      </c>
      <c r="AT8" s="63">
        <f t="shared" si="8"/>
        <v>5.7620292517487459E-2</v>
      </c>
      <c r="AU8" s="63">
        <f t="shared" si="9"/>
        <v>0.18417293526463832</v>
      </c>
      <c r="AV8" s="63">
        <f t="shared" si="10"/>
        <v>0.23255598127991303</v>
      </c>
      <c r="AW8" s="63">
        <f t="shared" si="11"/>
        <v>0.20274853387974281</v>
      </c>
      <c r="AX8" s="63">
        <f t="shared" si="12"/>
        <v>7.7723828815531873E-2</v>
      </c>
      <c r="AY8" s="63">
        <f t="shared" si="13"/>
        <v>8.0448645710421998E-2</v>
      </c>
      <c r="AZ8" s="63">
        <f t="shared" si="14"/>
        <v>8.4151769942768323E-2</v>
      </c>
      <c r="BA8" s="63">
        <f t="shared" si="15"/>
        <v>0.6868279706707654</v>
      </c>
      <c r="BB8" s="63">
        <f t="shared" si="16"/>
        <v>0.61561509804181525</v>
      </c>
      <c r="BC8" s="63">
        <f t="shared" si="17"/>
        <v>0.65547940366000146</v>
      </c>
    </row>
    <row r="9" spans="2:55" ht="14.25" customHeight="1">
      <c r="B9" s="263"/>
      <c r="C9" s="95" t="s">
        <v>199</v>
      </c>
      <c r="D9" s="113">
        <f>SUMIF($M$6:$M$55,"不明",$N$6:$N$55)</f>
        <v>139</v>
      </c>
      <c r="E9" s="120">
        <f>SUMIF($M$6:$M$55,"不明",$O$6:$O$55)</f>
        <v>0</v>
      </c>
      <c r="F9" s="118">
        <f>IFERROR(E9/D9,"-")</f>
        <v>0</v>
      </c>
      <c r="G9" s="120">
        <f>SUMIF($M$6:$M$55,"不明",$P$6:$P$55)</f>
        <v>1</v>
      </c>
      <c r="H9" s="118">
        <f t="shared" si="0"/>
        <v>7.1942446043165471E-3</v>
      </c>
      <c r="I9" s="120">
        <f>SUMIF($M$6:$M$55,"不明",$Q$6:$Q$55)</f>
        <v>1</v>
      </c>
      <c r="J9" s="118">
        <f t="shared" si="1"/>
        <v>7.1942446043165471E-3</v>
      </c>
      <c r="K9" s="69"/>
      <c r="L9" s="56"/>
      <c r="M9" s="56" t="s">
        <v>199</v>
      </c>
      <c r="N9" s="189">
        <v>1</v>
      </c>
      <c r="O9" s="189">
        <v>0</v>
      </c>
      <c r="P9" s="189">
        <v>0</v>
      </c>
      <c r="Q9" s="189">
        <v>0</v>
      </c>
      <c r="S9" s="78"/>
      <c r="T9" s="84" t="s">
        <v>67</v>
      </c>
      <c r="U9" s="27">
        <f>(D10-SUM(E10,G10,I10))/D10</f>
        <v>0.79821334734629534</v>
      </c>
      <c r="V9" s="2">
        <v>4</v>
      </c>
      <c r="W9" s="82" t="s">
        <v>80</v>
      </c>
      <c r="X9" s="27">
        <f t="shared" si="2"/>
        <v>7.6540537020909474E-2</v>
      </c>
      <c r="Y9" s="27">
        <f t="shared" si="3"/>
        <v>0.23366676704947786</v>
      </c>
      <c r="Z9" s="27">
        <f t="shared" si="4"/>
        <v>7.3968566614847436E-2</v>
      </c>
      <c r="AA9" s="27">
        <f t="shared" si="5"/>
        <v>0.61582412931476527</v>
      </c>
      <c r="AC9" s="264"/>
      <c r="AD9" s="84" t="s">
        <v>67</v>
      </c>
      <c r="AE9" s="28">
        <f>SUMIF($M$6:$M$55,"合計",$N$6:$N$55)</f>
        <v>5709</v>
      </c>
      <c r="AF9" s="28">
        <f>SUMIF($M$6:$M$55,"合計",$O$6:$O$55)</f>
        <v>214</v>
      </c>
      <c r="AG9" s="63">
        <f t="shared" si="18"/>
        <v>3.7484673322823611E-2</v>
      </c>
      <c r="AH9" s="28">
        <f>SUMIF($M$6:$M$55,"合計",$P$6:$P$55)</f>
        <v>696</v>
      </c>
      <c r="AI9" s="63">
        <f t="shared" si="19"/>
        <v>0.12191276931161324</v>
      </c>
      <c r="AJ9" s="28">
        <f>SUMIF($M$6:$M$55,"合計",$Q$6:$Q$55)</f>
        <v>242</v>
      </c>
      <c r="AK9" s="63">
        <f t="shared" si="20"/>
        <v>4.238921001926782E-2</v>
      </c>
      <c r="AM9" s="264"/>
      <c r="AN9" s="84" t="s">
        <v>67</v>
      </c>
      <c r="AO9" s="63">
        <f t="shared" si="21"/>
        <v>0.79821334734629534</v>
      </c>
      <c r="AP9" s="2">
        <v>4</v>
      </c>
      <c r="AQ9" s="84" t="s">
        <v>62</v>
      </c>
      <c r="AR9" s="63">
        <f t="shared" si="6"/>
        <v>3.425077466072346E-2</v>
      </c>
      <c r="AS9" s="63">
        <f t="shared" si="7"/>
        <v>5.217293906810036E-2</v>
      </c>
      <c r="AT9" s="63">
        <f t="shared" si="8"/>
        <v>4.6804123711340205E-2</v>
      </c>
      <c r="AU9" s="63">
        <f t="shared" si="9"/>
        <v>0.13846680696172817</v>
      </c>
      <c r="AV9" s="63">
        <f t="shared" si="10"/>
        <v>0.18301971326164876</v>
      </c>
      <c r="AW9" s="63">
        <f t="shared" si="11"/>
        <v>0.16460481099656357</v>
      </c>
      <c r="AX9" s="63">
        <f t="shared" si="12"/>
        <v>6.8479455610973947E-2</v>
      </c>
      <c r="AY9" s="63">
        <f t="shared" si="13"/>
        <v>7.5716845878136207E-2</v>
      </c>
      <c r="AZ9" s="63">
        <f t="shared" si="14"/>
        <v>7.7525773195876294E-2</v>
      </c>
      <c r="BA9" s="63">
        <f t="shared" si="15"/>
        <v>0.75880296276657444</v>
      </c>
      <c r="BB9" s="63">
        <f t="shared" si="16"/>
        <v>0.68909050179211473</v>
      </c>
      <c r="BC9" s="63">
        <f t="shared" si="17"/>
        <v>0.71106529209621994</v>
      </c>
    </row>
    <row r="10" spans="2:55" ht="14.25" customHeight="1">
      <c r="B10" s="264"/>
      <c r="C10" s="82" t="s">
        <v>67</v>
      </c>
      <c r="D10" s="28">
        <f>SUMIF($M$6:$M$55,"合計",$N$6:$N$55)</f>
        <v>5709</v>
      </c>
      <c r="E10" s="25">
        <f>SUMIF($M$6:$M$55,"合計",$O$6:$O$55)</f>
        <v>214</v>
      </c>
      <c r="F10" s="64">
        <f t="shared" ref="F10:F16" si="22">IFERROR(E10/D10,"-")</f>
        <v>3.7484673322823611E-2</v>
      </c>
      <c r="G10" s="25">
        <f>SUMIF($M$6:$M$55,"合計",$P$6:$P$55)</f>
        <v>696</v>
      </c>
      <c r="H10" s="64">
        <f t="shared" si="0"/>
        <v>0.12191276931161324</v>
      </c>
      <c r="I10" s="25">
        <f>SUMIF($M$6:$M$55,"合計",$Q$6:$Q$55)</f>
        <v>242</v>
      </c>
      <c r="J10" s="64">
        <f t="shared" si="1"/>
        <v>4.238921001926782E-2</v>
      </c>
      <c r="K10" s="69"/>
      <c r="L10" s="121"/>
      <c r="M10" s="82" t="s">
        <v>67</v>
      </c>
      <c r="N10" s="189">
        <v>189</v>
      </c>
      <c r="O10" s="189">
        <v>6</v>
      </c>
      <c r="P10" s="189">
        <v>15</v>
      </c>
      <c r="Q10" s="189">
        <v>6</v>
      </c>
      <c r="S10" s="78" t="s">
        <v>78</v>
      </c>
      <c r="T10" s="78" t="s">
        <v>138</v>
      </c>
      <c r="U10" s="27">
        <f>(D11-SUM(E11,G11,I11))/D11</f>
        <v>0.77166088692728041</v>
      </c>
      <c r="V10" s="2">
        <v>5</v>
      </c>
      <c r="W10" s="82" t="s">
        <v>81</v>
      </c>
      <c r="X10" s="27">
        <f t="shared" si="2"/>
        <v>6.7879605649742103E-2</v>
      </c>
      <c r="Y10" s="27">
        <f t="shared" si="3"/>
        <v>0.2294391608087227</v>
      </c>
      <c r="Z10" s="27">
        <f t="shared" si="4"/>
        <v>7.4103897799734489E-2</v>
      </c>
      <c r="AA10" s="27">
        <f t="shared" si="5"/>
        <v>0.62857733574180075</v>
      </c>
      <c r="AC10" s="262" t="s">
        <v>60</v>
      </c>
      <c r="AD10" s="78" t="s">
        <v>138</v>
      </c>
      <c r="AE10" s="29">
        <f>SUMIF($M$56:$M$80,"自己負担割合1割",$N$56:$N$80)</f>
        <v>353268</v>
      </c>
      <c r="AF10" s="29">
        <f>SUMIF($M$56:$M$80,"自己負担割合1割",$O$56:$O$80)</f>
        <v>22197</v>
      </c>
      <c r="AG10" s="63">
        <f t="shared" si="18"/>
        <v>6.2833316349060767E-2</v>
      </c>
      <c r="AH10" s="29">
        <f>SUMIF($M$56:$M$80,"自己負担割合1割",$P$56:$P$80)</f>
        <v>71528</v>
      </c>
      <c r="AI10" s="63">
        <f t="shared" si="19"/>
        <v>0.2024751746549362</v>
      </c>
      <c r="AJ10" s="29">
        <f>SUMIF($M$56:$M$80,"自己負担割合1割",$Q$56:$Q$80)</f>
        <v>25196</v>
      </c>
      <c r="AK10" s="63">
        <f t="shared" si="20"/>
        <v>7.1322621918769882E-2</v>
      </c>
      <c r="AM10" s="262" t="s">
        <v>60</v>
      </c>
      <c r="AN10" s="78" t="s">
        <v>138</v>
      </c>
      <c r="AO10" s="63">
        <f t="shared" si="21"/>
        <v>0.66336888707723318</v>
      </c>
      <c r="AP10" s="2">
        <v>5</v>
      </c>
      <c r="AQ10" s="84" t="s">
        <v>63</v>
      </c>
      <c r="AR10" s="63">
        <f t="shared" si="6"/>
        <v>1.9488137135195958E-2</v>
      </c>
      <c r="AS10" s="63">
        <f t="shared" si="7"/>
        <v>3.4331669439822521E-2</v>
      </c>
      <c r="AT10" s="63">
        <f t="shared" si="8"/>
        <v>2.8556593977154723E-2</v>
      </c>
      <c r="AU10" s="63">
        <f t="shared" si="9"/>
        <v>0.10009815892168833</v>
      </c>
      <c r="AV10" s="63">
        <f t="shared" si="10"/>
        <v>0.1312811980033278</v>
      </c>
      <c r="AW10" s="63">
        <f t="shared" si="11"/>
        <v>0.11889927310488058</v>
      </c>
      <c r="AX10" s="63">
        <f t="shared" si="12"/>
        <v>4.8385166032224855E-2</v>
      </c>
      <c r="AY10" s="63">
        <f t="shared" si="13"/>
        <v>6.0676650027731559E-2</v>
      </c>
      <c r="AZ10" s="63">
        <f t="shared" si="14"/>
        <v>6.3862928348909651E-2</v>
      </c>
      <c r="BA10" s="63">
        <f t="shared" si="15"/>
        <v>0.83202853791089082</v>
      </c>
      <c r="BB10" s="63">
        <f t="shared" si="16"/>
        <v>0.77371048252911812</v>
      </c>
      <c r="BC10" s="63">
        <f t="shared" si="17"/>
        <v>0.78868120456905499</v>
      </c>
    </row>
    <row r="11" spans="2:55" ht="14.25" customHeight="1">
      <c r="B11" s="262" t="s">
        <v>78</v>
      </c>
      <c r="C11" s="91" t="s">
        <v>138</v>
      </c>
      <c r="D11" s="93">
        <f t="shared" ref="D11:D17" si="23">N56</f>
        <v>76128</v>
      </c>
      <c r="E11" s="94">
        <f>O56</f>
        <v>2743</v>
      </c>
      <c r="F11" s="146">
        <f>IFERROR(E11/D11,"-")</f>
        <v>3.6031420765027321E-2</v>
      </c>
      <c r="G11" s="94">
        <f t="shared" ref="G11:G17" si="24">P56</f>
        <v>9831</v>
      </c>
      <c r="H11" s="88">
        <f t="shared" si="0"/>
        <v>0.1291377679697352</v>
      </c>
      <c r="I11" s="94">
        <f t="shared" ref="I11:I17" si="25">Q56</f>
        <v>4809</v>
      </c>
      <c r="J11" s="88">
        <f t="shared" si="1"/>
        <v>6.3169924337957123E-2</v>
      </c>
      <c r="K11" s="69"/>
      <c r="L11" s="56" t="s">
        <v>69</v>
      </c>
      <c r="M11" s="56" t="s">
        <v>138</v>
      </c>
      <c r="N11" s="29">
        <v>243</v>
      </c>
      <c r="O11" s="29">
        <v>9</v>
      </c>
      <c r="P11" s="29">
        <v>30</v>
      </c>
      <c r="Q11" s="29">
        <v>11</v>
      </c>
      <c r="S11" s="78"/>
      <c r="T11" s="78" t="s">
        <v>270</v>
      </c>
      <c r="U11" s="27">
        <f>(D12-SUM(E12,G12,I12))/D12</f>
        <v>0.73822596860258294</v>
      </c>
      <c r="V11" s="2">
        <v>6</v>
      </c>
      <c r="W11" s="82" t="s">
        <v>82</v>
      </c>
      <c r="X11" s="27">
        <f t="shared" si="2"/>
        <v>6.5440587038293155E-2</v>
      </c>
      <c r="Y11" s="27">
        <f t="shared" si="3"/>
        <v>0.2173182462847629</v>
      </c>
      <c r="Z11" s="27">
        <f t="shared" si="4"/>
        <v>7.4767219584386757E-2</v>
      </c>
      <c r="AA11" s="27">
        <f t="shared" si="5"/>
        <v>0.64247394709255723</v>
      </c>
      <c r="AC11" s="263"/>
      <c r="AD11" s="78" t="s">
        <v>270</v>
      </c>
      <c r="AE11" s="29">
        <f>SUMIF($M$56:$M$80,"自己負担割合2割",$N$56:$N$80)</f>
        <v>109150</v>
      </c>
      <c r="AF11" s="29">
        <f>SUMIF($M$56:$M$80,"自己負担割合2割",$O$56:$O$80)</f>
        <v>8789</v>
      </c>
      <c r="AG11" s="63">
        <f>IFERROR(AF11/AE11,"-")</f>
        <v>8.0522217132386623E-2</v>
      </c>
      <c r="AH11" s="29">
        <f>SUMIF($M$56:$M$80,"自己負担割合2割",$P$56:$P$80)</f>
        <v>26046</v>
      </c>
      <c r="AI11" s="63">
        <f>IFERROR(AH11/AE11,"-")</f>
        <v>0.23862574438845624</v>
      </c>
      <c r="AJ11" s="29">
        <f>SUMIF($M$56:$M$80,"自己負担割合2割",$Q$56:$Q$80)</f>
        <v>8097</v>
      </c>
      <c r="AK11" s="63">
        <f>IFERROR(AJ11/AE11,"-")</f>
        <v>7.4182317911131473E-2</v>
      </c>
      <c r="AM11" s="263"/>
      <c r="AN11" s="78" t="s">
        <v>270</v>
      </c>
      <c r="AO11" s="63">
        <f t="shared" si="21"/>
        <v>0.60666972056802571</v>
      </c>
      <c r="AP11" s="2">
        <v>6</v>
      </c>
      <c r="AQ11" s="84" t="s">
        <v>64</v>
      </c>
      <c r="AR11" s="63">
        <f t="shared" si="6"/>
        <v>7.5731096353256434E-3</v>
      </c>
      <c r="AS11" s="63">
        <f t="shared" si="7"/>
        <v>1.660682226211849E-2</v>
      </c>
      <c r="AT11" s="63">
        <f t="shared" si="8"/>
        <v>1.6250725478816019E-2</v>
      </c>
      <c r="AU11" s="63">
        <f t="shared" si="9"/>
        <v>6.3885976154413771E-2</v>
      </c>
      <c r="AV11" s="63">
        <f t="shared" si="10"/>
        <v>8.527827648114901E-2</v>
      </c>
      <c r="AW11" s="63">
        <f t="shared" si="11"/>
        <v>6.3842135809634354E-2</v>
      </c>
      <c r="AX11" s="63">
        <f t="shared" si="12"/>
        <v>2.5709736300438851E-2</v>
      </c>
      <c r="AY11" s="63">
        <f t="shared" si="13"/>
        <v>4.0170556552962297E-2</v>
      </c>
      <c r="AZ11" s="63">
        <f t="shared" si="14"/>
        <v>3.4822983168891465E-2</v>
      </c>
      <c r="BA11" s="63">
        <f t="shared" si="15"/>
        <v>0.9028311779098217</v>
      </c>
      <c r="BB11" s="63">
        <f t="shared" si="16"/>
        <v>0.85794434470377023</v>
      </c>
      <c r="BC11" s="63">
        <f t="shared" si="17"/>
        <v>0.88508415554265818</v>
      </c>
    </row>
    <row r="12" spans="2:55" ht="14.25" customHeight="1">
      <c r="B12" s="263"/>
      <c r="C12" s="135" t="s">
        <v>270</v>
      </c>
      <c r="D12" s="142">
        <f t="shared" si="23"/>
        <v>25862</v>
      </c>
      <c r="E12" s="143">
        <f t="shared" ref="E12:E17" si="26">O57</f>
        <v>1174</v>
      </c>
      <c r="F12" s="47">
        <f>IFERROR(E12/D12,"-")</f>
        <v>4.5394787719433921E-2</v>
      </c>
      <c r="G12" s="143">
        <f t="shared" si="24"/>
        <v>3783</v>
      </c>
      <c r="H12" s="144">
        <f t="shared" si="0"/>
        <v>0.14627639007037352</v>
      </c>
      <c r="I12" s="143">
        <f t="shared" si="25"/>
        <v>1813</v>
      </c>
      <c r="J12" s="144">
        <f t="shared" si="1"/>
        <v>7.0102853607609622E-2</v>
      </c>
      <c r="K12" s="69"/>
      <c r="L12" s="56"/>
      <c r="M12" s="56" t="s">
        <v>270</v>
      </c>
      <c r="N12" s="29">
        <v>24</v>
      </c>
      <c r="O12" s="29">
        <v>1</v>
      </c>
      <c r="P12" s="29">
        <v>7</v>
      </c>
      <c r="Q12" s="29">
        <v>1</v>
      </c>
      <c r="S12" s="78"/>
      <c r="T12" s="78" t="s">
        <v>156</v>
      </c>
      <c r="U12" s="27">
        <f>(D13-SUM(E13,G13,I13))/D13</f>
        <v>0.77909540098821739</v>
      </c>
      <c r="V12" s="2">
        <v>7</v>
      </c>
      <c r="W12" s="82" t="s">
        <v>83</v>
      </c>
      <c r="X12" s="27">
        <f t="shared" si="2"/>
        <v>6.0291902429144673E-2</v>
      </c>
      <c r="Y12" s="27">
        <f t="shared" si="3"/>
        <v>0.21234446005645641</v>
      </c>
      <c r="Z12" s="27">
        <f t="shared" si="4"/>
        <v>7.6038937201736725E-2</v>
      </c>
      <c r="AA12" s="27">
        <f t="shared" si="5"/>
        <v>0.65132470031266221</v>
      </c>
      <c r="AC12" s="263"/>
      <c r="AD12" s="78" t="s">
        <v>156</v>
      </c>
      <c r="AE12" s="29">
        <f>SUMIF($M$56:$M$80,"自己負担割合3割",$N$56:$N$80)</f>
        <v>52453</v>
      </c>
      <c r="AF12" s="29">
        <f>SUMIF($M$56:$M$80,"自己負担割合3割",$O$56:$O$80)</f>
        <v>3202</v>
      </c>
      <c r="AG12" s="63">
        <f t="shared" si="18"/>
        <v>6.1045126112901076E-2</v>
      </c>
      <c r="AH12" s="29">
        <f>SUMIF($M$56:$M$80,"自己負担割合3割",$P$56:$P$80)</f>
        <v>10217</v>
      </c>
      <c r="AI12" s="63">
        <f t="shared" si="19"/>
        <v>0.19478390177873525</v>
      </c>
      <c r="AJ12" s="29">
        <f>SUMIF($M$56:$M$80,"自己負担割合3割",$Q$56:$Q$80)</f>
        <v>4012</v>
      </c>
      <c r="AK12" s="63">
        <f t="shared" si="20"/>
        <v>7.6487522162698038E-2</v>
      </c>
      <c r="AM12" s="263"/>
      <c r="AN12" s="78" t="s">
        <v>156</v>
      </c>
      <c r="AO12" s="63">
        <f t="shared" si="21"/>
        <v>0.66768344994566564</v>
      </c>
      <c r="AP12" s="2">
        <v>7</v>
      </c>
      <c r="AQ12" s="84" t="s">
        <v>141</v>
      </c>
      <c r="AR12" s="63">
        <f t="shared" si="6"/>
        <v>4.8260962208565801E-2</v>
      </c>
      <c r="AS12" s="63">
        <f t="shared" si="7"/>
        <v>6.8259236787735308E-2</v>
      </c>
      <c r="AT12" s="63">
        <f t="shared" si="8"/>
        <v>5.5485387843929736E-2</v>
      </c>
      <c r="AU12" s="63">
        <f t="shared" si="9"/>
        <v>0.1712068897890299</v>
      </c>
      <c r="AV12" s="63">
        <f t="shared" si="10"/>
        <v>0.21640870679023361</v>
      </c>
      <c r="AW12" s="63">
        <f t="shared" si="11"/>
        <v>0.18613011036841287</v>
      </c>
      <c r="AX12" s="63">
        <f t="shared" si="12"/>
        <v>6.934419156395201E-2</v>
      </c>
      <c r="AY12" s="63">
        <f t="shared" si="13"/>
        <v>7.4738966812202837E-2</v>
      </c>
      <c r="AZ12" s="63">
        <f t="shared" si="14"/>
        <v>7.7287035597699366E-2</v>
      </c>
      <c r="BA12" s="63">
        <f t="shared" si="15"/>
        <v>0.71118795643845234</v>
      </c>
      <c r="BB12" s="63">
        <f t="shared" si="16"/>
        <v>0.6405930896098283</v>
      </c>
      <c r="BC12" s="63">
        <f t="shared" si="17"/>
        <v>0.68109746618995803</v>
      </c>
    </row>
    <row r="13" spans="2:55" ht="14.25" customHeight="1">
      <c r="B13" s="263"/>
      <c r="C13" s="92" t="s">
        <v>156</v>
      </c>
      <c r="D13" s="116">
        <f t="shared" si="23"/>
        <v>13155</v>
      </c>
      <c r="E13" s="117">
        <f t="shared" si="26"/>
        <v>449</v>
      </c>
      <c r="F13" s="118">
        <f t="shared" si="22"/>
        <v>3.4131508931965031E-2</v>
      </c>
      <c r="G13" s="117">
        <f t="shared" si="24"/>
        <v>1567</v>
      </c>
      <c r="H13" s="118">
        <f t="shared" si="0"/>
        <v>0.11911820600532116</v>
      </c>
      <c r="I13" s="117">
        <f t="shared" si="25"/>
        <v>890</v>
      </c>
      <c r="J13" s="118">
        <f t="shared" si="1"/>
        <v>6.7654884074496394E-2</v>
      </c>
      <c r="K13" s="69"/>
      <c r="L13" s="56"/>
      <c r="M13" s="56" t="s">
        <v>156</v>
      </c>
      <c r="N13" s="29">
        <v>3</v>
      </c>
      <c r="O13" s="29">
        <v>0</v>
      </c>
      <c r="P13" s="29">
        <v>1</v>
      </c>
      <c r="Q13" s="29">
        <v>0</v>
      </c>
      <c r="S13" s="78"/>
      <c r="T13" s="84" t="s">
        <v>67</v>
      </c>
      <c r="U13" s="27">
        <f>(D15-SUM(E15,G15,I15))/D15</f>
        <v>0.76552410629273782</v>
      </c>
      <c r="V13" s="2">
        <v>8</v>
      </c>
      <c r="W13" s="82" t="s">
        <v>84</v>
      </c>
      <c r="X13" s="27">
        <f t="shared" si="2"/>
        <v>5.8211726644111048E-2</v>
      </c>
      <c r="Y13" s="27">
        <f t="shared" si="3"/>
        <v>0.19995898978162058</v>
      </c>
      <c r="Z13" s="27">
        <f t="shared" si="4"/>
        <v>7.9013020744335458E-2</v>
      </c>
      <c r="AA13" s="27">
        <f t="shared" si="5"/>
        <v>0.66281626282993289</v>
      </c>
      <c r="AC13" s="264"/>
      <c r="AD13" s="84" t="s">
        <v>67</v>
      </c>
      <c r="AE13" s="29">
        <f>SUMIF($M$56:$M$80,"合計",$N$56:$N$80)</f>
        <v>517689</v>
      </c>
      <c r="AF13" s="29">
        <f>SUMIF($M$56:$M$80,"合計",$O$56:$O$80)</f>
        <v>34214</v>
      </c>
      <c r="AG13" s="63">
        <f t="shared" si="18"/>
        <v>6.6089872491012946E-2</v>
      </c>
      <c r="AH13" s="29">
        <f>SUMIF($M$56:$M$80,"合計",$P$56:$P$80)</f>
        <v>107911</v>
      </c>
      <c r="AI13" s="63">
        <f t="shared" si="19"/>
        <v>0.20844754282976846</v>
      </c>
      <c r="AJ13" s="29">
        <f>SUMIF($M$56:$M$80,"合計",$Q$56:$Q$80)</f>
        <v>37381</v>
      </c>
      <c r="AK13" s="63">
        <f t="shared" si="20"/>
        <v>7.2207445010421312E-2</v>
      </c>
      <c r="AM13" s="264"/>
      <c r="AN13" s="84" t="s">
        <v>67</v>
      </c>
      <c r="AO13" s="63">
        <f t="shared" si="21"/>
        <v>0.65325513966879734</v>
      </c>
    </row>
    <row r="14" spans="2:55" ht="14.25" customHeight="1">
      <c r="B14" s="263"/>
      <c r="C14" s="95" t="s">
        <v>199</v>
      </c>
      <c r="D14" s="116">
        <f t="shared" si="23"/>
        <v>385</v>
      </c>
      <c r="E14" s="117">
        <f t="shared" si="26"/>
        <v>3</v>
      </c>
      <c r="F14" s="118">
        <f>IFERROR(E14/D14,"-")</f>
        <v>7.7922077922077922E-3</v>
      </c>
      <c r="G14" s="117">
        <f t="shared" si="24"/>
        <v>14</v>
      </c>
      <c r="H14" s="118">
        <f t="shared" si="0"/>
        <v>3.6363636363636362E-2</v>
      </c>
      <c r="I14" s="117">
        <f t="shared" si="25"/>
        <v>13</v>
      </c>
      <c r="J14" s="118">
        <f t="shared" si="1"/>
        <v>3.3766233766233764E-2</v>
      </c>
      <c r="K14" s="69"/>
      <c r="L14" s="56"/>
      <c r="M14" s="56" t="s">
        <v>199</v>
      </c>
      <c r="N14" s="29">
        <v>0</v>
      </c>
      <c r="O14" s="29">
        <v>0</v>
      </c>
      <c r="P14" s="29">
        <v>0</v>
      </c>
      <c r="Q14" s="29">
        <v>0</v>
      </c>
      <c r="S14" s="78" t="s">
        <v>79</v>
      </c>
      <c r="T14" s="78" t="s">
        <v>138</v>
      </c>
      <c r="U14" s="27">
        <f>(D16-SUM(E16,G16,I16))/D16</f>
        <v>0.62236472456333214</v>
      </c>
      <c r="V14" s="2">
        <v>9</v>
      </c>
      <c r="W14" s="82" t="s">
        <v>85</v>
      </c>
      <c r="X14" s="27">
        <f t="shared" si="2"/>
        <v>5.4135819170130606E-2</v>
      </c>
      <c r="Y14" s="27">
        <f t="shared" si="3"/>
        <v>0.19120938583761715</v>
      </c>
      <c r="Z14" s="27">
        <f t="shared" si="4"/>
        <v>7.8522763607742824E-2</v>
      </c>
      <c r="AA14" s="27">
        <f t="shared" si="5"/>
        <v>0.67613203138450939</v>
      </c>
      <c r="AC14" s="262" t="s">
        <v>61</v>
      </c>
      <c r="AD14" s="78" t="s">
        <v>138</v>
      </c>
      <c r="AE14" s="29">
        <f>SUMIF($M$81:$M$105,"自己負担割合1割",$N$81:$N$105)</f>
        <v>294723</v>
      </c>
      <c r="AF14" s="29">
        <f>SUMIF($M$81:$M$105,"自己負担割合1割",$O$81:$O$105)</f>
        <v>15112</v>
      </c>
      <c r="AG14" s="63">
        <f t="shared" si="18"/>
        <v>5.1275265249064374E-2</v>
      </c>
      <c r="AH14" s="29">
        <f>SUMIF($M$81:$M$105,"自己負担割合1割",$P$81:$P$105)</f>
        <v>54280</v>
      </c>
      <c r="AI14" s="63">
        <f t="shared" si="19"/>
        <v>0.18417293526463832</v>
      </c>
      <c r="AJ14" s="29">
        <f>SUMIF($M$81:$M$105,"自己負担割合1割",$Q$81:$Q$105)</f>
        <v>22907</v>
      </c>
      <c r="AK14" s="63">
        <f t="shared" si="20"/>
        <v>7.7723828815531873E-2</v>
      </c>
      <c r="AM14" s="262" t="s">
        <v>61</v>
      </c>
      <c r="AN14" s="78" t="s">
        <v>138</v>
      </c>
      <c r="AO14" s="63">
        <f t="shared" si="21"/>
        <v>0.6868279706707654</v>
      </c>
    </row>
    <row r="15" spans="2:55" ht="14.25" customHeight="1">
      <c r="B15" s="264"/>
      <c r="C15" s="82" t="s">
        <v>67</v>
      </c>
      <c r="D15" s="29">
        <f t="shared" si="23"/>
        <v>115530</v>
      </c>
      <c r="E15" s="26">
        <f t="shared" si="26"/>
        <v>4369</v>
      </c>
      <c r="F15" s="64">
        <f t="shared" si="22"/>
        <v>3.7817017224963216E-2</v>
      </c>
      <c r="G15" s="26">
        <f t="shared" si="24"/>
        <v>15195</v>
      </c>
      <c r="H15" s="64">
        <f t="shared" si="0"/>
        <v>0.13152427940794598</v>
      </c>
      <c r="I15" s="26">
        <f t="shared" si="25"/>
        <v>7525</v>
      </c>
      <c r="J15" s="64">
        <f t="shared" si="1"/>
        <v>6.5134597074352985E-2</v>
      </c>
      <c r="K15" s="69"/>
      <c r="L15" s="56"/>
      <c r="M15" s="82" t="s">
        <v>67</v>
      </c>
      <c r="N15" s="29">
        <v>270</v>
      </c>
      <c r="O15" s="29">
        <v>10</v>
      </c>
      <c r="P15" s="29">
        <v>38</v>
      </c>
      <c r="Q15" s="29">
        <v>12</v>
      </c>
      <c r="S15" s="78"/>
      <c r="T15" s="78" t="s">
        <v>270</v>
      </c>
      <c r="U15" s="27">
        <f>(D17-SUM(E17,G17,I17))/D17</f>
        <v>0.55825296943068847</v>
      </c>
      <c r="V15" s="2">
        <v>10</v>
      </c>
      <c r="W15" s="82" t="s">
        <v>86</v>
      </c>
      <c r="X15" s="27">
        <f t="shared" si="2"/>
        <v>5.1972604694299776E-2</v>
      </c>
      <c r="Y15" s="27">
        <f t="shared" si="3"/>
        <v>0.18218353903593257</v>
      </c>
      <c r="Z15" s="27">
        <f t="shared" si="4"/>
        <v>7.885662647737271E-2</v>
      </c>
      <c r="AA15" s="27">
        <f t="shared" si="5"/>
        <v>0.6869872297923949</v>
      </c>
      <c r="AC15" s="263"/>
      <c r="AD15" s="78" t="s">
        <v>270</v>
      </c>
      <c r="AE15" s="29">
        <f>SUMIF($M$81:$M$105,"自己負担割合2割",$N$81:$N$105)</f>
        <v>75427</v>
      </c>
      <c r="AF15" s="29">
        <f>SUMIF($M$81:$M$105,"自己負担割合2割",$O$81:$O$105)</f>
        <v>5384</v>
      </c>
      <c r="AG15" s="63">
        <f>IFERROR(AF15/AE15,"-")</f>
        <v>7.1380274967849711E-2</v>
      </c>
      <c r="AH15" s="29">
        <f>SUMIF($M$81:$M$105,"自己負担割合2割",$P$81:$P$105)</f>
        <v>17541</v>
      </c>
      <c r="AI15" s="63">
        <f>IFERROR(AH15/AE15,"-")</f>
        <v>0.23255598127991303</v>
      </c>
      <c r="AJ15" s="29">
        <f>SUMIF($M$81:$M$105,"自己負担割合2割",$Q$81:$Q$105)</f>
        <v>6068</v>
      </c>
      <c r="AK15" s="63">
        <f>IFERROR(AJ15/AE15,"-")</f>
        <v>8.0448645710421998E-2</v>
      </c>
      <c r="AM15" s="263"/>
      <c r="AN15" s="78" t="s">
        <v>270</v>
      </c>
      <c r="AO15" s="63">
        <f t="shared" si="21"/>
        <v>0.61561509804181525</v>
      </c>
    </row>
    <row r="16" spans="2:55" ht="14.25" customHeight="1">
      <c r="B16" s="262" t="s">
        <v>79</v>
      </c>
      <c r="C16" s="91" t="s">
        <v>138</v>
      </c>
      <c r="D16" s="93">
        <f t="shared" si="23"/>
        <v>81870</v>
      </c>
      <c r="E16" s="94">
        <f t="shared" si="26"/>
        <v>6250</v>
      </c>
      <c r="F16" s="88">
        <f t="shared" si="22"/>
        <v>7.6340539880298028E-2</v>
      </c>
      <c r="G16" s="94">
        <f t="shared" si="24"/>
        <v>18711</v>
      </c>
      <c r="H16" s="88">
        <f t="shared" si="0"/>
        <v>0.22854525467204104</v>
      </c>
      <c r="I16" s="94">
        <f t="shared" si="25"/>
        <v>5956</v>
      </c>
      <c r="J16" s="88">
        <f t="shared" si="1"/>
        <v>7.274948088432881E-2</v>
      </c>
      <c r="K16" s="69"/>
      <c r="L16" s="56" t="s">
        <v>70</v>
      </c>
      <c r="M16" s="56" t="s">
        <v>138</v>
      </c>
      <c r="N16" s="29">
        <v>246</v>
      </c>
      <c r="O16" s="29">
        <v>11</v>
      </c>
      <c r="P16" s="29">
        <v>36</v>
      </c>
      <c r="Q16" s="29">
        <v>11</v>
      </c>
      <c r="S16" s="78"/>
      <c r="T16" s="78" t="s">
        <v>156</v>
      </c>
      <c r="U16" s="27">
        <f>(D18-SUM(E18,G18,I18))/D18</f>
        <v>0.61900459302763344</v>
      </c>
      <c r="V16" s="2">
        <v>11</v>
      </c>
      <c r="W16" s="82" t="s">
        <v>87</v>
      </c>
      <c r="X16" s="27">
        <f t="shared" si="2"/>
        <v>4.8964718037501923E-2</v>
      </c>
      <c r="Y16" s="27">
        <f t="shared" si="3"/>
        <v>0.17445513312762659</v>
      </c>
      <c r="Z16" s="27">
        <f t="shared" si="4"/>
        <v>7.6846822947935725E-2</v>
      </c>
      <c r="AA16" s="27">
        <f t="shared" si="5"/>
        <v>0.69973332588693571</v>
      </c>
      <c r="AC16" s="263"/>
      <c r="AD16" s="78" t="s">
        <v>156</v>
      </c>
      <c r="AE16" s="29">
        <f>SUMIF($M$81:$M$105,"自己負担割合3割",$N$81:$N$105)</f>
        <v>28306</v>
      </c>
      <c r="AF16" s="29">
        <f>SUMIF($M$81:$M$105,"自己負担割合3割",$O$81:$O$105)</f>
        <v>1631</v>
      </c>
      <c r="AG16" s="63">
        <f t="shared" si="18"/>
        <v>5.7620292517487459E-2</v>
      </c>
      <c r="AH16" s="29">
        <f>SUMIF($M$81:$M$105,"自己負担割合3割",$P$81:$P$105)</f>
        <v>5739</v>
      </c>
      <c r="AI16" s="63">
        <f t="shared" si="19"/>
        <v>0.20274853387974281</v>
      </c>
      <c r="AJ16" s="29">
        <f>SUMIF($M$81:$M$105,"自己負担割合3割",$Q$81:$Q$105)</f>
        <v>2382</v>
      </c>
      <c r="AK16" s="63">
        <f t="shared" si="20"/>
        <v>8.4151769942768323E-2</v>
      </c>
      <c r="AM16" s="263"/>
      <c r="AN16" s="78" t="s">
        <v>156</v>
      </c>
      <c r="AO16" s="63">
        <f t="shared" si="21"/>
        <v>0.65547940366000146</v>
      </c>
    </row>
    <row r="17" spans="2:41" ht="14.25" customHeight="1">
      <c r="B17" s="263"/>
      <c r="C17" s="122" t="s">
        <v>270</v>
      </c>
      <c r="D17" s="142">
        <f t="shared" si="23"/>
        <v>26857</v>
      </c>
      <c r="E17" s="143">
        <f t="shared" si="26"/>
        <v>2681</v>
      </c>
      <c r="F17" s="144">
        <f>IFERROR(E17/D17,"-")</f>
        <v>9.982499906914398E-2</v>
      </c>
      <c r="G17" s="143">
        <f t="shared" si="24"/>
        <v>7125</v>
      </c>
      <c r="H17" s="144">
        <f t="shared" si="0"/>
        <v>0.26529396432959751</v>
      </c>
      <c r="I17" s="143">
        <f t="shared" si="25"/>
        <v>2058</v>
      </c>
      <c r="J17" s="144">
        <f t="shared" si="1"/>
        <v>7.6628067170570052E-2</v>
      </c>
      <c r="K17" s="69"/>
      <c r="L17" s="56"/>
      <c r="M17" s="56" t="s">
        <v>270</v>
      </c>
      <c r="N17" s="29">
        <v>22</v>
      </c>
      <c r="O17" s="29">
        <v>0</v>
      </c>
      <c r="P17" s="29">
        <v>2</v>
      </c>
      <c r="Q17" s="29">
        <v>2</v>
      </c>
      <c r="S17" s="78"/>
      <c r="T17" s="84" t="s">
        <v>67</v>
      </c>
      <c r="U17" s="27">
        <f>(D20-SUM(E20,G20,I20))/D20</f>
        <v>0.60914877989063898</v>
      </c>
      <c r="V17" s="2">
        <v>12</v>
      </c>
      <c r="W17" s="82" t="s">
        <v>88</v>
      </c>
      <c r="X17" s="27">
        <f t="shared" si="2"/>
        <v>4.5080785989183324E-2</v>
      </c>
      <c r="Y17" s="27">
        <f t="shared" si="3"/>
        <v>0.1640472678568401</v>
      </c>
      <c r="Z17" s="27">
        <f t="shared" si="4"/>
        <v>7.5225064849193835E-2</v>
      </c>
      <c r="AA17" s="27">
        <f t="shared" si="5"/>
        <v>0.71564688130478271</v>
      </c>
      <c r="AC17" s="264"/>
      <c r="AD17" s="84" t="s">
        <v>67</v>
      </c>
      <c r="AE17" s="29">
        <f>SUMIF($M$81:$M$105,"合計",$N$81:$N$105)</f>
        <v>403821</v>
      </c>
      <c r="AF17" s="29">
        <f>SUMIF($M$81:$M$105,"合計",$O$81:$O$105)</f>
        <v>22153</v>
      </c>
      <c r="AG17" s="63">
        <f t="shared" si="18"/>
        <v>5.4858464517694723E-2</v>
      </c>
      <c r="AH17" s="29">
        <f>SUMIF($M$81:$M$105,"合計",$P$81:$P$105)</f>
        <v>77693</v>
      </c>
      <c r="AI17" s="63">
        <f t="shared" si="19"/>
        <v>0.19239465010487319</v>
      </c>
      <c r="AJ17" s="29">
        <f>SUMIF($M$81:$M$105,"合計",$Q$81:$Q$105)</f>
        <v>31464</v>
      </c>
      <c r="AK17" s="63">
        <f t="shared" si="20"/>
        <v>7.7915710178519684E-2</v>
      </c>
      <c r="AM17" s="264"/>
      <c r="AN17" s="84" t="s">
        <v>67</v>
      </c>
      <c r="AO17" s="63">
        <f t="shared" si="21"/>
        <v>0.67483117519891234</v>
      </c>
    </row>
    <row r="18" spans="2:41" ht="14.25" customHeight="1">
      <c r="B18" s="263"/>
      <c r="C18" s="127" t="s">
        <v>156</v>
      </c>
      <c r="D18" s="116">
        <f t="shared" ref="D18:D49" si="27">N63</f>
        <v>13281</v>
      </c>
      <c r="E18" s="117">
        <f t="shared" ref="E18:E49" si="28">O63</f>
        <v>1023</v>
      </c>
      <c r="F18" s="118">
        <f t="shared" ref="F18:F96" si="29">IFERROR(E18/D18,"-")</f>
        <v>7.7027332279195837E-2</v>
      </c>
      <c r="G18" s="117">
        <f>P63</f>
        <v>2955</v>
      </c>
      <c r="H18" s="118">
        <f t="shared" ref="H18:H96" si="30">IFERROR(G18/D18,"-")</f>
        <v>0.22249830585046307</v>
      </c>
      <c r="I18" s="117">
        <f>Q63</f>
        <v>1082</v>
      </c>
      <c r="J18" s="118">
        <f t="shared" ref="J18:J96" si="31">IFERROR(I18/D18,"-")</f>
        <v>8.1469768842707624E-2</v>
      </c>
      <c r="K18" s="69"/>
      <c r="L18" s="56"/>
      <c r="M18" s="56" t="s">
        <v>156</v>
      </c>
      <c r="N18" s="29">
        <v>7</v>
      </c>
      <c r="O18" s="29">
        <v>0</v>
      </c>
      <c r="P18" s="29">
        <v>0</v>
      </c>
      <c r="Q18" s="29">
        <v>0</v>
      </c>
      <c r="S18" s="78" t="s">
        <v>80</v>
      </c>
      <c r="T18" s="78" t="s">
        <v>138</v>
      </c>
      <c r="U18" s="27">
        <f>(D21-SUM(E21,G21,I21))/D21</f>
        <v>0.62704835954526716</v>
      </c>
      <c r="V18" s="2">
        <v>13</v>
      </c>
      <c r="W18" s="82" t="s">
        <v>89</v>
      </c>
      <c r="X18" s="27">
        <f t="shared" si="2"/>
        <v>3.9578896612689353E-2</v>
      </c>
      <c r="Y18" s="27">
        <f t="shared" si="3"/>
        <v>0.15455860489412143</v>
      </c>
      <c r="Z18" s="27">
        <f t="shared" si="4"/>
        <v>7.194519226905613E-2</v>
      </c>
      <c r="AA18" s="27">
        <f t="shared" si="5"/>
        <v>0.73391730622413309</v>
      </c>
      <c r="AC18" s="262" t="s">
        <v>62</v>
      </c>
      <c r="AD18" s="78" t="s">
        <v>138</v>
      </c>
      <c r="AE18" s="29">
        <f>SUMIF($M$106:$M$130,"自己負担割合1割",$N$106:$N$130)</f>
        <v>181047</v>
      </c>
      <c r="AF18" s="29">
        <f>SUMIF($M$106:$M$130,"自己負担割合1割",$O$106:$O$130)</f>
        <v>6201</v>
      </c>
      <c r="AG18" s="63">
        <f t="shared" si="18"/>
        <v>3.425077466072346E-2</v>
      </c>
      <c r="AH18" s="29">
        <f>SUMIF($M$106:$M$130,"自己負担割合1割",$P$106:$P$130)</f>
        <v>25069</v>
      </c>
      <c r="AI18" s="63">
        <f t="shared" si="19"/>
        <v>0.13846680696172817</v>
      </c>
      <c r="AJ18" s="29">
        <f>SUMIF($M$106:$M$130,"自己負担割合1割",$Q$106:$Q$130)</f>
        <v>12398</v>
      </c>
      <c r="AK18" s="63">
        <f t="shared" si="20"/>
        <v>6.8479455610973947E-2</v>
      </c>
      <c r="AM18" s="262" t="s">
        <v>62</v>
      </c>
      <c r="AN18" s="78" t="s">
        <v>138</v>
      </c>
      <c r="AO18" s="63">
        <f t="shared" si="21"/>
        <v>0.75880296276657444</v>
      </c>
    </row>
    <row r="19" spans="2:41" ht="14.25" customHeight="1">
      <c r="B19" s="263"/>
      <c r="C19" s="95" t="s">
        <v>199</v>
      </c>
      <c r="D19" s="96">
        <f t="shared" si="27"/>
        <v>522</v>
      </c>
      <c r="E19" s="97">
        <f t="shared" si="28"/>
        <v>4</v>
      </c>
      <c r="F19" s="89">
        <f t="shared" si="29"/>
        <v>7.6628352490421452E-3</v>
      </c>
      <c r="G19" s="97">
        <f>P64</f>
        <v>34</v>
      </c>
      <c r="H19" s="89">
        <f t="shared" si="30"/>
        <v>6.5134099616858232E-2</v>
      </c>
      <c r="I19" s="97">
        <f>Q64</f>
        <v>12</v>
      </c>
      <c r="J19" s="89">
        <f t="shared" si="31"/>
        <v>2.2988505747126436E-2</v>
      </c>
      <c r="K19" s="69"/>
      <c r="L19" s="56"/>
      <c r="M19" s="56" t="s">
        <v>199</v>
      </c>
      <c r="N19" s="29">
        <v>8</v>
      </c>
      <c r="O19" s="29">
        <v>0</v>
      </c>
      <c r="P19" s="29">
        <v>0</v>
      </c>
      <c r="Q19" s="29">
        <v>0</v>
      </c>
      <c r="S19" s="78"/>
      <c r="T19" s="78" t="s">
        <v>270</v>
      </c>
      <c r="U19" s="27">
        <f>(D22-SUM(E22,G22,I22))/D22</f>
        <v>0.5629798795133284</v>
      </c>
      <c r="V19" s="2">
        <v>14</v>
      </c>
      <c r="W19" s="82" t="s">
        <v>90</v>
      </c>
      <c r="X19" s="27">
        <f t="shared" si="2"/>
        <v>3.6567509247842168E-2</v>
      </c>
      <c r="Y19" s="27">
        <f t="shared" si="3"/>
        <v>0.14222410604192356</v>
      </c>
      <c r="Z19" s="27">
        <f t="shared" si="4"/>
        <v>6.7701911220715172E-2</v>
      </c>
      <c r="AA19" s="27">
        <f t="shared" si="5"/>
        <v>0.75350647348951916</v>
      </c>
      <c r="AC19" s="263"/>
      <c r="AD19" s="78" t="s">
        <v>270</v>
      </c>
      <c r="AE19" s="29">
        <f>SUMIF($M$106:$M$130,"自己負担割合2割",$N$106:$N$130)</f>
        <v>44640</v>
      </c>
      <c r="AF19" s="29">
        <f>SUMIF($M$106:$M$130,"自己負担割合2割",$O$106:$O$130)</f>
        <v>2329</v>
      </c>
      <c r="AG19" s="63">
        <f>IFERROR(AF19/AE19,"-")</f>
        <v>5.217293906810036E-2</v>
      </c>
      <c r="AH19" s="29">
        <f>SUMIF($M$106:$M$130,"自己負担割合2割",$P$106:$P$130)</f>
        <v>8170</v>
      </c>
      <c r="AI19" s="63">
        <f>IFERROR(AH19/AE19,"-")</f>
        <v>0.18301971326164876</v>
      </c>
      <c r="AJ19" s="29">
        <f>SUMIF($M$106:$M$130,"自己負担割合2割",$Q$106:$Q$130)</f>
        <v>3380</v>
      </c>
      <c r="AK19" s="63">
        <f>IFERROR(AJ19/AE19,"-")</f>
        <v>7.5716845878136207E-2</v>
      </c>
      <c r="AM19" s="263"/>
      <c r="AN19" s="78" t="s">
        <v>270</v>
      </c>
      <c r="AO19" s="63">
        <f t="shared" si="21"/>
        <v>0.68909050179211473</v>
      </c>
    </row>
    <row r="20" spans="2:41" ht="14.25" customHeight="1">
      <c r="B20" s="264"/>
      <c r="C20" s="82" t="s">
        <v>67</v>
      </c>
      <c r="D20" s="93">
        <f t="shared" si="27"/>
        <v>122530</v>
      </c>
      <c r="E20" s="94">
        <f t="shared" si="28"/>
        <v>9958</v>
      </c>
      <c r="F20" s="88">
        <f t="shared" si="29"/>
        <v>8.1269893087407161E-2</v>
      </c>
      <c r="G20" s="94">
        <f>P65</f>
        <v>28825</v>
      </c>
      <c r="H20" s="88">
        <f t="shared" si="30"/>
        <v>0.23524851056884027</v>
      </c>
      <c r="I20" s="94">
        <f>Q65</f>
        <v>9108</v>
      </c>
      <c r="J20" s="88">
        <f t="shared" si="31"/>
        <v>7.4332816453113529E-2</v>
      </c>
      <c r="K20" s="69"/>
      <c r="L20" s="56"/>
      <c r="M20" s="82" t="s">
        <v>67</v>
      </c>
      <c r="N20" s="29">
        <v>283</v>
      </c>
      <c r="O20" s="29">
        <v>11</v>
      </c>
      <c r="P20" s="29">
        <v>38</v>
      </c>
      <c r="Q20" s="29">
        <v>13</v>
      </c>
      <c r="S20" s="78"/>
      <c r="T20" s="78" t="s">
        <v>156</v>
      </c>
      <c r="U20" s="27">
        <f>(D23-SUM(E23,G23,I23))/D23</f>
        <v>0.63316582914572861</v>
      </c>
      <c r="V20" s="2">
        <v>15</v>
      </c>
      <c r="W20" s="82" t="s">
        <v>91</v>
      </c>
      <c r="X20" s="27">
        <f t="shared" si="2"/>
        <v>3.3122119815668205E-2</v>
      </c>
      <c r="Y20" s="27">
        <f t="shared" si="3"/>
        <v>0.13058312655086848</v>
      </c>
      <c r="Z20" s="27">
        <f t="shared" si="4"/>
        <v>6.710829493087557E-2</v>
      </c>
      <c r="AA20" s="27">
        <f t="shared" si="5"/>
        <v>0.76918645870258773</v>
      </c>
      <c r="AC20" s="263"/>
      <c r="AD20" s="78" t="s">
        <v>156</v>
      </c>
      <c r="AE20" s="29">
        <f>SUMIF($M$106:$M$130,"自己負担割合3割",$N$106:$N$130)</f>
        <v>14550</v>
      </c>
      <c r="AF20" s="29">
        <f>SUMIF($M$106:$M$130,"自己負担割合3割",$O$106:$O$130)</f>
        <v>681</v>
      </c>
      <c r="AG20" s="63">
        <f t="shared" si="18"/>
        <v>4.6804123711340205E-2</v>
      </c>
      <c r="AH20" s="29">
        <f>SUMIF($M$106:$M$130,"自己負担割合3割",$P$106:$P$130)</f>
        <v>2395</v>
      </c>
      <c r="AI20" s="63">
        <f t="shared" si="19"/>
        <v>0.16460481099656357</v>
      </c>
      <c r="AJ20" s="29">
        <f>SUMIF($M$106:$M$130,"自己負担割合3割",$Q$106:$Q$130)</f>
        <v>1128</v>
      </c>
      <c r="AK20" s="63">
        <f t="shared" si="20"/>
        <v>7.7525773195876294E-2</v>
      </c>
      <c r="AM20" s="263"/>
      <c r="AN20" s="78" t="s">
        <v>156</v>
      </c>
      <c r="AO20" s="63">
        <f t="shared" si="21"/>
        <v>0.71106529209621994</v>
      </c>
    </row>
    <row r="21" spans="2:41" ht="14.25" customHeight="1">
      <c r="B21" s="262" t="s">
        <v>80</v>
      </c>
      <c r="C21" s="91" t="s">
        <v>138</v>
      </c>
      <c r="D21" s="93">
        <f t="shared" si="27"/>
        <v>84885</v>
      </c>
      <c r="E21" s="94">
        <f t="shared" si="28"/>
        <v>6223</v>
      </c>
      <c r="F21" s="88">
        <f t="shared" si="29"/>
        <v>7.3310950108970957E-2</v>
      </c>
      <c r="G21" s="94">
        <f>P66</f>
        <v>19214</v>
      </c>
      <c r="H21" s="88">
        <f t="shared" si="30"/>
        <v>0.22635330152559344</v>
      </c>
      <c r="I21" s="94">
        <f>Q66</f>
        <v>6221</v>
      </c>
      <c r="J21" s="88">
        <f t="shared" si="31"/>
        <v>7.328738882016847E-2</v>
      </c>
      <c r="K21" s="69"/>
      <c r="L21" s="56" t="s">
        <v>71</v>
      </c>
      <c r="M21" s="56" t="s">
        <v>138</v>
      </c>
      <c r="N21" s="29">
        <v>291</v>
      </c>
      <c r="O21" s="29">
        <v>17</v>
      </c>
      <c r="P21" s="29">
        <v>31</v>
      </c>
      <c r="Q21" s="29">
        <v>11</v>
      </c>
      <c r="S21" s="78"/>
      <c r="T21" s="84" t="s">
        <v>67</v>
      </c>
      <c r="U21" s="27">
        <f>(D25-SUM(E25,G25,I25))/D25</f>
        <v>0.61582412931476527</v>
      </c>
      <c r="V21" s="2">
        <v>16</v>
      </c>
      <c r="W21" s="82" t="s">
        <v>92</v>
      </c>
      <c r="X21" s="27">
        <f t="shared" si="2"/>
        <v>2.9672788062049808E-2</v>
      </c>
      <c r="Y21" s="27">
        <f t="shared" si="3"/>
        <v>0.12594340782260247</v>
      </c>
      <c r="Z21" s="27">
        <f t="shared" si="4"/>
        <v>5.9788086633724216E-2</v>
      </c>
      <c r="AA21" s="27">
        <f t="shared" si="5"/>
        <v>0.78459571748162349</v>
      </c>
      <c r="AC21" s="264"/>
      <c r="AD21" s="84" t="s">
        <v>67</v>
      </c>
      <c r="AE21" s="29">
        <f>SUMIF($M$106:$M$130,"合計",$N$106:$N$130)</f>
        <v>246474</v>
      </c>
      <c r="AF21" s="29">
        <f>SUMIF($M$106:$M$130,"合計",$O$106:$O$130)</f>
        <v>9229</v>
      </c>
      <c r="AG21" s="63">
        <f t="shared" si="18"/>
        <v>3.7444111752152356E-2</v>
      </c>
      <c r="AH21" s="29">
        <f>SUMIF($M$106:$M$130,"合計",$P$106:$P$130)</f>
        <v>35768</v>
      </c>
      <c r="AI21" s="63">
        <f t="shared" si="19"/>
        <v>0.14511875491938298</v>
      </c>
      <c r="AJ21" s="29">
        <f>SUMIF($M$106:$M$130,"合計",$Q$106:$Q$130)</f>
        <v>16993</v>
      </c>
      <c r="AK21" s="63">
        <f t="shared" si="20"/>
        <v>6.8944391700544477E-2</v>
      </c>
      <c r="AM21" s="264"/>
      <c r="AN21" s="84" t="s">
        <v>67</v>
      </c>
      <c r="AO21" s="63">
        <f t="shared" si="21"/>
        <v>0.74849274162792023</v>
      </c>
    </row>
    <row r="22" spans="2:41" ht="14.25" customHeight="1">
      <c r="B22" s="263"/>
      <c r="C22" s="122" t="s">
        <v>270</v>
      </c>
      <c r="D22" s="142">
        <f t="shared" si="27"/>
        <v>25397</v>
      </c>
      <c r="E22" s="143">
        <f t="shared" si="28"/>
        <v>2348</v>
      </c>
      <c r="F22" s="144">
        <f>IFERROR(E22/D22,"-")</f>
        <v>9.2451864393432295E-2</v>
      </c>
      <c r="G22" s="143">
        <f>P67</f>
        <v>6838</v>
      </c>
      <c r="H22" s="144">
        <f>IFERROR(G22/D22,"-")</f>
        <v>0.26924439894475727</v>
      </c>
      <c r="I22" s="143">
        <f>Q67</f>
        <v>1913</v>
      </c>
      <c r="J22" s="144">
        <f>IFERROR(I22/D22,"-")</f>
        <v>7.532385714848211E-2</v>
      </c>
      <c r="K22" s="69"/>
      <c r="L22" s="56"/>
      <c r="M22" s="56" t="s">
        <v>270</v>
      </c>
      <c r="N22" s="29">
        <v>39</v>
      </c>
      <c r="O22" s="29">
        <v>0</v>
      </c>
      <c r="P22" s="29">
        <v>9</v>
      </c>
      <c r="Q22" s="29">
        <v>2</v>
      </c>
      <c r="S22" s="78" t="s">
        <v>81</v>
      </c>
      <c r="T22" s="78" t="s">
        <v>138</v>
      </c>
      <c r="U22" s="27">
        <f>(D26-SUM(E26,G26,I26))/D26</f>
        <v>0.64229058446607978</v>
      </c>
      <c r="V22" s="2">
        <v>17</v>
      </c>
      <c r="W22" s="82" t="s">
        <v>93</v>
      </c>
      <c r="X22" s="27">
        <f t="shared" si="2"/>
        <v>2.6539047204698716E-2</v>
      </c>
      <c r="Y22" s="27">
        <f t="shared" si="3"/>
        <v>0.11544796295720812</v>
      </c>
      <c r="Z22" s="27">
        <f t="shared" si="4"/>
        <v>5.680723453183753E-2</v>
      </c>
      <c r="AA22" s="27">
        <f t="shared" si="5"/>
        <v>0.8012057553062556</v>
      </c>
      <c r="AC22" s="262" t="s">
        <v>63</v>
      </c>
      <c r="AD22" s="78" t="s">
        <v>138</v>
      </c>
      <c r="AE22" s="29">
        <f>SUMIF($M$131:$M$155,"自己負担割合1割",$N$131:$N$155)</f>
        <v>83538</v>
      </c>
      <c r="AF22" s="29">
        <f>SUMIF($M$131:$M$155,"自己負担割合1割",$O$131:$O$155)</f>
        <v>1628</v>
      </c>
      <c r="AG22" s="63">
        <f t="shared" si="18"/>
        <v>1.9488137135195958E-2</v>
      </c>
      <c r="AH22" s="29">
        <f>SUMIF($M$131:$M$155,"自己負担割合1割",$P$131:$P$155)</f>
        <v>8362</v>
      </c>
      <c r="AI22" s="63">
        <f t="shared" si="19"/>
        <v>0.10009815892168833</v>
      </c>
      <c r="AJ22" s="29">
        <f>SUMIF($M$131:$M$155,"自己負担割合1割",$Q$131:$Q$155)</f>
        <v>4042</v>
      </c>
      <c r="AK22" s="63">
        <f t="shared" si="20"/>
        <v>4.8385166032224855E-2</v>
      </c>
      <c r="AM22" s="262" t="s">
        <v>63</v>
      </c>
      <c r="AN22" s="78" t="s">
        <v>138</v>
      </c>
      <c r="AO22" s="63">
        <f t="shared" si="21"/>
        <v>0.83202853791089082</v>
      </c>
    </row>
    <row r="23" spans="2:41" ht="14.25" customHeight="1">
      <c r="B23" s="263"/>
      <c r="C23" s="127" t="s">
        <v>156</v>
      </c>
      <c r="D23" s="116">
        <f t="shared" si="27"/>
        <v>11940</v>
      </c>
      <c r="E23" s="117">
        <f t="shared" si="28"/>
        <v>825</v>
      </c>
      <c r="F23" s="118">
        <f t="shared" si="29"/>
        <v>6.9095477386934667E-2</v>
      </c>
      <c r="G23" s="117">
        <f t="shared" ref="G23:G54" si="32">P68</f>
        <v>2621</v>
      </c>
      <c r="H23" s="118">
        <f t="shared" si="30"/>
        <v>0.2195142378559464</v>
      </c>
      <c r="I23" s="117">
        <f t="shared" ref="I23:I54" si="33">Q68</f>
        <v>934</v>
      </c>
      <c r="J23" s="118">
        <f t="shared" si="31"/>
        <v>7.8224455611390284E-2</v>
      </c>
      <c r="K23" s="69"/>
      <c r="L23" s="56"/>
      <c r="M23" s="56" t="s">
        <v>156</v>
      </c>
      <c r="N23" s="29">
        <v>13</v>
      </c>
      <c r="O23" s="29">
        <v>3</v>
      </c>
      <c r="P23" s="29">
        <v>0</v>
      </c>
      <c r="Q23" s="29">
        <v>1</v>
      </c>
      <c r="S23" s="78"/>
      <c r="T23" s="78" t="s">
        <v>270</v>
      </c>
      <c r="U23" s="27">
        <f>(D27-SUM(E27,G27,I27))/D27</f>
        <v>0.56672660890414694</v>
      </c>
      <c r="V23" s="2">
        <v>18</v>
      </c>
      <c r="W23" s="82" t="s">
        <v>94</v>
      </c>
      <c r="X23" s="27">
        <f t="shared" si="2"/>
        <v>2.2778614457831324E-2</v>
      </c>
      <c r="Y23" s="27">
        <f t="shared" si="3"/>
        <v>0.10613704819277109</v>
      </c>
      <c r="Z23" s="27">
        <f t="shared" si="4"/>
        <v>5.1091867469879516E-2</v>
      </c>
      <c r="AA23" s="27">
        <f t="shared" si="5"/>
        <v>0.81999246987951813</v>
      </c>
      <c r="AC23" s="263"/>
      <c r="AD23" s="78" t="s">
        <v>270</v>
      </c>
      <c r="AE23" s="29">
        <f>SUMIF($M$131:$M$155,"自己負担割合2割",$N$131:$N$155)</f>
        <v>18030</v>
      </c>
      <c r="AF23" s="29">
        <f>SUMIF($M$131:$M$155,"自己負担割合2割",$O$131:$O$155)</f>
        <v>619</v>
      </c>
      <c r="AG23" s="63">
        <f>IFERROR(AF23/AE23,"-")</f>
        <v>3.4331669439822521E-2</v>
      </c>
      <c r="AH23" s="29">
        <f>SUMIF($M$131:$M$155,"自己負担割合2割",$P$131:$P$155)</f>
        <v>2367</v>
      </c>
      <c r="AI23" s="63">
        <f>IFERROR(AH23/AE23,"-")</f>
        <v>0.1312811980033278</v>
      </c>
      <c r="AJ23" s="29">
        <f>SUMIF($M$131:$M$155,"自己負担割合2割",$Q$131:$Q$155)</f>
        <v>1094</v>
      </c>
      <c r="AK23" s="63">
        <f>IFERROR(AJ23/AE23,"-")</f>
        <v>6.0676650027731559E-2</v>
      </c>
      <c r="AM23" s="263"/>
      <c r="AN23" s="78" t="s">
        <v>270</v>
      </c>
      <c r="AO23" s="63">
        <f t="shared" si="21"/>
        <v>0.77371048252911812</v>
      </c>
    </row>
    <row r="24" spans="2:41" ht="14.25" customHeight="1">
      <c r="B24" s="263"/>
      <c r="C24" s="95" t="s">
        <v>199</v>
      </c>
      <c r="D24" s="96">
        <f t="shared" si="27"/>
        <v>641</v>
      </c>
      <c r="E24" s="97">
        <f t="shared" si="28"/>
        <v>8</v>
      </c>
      <c r="F24" s="89">
        <f t="shared" si="29"/>
        <v>1.2480499219968799E-2</v>
      </c>
      <c r="G24" s="97">
        <f t="shared" si="32"/>
        <v>36</v>
      </c>
      <c r="H24" s="89">
        <f t="shared" si="30"/>
        <v>5.6162246489859596E-2</v>
      </c>
      <c r="I24" s="97">
        <f t="shared" si="33"/>
        <v>20</v>
      </c>
      <c r="J24" s="89">
        <f t="shared" si="31"/>
        <v>3.1201248049921998E-2</v>
      </c>
      <c r="K24" s="69"/>
      <c r="L24" s="56"/>
      <c r="M24" s="56" t="s">
        <v>199</v>
      </c>
      <c r="N24" s="29">
        <v>3</v>
      </c>
      <c r="O24" s="29">
        <v>0</v>
      </c>
      <c r="P24" s="29">
        <v>0</v>
      </c>
      <c r="Q24" s="29">
        <v>0</v>
      </c>
      <c r="S24" s="78"/>
      <c r="T24" s="78" t="s">
        <v>156</v>
      </c>
      <c r="U24" s="27">
        <f>(D28-SUM(E28,G28,I28))/D28</f>
        <v>0.63448517394349757</v>
      </c>
      <c r="V24" s="2">
        <v>19</v>
      </c>
      <c r="W24" s="82" t="s">
        <v>95</v>
      </c>
      <c r="X24" s="27">
        <f t="shared" si="2"/>
        <v>1.9742002963479475E-2</v>
      </c>
      <c r="Y24" s="27">
        <f t="shared" si="3"/>
        <v>9.8448531334437372E-2</v>
      </c>
      <c r="Z24" s="27">
        <f t="shared" si="4"/>
        <v>4.7328510415758737E-2</v>
      </c>
      <c r="AA24" s="27">
        <f t="shared" si="5"/>
        <v>0.83448095528632438</v>
      </c>
      <c r="AC24" s="263"/>
      <c r="AD24" s="78" t="s">
        <v>156</v>
      </c>
      <c r="AE24" s="29">
        <f>SUMIF($M$131:$M$155,"自己負担割合3割",$N$131:$N$155)</f>
        <v>5778</v>
      </c>
      <c r="AF24" s="29">
        <f>SUMIF($M$131:$M$155,"自己負担割合3割",$O$131:$O$155)</f>
        <v>165</v>
      </c>
      <c r="AG24" s="63">
        <f t="shared" si="18"/>
        <v>2.8556593977154723E-2</v>
      </c>
      <c r="AH24" s="29">
        <f>SUMIF($M$131:$M$155,"自己負担割合3割",$P$131:$P$155)</f>
        <v>687</v>
      </c>
      <c r="AI24" s="63">
        <f t="shared" si="19"/>
        <v>0.11889927310488058</v>
      </c>
      <c r="AJ24" s="29">
        <f>SUMIF($M$131:$M$155,"自己負担割合3割",$Q$131:$Q$155)</f>
        <v>369</v>
      </c>
      <c r="AK24" s="63">
        <f t="shared" si="20"/>
        <v>6.3862928348909651E-2</v>
      </c>
      <c r="AM24" s="263"/>
      <c r="AN24" s="78" t="s">
        <v>156</v>
      </c>
      <c r="AO24" s="63">
        <f t="shared" si="21"/>
        <v>0.78868120456905499</v>
      </c>
    </row>
    <row r="25" spans="2:41" ht="14.25" customHeight="1">
      <c r="B25" s="264"/>
      <c r="C25" s="82" t="s">
        <v>67</v>
      </c>
      <c r="D25" s="93">
        <f t="shared" si="27"/>
        <v>122863</v>
      </c>
      <c r="E25" s="94">
        <f t="shared" si="28"/>
        <v>9404</v>
      </c>
      <c r="F25" s="88">
        <f t="shared" si="29"/>
        <v>7.6540537020909474E-2</v>
      </c>
      <c r="G25" s="94">
        <f t="shared" si="32"/>
        <v>28709</v>
      </c>
      <c r="H25" s="88">
        <f t="shared" si="30"/>
        <v>0.23366676704947786</v>
      </c>
      <c r="I25" s="94">
        <f t="shared" si="33"/>
        <v>9088</v>
      </c>
      <c r="J25" s="88">
        <f t="shared" si="31"/>
        <v>7.3968566614847436E-2</v>
      </c>
      <c r="K25" s="69"/>
      <c r="L25" s="56"/>
      <c r="M25" s="82" t="s">
        <v>67</v>
      </c>
      <c r="N25" s="29">
        <v>346</v>
      </c>
      <c r="O25" s="29">
        <v>20</v>
      </c>
      <c r="P25" s="29">
        <v>40</v>
      </c>
      <c r="Q25" s="29">
        <v>14</v>
      </c>
      <c r="S25" s="78"/>
      <c r="T25" s="84" t="s">
        <v>67</v>
      </c>
      <c r="U25" s="27">
        <f>(D30-SUM(E30,G30,I30))/D30</f>
        <v>0.62857733574180075</v>
      </c>
      <c r="V25" s="2">
        <v>20</v>
      </c>
      <c r="W25" s="82" t="s">
        <v>96</v>
      </c>
      <c r="X25" s="27">
        <f t="shared" si="2"/>
        <v>1.6822324744008101E-2</v>
      </c>
      <c r="Y25" s="27">
        <f t="shared" si="3"/>
        <v>8.7656126926971986E-2</v>
      </c>
      <c r="Z25" s="27">
        <f t="shared" si="4"/>
        <v>4.2984134128502306E-2</v>
      </c>
      <c r="AA25" s="27">
        <f t="shared" si="5"/>
        <v>0.85253741420051765</v>
      </c>
      <c r="AC25" s="264"/>
      <c r="AD25" s="84" t="s">
        <v>67</v>
      </c>
      <c r="AE25" s="29">
        <f>SUMIF($M$131:$M$155,"合計",$N$131:$N$155)</f>
        <v>113140</v>
      </c>
      <c r="AF25" s="29">
        <f>SUMIF($M$131:$M$155,"合計",$O$131:$O$155)</f>
        <v>2426</v>
      </c>
      <c r="AG25" s="63">
        <f t="shared" si="18"/>
        <v>2.1442460668198691E-2</v>
      </c>
      <c r="AH25" s="29">
        <f>SUMIF($M$131:$M$155,"合計",$P$131:$P$155)</f>
        <v>11503</v>
      </c>
      <c r="AI25" s="63">
        <f t="shared" si="19"/>
        <v>0.1016704967297154</v>
      </c>
      <c r="AJ25" s="29">
        <f>SUMIF($M$131:$M$155,"合計",$Q$131:$Q$155)</f>
        <v>5561</v>
      </c>
      <c r="AK25" s="63">
        <f t="shared" si="20"/>
        <v>4.9151493724589004E-2</v>
      </c>
      <c r="AM25" s="264"/>
      <c r="AN25" s="84" t="s">
        <v>67</v>
      </c>
      <c r="AO25" s="63">
        <f t="shared" si="21"/>
        <v>0.8277355488774969</v>
      </c>
    </row>
    <row r="26" spans="2:41" ht="14.25" customHeight="1">
      <c r="B26" s="262" t="s">
        <v>81</v>
      </c>
      <c r="C26" s="91" t="s">
        <v>138</v>
      </c>
      <c r="D26" s="93">
        <f t="shared" si="27"/>
        <v>64298</v>
      </c>
      <c r="E26" s="94">
        <f t="shared" si="28"/>
        <v>4131</v>
      </c>
      <c r="F26" s="88">
        <f t="shared" si="29"/>
        <v>6.4247721546548883E-2</v>
      </c>
      <c r="G26" s="94">
        <f t="shared" si="32"/>
        <v>14120</v>
      </c>
      <c r="H26" s="88">
        <f t="shared" si="30"/>
        <v>0.21960247597125881</v>
      </c>
      <c r="I26" s="94">
        <f t="shared" si="33"/>
        <v>4749</v>
      </c>
      <c r="J26" s="88">
        <f t="shared" si="31"/>
        <v>7.3859218016112477E-2</v>
      </c>
      <c r="K26" s="69"/>
      <c r="L26" s="56" t="s">
        <v>72</v>
      </c>
      <c r="M26" s="56" t="s">
        <v>138</v>
      </c>
      <c r="N26" s="29">
        <v>406</v>
      </c>
      <c r="O26" s="29">
        <v>15</v>
      </c>
      <c r="P26" s="29">
        <v>63</v>
      </c>
      <c r="Q26" s="29">
        <v>18</v>
      </c>
      <c r="S26" s="78" t="s">
        <v>82</v>
      </c>
      <c r="T26" s="78" t="s">
        <v>138</v>
      </c>
      <c r="U26" s="27">
        <f>(D31-SUM(E31,G31,I31))/D31</f>
        <v>0.65363334562891917</v>
      </c>
      <c r="V26" s="2">
        <v>21</v>
      </c>
      <c r="W26" s="82" t="s">
        <v>97</v>
      </c>
      <c r="X26" s="27">
        <f t="shared" si="2"/>
        <v>1.5715225495212339E-2</v>
      </c>
      <c r="Y26" s="27">
        <f t="shared" si="3"/>
        <v>8.420437102550983E-2</v>
      </c>
      <c r="Z26" s="27">
        <f t="shared" si="4"/>
        <v>3.8447481909217165E-2</v>
      </c>
      <c r="AA26" s="27">
        <f t="shared" si="5"/>
        <v>0.86163292157006066</v>
      </c>
      <c r="AC26" s="262" t="s">
        <v>64</v>
      </c>
      <c r="AD26" s="78" t="s">
        <v>138</v>
      </c>
      <c r="AE26" s="29">
        <f>SUMIF($M$156:$M$285,"自己負担割合1割",$N$156:$N$285)</f>
        <v>25749</v>
      </c>
      <c r="AF26" s="29">
        <f>SUMIF($M$156:$M$285,"自己負担割合1割",$O$156:$O$285)</f>
        <v>195</v>
      </c>
      <c r="AG26" s="63">
        <f>IFERROR(AF26/AE26,"-")</f>
        <v>7.5731096353256434E-3</v>
      </c>
      <c r="AH26" s="29">
        <f>SUMIF($M$156:$M$285,"自己負担割合1割",$P$156:$P$285)</f>
        <v>1645</v>
      </c>
      <c r="AI26" s="63">
        <f t="shared" si="19"/>
        <v>6.3885976154413771E-2</v>
      </c>
      <c r="AJ26" s="29">
        <f>SUMIF($M$156:$M$285,"自己負担割合1割",$Q$156:$Q$285)</f>
        <v>662</v>
      </c>
      <c r="AK26" s="63">
        <f>IFERROR(AJ26/AE26,"-")</f>
        <v>2.5709736300438851E-2</v>
      </c>
      <c r="AM26" s="262" t="s">
        <v>64</v>
      </c>
      <c r="AN26" s="78" t="s">
        <v>138</v>
      </c>
      <c r="AO26" s="63">
        <f>(AE26-SUM(AF26,AH26,AJ26))/AE26</f>
        <v>0.9028311779098217</v>
      </c>
    </row>
    <row r="27" spans="2:41" ht="14.25" customHeight="1">
      <c r="B27" s="263"/>
      <c r="C27" s="122" t="s">
        <v>270</v>
      </c>
      <c r="D27" s="142">
        <f t="shared" si="27"/>
        <v>18351</v>
      </c>
      <c r="E27" s="143">
        <f t="shared" si="28"/>
        <v>1559</v>
      </c>
      <c r="F27" s="144">
        <f>IFERROR(E27/D27,"-")</f>
        <v>8.495449839245818E-2</v>
      </c>
      <c r="G27" s="143">
        <f t="shared" si="32"/>
        <v>5017</v>
      </c>
      <c r="H27" s="144">
        <f>IFERROR(G27/D27,"-")</f>
        <v>0.27339109585308702</v>
      </c>
      <c r="I27" s="143">
        <f t="shared" si="33"/>
        <v>1375</v>
      </c>
      <c r="J27" s="144">
        <f>IFERROR(I27/D27,"-")</f>
        <v>7.4927796850307885E-2</v>
      </c>
      <c r="K27" s="69"/>
      <c r="L27" s="56"/>
      <c r="M27" s="56" t="s">
        <v>270</v>
      </c>
      <c r="N27" s="29">
        <v>42</v>
      </c>
      <c r="O27" s="29">
        <v>1</v>
      </c>
      <c r="P27" s="29">
        <v>6</v>
      </c>
      <c r="Q27" s="29">
        <v>6</v>
      </c>
      <c r="S27" s="78"/>
      <c r="T27" s="78" t="s">
        <v>270</v>
      </c>
      <c r="U27" s="27">
        <f>(D32-SUM(E32,G32,I32))/D32</f>
        <v>0.58621777182054724</v>
      </c>
      <c r="V27" s="2">
        <v>22</v>
      </c>
      <c r="W27" s="82" t="s">
        <v>64</v>
      </c>
      <c r="X27" s="27">
        <f t="shared" si="2"/>
        <v>8.44387470739048E-3</v>
      </c>
      <c r="Y27" s="27">
        <f t="shared" si="3"/>
        <v>6.0221825883402073E-2</v>
      </c>
      <c r="Z27" s="27">
        <f t="shared" si="4"/>
        <v>2.5721770148255489E-2</v>
      </c>
      <c r="AA27" s="27">
        <f t="shared" si="5"/>
        <v>0.90561252926095193</v>
      </c>
      <c r="AC27" s="263"/>
      <c r="AD27" s="78" t="s">
        <v>350</v>
      </c>
      <c r="AE27" s="29">
        <f>SUMIF($M$156:$M$285,"自己負担割合2割",$N$156:$N$285)</f>
        <v>4456</v>
      </c>
      <c r="AF27" s="29">
        <f>SUMIF($M$156:$M$285,"自己負担割合2割",$O$156:$O$285)</f>
        <v>74</v>
      </c>
      <c r="AG27" s="63">
        <f>IFERROR(AF27/AE27,"-")</f>
        <v>1.660682226211849E-2</v>
      </c>
      <c r="AH27" s="29">
        <f>SUMIF($M$156:$M$285,"自己負担割合2割",$P$156:$P$285)</f>
        <v>380</v>
      </c>
      <c r="AI27" s="63">
        <f>IFERROR(AH27/AE27,"-")</f>
        <v>8.527827648114901E-2</v>
      </c>
      <c r="AJ27" s="29">
        <f>SUMIF($M$156:$M$285,"自己負担割合2割",$Q$156:$Q$285)</f>
        <v>179</v>
      </c>
      <c r="AK27" s="63">
        <f>IFERROR(AJ27/AE27,"-")</f>
        <v>4.0170556552962297E-2</v>
      </c>
      <c r="AM27" s="263"/>
      <c r="AN27" s="78" t="s">
        <v>350</v>
      </c>
      <c r="AO27" s="63">
        <f>(AE27-SUM(AF27,AH27,AJ27))/AE27</f>
        <v>0.85794434470377023</v>
      </c>
    </row>
    <row r="28" spans="2:41" ht="14.25" customHeight="1">
      <c r="B28" s="263"/>
      <c r="C28" s="127" t="s">
        <v>156</v>
      </c>
      <c r="D28" s="116">
        <f t="shared" si="27"/>
        <v>8566</v>
      </c>
      <c r="E28" s="117">
        <f t="shared" si="28"/>
        <v>539</v>
      </c>
      <c r="F28" s="118">
        <f t="shared" si="29"/>
        <v>6.2923184683632963E-2</v>
      </c>
      <c r="G28" s="117">
        <f t="shared" si="32"/>
        <v>1926</v>
      </c>
      <c r="H28" s="118">
        <f t="shared" si="30"/>
        <v>0.22484240018678497</v>
      </c>
      <c r="I28" s="117">
        <f t="shared" si="33"/>
        <v>666</v>
      </c>
      <c r="J28" s="118">
        <f>IFERROR(I28/D28,"-")</f>
        <v>7.774924118608452E-2</v>
      </c>
      <c r="K28" s="69"/>
      <c r="L28" s="56"/>
      <c r="M28" s="56" t="s">
        <v>156</v>
      </c>
      <c r="N28" s="29">
        <v>10</v>
      </c>
      <c r="O28" s="29">
        <v>0</v>
      </c>
      <c r="P28" s="29">
        <v>2</v>
      </c>
      <c r="Q28" s="29">
        <v>0</v>
      </c>
      <c r="S28" s="78"/>
      <c r="T28" s="78" t="s">
        <v>156</v>
      </c>
      <c r="U28" s="27">
        <f>(D33-SUM(E33,G33,I33))/D33</f>
        <v>0.64543639992741786</v>
      </c>
      <c r="V28" s="2">
        <v>23</v>
      </c>
      <c r="W28" s="82" t="s">
        <v>141</v>
      </c>
      <c r="X28" s="27">
        <f t="shared" si="2"/>
        <v>5.1816828543067038E-2</v>
      </c>
      <c r="Y28" s="27">
        <f t="shared" si="3"/>
        <v>0.17821801640108959</v>
      </c>
      <c r="Z28" s="27">
        <f t="shared" si="4"/>
        <v>6.998019984622561E-2</v>
      </c>
      <c r="AA28" s="27">
        <f t="shared" si="5"/>
        <v>0.69998495520961779</v>
      </c>
      <c r="AC28" s="263"/>
      <c r="AD28" s="78" t="s">
        <v>156</v>
      </c>
      <c r="AE28" s="29">
        <f>SUMIF($M$156:$M$285,"自己負担割合3割",$N$156:$N$285)</f>
        <v>1723</v>
      </c>
      <c r="AF28" s="29">
        <f>SUMIF($M$156:$M$285,"自己負担割合3割",$O$156:$O$285)</f>
        <v>28</v>
      </c>
      <c r="AG28" s="63">
        <f>IFERROR(AF28/AE28,"-")</f>
        <v>1.6250725478816019E-2</v>
      </c>
      <c r="AH28" s="29">
        <f>SUMIF($M$156:$M$285,"自己負担割合3割",$P$156:$P$285)</f>
        <v>110</v>
      </c>
      <c r="AI28" s="63">
        <f t="shared" si="19"/>
        <v>6.3842135809634354E-2</v>
      </c>
      <c r="AJ28" s="29">
        <f>SUMIF($M$156:$M$285,"自己負担割合3割",$Q$156:$Q$285)</f>
        <v>60</v>
      </c>
      <c r="AK28" s="63">
        <f>IFERROR(AJ28/AE28,"-")</f>
        <v>3.4822983168891465E-2</v>
      </c>
      <c r="AM28" s="263"/>
      <c r="AN28" s="78" t="s">
        <v>156</v>
      </c>
      <c r="AO28" s="63">
        <f>(AE28-SUM(AF28,AH28,AJ28))/AE28</f>
        <v>0.88508415554265818</v>
      </c>
    </row>
    <row r="29" spans="2:41" ht="14.25" customHeight="1">
      <c r="B29" s="263"/>
      <c r="C29" s="95" t="s">
        <v>199</v>
      </c>
      <c r="D29" s="96">
        <f t="shared" si="27"/>
        <v>683</v>
      </c>
      <c r="E29" s="97">
        <f t="shared" si="28"/>
        <v>9</v>
      </c>
      <c r="F29" s="89">
        <f t="shared" si="29"/>
        <v>1.3177159590043924E-2</v>
      </c>
      <c r="G29" s="97">
        <f t="shared" si="32"/>
        <v>22</v>
      </c>
      <c r="H29" s="89">
        <f t="shared" si="30"/>
        <v>3.2210834553440704E-2</v>
      </c>
      <c r="I29" s="97">
        <f t="shared" si="33"/>
        <v>20</v>
      </c>
      <c r="J29" s="89">
        <f t="shared" si="31"/>
        <v>2.9282576866764276E-2</v>
      </c>
      <c r="K29" s="69"/>
      <c r="L29" s="56"/>
      <c r="M29" s="56" t="s">
        <v>199</v>
      </c>
      <c r="N29" s="29">
        <v>8</v>
      </c>
      <c r="O29" s="29">
        <v>0</v>
      </c>
      <c r="P29" s="29">
        <v>0</v>
      </c>
      <c r="Q29" s="29">
        <v>0</v>
      </c>
      <c r="S29" s="78"/>
      <c r="T29" s="84" t="s">
        <v>67</v>
      </c>
      <c r="U29" s="27">
        <f>(D35-SUM(E35,G35,I35))/D35</f>
        <v>0.64247394709255723</v>
      </c>
      <c r="AC29" s="264"/>
      <c r="AD29" s="84" t="s">
        <v>67</v>
      </c>
      <c r="AE29" s="29">
        <f>SUMIF($M$156:$M$285,"合計",$N$156:$N$285)</f>
        <v>35884</v>
      </c>
      <c r="AF29" s="29">
        <f>SUMIF($M$156:$M$285,"合計",$O$156:$O$285)</f>
        <v>303</v>
      </c>
      <c r="AG29" s="63">
        <f>IFERROR(AF29/AE29,"-")</f>
        <v>8.44387470739048E-3</v>
      </c>
      <c r="AH29" s="29">
        <f>SUMIF($M$156:$M$285,"合計",$P$156:$P$285)</f>
        <v>2161</v>
      </c>
      <c r="AI29" s="63">
        <f t="shared" si="19"/>
        <v>6.0221825883402073E-2</v>
      </c>
      <c r="AJ29" s="29">
        <f>SUMIF($M$156:$M$285,"合計",$Q$156:$Q$285)</f>
        <v>923</v>
      </c>
      <c r="AK29" s="63">
        <f>IFERROR(AJ29/AE29,"-")</f>
        <v>2.5721770148255489E-2</v>
      </c>
      <c r="AM29" s="264"/>
      <c r="AN29" s="84" t="s">
        <v>67</v>
      </c>
      <c r="AO29" s="63">
        <f>(AE29-SUM(AF29,AH29,AJ29))/AE29</f>
        <v>0.90561252926095193</v>
      </c>
    </row>
    <row r="30" spans="2:41" ht="14.25" customHeight="1">
      <c r="B30" s="264"/>
      <c r="C30" s="82" t="s">
        <v>67</v>
      </c>
      <c r="D30" s="93">
        <f t="shared" si="27"/>
        <v>91898</v>
      </c>
      <c r="E30" s="94">
        <f t="shared" si="28"/>
        <v>6238</v>
      </c>
      <c r="F30" s="88">
        <f t="shared" si="29"/>
        <v>6.7879605649742103E-2</v>
      </c>
      <c r="G30" s="94">
        <f t="shared" si="32"/>
        <v>21085</v>
      </c>
      <c r="H30" s="88">
        <f t="shared" si="30"/>
        <v>0.2294391608087227</v>
      </c>
      <c r="I30" s="94">
        <f t="shared" si="33"/>
        <v>6810</v>
      </c>
      <c r="J30" s="88">
        <f t="shared" si="31"/>
        <v>7.4103897799734489E-2</v>
      </c>
      <c r="K30" s="69"/>
      <c r="L30" s="56"/>
      <c r="M30" s="82" t="s">
        <v>67</v>
      </c>
      <c r="N30" s="29">
        <v>466</v>
      </c>
      <c r="O30" s="29">
        <v>16</v>
      </c>
      <c r="P30" s="29">
        <v>71</v>
      </c>
      <c r="Q30" s="29">
        <v>24</v>
      </c>
      <c r="S30" s="78" t="s">
        <v>83</v>
      </c>
      <c r="T30" s="78" t="s">
        <v>138</v>
      </c>
      <c r="U30" s="27">
        <f>(D36-SUM(E36,G36,I36))/D36</f>
        <v>0.66418343143283842</v>
      </c>
      <c r="AC30" s="262" t="s">
        <v>141</v>
      </c>
      <c r="AD30" s="78" t="s">
        <v>138</v>
      </c>
      <c r="AE30" s="28">
        <f>SUMIF($M$6:$M$285,"自己負担割合1割",$N$6:$N$285)</f>
        <v>943309</v>
      </c>
      <c r="AF30" s="28">
        <f>SUMIF($M$6:$M$285,"自己負担割合1割",$O$6:$O$285)</f>
        <v>45525</v>
      </c>
      <c r="AG30" s="63">
        <f t="shared" si="18"/>
        <v>4.8260962208565801E-2</v>
      </c>
      <c r="AH30" s="28">
        <f>SUMIF($M$6:$M$285,"自己負担割合1割",$P$6:$P$285)</f>
        <v>161501</v>
      </c>
      <c r="AI30" s="63">
        <f t="shared" si="19"/>
        <v>0.1712068897890299</v>
      </c>
      <c r="AJ30" s="28">
        <f>SUMIF($M$6:$M$285,"自己負担割合1割",$Q$6:$Q$285)</f>
        <v>65413</v>
      </c>
      <c r="AK30" s="63">
        <f t="shared" si="20"/>
        <v>6.934419156395201E-2</v>
      </c>
      <c r="AM30" s="262" t="s">
        <v>141</v>
      </c>
      <c r="AN30" s="78" t="s">
        <v>138</v>
      </c>
      <c r="AO30" s="63">
        <f t="shared" si="21"/>
        <v>0.71118795643845234</v>
      </c>
    </row>
    <row r="31" spans="2:41" ht="14.25" customHeight="1">
      <c r="B31" s="262" t="s">
        <v>82</v>
      </c>
      <c r="C31" s="91" t="s">
        <v>138</v>
      </c>
      <c r="D31" s="93">
        <f t="shared" si="27"/>
        <v>46087</v>
      </c>
      <c r="E31" s="94">
        <f t="shared" si="28"/>
        <v>2850</v>
      </c>
      <c r="F31" s="88">
        <f t="shared" si="29"/>
        <v>6.1839564302297825E-2</v>
      </c>
      <c r="G31" s="94">
        <f t="shared" si="32"/>
        <v>9652</v>
      </c>
      <c r="H31" s="88">
        <f t="shared" si="30"/>
        <v>0.20942999110378197</v>
      </c>
      <c r="I31" s="94">
        <f t="shared" si="33"/>
        <v>3461</v>
      </c>
      <c r="J31" s="88">
        <f t="shared" si="31"/>
        <v>7.5097098965000983E-2</v>
      </c>
      <c r="K31" s="69"/>
      <c r="L31" s="56" t="s">
        <v>73</v>
      </c>
      <c r="M31" s="56" t="s">
        <v>138</v>
      </c>
      <c r="N31" s="29">
        <v>451</v>
      </c>
      <c r="O31" s="29">
        <v>19</v>
      </c>
      <c r="P31" s="29">
        <v>56</v>
      </c>
      <c r="Q31" s="29">
        <v>18</v>
      </c>
      <c r="S31" s="78"/>
      <c r="T31" s="78" t="s">
        <v>270</v>
      </c>
      <c r="U31" s="27">
        <f>(D37-SUM(E37,G37,I37))/D37</f>
        <v>0.58817648627032793</v>
      </c>
      <c r="AC31" s="263"/>
      <c r="AD31" s="78" t="s">
        <v>270</v>
      </c>
      <c r="AE31" s="28">
        <f>SUMIF($M$6:$M$285,"自己負担割合2割",$N$6:$N$285)</f>
        <v>252171</v>
      </c>
      <c r="AF31" s="28">
        <f>SUMIF($M$6:$M$285,"自己負担割合2割",$O$6:$O$285)</f>
        <v>17213</v>
      </c>
      <c r="AG31" s="63">
        <f>IFERROR(AF31/AE31,"-")</f>
        <v>6.8259236787735308E-2</v>
      </c>
      <c r="AH31" s="28">
        <f>SUMIF($M$6:$M$285,"自己負担割合2割",$P$6:$P$285)</f>
        <v>54572</v>
      </c>
      <c r="AI31" s="63">
        <f>IFERROR(AH31/AE31,"-")</f>
        <v>0.21640870679023361</v>
      </c>
      <c r="AJ31" s="28">
        <f>SUMIF($M$6:$M$285,"自己負担割合2割",$Q$6:$Q$285)</f>
        <v>18847</v>
      </c>
      <c r="AK31" s="63">
        <f>IFERROR(AJ31/AE31,"-")</f>
        <v>7.4738966812202837E-2</v>
      </c>
      <c r="AM31" s="263"/>
      <c r="AN31" s="78" t="s">
        <v>270</v>
      </c>
      <c r="AO31" s="63">
        <f t="shared" si="21"/>
        <v>0.6405930896098283</v>
      </c>
    </row>
    <row r="32" spans="2:41" ht="14.25" customHeight="1">
      <c r="B32" s="263"/>
      <c r="C32" s="122" t="s">
        <v>270</v>
      </c>
      <c r="D32" s="142">
        <f t="shared" si="27"/>
        <v>12683</v>
      </c>
      <c r="E32" s="143">
        <f t="shared" si="28"/>
        <v>1027</v>
      </c>
      <c r="F32" s="144">
        <f>IFERROR(E32/D32,"-")</f>
        <v>8.0974532839233615E-2</v>
      </c>
      <c r="G32" s="143">
        <f t="shared" si="32"/>
        <v>3283</v>
      </c>
      <c r="H32" s="144">
        <f>IFERROR(G32/D32,"-")</f>
        <v>0.25885042970905936</v>
      </c>
      <c r="I32" s="143">
        <f t="shared" si="33"/>
        <v>938</v>
      </c>
      <c r="J32" s="144">
        <f>IFERROR(I32/D32,"-")</f>
        <v>7.3957265631159827E-2</v>
      </c>
      <c r="K32" s="69"/>
      <c r="L32" s="56"/>
      <c r="M32" s="56" t="s">
        <v>270</v>
      </c>
      <c r="N32" s="29">
        <v>50</v>
      </c>
      <c r="O32" s="29">
        <v>3</v>
      </c>
      <c r="P32" s="29">
        <v>6</v>
      </c>
      <c r="Q32" s="29">
        <v>1</v>
      </c>
      <c r="S32" s="78"/>
      <c r="T32" s="78" t="s">
        <v>156</v>
      </c>
      <c r="U32" s="27">
        <f>(D38-SUM(E38,G38,I38))/D38</f>
        <v>0.64576298440263713</v>
      </c>
      <c r="AC32" s="263"/>
      <c r="AD32" s="78" t="s">
        <v>156</v>
      </c>
      <c r="AE32" s="28">
        <f>SUMIF($M$6:$M$285,"自己負担割合3割",$N$6:$N$285)</f>
        <v>102928</v>
      </c>
      <c r="AF32" s="28">
        <f>SUMIF($M$6:$M$285,"自己負担割合3割",$O$6:$O$285)</f>
        <v>5711</v>
      </c>
      <c r="AG32" s="63">
        <f t="shared" si="18"/>
        <v>5.5485387843929736E-2</v>
      </c>
      <c r="AH32" s="28">
        <f>SUMIF($M$6:$M$285,"自己負担割合3割",$P$6:$P$285)</f>
        <v>19158</v>
      </c>
      <c r="AI32" s="63">
        <f t="shared" si="19"/>
        <v>0.18613011036841287</v>
      </c>
      <c r="AJ32" s="28">
        <f>SUMIF($M$6:$M$285,"自己負担割合3割",$Q$6:$Q$285)</f>
        <v>7955</v>
      </c>
      <c r="AK32" s="63">
        <f t="shared" si="20"/>
        <v>7.7287035597699366E-2</v>
      </c>
      <c r="AM32" s="263"/>
      <c r="AN32" s="78" t="s">
        <v>156</v>
      </c>
      <c r="AO32" s="63">
        <f t="shared" si="21"/>
        <v>0.68109746618995803</v>
      </c>
    </row>
    <row r="33" spans="2:43" ht="14.25" customHeight="1">
      <c r="B33" s="263"/>
      <c r="C33" s="127" t="s">
        <v>156</v>
      </c>
      <c r="D33" s="116">
        <f t="shared" si="27"/>
        <v>5511</v>
      </c>
      <c r="E33" s="117">
        <f t="shared" si="28"/>
        <v>366</v>
      </c>
      <c r="F33" s="118">
        <f t="shared" si="29"/>
        <v>6.6412629286880784E-2</v>
      </c>
      <c r="G33" s="117">
        <f t="shared" si="32"/>
        <v>1148</v>
      </c>
      <c r="H33" s="118">
        <f t="shared" si="30"/>
        <v>0.20831065142442387</v>
      </c>
      <c r="I33" s="117">
        <f t="shared" si="33"/>
        <v>440</v>
      </c>
      <c r="J33" s="118">
        <f t="shared" si="31"/>
        <v>7.9840319361277445E-2</v>
      </c>
      <c r="K33" s="69"/>
      <c r="L33" s="56"/>
      <c r="M33" s="56" t="s">
        <v>156</v>
      </c>
      <c r="N33" s="29">
        <v>15</v>
      </c>
      <c r="O33" s="29">
        <v>0</v>
      </c>
      <c r="P33" s="29">
        <v>1</v>
      </c>
      <c r="Q33" s="29">
        <v>2</v>
      </c>
      <c r="S33" s="78"/>
      <c r="T33" s="84" t="s">
        <v>67</v>
      </c>
      <c r="U33" s="27">
        <f>(D40-SUM(E40,G40,I40))/D40</f>
        <v>0.65132470031266221</v>
      </c>
      <c r="W33" s="2"/>
      <c r="X33" s="2"/>
      <c r="Y33" s="2"/>
      <c r="Z33" s="2"/>
      <c r="AA33" s="2"/>
      <c r="AB33" s="2"/>
      <c r="AC33" s="264"/>
      <c r="AD33" s="84" t="s">
        <v>67</v>
      </c>
      <c r="AE33" s="28">
        <f>SUMIF($M$6:$M$285,"合計",$N$6:$N$285)</f>
        <v>1322717</v>
      </c>
      <c r="AF33" s="28">
        <f>SUMIF($M$6:$M$285,"合計",$O$6:$O$285)</f>
        <v>68539</v>
      </c>
      <c r="AG33" s="63">
        <f t="shared" si="18"/>
        <v>5.1816828543067038E-2</v>
      </c>
      <c r="AH33" s="28">
        <f>SUMIF($M$6:$M$285,"合計",$P$6:$P$285)</f>
        <v>235732</v>
      </c>
      <c r="AI33" s="63">
        <f t="shared" si="19"/>
        <v>0.17821801640108959</v>
      </c>
      <c r="AJ33" s="28">
        <f>SUMIF($M$6:$M$285,"合計",$Q$6:$Q$285)</f>
        <v>92564</v>
      </c>
      <c r="AK33" s="63">
        <f t="shared" si="20"/>
        <v>6.998019984622561E-2</v>
      </c>
      <c r="AM33" s="264"/>
      <c r="AN33" s="84" t="s">
        <v>67</v>
      </c>
      <c r="AO33" s="63">
        <f t="shared" si="21"/>
        <v>0.69998495520961779</v>
      </c>
    </row>
    <row r="34" spans="2:43" ht="14.25" customHeight="1">
      <c r="B34" s="263"/>
      <c r="C34" s="95" t="s">
        <v>199</v>
      </c>
      <c r="D34" s="96">
        <f t="shared" si="27"/>
        <v>587</v>
      </c>
      <c r="E34" s="97">
        <f t="shared" si="28"/>
        <v>2</v>
      </c>
      <c r="F34" s="89">
        <f t="shared" si="29"/>
        <v>3.4071550255536627E-3</v>
      </c>
      <c r="G34" s="97">
        <f t="shared" si="32"/>
        <v>14</v>
      </c>
      <c r="H34" s="89">
        <f t="shared" si="30"/>
        <v>2.385008517887564E-2</v>
      </c>
      <c r="I34" s="97">
        <f t="shared" si="33"/>
        <v>11</v>
      </c>
      <c r="J34" s="89">
        <f t="shared" si="31"/>
        <v>1.8739352640545145E-2</v>
      </c>
      <c r="K34" s="69"/>
      <c r="L34" s="56"/>
      <c r="M34" s="56" t="s">
        <v>199</v>
      </c>
      <c r="N34" s="29">
        <v>18</v>
      </c>
      <c r="O34" s="29">
        <v>0</v>
      </c>
      <c r="P34" s="29">
        <v>0</v>
      </c>
      <c r="Q34" s="29">
        <v>0</v>
      </c>
      <c r="S34" s="78" t="s">
        <v>84</v>
      </c>
      <c r="T34" s="78" t="s">
        <v>138</v>
      </c>
      <c r="U34" s="27">
        <f>(D41-SUM(E41,G41,I41))/D41</f>
        <v>0.67539111852880163</v>
      </c>
      <c r="AC34" s="5"/>
      <c r="AD34" s="5"/>
    </row>
    <row r="35" spans="2:43" ht="14.25" customHeight="1">
      <c r="B35" s="264"/>
      <c r="C35" s="82" t="s">
        <v>67</v>
      </c>
      <c r="D35" s="93">
        <f t="shared" si="27"/>
        <v>64868</v>
      </c>
      <c r="E35" s="94">
        <f t="shared" si="28"/>
        <v>4245</v>
      </c>
      <c r="F35" s="88">
        <f t="shared" si="29"/>
        <v>6.5440587038293155E-2</v>
      </c>
      <c r="G35" s="94">
        <f t="shared" si="32"/>
        <v>14097</v>
      </c>
      <c r="H35" s="88">
        <f t="shared" si="30"/>
        <v>0.2173182462847629</v>
      </c>
      <c r="I35" s="94">
        <f t="shared" si="33"/>
        <v>4850</v>
      </c>
      <c r="J35" s="88">
        <f t="shared" si="31"/>
        <v>7.4767219584386757E-2</v>
      </c>
      <c r="K35" s="69"/>
      <c r="L35" s="56"/>
      <c r="M35" s="82" t="s">
        <v>67</v>
      </c>
      <c r="N35" s="29">
        <v>534</v>
      </c>
      <c r="O35" s="29">
        <v>22</v>
      </c>
      <c r="P35" s="29">
        <v>63</v>
      </c>
      <c r="Q35" s="29">
        <v>21</v>
      </c>
      <c r="S35" s="78"/>
      <c r="T35" s="78" t="s">
        <v>270</v>
      </c>
      <c r="U35" s="27">
        <f>(D42-SUM(E42,G42,I42))/D42</f>
        <v>0.60222548300317924</v>
      </c>
      <c r="AC35" s="5"/>
      <c r="AD35" s="5"/>
    </row>
    <row r="36" spans="2:43" ht="14.25" customHeight="1">
      <c r="B36" s="262" t="s">
        <v>83</v>
      </c>
      <c r="C36" s="91" t="s">
        <v>138</v>
      </c>
      <c r="D36" s="93">
        <f t="shared" si="27"/>
        <v>56915</v>
      </c>
      <c r="E36" s="94">
        <f t="shared" si="28"/>
        <v>3246</v>
      </c>
      <c r="F36" s="88">
        <f t="shared" si="29"/>
        <v>5.7032416761837831E-2</v>
      </c>
      <c r="G36" s="94">
        <f t="shared" si="32"/>
        <v>11568</v>
      </c>
      <c r="H36" s="88">
        <f t="shared" si="30"/>
        <v>0.20325046121409118</v>
      </c>
      <c r="I36" s="94">
        <f t="shared" si="33"/>
        <v>4299</v>
      </c>
      <c r="J36" s="88">
        <f t="shared" si="31"/>
        <v>7.5533690591232536E-2</v>
      </c>
      <c r="K36" s="69"/>
      <c r="L36" s="56" t="s">
        <v>74</v>
      </c>
      <c r="M36" s="56" t="s">
        <v>138</v>
      </c>
      <c r="N36" s="29">
        <v>508</v>
      </c>
      <c r="O36" s="29">
        <v>21</v>
      </c>
      <c r="P36" s="29">
        <v>62</v>
      </c>
      <c r="Q36" s="29">
        <v>24</v>
      </c>
      <c r="S36" s="78"/>
      <c r="T36" s="78" t="s">
        <v>156</v>
      </c>
      <c r="U36" s="27">
        <f>(D43-SUM(E43,G43,I43))/D43</f>
        <v>0.6470309538850284</v>
      </c>
      <c r="AC36" s="5"/>
      <c r="AD36" s="5"/>
    </row>
    <row r="37" spans="2:43" ht="14.25" customHeight="1">
      <c r="B37" s="263"/>
      <c r="C37" s="122" t="s">
        <v>270</v>
      </c>
      <c r="D37" s="142">
        <f t="shared" si="27"/>
        <v>15004</v>
      </c>
      <c r="E37" s="143">
        <f t="shared" si="28"/>
        <v>1150</v>
      </c>
      <c r="F37" s="144">
        <f>IFERROR(E37/D37,"-")</f>
        <v>7.6646227672620637E-2</v>
      </c>
      <c r="G37" s="143">
        <f t="shared" si="32"/>
        <v>3863</v>
      </c>
      <c r="H37" s="144">
        <f>IFERROR(G37/D37,"-")</f>
        <v>0.25746467608637696</v>
      </c>
      <c r="I37" s="143">
        <f t="shared" si="33"/>
        <v>1166</v>
      </c>
      <c r="J37" s="144">
        <f>IFERROR(I37/D37,"-")</f>
        <v>7.7712609970674487E-2</v>
      </c>
      <c r="K37" s="69"/>
      <c r="L37" s="56"/>
      <c r="M37" s="56" t="s">
        <v>270</v>
      </c>
      <c r="N37" s="29">
        <v>48</v>
      </c>
      <c r="O37" s="29">
        <v>2</v>
      </c>
      <c r="P37" s="29">
        <v>5</v>
      </c>
      <c r="Q37" s="29">
        <v>1</v>
      </c>
      <c r="S37" s="78"/>
      <c r="T37" s="84" t="s">
        <v>67</v>
      </c>
      <c r="U37" s="27">
        <f>(D45-SUM(E45,G45,I45))/D45</f>
        <v>0.66281626282993289</v>
      </c>
      <c r="W37" s="2" t="s">
        <v>164</v>
      </c>
      <c r="X37" s="2"/>
      <c r="Y37" s="2"/>
      <c r="Z37" s="2"/>
      <c r="AA37" s="2"/>
      <c r="AB37" s="2"/>
      <c r="AC37" s="107"/>
      <c r="AD37" s="107"/>
      <c r="AE37" s="2"/>
      <c r="AF37" s="2"/>
      <c r="AG37" s="2"/>
      <c r="AH37" s="2"/>
      <c r="AI37" s="2"/>
      <c r="AJ37" s="2"/>
    </row>
    <row r="38" spans="2:43" ht="14.25" customHeight="1">
      <c r="B38" s="263"/>
      <c r="C38" s="127" t="s">
        <v>156</v>
      </c>
      <c r="D38" s="116">
        <f t="shared" si="27"/>
        <v>6219</v>
      </c>
      <c r="E38" s="117">
        <f t="shared" si="28"/>
        <v>367</v>
      </c>
      <c r="F38" s="118">
        <f t="shared" si="29"/>
        <v>5.9012703006914295E-2</v>
      </c>
      <c r="G38" s="117">
        <f t="shared" si="32"/>
        <v>1314</v>
      </c>
      <c r="H38" s="118">
        <f t="shared" si="30"/>
        <v>0.21128798842257598</v>
      </c>
      <c r="I38" s="117">
        <f t="shared" si="33"/>
        <v>522</v>
      </c>
      <c r="J38" s="118">
        <f t="shared" si="31"/>
        <v>8.3936324167872653E-2</v>
      </c>
      <c r="K38" s="69"/>
      <c r="L38" s="56"/>
      <c r="M38" s="56" t="s">
        <v>156</v>
      </c>
      <c r="N38" s="29">
        <v>9</v>
      </c>
      <c r="O38" s="29">
        <v>0</v>
      </c>
      <c r="P38" s="29">
        <v>0</v>
      </c>
      <c r="Q38" s="29">
        <v>0</v>
      </c>
      <c r="S38" s="78" t="s">
        <v>85</v>
      </c>
      <c r="T38" s="78" t="s">
        <v>138</v>
      </c>
      <c r="U38" s="27">
        <f>(D46-SUM(E46,G46,I46))/D46</f>
        <v>0.68755746501947546</v>
      </c>
      <c r="W38" s="265" t="s">
        <v>161</v>
      </c>
      <c r="X38" s="265"/>
      <c r="Y38" s="265"/>
      <c r="Z38" s="265" t="s">
        <v>60</v>
      </c>
      <c r="AA38" s="265"/>
      <c r="AB38" s="265"/>
      <c r="AC38" s="265" t="s">
        <v>165</v>
      </c>
      <c r="AD38" s="265"/>
      <c r="AE38" s="265"/>
      <c r="AF38" s="265" t="s">
        <v>166</v>
      </c>
      <c r="AG38" s="265"/>
      <c r="AH38" s="265"/>
      <c r="AI38" s="265" t="s">
        <v>167</v>
      </c>
      <c r="AJ38" s="265"/>
      <c r="AK38" s="265"/>
      <c r="AL38" s="265" t="s">
        <v>168</v>
      </c>
      <c r="AM38" s="265"/>
      <c r="AN38" s="265"/>
      <c r="AO38" s="265" t="s">
        <v>169</v>
      </c>
      <c r="AP38" s="265"/>
      <c r="AQ38" s="265"/>
    </row>
    <row r="39" spans="2:43" ht="14.25" customHeight="1">
      <c r="B39" s="263"/>
      <c r="C39" s="95" t="s">
        <v>199</v>
      </c>
      <c r="D39" s="96">
        <f t="shared" si="27"/>
        <v>861</v>
      </c>
      <c r="E39" s="97">
        <f t="shared" si="28"/>
        <v>0</v>
      </c>
      <c r="F39" s="89">
        <f t="shared" si="29"/>
        <v>0</v>
      </c>
      <c r="G39" s="97">
        <f t="shared" si="32"/>
        <v>30</v>
      </c>
      <c r="H39" s="89">
        <f t="shared" si="30"/>
        <v>3.484320557491289E-2</v>
      </c>
      <c r="I39" s="97">
        <f t="shared" si="33"/>
        <v>20</v>
      </c>
      <c r="J39" s="89">
        <f t="shared" si="31"/>
        <v>2.3228803716608595E-2</v>
      </c>
      <c r="K39" s="69"/>
      <c r="L39" s="56"/>
      <c r="M39" s="56" t="s">
        <v>199</v>
      </c>
      <c r="N39" s="29">
        <v>18</v>
      </c>
      <c r="O39" s="29">
        <v>0</v>
      </c>
      <c r="P39" s="29">
        <v>0</v>
      </c>
      <c r="Q39" s="29">
        <v>0</v>
      </c>
      <c r="S39" s="78"/>
      <c r="T39" s="78" t="s">
        <v>270</v>
      </c>
      <c r="U39" s="27">
        <f>(D47-SUM(E47,G47,I47))/D47</f>
        <v>0.61685618729096992</v>
      </c>
      <c r="W39" s="259" t="s">
        <v>138</v>
      </c>
      <c r="X39" s="259" t="s">
        <v>273</v>
      </c>
      <c r="Y39" s="259" t="s">
        <v>156</v>
      </c>
      <c r="Z39" s="259" t="s">
        <v>138</v>
      </c>
      <c r="AA39" s="259" t="s">
        <v>273</v>
      </c>
      <c r="AB39" s="259" t="s">
        <v>156</v>
      </c>
      <c r="AC39" s="259" t="s">
        <v>138</v>
      </c>
      <c r="AD39" s="259" t="s">
        <v>273</v>
      </c>
      <c r="AE39" s="259" t="s">
        <v>156</v>
      </c>
      <c r="AF39" s="259" t="s">
        <v>138</v>
      </c>
      <c r="AG39" s="259" t="s">
        <v>273</v>
      </c>
      <c r="AH39" s="259" t="s">
        <v>156</v>
      </c>
      <c r="AI39" s="259" t="s">
        <v>138</v>
      </c>
      <c r="AJ39" s="259" t="s">
        <v>273</v>
      </c>
      <c r="AK39" s="259" t="s">
        <v>156</v>
      </c>
      <c r="AL39" s="259" t="s">
        <v>138</v>
      </c>
      <c r="AM39" s="259" t="s">
        <v>273</v>
      </c>
      <c r="AN39" s="259" t="s">
        <v>156</v>
      </c>
      <c r="AO39" s="259" t="s">
        <v>138</v>
      </c>
      <c r="AP39" s="260" t="s">
        <v>273</v>
      </c>
      <c r="AQ39" s="259" t="s">
        <v>156</v>
      </c>
    </row>
    <row r="40" spans="2:43" ht="14.25" customHeight="1">
      <c r="B40" s="264"/>
      <c r="C40" s="82" t="s">
        <v>67</v>
      </c>
      <c r="D40" s="93">
        <f t="shared" si="27"/>
        <v>78999</v>
      </c>
      <c r="E40" s="94">
        <f t="shared" si="28"/>
        <v>4763</v>
      </c>
      <c r="F40" s="88">
        <f t="shared" si="29"/>
        <v>6.0291902429144673E-2</v>
      </c>
      <c r="G40" s="94">
        <f t="shared" si="32"/>
        <v>16775</v>
      </c>
      <c r="H40" s="88">
        <f t="shared" si="30"/>
        <v>0.21234446005645641</v>
      </c>
      <c r="I40" s="94">
        <f t="shared" si="33"/>
        <v>6007</v>
      </c>
      <c r="J40" s="88">
        <f t="shared" si="31"/>
        <v>7.6038937201736725E-2</v>
      </c>
      <c r="K40" s="69"/>
      <c r="L40" s="56"/>
      <c r="M40" s="82" t="s">
        <v>67</v>
      </c>
      <c r="N40" s="29">
        <v>583</v>
      </c>
      <c r="O40" s="29">
        <v>23</v>
      </c>
      <c r="P40" s="29">
        <v>67</v>
      </c>
      <c r="Q40" s="29">
        <v>25</v>
      </c>
      <c r="S40" s="78"/>
      <c r="T40" s="78" t="s">
        <v>156</v>
      </c>
      <c r="U40" s="27">
        <f>(D48-SUM(E48,G48,I48))/D48</f>
        <v>0.65880416895227645</v>
      </c>
      <c r="AC40" s="2"/>
      <c r="AD40" s="2"/>
      <c r="AE40" s="2"/>
      <c r="AF40" s="2"/>
      <c r="AG40" s="2"/>
      <c r="AH40" s="2"/>
      <c r="AI40" s="2"/>
      <c r="AJ40" s="2"/>
      <c r="AQ40" s="147"/>
    </row>
    <row r="41" spans="2:43" ht="14.25" customHeight="1">
      <c r="B41" s="262" t="s">
        <v>84</v>
      </c>
      <c r="C41" s="91" t="s">
        <v>138</v>
      </c>
      <c r="D41" s="93">
        <f t="shared" si="27"/>
        <v>64111</v>
      </c>
      <c r="E41" s="94">
        <f t="shared" si="28"/>
        <v>3517</v>
      </c>
      <c r="F41" s="88">
        <f t="shared" si="29"/>
        <v>5.485798068974123E-2</v>
      </c>
      <c r="G41" s="94">
        <f t="shared" si="32"/>
        <v>12295</v>
      </c>
      <c r="H41" s="88">
        <f t="shared" si="30"/>
        <v>0.19177676217809736</v>
      </c>
      <c r="I41" s="94">
        <f t="shared" si="33"/>
        <v>4999</v>
      </c>
      <c r="J41" s="88">
        <f t="shared" si="31"/>
        <v>7.7974138603359791E-2</v>
      </c>
      <c r="K41" s="69"/>
      <c r="L41" s="56" t="s">
        <v>75</v>
      </c>
      <c r="M41" s="56" t="s">
        <v>138</v>
      </c>
      <c r="N41" s="29">
        <v>732</v>
      </c>
      <c r="O41" s="29">
        <v>26</v>
      </c>
      <c r="P41" s="29">
        <v>79</v>
      </c>
      <c r="Q41" s="29">
        <v>28</v>
      </c>
      <c r="S41" s="78"/>
      <c r="T41" s="84" t="s">
        <v>67</v>
      </c>
      <c r="U41" s="27">
        <f>(D50-SUM(E50,G50,I50))/D50</f>
        <v>0.67613203138450939</v>
      </c>
      <c r="AC41" s="67"/>
      <c r="AD41" s="67"/>
      <c r="AE41" s="67"/>
      <c r="AF41" s="67"/>
      <c r="AG41" s="67"/>
      <c r="AH41" s="67"/>
      <c r="AI41" s="67"/>
    </row>
    <row r="42" spans="2:43" ht="14.25" customHeight="1">
      <c r="B42" s="263"/>
      <c r="C42" s="122" t="s">
        <v>270</v>
      </c>
      <c r="D42" s="142">
        <f t="shared" si="27"/>
        <v>16356</v>
      </c>
      <c r="E42" s="143">
        <f t="shared" si="28"/>
        <v>1180</v>
      </c>
      <c r="F42" s="144">
        <f>IFERROR(E42/D42,"-")</f>
        <v>7.2144778674492538E-2</v>
      </c>
      <c r="G42" s="143">
        <f t="shared" si="32"/>
        <v>3946</v>
      </c>
      <c r="H42" s="144">
        <f>IFERROR(G42/D42,"-")</f>
        <v>0.24125703105893861</v>
      </c>
      <c r="I42" s="143">
        <f t="shared" si="33"/>
        <v>1380</v>
      </c>
      <c r="J42" s="144">
        <f>IFERROR(I42/D42,"-")</f>
        <v>8.4372707263389579E-2</v>
      </c>
      <c r="K42" s="69"/>
      <c r="L42" s="56"/>
      <c r="M42" s="56" t="s">
        <v>270</v>
      </c>
      <c r="N42" s="29">
        <v>66</v>
      </c>
      <c r="O42" s="29">
        <v>5</v>
      </c>
      <c r="P42" s="29">
        <v>4</v>
      </c>
      <c r="Q42" s="29">
        <v>4</v>
      </c>
      <c r="S42" s="78" t="s">
        <v>86</v>
      </c>
      <c r="T42" s="78" t="s">
        <v>138</v>
      </c>
      <c r="U42" s="27">
        <f>(D51-SUM(E51,G51,I51))/D51</f>
        <v>0.69854293854293859</v>
      </c>
      <c r="AF42" s="67"/>
      <c r="AG42" s="67"/>
      <c r="AH42" s="67"/>
      <c r="AI42" s="67"/>
    </row>
    <row r="43" spans="2:43" ht="14.25" customHeight="1">
      <c r="B43" s="263"/>
      <c r="C43" s="127" t="s">
        <v>156</v>
      </c>
      <c r="D43" s="116">
        <f t="shared" si="27"/>
        <v>6332</v>
      </c>
      <c r="E43" s="117">
        <f t="shared" si="28"/>
        <v>408</v>
      </c>
      <c r="F43" s="118">
        <f t="shared" si="29"/>
        <v>6.4434617814276687E-2</v>
      </c>
      <c r="G43" s="117">
        <f t="shared" si="32"/>
        <v>1285</v>
      </c>
      <c r="H43" s="118">
        <f t="shared" si="30"/>
        <v>0.20293746051800379</v>
      </c>
      <c r="I43" s="117">
        <f t="shared" si="33"/>
        <v>542</v>
      </c>
      <c r="J43" s="118">
        <f t="shared" si="31"/>
        <v>8.5596967782691089E-2</v>
      </c>
      <c r="K43" s="69"/>
      <c r="L43" s="56"/>
      <c r="M43" s="56" t="s">
        <v>156</v>
      </c>
      <c r="N43" s="29">
        <v>16</v>
      </c>
      <c r="O43" s="29">
        <v>0</v>
      </c>
      <c r="P43" s="29">
        <v>2</v>
      </c>
      <c r="Q43" s="29">
        <v>0</v>
      </c>
      <c r="S43" s="78"/>
      <c r="T43" s="78" t="s">
        <v>270</v>
      </c>
      <c r="U43" s="27">
        <f>(D52-SUM(E52,G52,I52))/D52</f>
        <v>0.63133172527612036</v>
      </c>
      <c r="AF43" s="2"/>
      <c r="AG43" s="2"/>
      <c r="AH43" s="2"/>
      <c r="AI43" s="2"/>
    </row>
    <row r="44" spans="2:43" ht="14.25" customHeight="1">
      <c r="B44" s="263"/>
      <c r="C44" s="95" t="s">
        <v>199</v>
      </c>
      <c r="D44" s="96">
        <f t="shared" si="27"/>
        <v>984</v>
      </c>
      <c r="E44" s="97">
        <f t="shared" si="28"/>
        <v>5</v>
      </c>
      <c r="F44" s="89">
        <f t="shared" si="29"/>
        <v>5.08130081300813E-3</v>
      </c>
      <c r="G44" s="97">
        <f t="shared" si="32"/>
        <v>27</v>
      </c>
      <c r="H44" s="89">
        <f t="shared" si="30"/>
        <v>2.7439024390243903E-2</v>
      </c>
      <c r="I44" s="97">
        <f t="shared" si="33"/>
        <v>15</v>
      </c>
      <c r="J44" s="89">
        <f t="shared" si="31"/>
        <v>1.524390243902439E-2</v>
      </c>
      <c r="K44" s="69"/>
      <c r="L44" s="56"/>
      <c r="M44" s="56" t="s">
        <v>199</v>
      </c>
      <c r="N44" s="29">
        <v>22</v>
      </c>
      <c r="O44" s="29">
        <v>0</v>
      </c>
      <c r="P44" s="29">
        <v>0</v>
      </c>
      <c r="Q44" s="29">
        <v>1</v>
      </c>
      <c r="S44" s="78"/>
      <c r="T44" s="78" t="s">
        <v>156</v>
      </c>
      <c r="U44" s="27">
        <f>(D53-SUM(E53,G53,I53))/D53</f>
        <v>0.6561889540046173</v>
      </c>
      <c r="AF44" s="2"/>
      <c r="AG44" s="2"/>
      <c r="AH44" s="2"/>
      <c r="AI44" s="2"/>
    </row>
    <row r="45" spans="2:43" ht="14.25" customHeight="1">
      <c r="B45" s="264"/>
      <c r="C45" s="82" t="s">
        <v>67</v>
      </c>
      <c r="D45" s="93">
        <f t="shared" si="27"/>
        <v>87783</v>
      </c>
      <c r="E45" s="94">
        <f t="shared" si="28"/>
        <v>5110</v>
      </c>
      <c r="F45" s="88">
        <f t="shared" si="29"/>
        <v>5.8211726644111048E-2</v>
      </c>
      <c r="G45" s="94">
        <f t="shared" si="32"/>
        <v>17553</v>
      </c>
      <c r="H45" s="88">
        <f t="shared" si="30"/>
        <v>0.19995898978162058</v>
      </c>
      <c r="I45" s="94">
        <f t="shared" si="33"/>
        <v>6936</v>
      </c>
      <c r="J45" s="88">
        <f t="shared" si="31"/>
        <v>7.9013020744335458E-2</v>
      </c>
      <c r="K45" s="69"/>
      <c r="L45" s="56"/>
      <c r="M45" s="82" t="s">
        <v>67</v>
      </c>
      <c r="N45" s="29">
        <v>836</v>
      </c>
      <c r="O45" s="29">
        <v>31</v>
      </c>
      <c r="P45" s="29">
        <v>85</v>
      </c>
      <c r="Q45" s="29">
        <v>33</v>
      </c>
      <c r="S45" s="78"/>
      <c r="T45" s="84" t="s">
        <v>67</v>
      </c>
      <c r="U45" s="27">
        <f>(D55-SUM(E55,G55,I55))/D55</f>
        <v>0.6869872297923949</v>
      </c>
      <c r="AF45" s="2"/>
      <c r="AG45" s="2"/>
      <c r="AH45" s="2"/>
      <c r="AI45" s="2"/>
    </row>
    <row r="46" spans="2:43" ht="14.25" customHeight="1">
      <c r="B46" s="262" t="s">
        <v>85</v>
      </c>
      <c r="C46" s="91" t="s">
        <v>138</v>
      </c>
      <c r="D46" s="93">
        <f t="shared" si="27"/>
        <v>59819</v>
      </c>
      <c r="E46" s="94">
        <f t="shared" si="28"/>
        <v>2977</v>
      </c>
      <c r="F46" s="88">
        <f t="shared" si="29"/>
        <v>4.9766796502783393E-2</v>
      </c>
      <c r="G46" s="94">
        <f t="shared" si="32"/>
        <v>10986</v>
      </c>
      <c r="H46" s="88">
        <f t="shared" si="30"/>
        <v>0.1836540229692907</v>
      </c>
      <c r="I46" s="94">
        <f t="shared" si="33"/>
        <v>4727</v>
      </c>
      <c r="J46" s="88">
        <f t="shared" si="31"/>
        <v>7.9021715508450496E-2</v>
      </c>
      <c r="K46" s="69"/>
      <c r="L46" s="56" t="s">
        <v>76</v>
      </c>
      <c r="M46" s="56" t="s">
        <v>138</v>
      </c>
      <c r="N46" s="29">
        <v>879</v>
      </c>
      <c r="O46" s="29">
        <v>32</v>
      </c>
      <c r="P46" s="29">
        <v>112</v>
      </c>
      <c r="Q46" s="29">
        <v>33</v>
      </c>
      <c r="S46" s="78" t="s">
        <v>87</v>
      </c>
      <c r="T46" s="78" t="s">
        <v>138</v>
      </c>
      <c r="U46" s="27">
        <f>(D56-SUM(E56,G56,I56))/D56</f>
        <v>0.71082683545269099</v>
      </c>
    </row>
    <row r="47" spans="2:43" ht="14.25" customHeight="1">
      <c r="B47" s="263"/>
      <c r="C47" s="122" t="s">
        <v>270</v>
      </c>
      <c r="D47" s="142">
        <f t="shared" si="27"/>
        <v>14950</v>
      </c>
      <c r="E47" s="143">
        <f t="shared" si="28"/>
        <v>1104</v>
      </c>
      <c r="F47" s="144">
        <f>IFERROR(E47/D47,"-")</f>
        <v>7.3846153846153853E-2</v>
      </c>
      <c r="G47" s="143">
        <f t="shared" si="32"/>
        <v>3423</v>
      </c>
      <c r="H47" s="144">
        <f>IFERROR(G47/D47,"-")</f>
        <v>0.22896321070234113</v>
      </c>
      <c r="I47" s="143">
        <f t="shared" si="33"/>
        <v>1201</v>
      </c>
      <c r="J47" s="144">
        <f>IFERROR(I47/D47,"-")</f>
        <v>8.0334448160535116E-2</v>
      </c>
      <c r="K47" s="69"/>
      <c r="L47" s="56"/>
      <c r="M47" s="56" t="s">
        <v>270</v>
      </c>
      <c r="N47" s="29">
        <v>73</v>
      </c>
      <c r="O47" s="29">
        <v>5</v>
      </c>
      <c r="P47" s="29">
        <v>13</v>
      </c>
      <c r="Q47" s="29">
        <v>5</v>
      </c>
      <c r="S47" s="78"/>
      <c r="T47" s="78" t="s">
        <v>270</v>
      </c>
      <c r="U47" s="27">
        <f>(D57-SUM(E57,G57,I57))/D57</f>
        <v>0.64289455960487918</v>
      </c>
    </row>
    <row r="48" spans="2:43" ht="14.25" customHeight="1">
      <c r="B48" s="263"/>
      <c r="C48" s="127" t="s">
        <v>156</v>
      </c>
      <c r="D48" s="116">
        <f t="shared" si="27"/>
        <v>5469</v>
      </c>
      <c r="E48" s="117">
        <f t="shared" si="28"/>
        <v>315</v>
      </c>
      <c r="F48" s="118">
        <f t="shared" si="29"/>
        <v>5.7597366977509598E-2</v>
      </c>
      <c r="G48" s="117">
        <f t="shared" si="32"/>
        <v>1118</v>
      </c>
      <c r="H48" s="118">
        <f t="shared" si="30"/>
        <v>0.20442494057414518</v>
      </c>
      <c r="I48" s="117">
        <f t="shared" si="33"/>
        <v>433</v>
      </c>
      <c r="J48" s="118">
        <f t="shared" si="31"/>
        <v>7.9173523496068751E-2</v>
      </c>
      <c r="K48" s="69"/>
      <c r="L48" s="56"/>
      <c r="M48" s="56" t="s">
        <v>156</v>
      </c>
      <c r="N48" s="29">
        <v>20</v>
      </c>
      <c r="O48" s="29">
        <v>1</v>
      </c>
      <c r="P48" s="29">
        <v>2</v>
      </c>
      <c r="Q48" s="29">
        <v>0</v>
      </c>
      <c r="S48" s="78"/>
      <c r="T48" s="78" t="s">
        <v>156</v>
      </c>
      <c r="U48" s="27">
        <f>(D58-SUM(E58,G58,I58))/D58</f>
        <v>0.675187969924812</v>
      </c>
    </row>
    <row r="49" spans="2:33" ht="14.25" customHeight="1">
      <c r="B49" s="263"/>
      <c r="C49" s="95" t="s">
        <v>199</v>
      </c>
      <c r="D49" s="96">
        <f t="shared" si="27"/>
        <v>1076</v>
      </c>
      <c r="E49" s="97">
        <f t="shared" si="28"/>
        <v>6</v>
      </c>
      <c r="F49" s="89">
        <f t="shared" si="29"/>
        <v>5.5762081784386614E-3</v>
      </c>
      <c r="G49" s="97">
        <f t="shared" si="32"/>
        <v>21</v>
      </c>
      <c r="H49" s="89">
        <f t="shared" si="30"/>
        <v>1.9516728624535316E-2</v>
      </c>
      <c r="I49" s="97">
        <f t="shared" si="33"/>
        <v>24</v>
      </c>
      <c r="J49" s="89">
        <f t="shared" si="31"/>
        <v>2.2304832713754646E-2</v>
      </c>
      <c r="K49" s="69"/>
      <c r="L49" s="56"/>
      <c r="M49" s="56" t="s">
        <v>199</v>
      </c>
      <c r="N49" s="29">
        <v>28</v>
      </c>
      <c r="O49" s="29">
        <v>0</v>
      </c>
      <c r="P49" s="29">
        <v>1</v>
      </c>
      <c r="Q49" s="29">
        <v>0</v>
      </c>
      <c r="S49" s="78"/>
      <c r="T49" s="84" t="s">
        <v>67</v>
      </c>
      <c r="U49" s="27">
        <f>(D60-SUM(E60,G60,I60))/D60</f>
        <v>0.69973332588693571</v>
      </c>
    </row>
    <row r="50" spans="2:33" ht="14.25" customHeight="1">
      <c r="B50" s="264"/>
      <c r="C50" s="82" t="s">
        <v>67</v>
      </c>
      <c r="D50" s="93">
        <f t="shared" ref="D50:D81" si="34">N95</f>
        <v>81314</v>
      </c>
      <c r="E50" s="94">
        <f t="shared" ref="E50:E81" si="35">O95</f>
        <v>4402</v>
      </c>
      <c r="F50" s="88">
        <f t="shared" si="29"/>
        <v>5.4135819170130606E-2</v>
      </c>
      <c r="G50" s="94">
        <f t="shared" si="32"/>
        <v>15548</v>
      </c>
      <c r="H50" s="88">
        <f t="shared" si="30"/>
        <v>0.19120938583761715</v>
      </c>
      <c r="I50" s="94">
        <f t="shared" si="33"/>
        <v>6385</v>
      </c>
      <c r="J50" s="88">
        <f t="shared" si="31"/>
        <v>7.8522763607742824E-2</v>
      </c>
      <c r="K50" s="69"/>
      <c r="L50" s="56"/>
      <c r="M50" s="82" t="s">
        <v>67</v>
      </c>
      <c r="N50" s="29">
        <v>1000</v>
      </c>
      <c r="O50" s="29">
        <v>38</v>
      </c>
      <c r="P50" s="29">
        <v>128</v>
      </c>
      <c r="Q50" s="29">
        <v>38</v>
      </c>
      <c r="S50" s="78" t="s">
        <v>88</v>
      </c>
      <c r="T50" s="78" t="s">
        <v>138</v>
      </c>
      <c r="U50" s="27">
        <f>(D61-SUM(E61,G61,I61))/D61</f>
        <v>0.72726852493875094</v>
      </c>
    </row>
    <row r="51" spans="2:33" ht="14.25" customHeight="1">
      <c r="B51" s="262" t="s">
        <v>86</v>
      </c>
      <c r="C51" s="91" t="s">
        <v>138</v>
      </c>
      <c r="D51" s="93">
        <f t="shared" si="34"/>
        <v>61425</v>
      </c>
      <c r="E51" s="94">
        <f t="shared" si="35"/>
        <v>2979</v>
      </c>
      <c r="F51" s="88">
        <f t="shared" si="29"/>
        <v>4.8498168498168501E-2</v>
      </c>
      <c r="G51" s="94">
        <f t="shared" si="32"/>
        <v>10674</v>
      </c>
      <c r="H51" s="88">
        <f t="shared" si="30"/>
        <v>0.17377289377289376</v>
      </c>
      <c r="I51" s="94">
        <f t="shared" si="33"/>
        <v>4864</v>
      </c>
      <c r="J51" s="88">
        <f t="shared" si="31"/>
        <v>7.9185999185999181E-2</v>
      </c>
      <c r="K51" s="69"/>
      <c r="L51" s="56" t="s">
        <v>77</v>
      </c>
      <c r="M51" s="56" t="s">
        <v>138</v>
      </c>
      <c r="N51" s="29">
        <v>1052</v>
      </c>
      <c r="O51" s="29">
        <v>36</v>
      </c>
      <c r="P51" s="29">
        <v>136</v>
      </c>
      <c r="Q51" s="29">
        <v>48</v>
      </c>
      <c r="S51" s="78"/>
      <c r="T51" s="78" t="s">
        <v>270</v>
      </c>
      <c r="U51" s="27">
        <f>(D62-SUM(E62,G62,I62))/D62</f>
        <v>0.65424997717520317</v>
      </c>
    </row>
    <row r="52" spans="2:33" ht="14.25" customHeight="1">
      <c r="B52" s="263"/>
      <c r="C52" s="122" t="s">
        <v>270</v>
      </c>
      <c r="D52" s="142">
        <f t="shared" si="34"/>
        <v>15754</v>
      </c>
      <c r="E52" s="143">
        <f t="shared" si="35"/>
        <v>1086</v>
      </c>
      <c r="F52" s="144">
        <f>IFERROR(E52/D52,"-")</f>
        <v>6.8934873682874195E-2</v>
      </c>
      <c r="G52" s="143">
        <f t="shared" si="32"/>
        <v>3487</v>
      </c>
      <c r="H52" s="144">
        <f>IFERROR(G52/D52,"-")</f>
        <v>0.22134061190808685</v>
      </c>
      <c r="I52" s="143">
        <f t="shared" si="33"/>
        <v>1235</v>
      </c>
      <c r="J52" s="144">
        <f>IFERROR(I52/D52,"-")</f>
        <v>7.8392789132918625E-2</v>
      </c>
      <c r="K52" s="69"/>
      <c r="L52" s="56"/>
      <c r="M52" s="56" t="s">
        <v>270</v>
      </c>
      <c r="N52" s="29">
        <v>96</v>
      </c>
      <c r="O52" s="29">
        <v>1</v>
      </c>
      <c r="P52" s="29">
        <v>13</v>
      </c>
      <c r="Q52" s="29">
        <v>7</v>
      </c>
      <c r="S52" s="78"/>
      <c r="T52" s="78" t="s">
        <v>156</v>
      </c>
      <c r="U52" s="27">
        <f>(D63-SUM(E63,G63,I63))/D63</f>
        <v>0.69090909090909092</v>
      </c>
      <c r="AG52" s="2"/>
    </row>
    <row r="53" spans="2:33" ht="14.25" customHeight="1">
      <c r="B53" s="263"/>
      <c r="C53" s="127" t="s">
        <v>156</v>
      </c>
      <c r="D53" s="116">
        <f t="shared" si="34"/>
        <v>5631</v>
      </c>
      <c r="E53" s="117">
        <f t="shared" si="35"/>
        <v>297</v>
      </c>
      <c r="F53" s="118">
        <f t="shared" si="29"/>
        <v>5.27437400106553E-2</v>
      </c>
      <c r="G53" s="117">
        <f t="shared" si="32"/>
        <v>1131</v>
      </c>
      <c r="H53" s="118">
        <f t="shared" si="30"/>
        <v>0.20085242408098028</v>
      </c>
      <c r="I53" s="117">
        <f t="shared" si="33"/>
        <v>508</v>
      </c>
      <c r="J53" s="118">
        <f t="shared" si="31"/>
        <v>9.0214881903747116E-2</v>
      </c>
      <c r="K53" s="69"/>
      <c r="L53" s="56"/>
      <c r="M53" s="56" t="s">
        <v>156</v>
      </c>
      <c r="N53" s="29">
        <v>21</v>
      </c>
      <c r="O53" s="29">
        <v>0</v>
      </c>
      <c r="P53" s="29">
        <v>2</v>
      </c>
      <c r="Q53" s="29">
        <v>1</v>
      </c>
      <c r="S53" s="78"/>
      <c r="T53" s="84" t="s">
        <v>67</v>
      </c>
      <c r="U53" s="27">
        <f>(D65-SUM(E65,G65,I65))/D65</f>
        <v>0.71564688130478271</v>
      </c>
      <c r="AG53" s="2"/>
    </row>
    <row r="54" spans="2:33" ht="14.25" customHeight="1">
      <c r="B54" s="263"/>
      <c r="C54" s="95" t="s">
        <v>199</v>
      </c>
      <c r="D54" s="96">
        <f t="shared" si="34"/>
        <v>1292</v>
      </c>
      <c r="E54" s="97">
        <f t="shared" si="35"/>
        <v>9</v>
      </c>
      <c r="F54" s="89">
        <f t="shared" si="29"/>
        <v>6.9659442724458202E-3</v>
      </c>
      <c r="G54" s="97">
        <f t="shared" si="32"/>
        <v>30</v>
      </c>
      <c r="H54" s="89">
        <f t="shared" si="30"/>
        <v>2.3219814241486069E-2</v>
      </c>
      <c r="I54" s="97">
        <f t="shared" si="33"/>
        <v>25</v>
      </c>
      <c r="J54" s="89">
        <f t="shared" si="31"/>
        <v>1.9349845201238391E-2</v>
      </c>
      <c r="K54" s="69"/>
      <c r="L54" s="56"/>
      <c r="M54" s="56" t="s">
        <v>199</v>
      </c>
      <c r="N54" s="29">
        <v>33</v>
      </c>
      <c r="O54" s="29">
        <v>0</v>
      </c>
      <c r="P54" s="29">
        <v>0</v>
      </c>
      <c r="Q54" s="29">
        <v>0</v>
      </c>
      <c r="S54" s="78" t="s">
        <v>89</v>
      </c>
      <c r="T54" s="78" t="s">
        <v>138</v>
      </c>
      <c r="U54" s="27">
        <f>(D66-SUM(E66,G66,I66))/D66</f>
        <v>0.74438441074024297</v>
      </c>
      <c r="AG54" s="2"/>
    </row>
    <row r="55" spans="2:33" ht="14.25" customHeight="1">
      <c r="B55" s="264"/>
      <c r="C55" s="82" t="s">
        <v>67</v>
      </c>
      <c r="D55" s="93">
        <f t="shared" si="34"/>
        <v>84102</v>
      </c>
      <c r="E55" s="94">
        <f t="shared" si="35"/>
        <v>4371</v>
      </c>
      <c r="F55" s="88">
        <f t="shared" si="29"/>
        <v>5.1972604694299776E-2</v>
      </c>
      <c r="G55" s="94">
        <f t="shared" ref="G55:G86" si="36">P100</f>
        <v>15322</v>
      </c>
      <c r="H55" s="88">
        <f t="shared" si="30"/>
        <v>0.18218353903593257</v>
      </c>
      <c r="I55" s="94">
        <f t="shared" ref="I55:I86" si="37">Q100</f>
        <v>6632</v>
      </c>
      <c r="J55" s="88">
        <f t="shared" si="31"/>
        <v>7.885662647737271E-2</v>
      </c>
      <c r="K55" s="69"/>
      <c r="L55" s="56"/>
      <c r="M55" s="82" t="s">
        <v>67</v>
      </c>
      <c r="N55" s="29">
        <v>1202</v>
      </c>
      <c r="O55" s="29">
        <v>37</v>
      </c>
      <c r="P55" s="29">
        <v>151</v>
      </c>
      <c r="Q55" s="29">
        <v>56</v>
      </c>
      <c r="S55" s="78"/>
      <c r="T55" s="78" t="s">
        <v>270</v>
      </c>
      <c r="U55" s="27">
        <f>(D67-SUM(E67,G67,I67))/D67</f>
        <v>0.67550839964633069</v>
      </c>
      <c r="AG55" s="2"/>
    </row>
    <row r="56" spans="2:33" ht="14.25" customHeight="1">
      <c r="B56" s="262" t="s">
        <v>87</v>
      </c>
      <c r="C56" s="91" t="s">
        <v>138</v>
      </c>
      <c r="D56" s="93">
        <f t="shared" si="34"/>
        <v>52453</v>
      </c>
      <c r="E56" s="94">
        <f t="shared" si="35"/>
        <v>2393</v>
      </c>
      <c r="F56" s="88">
        <f t="shared" si="29"/>
        <v>4.5621794749585345E-2</v>
      </c>
      <c r="G56" s="94">
        <f t="shared" si="36"/>
        <v>8757</v>
      </c>
      <c r="H56" s="88">
        <f t="shared" si="30"/>
        <v>0.16694945951613827</v>
      </c>
      <c r="I56" s="94">
        <f t="shared" si="37"/>
        <v>4018</v>
      </c>
      <c r="J56" s="88">
        <f t="shared" si="31"/>
        <v>7.6601910281585417E-2</v>
      </c>
      <c r="K56" s="69"/>
      <c r="L56" s="56" t="s">
        <v>78</v>
      </c>
      <c r="M56" s="56" t="s">
        <v>138</v>
      </c>
      <c r="N56" s="29">
        <v>76128</v>
      </c>
      <c r="O56" s="29">
        <v>2743</v>
      </c>
      <c r="P56" s="29">
        <v>9831</v>
      </c>
      <c r="Q56" s="29">
        <v>4809</v>
      </c>
      <c r="S56" s="78"/>
      <c r="T56" s="78" t="s">
        <v>156</v>
      </c>
      <c r="U56" s="27">
        <f>(D68-SUM(E68,G68,I68))/D68</f>
        <v>0.69812540400775691</v>
      </c>
      <c r="AG56" s="2"/>
    </row>
    <row r="57" spans="2:33" ht="14.25" customHeight="1">
      <c r="B57" s="263"/>
      <c r="C57" s="122" t="s">
        <v>270</v>
      </c>
      <c r="D57" s="142">
        <f t="shared" si="34"/>
        <v>13363</v>
      </c>
      <c r="E57" s="143">
        <f t="shared" si="35"/>
        <v>864</v>
      </c>
      <c r="F57" s="144">
        <f>IFERROR(E57/D57,"-")</f>
        <v>6.4656140088303518E-2</v>
      </c>
      <c r="G57" s="143">
        <f t="shared" si="36"/>
        <v>2822</v>
      </c>
      <c r="H57" s="144">
        <f>IFERROR(G57/D57,"-")</f>
        <v>0.21118012422360249</v>
      </c>
      <c r="I57" s="143">
        <f t="shared" si="37"/>
        <v>1086</v>
      </c>
      <c r="J57" s="144">
        <f>IFERROR(I57/D57,"-")</f>
        <v>8.126917608321485E-2</v>
      </c>
      <c r="K57" s="69"/>
      <c r="L57" s="56"/>
      <c r="M57" s="56" t="s">
        <v>270</v>
      </c>
      <c r="N57" s="29">
        <v>25862</v>
      </c>
      <c r="O57" s="29">
        <v>1174</v>
      </c>
      <c r="P57" s="29">
        <v>3783</v>
      </c>
      <c r="Q57" s="29">
        <v>1813</v>
      </c>
      <c r="S57" s="78"/>
      <c r="T57" s="84" t="s">
        <v>67</v>
      </c>
      <c r="U57" s="27">
        <f>(D70-SUM(E70,G70,I70))/D70</f>
        <v>0.73391730622413309</v>
      </c>
      <c r="AG57" s="2"/>
    </row>
    <row r="58" spans="2:33" ht="14.25" customHeight="1">
      <c r="B58" s="263"/>
      <c r="C58" s="127" t="s">
        <v>156</v>
      </c>
      <c r="D58" s="116">
        <f t="shared" si="34"/>
        <v>4655</v>
      </c>
      <c r="E58" s="117">
        <f t="shared" si="35"/>
        <v>244</v>
      </c>
      <c r="F58" s="118">
        <f t="shared" si="29"/>
        <v>5.2416756176154669E-2</v>
      </c>
      <c r="G58" s="117">
        <f t="shared" si="36"/>
        <v>891</v>
      </c>
      <c r="H58" s="118">
        <f t="shared" si="30"/>
        <v>0.19140708915145005</v>
      </c>
      <c r="I58" s="117">
        <f t="shared" si="37"/>
        <v>377</v>
      </c>
      <c r="J58" s="118">
        <f t="shared" si="31"/>
        <v>8.098818474758325E-2</v>
      </c>
      <c r="K58" s="69"/>
      <c r="L58" s="56"/>
      <c r="M58" s="56" t="s">
        <v>156</v>
      </c>
      <c r="N58" s="29">
        <v>13155</v>
      </c>
      <c r="O58" s="29">
        <v>449</v>
      </c>
      <c r="P58" s="29">
        <v>1567</v>
      </c>
      <c r="Q58" s="29">
        <v>890</v>
      </c>
      <c r="S58" s="78" t="s">
        <v>90</v>
      </c>
      <c r="T58" s="78" t="s">
        <v>138</v>
      </c>
      <c r="U58" s="27">
        <f>(D71-SUM(E71,G71,I71))/D71</f>
        <v>0.76500866642155574</v>
      </c>
      <c r="AG58" s="2"/>
    </row>
    <row r="59" spans="2:33" ht="14.25" customHeight="1">
      <c r="B59" s="263"/>
      <c r="C59" s="95" t="s">
        <v>199</v>
      </c>
      <c r="D59" s="96">
        <f t="shared" si="34"/>
        <v>1152</v>
      </c>
      <c r="E59" s="97">
        <f t="shared" si="35"/>
        <v>6</v>
      </c>
      <c r="F59" s="89">
        <f t="shared" si="29"/>
        <v>5.208333333333333E-3</v>
      </c>
      <c r="G59" s="97">
        <f t="shared" si="36"/>
        <v>25</v>
      </c>
      <c r="H59" s="89">
        <f t="shared" si="30"/>
        <v>2.1701388888888888E-2</v>
      </c>
      <c r="I59" s="97">
        <f t="shared" si="37"/>
        <v>23</v>
      </c>
      <c r="J59" s="89">
        <f t="shared" si="31"/>
        <v>1.9965277777777776E-2</v>
      </c>
      <c r="K59" s="69"/>
      <c r="L59" s="56"/>
      <c r="M59" s="56" t="s">
        <v>199</v>
      </c>
      <c r="N59" s="29">
        <v>385</v>
      </c>
      <c r="O59" s="29">
        <v>3</v>
      </c>
      <c r="P59" s="29">
        <v>14</v>
      </c>
      <c r="Q59" s="29">
        <v>13</v>
      </c>
      <c r="S59" s="78"/>
      <c r="T59" s="78" t="s">
        <v>270</v>
      </c>
      <c r="U59" s="27">
        <f>(D72-SUM(E72,G72,I72))/D72</f>
        <v>0.69378447178616887</v>
      </c>
      <c r="AG59" s="2"/>
    </row>
    <row r="60" spans="2:33" ht="14.25" customHeight="1">
      <c r="B60" s="264"/>
      <c r="C60" s="82" t="s">
        <v>67</v>
      </c>
      <c r="D60" s="93">
        <f t="shared" si="34"/>
        <v>71623</v>
      </c>
      <c r="E60" s="94">
        <f t="shared" si="35"/>
        <v>3507</v>
      </c>
      <c r="F60" s="88">
        <f t="shared" si="29"/>
        <v>4.8964718037501923E-2</v>
      </c>
      <c r="G60" s="94">
        <f t="shared" si="36"/>
        <v>12495</v>
      </c>
      <c r="H60" s="88">
        <f t="shared" si="30"/>
        <v>0.17445513312762659</v>
      </c>
      <c r="I60" s="94">
        <f t="shared" si="37"/>
        <v>5504</v>
      </c>
      <c r="J60" s="88">
        <f t="shared" si="31"/>
        <v>7.6846822947935725E-2</v>
      </c>
      <c r="K60" s="69"/>
      <c r="L60" s="56"/>
      <c r="M60" s="82" t="s">
        <v>67</v>
      </c>
      <c r="N60" s="29">
        <v>115530</v>
      </c>
      <c r="O60" s="29">
        <v>4369</v>
      </c>
      <c r="P60" s="29">
        <v>15195</v>
      </c>
      <c r="Q60" s="29">
        <v>7525</v>
      </c>
      <c r="S60" s="78"/>
      <c r="T60" s="78" t="s">
        <v>156</v>
      </c>
      <c r="U60" s="27">
        <f>(D73-SUM(E73,G73,I73))/D73</f>
        <v>0.70523236919077026</v>
      </c>
      <c r="AG60" s="2"/>
    </row>
    <row r="61" spans="2:33" ht="14.25" customHeight="1">
      <c r="B61" s="262" t="s">
        <v>88</v>
      </c>
      <c r="C61" s="91" t="s">
        <v>138</v>
      </c>
      <c r="D61" s="93">
        <f t="shared" si="34"/>
        <v>43266</v>
      </c>
      <c r="E61" s="94">
        <f t="shared" si="35"/>
        <v>1786</v>
      </c>
      <c r="F61" s="88">
        <f t="shared" si="29"/>
        <v>4.1279526649100909E-2</v>
      </c>
      <c r="G61" s="94">
        <f t="shared" si="36"/>
        <v>6732</v>
      </c>
      <c r="H61" s="88">
        <f t="shared" si="30"/>
        <v>0.15559561780612952</v>
      </c>
      <c r="I61" s="94">
        <f t="shared" si="37"/>
        <v>3282</v>
      </c>
      <c r="J61" s="88">
        <f t="shared" si="31"/>
        <v>7.5856330606018582E-2</v>
      </c>
      <c r="K61" s="69"/>
      <c r="L61" s="56" t="s">
        <v>79</v>
      </c>
      <c r="M61" s="56" t="s">
        <v>138</v>
      </c>
      <c r="N61" s="29">
        <v>81870</v>
      </c>
      <c r="O61" s="29">
        <v>6250</v>
      </c>
      <c r="P61" s="29">
        <v>18711</v>
      </c>
      <c r="Q61" s="29">
        <v>5956</v>
      </c>
      <c r="S61" s="78"/>
      <c r="T61" s="84" t="s">
        <v>67</v>
      </c>
      <c r="U61" s="27">
        <f>(D75-SUM(E75,G75,I75))/D75</f>
        <v>0.75350647348951916</v>
      </c>
      <c r="AG61" s="2"/>
    </row>
    <row r="62" spans="2:33" ht="14.25" customHeight="1">
      <c r="B62" s="263"/>
      <c r="C62" s="122" t="s">
        <v>270</v>
      </c>
      <c r="D62" s="142">
        <f t="shared" si="34"/>
        <v>10953</v>
      </c>
      <c r="E62" s="143">
        <f t="shared" si="35"/>
        <v>681</v>
      </c>
      <c r="F62" s="144">
        <f>IFERROR(E62/D62,"-")</f>
        <v>6.2174746644754864E-2</v>
      </c>
      <c r="G62" s="143">
        <f t="shared" si="36"/>
        <v>2254</v>
      </c>
      <c r="H62" s="144">
        <f>IFERROR(G62/D62,"-")</f>
        <v>0.2057883684835205</v>
      </c>
      <c r="I62" s="143">
        <f t="shared" si="37"/>
        <v>852</v>
      </c>
      <c r="J62" s="144">
        <f>IFERROR(I62/D62,"-")</f>
        <v>7.7786907696521496E-2</v>
      </c>
      <c r="K62" s="69"/>
      <c r="L62" s="56"/>
      <c r="M62" s="56" t="s">
        <v>270</v>
      </c>
      <c r="N62" s="29">
        <v>26857</v>
      </c>
      <c r="O62" s="29">
        <v>2681</v>
      </c>
      <c r="P62" s="29">
        <v>7125</v>
      </c>
      <c r="Q62" s="29">
        <v>2058</v>
      </c>
      <c r="S62" s="78" t="s">
        <v>91</v>
      </c>
      <c r="T62" s="78" t="s">
        <v>138</v>
      </c>
      <c r="U62" s="27">
        <f>(D76-SUM(E76,G76,I76))/D76</f>
        <v>0.77749076382422733</v>
      </c>
      <c r="AG62" s="2"/>
    </row>
    <row r="63" spans="2:33" ht="14.25" customHeight="1">
      <c r="B63" s="263"/>
      <c r="C63" s="127" t="s">
        <v>156</v>
      </c>
      <c r="D63" s="116">
        <f t="shared" si="34"/>
        <v>3685</v>
      </c>
      <c r="E63" s="117">
        <f t="shared" si="35"/>
        <v>184</v>
      </c>
      <c r="F63" s="118">
        <f t="shared" si="29"/>
        <v>4.9932157394843961E-2</v>
      </c>
      <c r="G63" s="117">
        <f t="shared" si="36"/>
        <v>662</v>
      </c>
      <c r="H63" s="118">
        <f t="shared" si="30"/>
        <v>0.1796472184531886</v>
      </c>
      <c r="I63" s="117">
        <f t="shared" si="37"/>
        <v>293</v>
      </c>
      <c r="J63" s="118">
        <f t="shared" si="31"/>
        <v>7.951153324287652E-2</v>
      </c>
      <c r="K63" s="69"/>
      <c r="L63" s="56"/>
      <c r="M63" s="56" t="s">
        <v>156</v>
      </c>
      <c r="N63" s="29">
        <v>13281</v>
      </c>
      <c r="O63" s="29">
        <v>1023</v>
      </c>
      <c r="P63" s="29">
        <v>2955</v>
      </c>
      <c r="Q63" s="29">
        <v>1082</v>
      </c>
      <c r="S63" s="78"/>
      <c r="T63" s="78" t="s">
        <v>270</v>
      </c>
      <c r="U63" s="27">
        <f>(D77-SUM(E77,G77,I77))/D77</f>
        <v>0.71239710651035171</v>
      </c>
      <c r="AG63" s="2"/>
    </row>
    <row r="64" spans="2:33" ht="14.25" customHeight="1">
      <c r="B64" s="263"/>
      <c r="C64" s="95" t="s">
        <v>199</v>
      </c>
      <c r="D64" s="96">
        <f t="shared" si="34"/>
        <v>1079</v>
      </c>
      <c r="E64" s="97">
        <f t="shared" si="35"/>
        <v>8</v>
      </c>
      <c r="F64" s="89">
        <f t="shared" si="29"/>
        <v>7.4142724745134385E-3</v>
      </c>
      <c r="G64" s="97">
        <f t="shared" si="36"/>
        <v>28</v>
      </c>
      <c r="H64" s="89">
        <f t="shared" si="30"/>
        <v>2.5949953660797033E-2</v>
      </c>
      <c r="I64" s="97">
        <f t="shared" si="37"/>
        <v>10</v>
      </c>
      <c r="J64" s="89">
        <f t="shared" si="31"/>
        <v>9.2678405931417972E-3</v>
      </c>
      <c r="K64" s="69"/>
      <c r="L64" s="56"/>
      <c r="M64" s="56" t="s">
        <v>199</v>
      </c>
      <c r="N64" s="29">
        <v>522</v>
      </c>
      <c r="O64" s="29">
        <v>4</v>
      </c>
      <c r="P64" s="29">
        <v>34</v>
      </c>
      <c r="Q64" s="29">
        <v>12</v>
      </c>
      <c r="S64" s="78"/>
      <c r="T64" s="78" t="s">
        <v>156</v>
      </c>
      <c r="U64" s="27">
        <f>(D78-SUM(E78,G78,I78))/D78</f>
        <v>0.73835832675611679</v>
      </c>
      <c r="AG64" s="2"/>
    </row>
    <row r="65" spans="2:33" ht="14.25" customHeight="1">
      <c r="B65" s="264"/>
      <c r="C65" s="82" t="s">
        <v>67</v>
      </c>
      <c r="D65" s="93">
        <f t="shared" si="34"/>
        <v>58983</v>
      </c>
      <c r="E65" s="94">
        <f t="shared" si="35"/>
        <v>2659</v>
      </c>
      <c r="F65" s="88">
        <f t="shared" si="29"/>
        <v>4.5080785989183324E-2</v>
      </c>
      <c r="G65" s="94">
        <f t="shared" si="36"/>
        <v>9676</v>
      </c>
      <c r="H65" s="88">
        <f t="shared" si="30"/>
        <v>0.1640472678568401</v>
      </c>
      <c r="I65" s="94">
        <f t="shared" si="37"/>
        <v>4437</v>
      </c>
      <c r="J65" s="88">
        <f t="shared" si="31"/>
        <v>7.5225064849193835E-2</v>
      </c>
      <c r="K65" s="69"/>
      <c r="L65" s="56"/>
      <c r="M65" s="82" t="s">
        <v>67</v>
      </c>
      <c r="N65" s="29">
        <v>122530</v>
      </c>
      <c r="O65" s="29">
        <v>9958</v>
      </c>
      <c r="P65" s="29">
        <v>28825</v>
      </c>
      <c r="Q65" s="29">
        <v>9108</v>
      </c>
      <c r="S65" s="78"/>
      <c r="T65" s="84" t="s">
        <v>67</v>
      </c>
      <c r="U65" s="27">
        <f>(D80-SUM(E80,G80,I80))/D80</f>
        <v>0.76918645870258773</v>
      </c>
      <c r="AG65" s="2"/>
    </row>
    <row r="66" spans="2:33" ht="14.25" customHeight="1">
      <c r="B66" s="262" t="s">
        <v>89</v>
      </c>
      <c r="C66" s="91" t="s">
        <v>138</v>
      </c>
      <c r="D66" s="93">
        <f t="shared" si="34"/>
        <v>36461</v>
      </c>
      <c r="E66" s="94">
        <f t="shared" si="35"/>
        <v>1334</v>
      </c>
      <c r="F66" s="88">
        <f t="shared" si="29"/>
        <v>3.6587038205205563E-2</v>
      </c>
      <c r="G66" s="94">
        <f t="shared" si="36"/>
        <v>5396</v>
      </c>
      <c r="H66" s="88">
        <f t="shared" si="30"/>
        <v>0.14799374674309537</v>
      </c>
      <c r="I66" s="94">
        <f t="shared" si="37"/>
        <v>2590</v>
      </c>
      <c r="J66" s="88">
        <f t="shared" si="31"/>
        <v>7.1034804311456076E-2</v>
      </c>
      <c r="K66" s="69"/>
      <c r="L66" s="56" t="s">
        <v>80</v>
      </c>
      <c r="M66" s="56" t="s">
        <v>138</v>
      </c>
      <c r="N66" s="29">
        <v>84885</v>
      </c>
      <c r="O66" s="29">
        <v>6223</v>
      </c>
      <c r="P66" s="29">
        <v>19214</v>
      </c>
      <c r="Q66" s="29">
        <v>6221</v>
      </c>
      <c r="S66" s="78" t="s">
        <v>92</v>
      </c>
      <c r="T66" s="78" t="s">
        <v>138</v>
      </c>
      <c r="U66" s="27">
        <f>(D81-SUM(E81,G81,I81))/D81</f>
        <v>0.79324852248822997</v>
      </c>
      <c r="AG66" s="2"/>
    </row>
    <row r="67" spans="2:33" ht="14.25" customHeight="1">
      <c r="B67" s="263"/>
      <c r="C67" s="122" t="s">
        <v>270</v>
      </c>
      <c r="D67" s="142">
        <f t="shared" si="34"/>
        <v>9048</v>
      </c>
      <c r="E67" s="143">
        <f t="shared" si="35"/>
        <v>480</v>
      </c>
      <c r="F67" s="144">
        <f>IFERROR(E67/D67,"-")</f>
        <v>5.3050397877984087E-2</v>
      </c>
      <c r="G67" s="143">
        <f t="shared" si="36"/>
        <v>1721</v>
      </c>
      <c r="H67" s="144">
        <f>IFERROR(G67/D67,"-")</f>
        <v>0.19020778072502209</v>
      </c>
      <c r="I67" s="143">
        <f t="shared" si="37"/>
        <v>735</v>
      </c>
      <c r="J67" s="144">
        <f>IFERROR(I67/D67,"-")</f>
        <v>8.1233421750663129E-2</v>
      </c>
      <c r="K67" s="69"/>
      <c r="L67" s="56"/>
      <c r="M67" s="56" t="s">
        <v>270</v>
      </c>
      <c r="N67" s="29">
        <v>25397</v>
      </c>
      <c r="O67" s="29">
        <v>2348</v>
      </c>
      <c r="P67" s="29">
        <v>6838</v>
      </c>
      <c r="Q67" s="29">
        <v>1913</v>
      </c>
      <c r="S67" s="78"/>
      <c r="T67" s="78" t="s">
        <v>270</v>
      </c>
      <c r="U67" s="27">
        <f>(D82-SUM(E82,G82,I82))/D82</f>
        <v>0.72709578757124982</v>
      </c>
      <c r="AG67" s="2"/>
    </row>
    <row r="68" spans="2:33" ht="14.25" customHeight="1">
      <c r="B68" s="263"/>
      <c r="C68" s="127" t="s">
        <v>156</v>
      </c>
      <c r="D68" s="116">
        <f t="shared" si="34"/>
        <v>3094</v>
      </c>
      <c r="E68" s="117">
        <f t="shared" si="35"/>
        <v>152</v>
      </c>
      <c r="F68" s="118">
        <f t="shared" si="29"/>
        <v>4.9127343244990303E-2</v>
      </c>
      <c r="G68" s="117">
        <f t="shared" si="36"/>
        <v>547</v>
      </c>
      <c r="H68" s="118">
        <f t="shared" si="30"/>
        <v>0.17679379444085327</v>
      </c>
      <c r="I68" s="117">
        <f t="shared" si="37"/>
        <v>235</v>
      </c>
      <c r="J68" s="118">
        <f t="shared" si="31"/>
        <v>7.5953458306399477E-2</v>
      </c>
      <c r="K68" s="69"/>
      <c r="L68" s="56"/>
      <c r="M68" s="56" t="s">
        <v>156</v>
      </c>
      <c r="N68" s="29">
        <v>11940</v>
      </c>
      <c r="O68" s="29">
        <v>825</v>
      </c>
      <c r="P68" s="29">
        <v>2621</v>
      </c>
      <c r="Q68" s="29">
        <v>934</v>
      </c>
      <c r="S68" s="78"/>
      <c r="T68" s="78" t="s">
        <v>156</v>
      </c>
      <c r="U68" s="27">
        <f>(D83-SUM(E83,G83,I83))/D83</f>
        <v>0.74027777777777781</v>
      </c>
      <c r="AG68" s="2"/>
    </row>
    <row r="69" spans="2:33" ht="14.25" customHeight="1">
      <c r="B69" s="263"/>
      <c r="C69" s="95" t="s">
        <v>199</v>
      </c>
      <c r="D69" s="96">
        <f t="shared" si="34"/>
        <v>1171</v>
      </c>
      <c r="E69" s="97">
        <f t="shared" si="35"/>
        <v>4</v>
      </c>
      <c r="F69" s="89">
        <f t="shared" si="29"/>
        <v>3.4158838599487617E-3</v>
      </c>
      <c r="G69" s="97">
        <f t="shared" si="36"/>
        <v>29</v>
      </c>
      <c r="H69" s="89">
        <f t="shared" si="30"/>
        <v>2.4765157984628524E-2</v>
      </c>
      <c r="I69" s="97">
        <f t="shared" si="37"/>
        <v>21</v>
      </c>
      <c r="J69" s="89">
        <f t="shared" si="31"/>
        <v>1.7933390264730998E-2</v>
      </c>
      <c r="K69" s="69"/>
      <c r="L69" s="56"/>
      <c r="M69" s="56" t="s">
        <v>199</v>
      </c>
      <c r="N69" s="29">
        <v>641</v>
      </c>
      <c r="O69" s="29">
        <v>8</v>
      </c>
      <c r="P69" s="29">
        <v>36</v>
      </c>
      <c r="Q69" s="29">
        <v>20</v>
      </c>
      <c r="S69" s="78"/>
      <c r="T69" s="84" t="s">
        <v>67</v>
      </c>
      <c r="U69" s="27">
        <f>(D85-SUM(E85,G85,I85))/D85</f>
        <v>0.78459571748162349</v>
      </c>
      <c r="AG69" s="2"/>
    </row>
    <row r="70" spans="2:33" ht="14.25" customHeight="1">
      <c r="B70" s="264"/>
      <c r="C70" s="82" t="s">
        <v>67</v>
      </c>
      <c r="D70" s="93">
        <f t="shared" si="34"/>
        <v>49774</v>
      </c>
      <c r="E70" s="94">
        <f t="shared" si="35"/>
        <v>1970</v>
      </c>
      <c r="F70" s="88">
        <f t="shared" si="29"/>
        <v>3.9578896612689353E-2</v>
      </c>
      <c r="G70" s="94">
        <f t="shared" si="36"/>
        <v>7693</v>
      </c>
      <c r="H70" s="88">
        <f t="shared" si="30"/>
        <v>0.15455860489412143</v>
      </c>
      <c r="I70" s="94">
        <f t="shared" si="37"/>
        <v>3581</v>
      </c>
      <c r="J70" s="88">
        <f t="shared" si="31"/>
        <v>7.194519226905613E-2</v>
      </c>
      <c r="K70" s="69"/>
      <c r="L70" s="56"/>
      <c r="M70" s="82" t="s">
        <v>67</v>
      </c>
      <c r="N70" s="29">
        <v>122863</v>
      </c>
      <c r="O70" s="29">
        <v>9404</v>
      </c>
      <c r="P70" s="29">
        <v>28709</v>
      </c>
      <c r="Q70" s="29">
        <v>9088</v>
      </c>
      <c r="S70" s="78" t="s">
        <v>93</v>
      </c>
      <c r="T70" s="78" t="s">
        <v>138</v>
      </c>
      <c r="U70" s="27">
        <f>(D86-SUM(E86,G86,I86))/D86</f>
        <v>0.805309364548495</v>
      </c>
    </row>
    <row r="71" spans="2:33" ht="14.25" customHeight="1">
      <c r="B71" s="262" t="s">
        <v>90</v>
      </c>
      <c r="C71" s="91" t="s">
        <v>138</v>
      </c>
      <c r="D71" s="93">
        <f t="shared" si="34"/>
        <v>38078</v>
      </c>
      <c r="E71" s="94">
        <f t="shared" si="35"/>
        <v>1252</v>
      </c>
      <c r="F71" s="88">
        <f t="shared" si="29"/>
        <v>3.2879878144860548E-2</v>
      </c>
      <c r="G71" s="94">
        <f t="shared" si="36"/>
        <v>5184</v>
      </c>
      <c r="H71" s="88">
        <f t="shared" si="30"/>
        <v>0.13614160407584433</v>
      </c>
      <c r="I71" s="94">
        <f t="shared" si="37"/>
        <v>2512</v>
      </c>
      <c r="J71" s="88">
        <f t="shared" si="31"/>
        <v>6.5969851357739376E-2</v>
      </c>
      <c r="K71" s="69"/>
      <c r="L71" s="56" t="s">
        <v>81</v>
      </c>
      <c r="M71" s="56" t="s">
        <v>138</v>
      </c>
      <c r="N71" s="29">
        <v>64298</v>
      </c>
      <c r="O71" s="29">
        <v>4131</v>
      </c>
      <c r="P71" s="29">
        <v>14120</v>
      </c>
      <c r="Q71" s="29">
        <v>4749</v>
      </c>
      <c r="S71" s="78"/>
      <c r="T71" s="78" t="s">
        <v>270</v>
      </c>
      <c r="U71" s="27">
        <f>(D87-SUM(E87,G87,I87))/D87</f>
        <v>0.75150943396226411</v>
      </c>
    </row>
    <row r="72" spans="2:33" ht="14.25" customHeight="1">
      <c r="B72" s="263"/>
      <c r="C72" s="122" t="s">
        <v>270</v>
      </c>
      <c r="D72" s="142">
        <f t="shared" si="34"/>
        <v>9428</v>
      </c>
      <c r="E72" s="143">
        <f t="shared" si="35"/>
        <v>502</v>
      </c>
      <c r="F72" s="144">
        <f>IFERROR(E72/D72,"-")</f>
        <v>5.3245651251591003E-2</v>
      </c>
      <c r="G72" s="143">
        <f t="shared" si="36"/>
        <v>1662</v>
      </c>
      <c r="H72" s="144">
        <f>IFERROR(G72/D72,"-")</f>
        <v>0.17628341111582521</v>
      </c>
      <c r="I72" s="143">
        <f t="shared" si="37"/>
        <v>723</v>
      </c>
      <c r="J72" s="144">
        <f>IFERROR(I72/D72,"-")</f>
        <v>7.6686465846414933E-2</v>
      </c>
      <c r="K72" s="76"/>
      <c r="L72" s="56"/>
      <c r="M72" s="56" t="s">
        <v>270</v>
      </c>
      <c r="N72" s="29">
        <v>18351</v>
      </c>
      <c r="O72" s="29">
        <v>1559</v>
      </c>
      <c r="P72" s="29">
        <v>5017</v>
      </c>
      <c r="Q72" s="29">
        <v>1375</v>
      </c>
      <c r="S72" s="78"/>
      <c r="T72" s="78" t="s">
        <v>156</v>
      </c>
      <c r="U72" s="27">
        <f>(D88-SUM(E88,G88,I88))/D88</f>
        <v>0.77312905126694165</v>
      </c>
    </row>
    <row r="73" spans="2:33" ht="14.25" customHeight="1">
      <c r="B73" s="263"/>
      <c r="C73" s="127" t="s">
        <v>156</v>
      </c>
      <c r="D73" s="116">
        <f t="shared" si="34"/>
        <v>3077</v>
      </c>
      <c r="E73" s="117">
        <f t="shared" si="35"/>
        <v>143</v>
      </c>
      <c r="F73" s="118">
        <f t="shared" si="29"/>
        <v>4.6473838154046147E-2</v>
      </c>
      <c r="G73" s="117">
        <f t="shared" si="36"/>
        <v>505</v>
      </c>
      <c r="H73" s="118">
        <f t="shared" si="30"/>
        <v>0.16412089697757556</v>
      </c>
      <c r="I73" s="117">
        <f t="shared" si="37"/>
        <v>259</v>
      </c>
      <c r="J73" s="118">
        <f t="shared" si="31"/>
        <v>8.4172895677608064E-2</v>
      </c>
      <c r="K73" s="76"/>
      <c r="L73" s="56"/>
      <c r="M73" s="56" t="s">
        <v>156</v>
      </c>
      <c r="N73" s="29">
        <v>8566</v>
      </c>
      <c r="O73" s="29">
        <v>539</v>
      </c>
      <c r="P73" s="29">
        <v>1926</v>
      </c>
      <c r="Q73" s="29">
        <v>666</v>
      </c>
      <c r="S73" s="78"/>
      <c r="T73" s="84" t="s">
        <v>67</v>
      </c>
      <c r="U73" s="27">
        <f>(D90-SUM(E90,G90,I90))/D90</f>
        <v>0.8012057553062556</v>
      </c>
    </row>
    <row r="74" spans="2:33" ht="14.25" customHeight="1">
      <c r="B74" s="263"/>
      <c r="C74" s="95" t="s">
        <v>199</v>
      </c>
      <c r="D74" s="96">
        <f t="shared" si="34"/>
        <v>1321</v>
      </c>
      <c r="E74" s="97">
        <f t="shared" si="35"/>
        <v>1</v>
      </c>
      <c r="F74" s="89">
        <f t="shared" si="29"/>
        <v>7.5700227100681302E-4</v>
      </c>
      <c r="G74" s="97">
        <f t="shared" si="36"/>
        <v>31</v>
      </c>
      <c r="H74" s="89">
        <f t="shared" si="30"/>
        <v>2.3467070401211203E-2</v>
      </c>
      <c r="I74" s="97">
        <f t="shared" si="37"/>
        <v>20</v>
      </c>
      <c r="J74" s="89">
        <f t="shared" si="31"/>
        <v>1.514004542013626E-2</v>
      </c>
      <c r="K74" s="76"/>
      <c r="L74" s="56"/>
      <c r="M74" s="56" t="s">
        <v>199</v>
      </c>
      <c r="N74" s="29">
        <v>683</v>
      </c>
      <c r="O74" s="29">
        <v>9</v>
      </c>
      <c r="P74" s="29">
        <v>22</v>
      </c>
      <c r="Q74" s="29">
        <v>20</v>
      </c>
      <c r="S74" s="78" t="s">
        <v>94</v>
      </c>
      <c r="T74" s="78" t="s">
        <v>138</v>
      </c>
      <c r="U74" s="27">
        <f>(D91-SUM(E91,G91,I91))/D91</f>
        <v>0.82634639696586598</v>
      </c>
    </row>
    <row r="75" spans="2:33" ht="14.25" customHeight="1">
      <c r="B75" s="264"/>
      <c r="C75" s="82" t="s">
        <v>67</v>
      </c>
      <c r="D75" s="29">
        <f t="shared" si="34"/>
        <v>51904</v>
      </c>
      <c r="E75" s="26">
        <f t="shared" si="35"/>
        <v>1898</v>
      </c>
      <c r="F75" s="64">
        <f t="shared" si="29"/>
        <v>3.6567509247842168E-2</v>
      </c>
      <c r="G75" s="26">
        <f t="shared" si="36"/>
        <v>7382</v>
      </c>
      <c r="H75" s="64">
        <f t="shared" si="30"/>
        <v>0.14222410604192356</v>
      </c>
      <c r="I75" s="26">
        <f t="shared" si="37"/>
        <v>3514</v>
      </c>
      <c r="J75" s="64">
        <f t="shared" si="31"/>
        <v>6.7701911220715172E-2</v>
      </c>
      <c r="L75" s="56"/>
      <c r="M75" s="82" t="s">
        <v>67</v>
      </c>
      <c r="N75" s="29">
        <v>91898</v>
      </c>
      <c r="O75" s="29">
        <v>6238</v>
      </c>
      <c r="P75" s="29">
        <v>21085</v>
      </c>
      <c r="Q75" s="29">
        <v>6810</v>
      </c>
      <c r="S75" s="78"/>
      <c r="T75" s="78" t="s">
        <v>270</v>
      </c>
      <c r="U75" s="27">
        <f>(D92-SUM(E92,G92,I92))/D92</f>
        <v>0.76358053849787433</v>
      </c>
    </row>
    <row r="76" spans="2:33" ht="14.25" customHeight="1">
      <c r="B76" s="262" t="s">
        <v>91</v>
      </c>
      <c r="C76" s="91" t="s">
        <v>138</v>
      </c>
      <c r="D76" s="93">
        <f t="shared" si="34"/>
        <v>33293</v>
      </c>
      <c r="E76" s="94">
        <f t="shared" si="35"/>
        <v>1007</v>
      </c>
      <c r="F76" s="88">
        <f t="shared" si="29"/>
        <v>3.0246598384044695E-2</v>
      </c>
      <c r="G76" s="94">
        <f t="shared" si="36"/>
        <v>4140</v>
      </c>
      <c r="H76" s="88">
        <f t="shared" si="30"/>
        <v>0.12435046406151443</v>
      </c>
      <c r="I76" s="94">
        <f t="shared" si="37"/>
        <v>2261</v>
      </c>
      <c r="J76" s="88">
        <f t="shared" si="31"/>
        <v>6.7912173730213563E-2</v>
      </c>
      <c r="L76" s="56" t="s">
        <v>82</v>
      </c>
      <c r="M76" s="56" t="s">
        <v>138</v>
      </c>
      <c r="N76" s="29">
        <v>46087</v>
      </c>
      <c r="O76" s="29">
        <v>2850</v>
      </c>
      <c r="P76" s="29">
        <v>9652</v>
      </c>
      <c r="Q76" s="29">
        <v>3461</v>
      </c>
      <c r="S76" s="78"/>
      <c r="T76" s="78" t="s">
        <v>156</v>
      </c>
      <c r="U76" s="27">
        <f>(D93-SUM(E93,G93,I93))/D93</f>
        <v>0.76728624535315981</v>
      </c>
    </row>
    <row r="77" spans="2:33" ht="14.25" customHeight="1">
      <c r="B77" s="263"/>
      <c r="C77" s="135" t="s">
        <v>270</v>
      </c>
      <c r="D77" s="142">
        <f t="shared" si="34"/>
        <v>8018</v>
      </c>
      <c r="E77" s="143">
        <f t="shared" si="35"/>
        <v>368</v>
      </c>
      <c r="F77" s="144">
        <f>IFERROR(E77/D77,"-")</f>
        <v>4.589673235220753E-2</v>
      </c>
      <c r="G77" s="143">
        <f t="shared" si="36"/>
        <v>1364</v>
      </c>
      <c r="H77" s="144">
        <f>IFERROR(G77/D77,"-")</f>
        <v>0.17011723621850836</v>
      </c>
      <c r="I77" s="143">
        <f t="shared" si="37"/>
        <v>574</v>
      </c>
      <c r="J77" s="144">
        <f>IFERROR(I77/D77,"-")</f>
        <v>7.1588924918932401E-2</v>
      </c>
      <c r="L77" s="56"/>
      <c r="M77" s="56" t="s">
        <v>270</v>
      </c>
      <c r="N77" s="29">
        <v>12683</v>
      </c>
      <c r="O77" s="29">
        <v>1027</v>
      </c>
      <c r="P77" s="29">
        <v>3283</v>
      </c>
      <c r="Q77" s="29">
        <v>938</v>
      </c>
      <c r="S77" s="78"/>
      <c r="T77" s="84" t="s">
        <v>67</v>
      </c>
      <c r="U77" s="27">
        <f>(D95-SUM(E95,G95,I95))/D95</f>
        <v>0.81999246987951813</v>
      </c>
    </row>
    <row r="78" spans="2:33" ht="14.25" customHeight="1">
      <c r="B78" s="263"/>
      <c r="C78" s="92" t="s">
        <v>156</v>
      </c>
      <c r="D78" s="116">
        <f t="shared" si="34"/>
        <v>2534</v>
      </c>
      <c r="E78" s="117">
        <f t="shared" si="35"/>
        <v>119</v>
      </c>
      <c r="F78" s="118">
        <f t="shared" si="29"/>
        <v>4.6961325966850827E-2</v>
      </c>
      <c r="G78" s="117">
        <f t="shared" si="36"/>
        <v>365</v>
      </c>
      <c r="H78" s="118">
        <f t="shared" si="30"/>
        <v>0.14404104183109709</v>
      </c>
      <c r="I78" s="117">
        <f t="shared" si="37"/>
        <v>179</v>
      </c>
      <c r="J78" s="118">
        <f t="shared" si="31"/>
        <v>7.0639305445935274E-2</v>
      </c>
      <c r="L78" s="56"/>
      <c r="M78" s="56" t="s">
        <v>156</v>
      </c>
      <c r="N78" s="29">
        <v>5511</v>
      </c>
      <c r="O78" s="29">
        <v>366</v>
      </c>
      <c r="P78" s="29">
        <v>1148</v>
      </c>
      <c r="Q78" s="29">
        <v>440</v>
      </c>
      <c r="S78" s="78" t="s">
        <v>95</v>
      </c>
      <c r="T78" s="78" t="s">
        <v>138</v>
      </c>
      <c r="U78" s="27">
        <f>(D96-SUM(E96,G96,I96))/D96</f>
        <v>0.83980698200881687</v>
      </c>
    </row>
    <row r="79" spans="2:33" ht="14.25" customHeight="1">
      <c r="B79" s="263"/>
      <c r="C79" s="95" t="s">
        <v>199</v>
      </c>
      <c r="D79" s="96">
        <f t="shared" si="34"/>
        <v>1291</v>
      </c>
      <c r="E79" s="97">
        <f t="shared" si="35"/>
        <v>1</v>
      </c>
      <c r="F79" s="89">
        <f t="shared" si="29"/>
        <v>7.7459333849728897E-4</v>
      </c>
      <c r="G79" s="97">
        <f t="shared" si="36"/>
        <v>25</v>
      </c>
      <c r="H79" s="89">
        <f t="shared" si="30"/>
        <v>1.9364833462432222E-2</v>
      </c>
      <c r="I79" s="97">
        <f t="shared" si="37"/>
        <v>15</v>
      </c>
      <c r="J79" s="89">
        <f t="shared" si="31"/>
        <v>1.1618900077459334E-2</v>
      </c>
      <c r="L79" s="56"/>
      <c r="M79" s="56" t="s">
        <v>199</v>
      </c>
      <c r="N79" s="29">
        <v>587</v>
      </c>
      <c r="O79" s="29">
        <v>2</v>
      </c>
      <c r="P79" s="29">
        <v>14</v>
      </c>
      <c r="Q79" s="29">
        <v>11</v>
      </c>
      <c r="S79" s="78"/>
      <c r="T79" s="78" t="s">
        <v>270</v>
      </c>
      <c r="U79" s="27">
        <f>(D97-SUM(E97,G97,I97))/D97</f>
        <v>0.77795612627073296</v>
      </c>
    </row>
    <row r="80" spans="2:33" ht="14.25" customHeight="1">
      <c r="B80" s="264"/>
      <c r="C80" s="82" t="s">
        <v>67</v>
      </c>
      <c r="D80" s="93">
        <f t="shared" si="34"/>
        <v>45136</v>
      </c>
      <c r="E80" s="94">
        <f t="shared" si="35"/>
        <v>1495</v>
      </c>
      <c r="F80" s="88">
        <f t="shared" si="29"/>
        <v>3.3122119815668205E-2</v>
      </c>
      <c r="G80" s="94">
        <f t="shared" si="36"/>
        <v>5894</v>
      </c>
      <c r="H80" s="88">
        <f t="shared" si="30"/>
        <v>0.13058312655086848</v>
      </c>
      <c r="I80" s="94">
        <f t="shared" si="37"/>
        <v>3029</v>
      </c>
      <c r="J80" s="88">
        <f t="shared" si="31"/>
        <v>6.710829493087557E-2</v>
      </c>
      <c r="L80" s="56"/>
      <c r="M80" s="82" t="s">
        <v>67</v>
      </c>
      <c r="N80" s="29">
        <v>64868</v>
      </c>
      <c r="O80" s="29">
        <v>4245</v>
      </c>
      <c r="P80" s="29">
        <v>14097</v>
      </c>
      <c r="Q80" s="29">
        <v>4850</v>
      </c>
      <c r="S80" s="78"/>
      <c r="T80" s="78" t="s">
        <v>156</v>
      </c>
      <c r="U80" s="27">
        <f>(D98-SUM(E98,G98,I98))/D98</f>
        <v>0.79319148936170214</v>
      </c>
    </row>
    <row r="81" spans="2:21" ht="14.25" customHeight="1">
      <c r="B81" s="262" t="s">
        <v>92</v>
      </c>
      <c r="C81" s="91" t="s">
        <v>138</v>
      </c>
      <c r="D81" s="93">
        <f t="shared" si="34"/>
        <v>29949</v>
      </c>
      <c r="E81" s="94">
        <f t="shared" si="35"/>
        <v>822</v>
      </c>
      <c r="F81" s="88">
        <f t="shared" si="29"/>
        <v>2.7446659320845439E-2</v>
      </c>
      <c r="G81" s="94">
        <f t="shared" si="36"/>
        <v>3617</v>
      </c>
      <c r="H81" s="88">
        <f t="shared" si="30"/>
        <v>0.1207719790310194</v>
      </c>
      <c r="I81" s="94">
        <f t="shared" si="37"/>
        <v>1753</v>
      </c>
      <c r="J81" s="88">
        <f t="shared" si="31"/>
        <v>5.8532839159905169E-2</v>
      </c>
      <c r="L81" s="56" t="s">
        <v>83</v>
      </c>
      <c r="M81" s="56" t="s">
        <v>138</v>
      </c>
      <c r="N81" s="29">
        <v>56915</v>
      </c>
      <c r="O81" s="29">
        <v>3246</v>
      </c>
      <c r="P81" s="29">
        <v>11568</v>
      </c>
      <c r="Q81" s="29">
        <v>4299</v>
      </c>
      <c r="S81" s="78"/>
      <c r="T81" s="84" t="s">
        <v>67</v>
      </c>
      <c r="U81" s="27">
        <f>(D100-SUM(E100,G100,I100))/D100</f>
        <v>0.83448095528632438</v>
      </c>
    </row>
    <row r="82" spans="2:21" ht="14.25" customHeight="1">
      <c r="B82" s="263"/>
      <c r="C82" s="135" t="s">
        <v>270</v>
      </c>
      <c r="D82" s="142">
        <f t="shared" ref="D82:D110" si="38">N127</f>
        <v>7193</v>
      </c>
      <c r="E82" s="143">
        <f t="shared" ref="E82:E110" si="39">O127</f>
        <v>298</v>
      </c>
      <c r="F82" s="144">
        <f>IFERROR(E82/D82,"-")</f>
        <v>4.1429167245933547E-2</v>
      </c>
      <c r="G82" s="143">
        <f t="shared" si="36"/>
        <v>1169</v>
      </c>
      <c r="H82" s="144">
        <f>IFERROR(G82/D82,"-")</f>
        <v>0.16251911580703463</v>
      </c>
      <c r="I82" s="143">
        <f t="shared" si="37"/>
        <v>496</v>
      </c>
      <c r="J82" s="144">
        <f>IFERROR(I82/D82,"-")</f>
        <v>6.8955929375782016E-2</v>
      </c>
      <c r="L82" s="56"/>
      <c r="M82" s="56" t="s">
        <v>270</v>
      </c>
      <c r="N82" s="29">
        <v>15004</v>
      </c>
      <c r="O82" s="29">
        <v>1150</v>
      </c>
      <c r="P82" s="29">
        <v>3863</v>
      </c>
      <c r="Q82" s="29">
        <v>1166</v>
      </c>
      <c r="S82" s="78" t="s">
        <v>96</v>
      </c>
      <c r="T82" s="78" t="s">
        <v>138</v>
      </c>
      <c r="U82" s="27">
        <f>(D101-SUM(E101,G101,I101))/D101</f>
        <v>0.85680410005354546</v>
      </c>
    </row>
    <row r="83" spans="2:21" ht="14.25" customHeight="1">
      <c r="B83" s="263"/>
      <c r="C83" s="92" t="s">
        <v>156</v>
      </c>
      <c r="D83" s="116">
        <f t="shared" si="38"/>
        <v>2160</v>
      </c>
      <c r="E83" s="117">
        <f t="shared" si="39"/>
        <v>83</v>
      </c>
      <c r="F83" s="118">
        <f t="shared" si="29"/>
        <v>3.8425925925925926E-2</v>
      </c>
      <c r="G83" s="117">
        <f t="shared" si="36"/>
        <v>316</v>
      </c>
      <c r="H83" s="118">
        <f t="shared" si="30"/>
        <v>0.14629629629629629</v>
      </c>
      <c r="I83" s="117">
        <f t="shared" si="37"/>
        <v>162</v>
      </c>
      <c r="J83" s="118">
        <f t="shared" si="31"/>
        <v>7.4999999999999997E-2</v>
      </c>
      <c r="L83" s="56"/>
      <c r="M83" s="56" t="s">
        <v>156</v>
      </c>
      <c r="N83" s="29">
        <v>6219</v>
      </c>
      <c r="O83" s="29">
        <v>367</v>
      </c>
      <c r="P83" s="29">
        <v>1314</v>
      </c>
      <c r="Q83" s="29">
        <v>522</v>
      </c>
      <c r="S83" s="78"/>
      <c r="T83" s="78" t="s">
        <v>270</v>
      </c>
      <c r="U83" s="27">
        <f>(D102-SUM(E102,G102,I102))/D102</f>
        <v>0.79329403095062634</v>
      </c>
    </row>
    <row r="84" spans="2:21" ht="14.25" customHeight="1">
      <c r="B84" s="263"/>
      <c r="C84" s="95" t="s">
        <v>199</v>
      </c>
      <c r="D84" s="96">
        <f t="shared" si="38"/>
        <v>1375</v>
      </c>
      <c r="E84" s="97">
        <f t="shared" si="39"/>
        <v>4</v>
      </c>
      <c r="F84" s="89">
        <f t="shared" si="29"/>
        <v>2.9090909090909089E-3</v>
      </c>
      <c r="G84" s="97">
        <f t="shared" si="36"/>
        <v>21</v>
      </c>
      <c r="H84" s="89">
        <f t="shared" si="30"/>
        <v>1.5272727272727273E-2</v>
      </c>
      <c r="I84" s="97">
        <f t="shared" si="37"/>
        <v>21</v>
      </c>
      <c r="J84" s="89">
        <f t="shared" si="31"/>
        <v>1.5272727272727273E-2</v>
      </c>
      <c r="L84" s="56"/>
      <c r="M84" s="56" t="s">
        <v>199</v>
      </c>
      <c r="N84" s="29">
        <v>861</v>
      </c>
      <c r="O84" s="29">
        <v>0</v>
      </c>
      <c r="P84" s="29">
        <v>30</v>
      </c>
      <c r="Q84" s="29">
        <v>20</v>
      </c>
      <c r="S84" s="78"/>
      <c r="T84" s="78" t="s">
        <v>156</v>
      </c>
      <c r="U84" s="27">
        <f>(D103-SUM(E103,G103,I103))/D103</f>
        <v>0.82126696832579182</v>
      </c>
    </row>
    <row r="85" spans="2:21" ht="14.25" customHeight="1">
      <c r="B85" s="264"/>
      <c r="C85" s="82" t="s">
        <v>67</v>
      </c>
      <c r="D85" s="93">
        <f t="shared" si="38"/>
        <v>40677</v>
      </c>
      <c r="E85" s="94">
        <f t="shared" si="39"/>
        <v>1207</v>
      </c>
      <c r="F85" s="88">
        <f t="shared" si="29"/>
        <v>2.9672788062049808E-2</v>
      </c>
      <c r="G85" s="94">
        <f t="shared" si="36"/>
        <v>5123</v>
      </c>
      <c r="H85" s="88">
        <f t="shared" si="30"/>
        <v>0.12594340782260247</v>
      </c>
      <c r="I85" s="94">
        <f t="shared" si="37"/>
        <v>2432</v>
      </c>
      <c r="J85" s="88">
        <f t="shared" si="31"/>
        <v>5.9788086633724216E-2</v>
      </c>
      <c r="L85" s="56"/>
      <c r="M85" s="82" t="s">
        <v>67</v>
      </c>
      <c r="N85" s="29">
        <v>78999</v>
      </c>
      <c r="O85" s="29">
        <v>4763</v>
      </c>
      <c r="P85" s="29">
        <v>16775</v>
      </c>
      <c r="Q85" s="29">
        <v>6007</v>
      </c>
      <c r="S85" s="78"/>
      <c r="T85" s="84" t="s">
        <v>67</v>
      </c>
      <c r="U85" s="27">
        <f>(D105-SUM(E105,G105,I105))/D105</f>
        <v>0.85253741420051765</v>
      </c>
    </row>
    <row r="86" spans="2:21" ht="14.25" customHeight="1">
      <c r="B86" s="262" t="s">
        <v>93</v>
      </c>
      <c r="C86" s="91" t="s">
        <v>138</v>
      </c>
      <c r="D86" s="93">
        <f t="shared" si="38"/>
        <v>23920</v>
      </c>
      <c r="E86" s="94">
        <f t="shared" si="39"/>
        <v>595</v>
      </c>
      <c r="F86" s="88">
        <f t="shared" si="29"/>
        <v>2.4874581939799332E-2</v>
      </c>
      <c r="G86" s="94">
        <f t="shared" si="36"/>
        <v>2710</v>
      </c>
      <c r="H86" s="88">
        <f t="shared" si="30"/>
        <v>0.1132943143812709</v>
      </c>
      <c r="I86" s="94">
        <f t="shared" si="37"/>
        <v>1352</v>
      </c>
      <c r="J86" s="88">
        <f t="shared" si="31"/>
        <v>5.6521739130434782E-2</v>
      </c>
      <c r="L86" s="56" t="s">
        <v>84</v>
      </c>
      <c r="M86" s="56" t="s">
        <v>138</v>
      </c>
      <c r="N86" s="29">
        <v>64111</v>
      </c>
      <c r="O86" s="29">
        <v>3517</v>
      </c>
      <c r="P86" s="29">
        <v>12295</v>
      </c>
      <c r="Q86" s="29">
        <v>4999</v>
      </c>
      <c r="S86" s="78" t="s">
        <v>97</v>
      </c>
      <c r="T86" s="78" t="s">
        <v>138</v>
      </c>
      <c r="U86" s="27">
        <f>(D106-SUM(E106,G106,I106))/D106</f>
        <v>0.86177884615384615</v>
      </c>
    </row>
    <row r="87" spans="2:21" ht="14.25" customHeight="1">
      <c r="B87" s="263"/>
      <c r="C87" s="135" t="s">
        <v>270</v>
      </c>
      <c r="D87" s="142">
        <f t="shared" si="38"/>
        <v>5300</v>
      </c>
      <c r="E87" s="143">
        <f t="shared" si="39"/>
        <v>199</v>
      </c>
      <c r="F87" s="144">
        <f>IFERROR(E87/D87,"-")</f>
        <v>3.7547169811320752E-2</v>
      </c>
      <c r="G87" s="143">
        <f t="shared" ref="G87:G97" si="40">P132</f>
        <v>760</v>
      </c>
      <c r="H87" s="144">
        <f>IFERROR(G87/D87,"-")</f>
        <v>0.14339622641509434</v>
      </c>
      <c r="I87" s="143">
        <f t="shared" ref="I87:I97" si="41">Q132</f>
        <v>358</v>
      </c>
      <c r="J87" s="144">
        <f>IFERROR(I87/D87,"-")</f>
        <v>6.7547169811320751E-2</v>
      </c>
      <c r="L87" s="56"/>
      <c r="M87" s="56" t="s">
        <v>270</v>
      </c>
      <c r="N87" s="29">
        <v>16356</v>
      </c>
      <c r="O87" s="29">
        <v>1180</v>
      </c>
      <c r="P87" s="29">
        <v>3946</v>
      </c>
      <c r="Q87" s="29">
        <v>1380</v>
      </c>
      <c r="S87" s="78"/>
      <c r="T87" s="78" t="s">
        <v>270</v>
      </c>
      <c r="U87" s="27">
        <f>(D107-SUM(E107,G107,I107))/D107</f>
        <v>0.81849315068493156</v>
      </c>
    </row>
    <row r="88" spans="2:21" ht="14.25" customHeight="1">
      <c r="B88" s="263"/>
      <c r="C88" s="92" t="s">
        <v>156</v>
      </c>
      <c r="D88" s="116">
        <f t="shared" si="38"/>
        <v>1697</v>
      </c>
      <c r="E88" s="117">
        <f t="shared" si="39"/>
        <v>57</v>
      </c>
      <c r="F88" s="118">
        <f t="shared" si="29"/>
        <v>3.358868591632292E-2</v>
      </c>
      <c r="G88" s="117">
        <f t="shared" si="40"/>
        <v>222</v>
      </c>
      <c r="H88" s="118">
        <f t="shared" si="30"/>
        <v>0.13081909251620508</v>
      </c>
      <c r="I88" s="117">
        <f t="shared" si="41"/>
        <v>106</v>
      </c>
      <c r="J88" s="118">
        <f t="shared" si="31"/>
        <v>6.2463170300530349E-2</v>
      </c>
      <c r="L88" s="56"/>
      <c r="M88" s="56" t="s">
        <v>156</v>
      </c>
      <c r="N88" s="29">
        <v>6332</v>
      </c>
      <c r="O88" s="29">
        <v>408</v>
      </c>
      <c r="P88" s="29">
        <v>1285</v>
      </c>
      <c r="Q88" s="29">
        <v>542</v>
      </c>
      <c r="S88" s="78"/>
      <c r="T88" s="78" t="s">
        <v>156</v>
      </c>
      <c r="U88" s="27">
        <f>(D108-SUM(E108,G108,I108))/D108</f>
        <v>0.8197932053175776</v>
      </c>
    </row>
    <row r="89" spans="2:21" ht="14.25" customHeight="1">
      <c r="B89" s="263"/>
      <c r="C89" s="95" t="s">
        <v>199</v>
      </c>
      <c r="D89" s="96">
        <f t="shared" si="38"/>
        <v>1262</v>
      </c>
      <c r="E89" s="97">
        <f t="shared" si="39"/>
        <v>3</v>
      </c>
      <c r="F89" s="89">
        <f t="shared" si="29"/>
        <v>2.3771790808240888E-3</v>
      </c>
      <c r="G89" s="97">
        <f t="shared" si="40"/>
        <v>23</v>
      </c>
      <c r="H89" s="89">
        <f t="shared" si="30"/>
        <v>1.8225039619651346E-2</v>
      </c>
      <c r="I89" s="97">
        <f t="shared" si="41"/>
        <v>12</v>
      </c>
      <c r="J89" s="89">
        <f t="shared" si="31"/>
        <v>9.5087163232963554E-3</v>
      </c>
      <c r="L89" s="56"/>
      <c r="M89" s="56" t="s">
        <v>199</v>
      </c>
      <c r="N89" s="29">
        <v>984</v>
      </c>
      <c r="O89" s="29">
        <v>5</v>
      </c>
      <c r="P89" s="29">
        <v>27</v>
      </c>
      <c r="Q89" s="29">
        <v>15</v>
      </c>
      <c r="S89" s="78"/>
      <c r="T89" s="84" t="s">
        <v>67</v>
      </c>
      <c r="U89" s="27">
        <f>(D110-SUM(E110,G110,I110))/D110</f>
        <v>0.86163292157006066</v>
      </c>
    </row>
    <row r="90" spans="2:21" ht="14.25" customHeight="1">
      <c r="B90" s="264"/>
      <c r="C90" s="82" t="s">
        <v>67</v>
      </c>
      <c r="D90" s="93">
        <f t="shared" si="38"/>
        <v>32179</v>
      </c>
      <c r="E90" s="94">
        <f t="shared" si="39"/>
        <v>854</v>
      </c>
      <c r="F90" s="88">
        <f t="shared" si="29"/>
        <v>2.6539047204698716E-2</v>
      </c>
      <c r="G90" s="94">
        <f t="shared" si="40"/>
        <v>3715</v>
      </c>
      <c r="H90" s="88">
        <f t="shared" si="30"/>
        <v>0.11544796295720812</v>
      </c>
      <c r="I90" s="94">
        <f t="shared" si="41"/>
        <v>1828</v>
      </c>
      <c r="J90" s="88">
        <f t="shared" si="31"/>
        <v>5.680723453183753E-2</v>
      </c>
      <c r="L90" s="56"/>
      <c r="M90" s="82" t="s">
        <v>67</v>
      </c>
      <c r="N90" s="29">
        <v>87783</v>
      </c>
      <c r="O90" s="29">
        <v>5110</v>
      </c>
      <c r="P90" s="29">
        <v>17553</v>
      </c>
      <c r="Q90" s="29">
        <v>6936</v>
      </c>
      <c r="S90" s="78" t="s">
        <v>64</v>
      </c>
      <c r="T90" s="78" t="s">
        <v>138</v>
      </c>
      <c r="U90" s="27">
        <f>(D111-SUM(E111,G111,I111))/D111</f>
        <v>0.9028311779098217</v>
      </c>
    </row>
    <row r="91" spans="2:21" ht="14.25" customHeight="1">
      <c r="B91" s="262" t="s">
        <v>94</v>
      </c>
      <c r="C91" s="91" t="s">
        <v>138</v>
      </c>
      <c r="D91" s="93">
        <f t="shared" si="38"/>
        <v>19775</v>
      </c>
      <c r="E91" s="94">
        <f t="shared" si="39"/>
        <v>408</v>
      </c>
      <c r="F91" s="88">
        <f t="shared" si="29"/>
        <v>2.0632111251580279E-2</v>
      </c>
      <c r="G91" s="94">
        <f t="shared" si="40"/>
        <v>2047</v>
      </c>
      <c r="H91" s="88">
        <f t="shared" si="30"/>
        <v>0.10351453855878634</v>
      </c>
      <c r="I91" s="94">
        <f t="shared" si="41"/>
        <v>979</v>
      </c>
      <c r="J91" s="88">
        <f t="shared" si="31"/>
        <v>4.9506953223767386E-2</v>
      </c>
      <c r="L91" s="56" t="s">
        <v>85</v>
      </c>
      <c r="M91" s="56" t="s">
        <v>138</v>
      </c>
      <c r="N91" s="29">
        <v>59819</v>
      </c>
      <c r="O91" s="29">
        <v>2977</v>
      </c>
      <c r="P91" s="29">
        <v>10986</v>
      </c>
      <c r="Q91" s="29">
        <v>4727</v>
      </c>
      <c r="S91" s="78"/>
      <c r="T91" s="78" t="s">
        <v>270</v>
      </c>
      <c r="U91" s="27">
        <f>(D112-SUM(E112,G112,I112))/D112</f>
        <v>0.85794434470377023</v>
      </c>
    </row>
    <row r="92" spans="2:21" ht="14.25" customHeight="1">
      <c r="B92" s="263"/>
      <c r="C92" s="135" t="s">
        <v>270</v>
      </c>
      <c r="D92" s="142">
        <f t="shared" si="38"/>
        <v>4234</v>
      </c>
      <c r="E92" s="143">
        <f t="shared" si="39"/>
        <v>154</v>
      </c>
      <c r="F92" s="144">
        <f>IFERROR(E92/D92,"-")</f>
        <v>3.6372224846480866E-2</v>
      </c>
      <c r="G92" s="143">
        <f t="shared" si="40"/>
        <v>583</v>
      </c>
      <c r="H92" s="144">
        <f>IFERROR(G92/D92,"-")</f>
        <v>0.13769485120453473</v>
      </c>
      <c r="I92" s="143">
        <f t="shared" si="41"/>
        <v>264</v>
      </c>
      <c r="J92" s="144">
        <f>IFERROR(I92/D92,"-")</f>
        <v>6.2352385451110062E-2</v>
      </c>
      <c r="L92" s="56"/>
      <c r="M92" s="56" t="s">
        <v>270</v>
      </c>
      <c r="N92" s="29">
        <v>14950</v>
      </c>
      <c r="O92" s="29">
        <v>1104</v>
      </c>
      <c r="P92" s="29">
        <v>3423</v>
      </c>
      <c r="Q92" s="29">
        <v>1201</v>
      </c>
      <c r="S92" s="78"/>
      <c r="T92" s="78" t="s">
        <v>156</v>
      </c>
      <c r="U92" s="27">
        <f>(D113-SUM(E113,G113,I113))/D113</f>
        <v>0.88508415554265818</v>
      </c>
    </row>
    <row r="93" spans="2:21" ht="14.25" customHeight="1">
      <c r="B93" s="263"/>
      <c r="C93" s="92" t="s">
        <v>156</v>
      </c>
      <c r="D93" s="116">
        <f t="shared" si="38"/>
        <v>1345</v>
      </c>
      <c r="E93" s="117">
        <f t="shared" si="39"/>
        <v>40</v>
      </c>
      <c r="F93" s="118">
        <f t="shared" si="29"/>
        <v>2.9739776951672861E-2</v>
      </c>
      <c r="G93" s="117">
        <f t="shared" si="40"/>
        <v>170</v>
      </c>
      <c r="H93" s="118">
        <f t="shared" si="30"/>
        <v>0.12639405204460966</v>
      </c>
      <c r="I93" s="117">
        <f t="shared" si="41"/>
        <v>103</v>
      </c>
      <c r="J93" s="118">
        <f t="shared" si="31"/>
        <v>7.6579925650557615E-2</v>
      </c>
      <c r="L93" s="56"/>
      <c r="M93" s="56" t="s">
        <v>156</v>
      </c>
      <c r="N93" s="29">
        <v>5469</v>
      </c>
      <c r="O93" s="29">
        <v>315</v>
      </c>
      <c r="P93" s="29">
        <v>1118</v>
      </c>
      <c r="Q93" s="29">
        <v>433</v>
      </c>
      <c r="S93" s="78"/>
      <c r="T93" s="84" t="s">
        <v>67</v>
      </c>
      <c r="U93" s="27">
        <f>(D115-SUM(E115,G115,I115))/D115</f>
        <v>0.90561252926095193</v>
      </c>
    </row>
    <row r="94" spans="2:21" ht="14.25" customHeight="1">
      <c r="B94" s="263"/>
      <c r="C94" s="95" t="s">
        <v>199</v>
      </c>
      <c r="D94" s="96">
        <f t="shared" si="38"/>
        <v>1206</v>
      </c>
      <c r="E94" s="97">
        <f t="shared" si="39"/>
        <v>3</v>
      </c>
      <c r="F94" s="89">
        <f t="shared" si="29"/>
        <v>2.4875621890547263E-3</v>
      </c>
      <c r="G94" s="97">
        <f t="shared" si="40"/>
        <v>19</v>
      </c>
      <c r="H94" s="89">
        <f t="shared" si="30"/>
        <v>1.5754560530679935E-2</v>
      </c>
      <c r="I94" s="97">
        <f t="shared" si="41"/>
        <v>11</v>
      </c>
      <c r="J94" s="89">
        <f t="shared" si="31"/>
        <v>9.1210613598673301E-3</v>
      </c>
      <c r="L94" s="56"/>
      <c r="M94" s="56" t="s">
        <v>199</v>
      </c>
      <c r="N94" s="29">
        <v>1076</v>
      </c>
      <c r="O94" s="29">
        <v>6</v>
      </c>
      <c r="P94" s="29">
        <v>21</v>
      </c>
      <c r="Q94" s="29">
        <v>24</v>
      </c>
      <c r="S94" s="78" t="s">
        <v>141</v>
      </c>
      <c r="T94" s="78" t="s">
        <v>138</v>
      </c>
      <c r="U94" s="27">
        <f>(D116-SUM(E116,G116,I116))/D116</f>
        <v>0.71118795643845234</v>
      </c>
    </row>
    <row r="95" spans="2:21" ht="14.25" customHeight="1">
      <c r="B95" s="264"/>
      <c r="C95" s="82" t="s">
        <v>67</v>
      </c>
      <c r="D95" s="29">
        <f t="shared" si="38"/>
        <v>26560</v>
      </c>
      <c r="E95" s="26">
        <f t="shared" si="39"/>
        <v>605</v>
      </c>
      <c r="F95" s="64">
        <f t="shared" si="29"/>
        <v>2.2778614457831324E-2</v>
      </c>
      <c r="G95" s="26">
        <f t="shared" si="40"/>
        <v>2819</v>
      </c>
      <c r="H95" s="64">
        <f t="shared" si="30"/>
        <v>0.10613704819277109</v>
      </c>
      <c r="I95" s="26">
        <f t="shared" si="41"/>
        <v>1357</v>
      </c>
      <c r="J95" s="64">
        <f t="shared" si="31"/>
        <v>5.1091867469879516E-2</v>
      </c>
      <c r="L95" s="56"/>
      <c r="M95" s="82" t="s">
        <v>67</v>
      </c>
      <c r="N95" s="29">
        <v>81314</v>
      </c>
      <c r="O95" s="29">
        <v>4402</v>
      </c>
      <c r="P95" s="29">
        <v>15548</v>
      </c>
      <c r="Q95" s="29">
        <v>6385</v>
      </c>
      <c r="S95" s="78"/>
      <c r="T95" s="78" t="s">
        <v>270</v>
      </c>
      <c r="U95" s="27">
        <f>(D117-SUM(E117,G117,I117))/D117</f>
        <v>0.6405930896098283</v>
      </c>
    </row>
    <row r="96" spans="2:21" ht="14.25" customHeight="1">
      <c r="B96" s="262" t="s">
        <v>95</v>
      </c>
      <c r="C96" s="91" t="s">
        <v>138</v>
      </c>
      <c r="D96" s="93">
        <f t="shared" si="38"/>
        <v>16786</v>
      </c>
      <c r="E96" s="94">
        <f t="shared" si="39"/>
        <v>291</v>
      </c>
      <c r="F96" s="88">
        <f t="shared" si="29"/>
        <v>1.7335875134040273E-2</v>
      </c>
      <c r="G96" s="94">
        <f t="shared" si="40"/>
        <v>1619</v>
      </c>
      <c r="H96" s="88">
        <f t="shared" si="30"/>
        <v>9.6449422137495536E-2</v>
      </c>
      <c r="I96" s="94">
        <f t="shared" si="41"/>
        <v>779</v>
      </c>
      <c r="J96" s="88">
        <f t="shared" si="31"/>
        <v>4.6407720719647327E-2</v>
      </c>
      <c r="L96" s="56" t="s">
        <v>86</v>
      </c>
      <c r="M96" s="56" t="s">
        <v>138</v>
      </c>
      <c r="N96" s="29">
        <v>61425</v>
      </c>
      <c r="O96" s="29">
        <v>2979</v>
      </c>
      <c r="P96" s="29">
        <v>10674</v>
      </c>
      <c r="Q96" s="29">
        <v>4864</v>
      </c>
      <c r="S96" s="78"/>
      <c r="T96" s="78" t="s">
        <v>156</v>
      </c>
      <c r="U96" s="27">
        <f>(D118-SUM(E118,G118,I118))/D118</f>
        <v>0.68109746618995803</v>
      </c>
    </row>
    <row r="97" spans="2:21" ht="14.25" customHeight="1">
      <c r="B97" s="263"/>
      <c r="C97" s="135" t="s">
        <v>270</v>
      </c>
      <c r="D97" s="142">
        <f t="shared" si="38"/>
        <v>3738</v>
      </c>
      <c r="E97" s="143">
        <f t="shared" si="39"/>
        <v>129</v>
      </c>
      <c r="F97" s="144">
        <f>IFERROR(E97/D97,"-")</f>
        <v>3.4510433386837881E-2</v>
      </c>
      <c r="G97" s="143">
        <f t="shared" si="40"/>
        <v>476</v>
      </c>
      <c r="H97" s="144">
        <f>IFERROR(G97/D97,"-")</f>
        <v>0.12734082397003746</v>
      </c>
      <c r="I97" s="143">
        <f t="shared" si="41"/>
        <v>225</v>
      </c>
      <c r="J97" s="144">
        <f>IFERROR(I97/D97,"-")</f>
        <v>6.0192616372391657E-2</v>
      </c>
      <c r="L97" s="56"/>
      <c r="M97" s="56" t="s">
        <v>270</v>
      </c>
      <c r="N97" s="29">
        <v>15754</v>
      </c>
      <c r="O97" s="29">
        <v>1086</v>
      </c>
      <c r="P97" s="29">
        <v>3487</v>
      </c>
      <c r="Q97" s="29">
        <v>1235</v>
      </c>
      <c r="S97" s="78"/>
      <c r="T97" s="84" t="s">
        <v>67</v>
      </c>
      <c r="U97" s="27">
        <f>(D120-SUM(E120,G120,I120))/D120</f>
        <v>0.69998495520961779</v>
      </c>
    </row>
    <row r="98" spans="2:21" ht="14.25" customHeight="1">
      <c r="B98" s="263"/>
      <c r="C98" s="92" t="s">
        <v>156</v>
      </c>
      <c r="D98" s="116">
        <f t="shared" si="38"/>
        <v>1175</v>
      </c>
      <c r="E98" s="117">
        <f t="shared" si="39"/>
        <v>31</v>
      </c>
      <c r="F98" s="118">
        <f t="shared" ref="F98:F110" si="42">IFERROR(E98/D98,"-")</f>
        <v>2.6382978723404255E-2</v>
      </c>
      <c r="G98" s="117">
        <f>P143</f>
        <v>142</v>
      </c>
      <c r="H98" s="118">
        <f t="shared" ref="H98:H110" si="43">IFERROR(G98/D98,"-")</f>
        <v>0.12085106382978723</v>
      </c>
      <c r="I98" s="117">
        <f>Q143</f>
        <v>70</v>
      </c>
      <c r="J98" s="118">
        <f t="shared" ref="J98:J110" si="44">IFERROR(I98/D98,"-")</f>
        <v>5.9574468085106386E-2</v>
      </c>
      <c r="L98" s="56"/>
      <c r="M98" s="56" t="s">
        <v>156</v>
      </c>
      <c r="N98" s="29">
        <v>5631</v>
      </c>
      <c r="O98" s="29">
        <v>297</v>
      </c>
      <c r="P98" s="29">
        <v>1131</v>
      </c>
      <c r="Q98" s="29">
        <v>508</v>
      </c>
    </row>
    <row r="99" spans="2:21" ht="14.25" customHeight="1">
      <c r="B99" s="263"/>
      <c r="C99" s="95" t="s">
        <v>199</v>
      </c>
      <c r="D99" s="96">
        <f t="shared" si="38"/>
        <v>1247</v>
      </c>
      <c r="E99" s="97">
        <f t="shared" si="39"/>
        <v>2</v>
      </c>
      <c r="F99" s="89">
        <f t="shared" si="42"/>
        <v>1.6038492381716118E-3</v>
      </c>
      <c r="G99" s="97">
        <f>P144</f>
        <v>22</v>
      </c>
      <c r="H99" s="89">
        <f t="shared" si="43"/>
        <v>1.764234161988773E-2</v>
      </c>
      <c r="I99" s="97">
        <f>Q144</f>
        <v>12</v>
      </c>
      <c r="J99" s="89">
        <f t="shared" si="44"/>
        <v>9.6230954290296711E-3</v>
      </c>
      <c r="L99" s="56"/>
      <c r="M99" s="56" t="s">
        <v>199</v>
      </c>
      <c r="N99" s="29">
        <v>1292</v>
      </c>
      <c r="O99" s="29">
        <v>9</v>
      </c>
      <c r="P99" s="29">
        <v>30</v>
      </c>
      <c r="Q99" s="29">
        <v>25</v>
      </c>
    </row>
    <row r="100" spans="2:21" ht="14.25" customHeight="1">
      <c r="B100" s="264"/>
      <c r="C100" s="82" t="s">
        <v>67</v>
      </c>
      <c r="D100" s="93">
        <f t="shared" si="38"/>
        <v>22946</v>
      </c>
      <c r="E100" s="94">
        <f t="shared" si="39"/>
        <v>453</v>
      </c>
      <c r="F100" s="88">
        <f t="shared" si="42"/>
        <v>1.9742002963479475E-2</v>
      </c>
      <c r="G100" s="94">
        <f>P145</f>
        <v>2259</v>
      </c>
      <c r="H100" s="88">
        <f t="shared" si="43"/>
        <v>9.8448531334437372E-2</v>
      </c>
      <c r="I100" s="94">
        <f>Q145</f>
        <v>1086</v>
      </c>
      <c r="J100" s="88">
        <f t="shared" si="44"/>
        <v>4.7328510415758737E-2</v>
      </c>
      <c r="L100" s="56"/>
      <c r="M100" s="82" t="s">
        <v>67</v>
      </c>
      <c r="N100" s="29">
        <v>84102</v>
      </c>
      <c r="O100" s="29">
        <v>4371</v>
      </c>
      <c r="P100" s="29">
        <v>15322</v>
      </c>
      <c r="Q100" s="29">
        <v>6632</v>
      </c>
    </row>
    <row r="101" spans="2:21" ht="14.25" customHeight="1">
      <c r="B101" s="262" t="s">
        <v>96</v>
      </c>
      <c r="C101" s="91" t="s">
        <v>138</v>
      </c>
      <c r="D101" s="93">
        <f t="shared" si="38"/>
        <v>13073</v>
      </c>
      <c r="E101" s="94">
        <f t="shared" si="39"/>
        <v>182</v>
      </c>
      <c r="F101" s="88">
        <f t="shared" si="42"/>
        <v>1.3921823605905301E-2</v>
      </c>
      <c r="G101" s="94">
        <f>P146</f>
        <v>1151</v>
      </c>
      <c r="H101" s="88">
        <f t="shared" si="43"/>
        <v>8.8044060276906602E-2</v>
      </c>
      <c r="I101" s="94">
        <f>Q146</f>
        <v>539</v>
      </c>
      <c r="J101" s="88">
        <f t="shared" si="44"/>
        <v>4.123001606364262E-2</v>
      </c>
      <c r="L101" s="56" t="s">
        <v>87</v>
      </c>
      <c r="M101" s="56" t="s">
        <v>138</v>
      </c>
      <c r="N101" s="29">
        <v>52453</v>
      </c>
      <c r="O101" s="29">
        <v>2393</v>
      </c>
      <c r="P101" s="29">
        <v>8757</v>
      </c>
      <c r="Q101" s="29">
        <v>4018</v>
      </c>
    </row>
    <row r="102" spans="2:21" ht="14.25" customHeight="1">
      <c r="B102" s="263"/>
      <c r="C102" s="135" t="s">
        <v>270</v>
      </c>
      <c r="D102" s="142">
        <f t="shared" si="38"/>
        <v>2714</v>
      </c>
      <c r="E102" s="143">
        <f t="shared" si="39"/>
        <v>88</v>
      </c>
      <c r="F102" s="144">
        <f>IFERROR(E102/D102,"-")</f>
        <v>3.2424465733235076E-2</v>
      </c>
      <c r="G102" s="143">
        <f>P147</f>
        <v>311</v>
      </c>
      <c r="H102" s="144">
        <f>IFERROR(G102/D102,"-")</f>
        <v>0.11459100957995579</v>
      </c>
      <c r="I102" s="143">
        <f>Q147</f>
        <v>162</v>
      </c>
      <c r="J102" s="144">
        <f>IFERROR(I102/D102,"-")</f>
        <v>5.9690493736182758E-2</v>
      </c>
      <c r="L102" s="56"/>
      <c r="M102" s="56" t="s">
        <v>270</v>
      </c>
      <c r="N102" s="29">
        <v>13363</v>
      </c>
      <c r="O102" s="29">
        <v>864</v>
      </c>
      <c r="P102" s="29">
        <v>2822</v>
      </c>
      <c r="Q102" s="29">
        <v>1086</v>
      </c>
    </row>
    <row r="103" spans="2:21" ht="14.25" customHeight="1">
      <c r="B103" s="263"/>
      <c r="C103" s="92" t="s">
        <v>156</v>
      </c>
      <c r="D103" s="116">
        <f t="shared" si="38"/>
        <v>884</v>
      </c>
      <c r="E103" s="117">
        <f t="shared" si="39"/>
        <v>25</v>
      </c>
      <c r="F103" s="118">
        <f t="shared" si="42"/>
        <v>2.828054298642534E-2</v>
      </c>
      <c r="G103" s="117">
        <f t="shared" ref="G103:G110" si="45">P148</f>
        <v>81</v>
      </c>
      <c r="H103" s="118">
        <f t="shared" si="43"/>
        <v>9.1628959276018093E-2</v>
      </c>
      <c r="I103" s="117">
        <f t="shared" ref="I103:I110" si="46">Q148</f>
        <v>52</v>
      </c>
      <c r="J103" s="118">
        <f t="shared" si="44"/>
        <v>5.8823529411764705E-2</v>
      </c>
      <c r="L103" s="56"/>
      <c r="M103" s="56" t="s">
        <v>156</v>
      </c>
      <c r="N103" s="29">
        <v>4655</v>
      </c>
      <c r="O103" s="29">
        <v>244</v>
      </c>
      <c r="P103" s="29">
        <v>891</v>
      </c>
      <c r="Q103" s="29">
        <v>377</v>
      </c>
    </row>
    <row r="104" spans="2:21" ht="14.25" customHeight="1">
      <c r="B104" s="263"/>
      <c r="C104" s="95" t="s">
        <v>199</v>
      </c>
      <c r="D104" s="96">
        <f t="shared" si="38"/>
        <v>1103</v>
      </c>
      <c r="E104" s="97">
        <f t="shared" si="39"/>
        <v>4</v>
      </c>
      <c r="F104" s="89">
        <f t="shared" si="42"/>
        <v>3.6264732547597461E-3</v>
      </c>
      <c r="G104" s="97">
        <f t="shared" si="45"/>
        <v>15</v>
      </c>
      <c r="H104" s="89">
        <f t="shared" si="43"/>
        <v>1.3599274705349048E-2</v>
      </c>
      <c r="I104" s="97">
        <f t="shared" si="46"/>
        <v>11</v>
      </c>
      <c r="J104" s="89">
        <f t="shared" si="44"/>
        <v>9.9728014505893019E-3</v>
      </c>
      <c r="L104" s="56"/>
      <c r="M104" s="56" t="s">
        <v>199</v>
      </c>
      <c r="N104" s="29">
        <v>1152</v>
      </c>
      <c r="O104" s="29">
        <v>6</v>
      </c>
      <c r="P104" s="29">
        <v>25</v>
      </c>
      <c r="Q104" s="29">
        <v>23</v>
      </c>
    </row>
    <row r="105" spans="2:21" ht="14.25" customHeight="1">
      <c r="B105" s="264"/>
      <c r="C105" s="82" t="s">
        <v>67</v>
      </c>
      <c r="D105" s="93">
        <f t="shared" si="38"/>
        <v>17774</v>
      </c>
      <c r="E105" s="94">
        <f t="shared" si="39"/>
        <v>299</v>
      </c>
      <c r="F105" s="88">
        <f t="shared" si="42"/>
        <v>1.6822324744008101E-2</v>
      </c>
      <c r="G105" s="94">
        <f t="shared" si="45"/>
        <v>1558</v>
      </c>
      <c r="H105" s="88">
        <f t="shared" si="43"/>
        <v>8.7656126926971986E-2</v>
      </c>
      <c r="I105" s="94">
        <f t="shared" si="46"/>
        <v>764</v>
      </c>
      <c r="J105" s="88">
        <f t="shared" si="44"/>
        <v>4.2984134128502306E-2</v>
      </c>
      <c r="L105" s="56"/>
      <c r="M105" s="82" t="s">
        <v>67</v>
      </c>
      <c r="N105" s="29">
        <v>71623</v>
      </c>
      <c r="O105" s="29">
        <v>3507</v>
      </c>
      <c r="P105" s="29">
        <v>12495</v>
      </c>
      <c r="Q105" s="29">
        <v>5504</v>
      </c>
    </row>
    <row r="106" spans="2:21" ht="14.25" customHeight="1">
      <c r="B106" s="262" t="s">
        <v>97</v>
      </c>
      <c r="C106" s="91" t="s">
        <v>138</v>
      </c>
      <c r="D106" s="93">
        <f t="shared" si="38"/>
        <v>9984</v>
      </c>
      <c r="E106" s="94">
        <f t="shared" si="39"/>
        <v>152</v>
      </c>
      <c r="F106" s="88">
        <f t="shared" si="42"/>
        <v>1.5224358974358974E-2</v>
      </c>
      <c r="G106" s="94">
        <f t="shared" si="45"/>
        <v>835</v>
      </c>
      <c r="H106" s="88">
        <f t="shared" si="43"/>
        <v>8.3633814102564097E-2</v>
      </c>
      <c r="I106" s="94">
        <f t="shared" si="46"/>
        <v>393</v>
      </c>
      <c r="J106" s="88">
        <f t="shared" si="44"/>
        <v>3.9362980769230768E-2</v>
      </c>
      <c r="L106" s="56" t="s">
        <v>88</v>
      </c>
      <c r="M106" s="56" t="s">
        <v>138</v>
      </c>
      <c r="N106" s="29">
        <v>43266</v>
      </c>
      <c r="O106" s="29">
        <v>1786</v>
      </c>
      <c r="P106" s="29">
        <v>6732</v>
      </c>
      <c r="Q106" s="29">
        <v>3282</v>
      </c>
    </row>
    <row r="107" spans="2:21" ht="14.25" customHeight="1">
      <c r="B107" s="263"/>
      <c r="C107" s="135" t="s">
        <v>270</v>
      </c>
      <c r="D107" s="142">
        <f t="shared" si="38"/>
        <v>2044</v>
      </c>
      <c r="E107" s="143">
        <f t="shared" si="39"/>
        <v>49</v>
      </c>
      <c r="F107" s="144">
        <f>IFERROR(E107/D107,"-")</f>
        <v>2.3972602739726026E-2</v>
      </c>
      <c r="G107" s="143">
        <f t="shared" si="45"/>
        <v>237</v>
      </c>
      <c r="H107" s="144">
        <f>IFERROR(G107/D107,"-")</f>
        <v>0.1159491193737769</v>
      </c>
      <c r="I107" s="143">
        <f t="shared" si="46"/>
        <v>85</v>
      </c>
      <c r="J107" s="144">
        <f>IFERROR(I107/D107,"-")</f>
        <v>4.1585127201565555E-2</v>
      </c>
      <c r="L107" s="56"/>
      <c r="M107" s="56" t="s">
        <v>270</v>
      </c>
      <c r="N107" s="29">
        <v>10953</v>
      </c>
      <c r="O107" s="29">
        <v>681</v>
      </c>
      <c r="P107" s="29">
        <v>2254</v>
      </c>
      <c r="Q107" s="29">
        <v>852</v>
      </c>
    </row>
    <row r="108" spans="2:21" ht="14.25" customHeight="1">
      <c r="B108" s="263"/>
      <c r="C108" s="92" t="s">
        <v>156</v>
      </c>
      <c r="D108" s="116">
        <f t="shared" si="38"/>
        <v>677</v>
      </c>
      <c r="E108" s="117">
        <f t="shared" si="39"/>
        <v>12</v>
      </c>
      <c r="F108" s="118">
        <f t="shared" si="42"/>
        <v>1.7725258493353029E-2</v>
      </c>
      <c r="G108" s="117">
        <f t="shared" si="45"/>
        <v>72</v>
      </c>
      <c r="H108" s="118">
        <f t="shared" si="43"/>
        <v>0.10635155096011817</v>
      </c>
      <c r="I108" s="117">
        <f t="shared" si="46"/>
        <v>38</v>
      </c>
      <c r="J108" s="118">
        <f t="shared" si="44"/>
        <v>5.6129985228951254E-2</v>
      </c>
      <c r="L108" s="56"/>
      <c r="M108" s="56" t="s">
        <v>156</v>
      </c>
      <c r="N108" s="29">
        <v>3685</v>
      </c>
      <c r="O108" s="29">
        <v>184</v>
      </c>
      <c r="P108" s="29">
        <v>662</v>
      </c>
      <c r="Q108" s="29">
        <v>293</v>
      </c>
    </row>
    <row r="109" spans="2:21" ht="14.25" customHeight="1">
      <c r="B109" s="263"/>
      <c r="C109" s="95" t="s">
        <v>199</v>
      </c>
      <c r="D109" s="96">
        <f t="shared" si="38"/>
        <v>976</v>
      </c>
      <c r="E109" s="97">
        <f t="shared" si="39"/>
        <v>2</v>
      </c>
      <c r="F109" s="89">
        <f t="shared" si="42"/>
        <v>2.0491803278688526E-3</v>
      </c>
      <c r="G109" s="97">
        <f t="shared" si="45"/>
        <v>8</v>
      </c>
      <c r="H109" s="89">
        <f t="shared" si="43"/>
        <v>8.1967213114754103E-3</v>
      </c>
      <c r="I109" s="97">
        <f t="shared" si="46"/>
        <v>10</v>
      </c>
      <c r="J109" s="89">
        <f t="shared" si="44"/>
        <v>1.0245901639344262E-2</v>
      </c>
      <c r="L109" s="56"/>
      <c r="M109" s="56" t="s">
        <v>199</v>
      </c>
      <c r="N109" s="29">
        <v>1079</v>
      </c>
      <c r="O109" s="29">
        <v>8</v>
      </c>
      <c r="P109" s="29">
        <v>28</v>
      </c>
      <c r="Q109" s="29">
        <v>10</v>
      </c>
    </row>
    <row r="110" spans="2:21" ht="14.25" customHeight="1">
      <c r="B110" s="264"/>
      <c r="C110" s="82" t="s">
        <v>67</v>
      </c>
      <c r="D110" s="93">
        <f t="shared" si="38"/>
        <v>13681</v>
      </c>
      <c r="E110" s="94">
        <f t="shared" si="39"/>
        <v>215</v>
      </c>
      <c r="F110" s="88">
        <f t="shared" si="42"/>
        <v>1.5715225495212339E-2</v>
      </c>
      <c r="G110" s="94">
        <f t="shared" si="45"/>
        <v>1152</v>
      </c>
      <c r="H110" s="88">
        <f t="shared" si="43"/>
        <v>8.420437102550983E-2</v>
      </c>
      <c r="I110" s="94">
        <f t="shared" si="46"/>
        <v>526</v>
      </c>
      <c r="J110" s="88">
        <f t="shared" si="44"/>
        <v>3.8447481909217165E-2</v>
      </c>
      <c r="L110" s="56"/>
      <c r="M110" s="82" t="s">
        <v>67</v>
      </c>
      <c r="N110" s="29">
        <v>58983</v>
      </c>
      <c r="O110" s="29">
        <v>2659</v>
      </c>
      <c r="P110" s="29">
        <v>9676</v>
      </c>
      <c r="Q110" s="29">
        <v>4437</v>
      </c>
    </row>
    <row r="111" spans="2:21" ht="14.25" customHeight="1">
      <c r="B111" s="262" t="s">
        <v>64</v>
      </c>
      <c r="C111" s="91" t="s">
        <v>138</v>
      </c>
      <c r="D111" s="93">
        <f>SUMIF($M$156:$M$285,$C111,$N$156:$N$285)</f>
        <v>25749</v>
      </c>
      <c r="E111" s="94">
        <f>SUMIF($M$156:$M$285,$C111,$O$156:$O$285)</f>
        <v>195</v>
      </c>
      <c r="F111" s="88">
        <f>IFERROR(E111/D111,"-")</f>
        <v>7.5731096353256434E-3</v>
      </c>
      <c r="G111" s="94">
        <f>SUMIF($M$156:$M$285,$C111,$P$156:$P$285)</f>
        <v>1645</v>
      </c>
      <c r="H111" s="88">
        <f>IFERROR(G111/D111,"-")</f>
        <v>6.3885976154413771E-2</v>
      </c>
      <c r="I111" s="94">
        <f>SUMIF($M$156:$M$285,$C111,$Q$156:$Q$285)</f>
        <v>662</v>
      </c>
      <c r="J111" s="88">
        <f>IFERROR(I111/D111,"-")</f>
        <v>2.5709736300438851E-2</v>
      </c>
      <c r="L111" s="56" t="s">
        <v>89</v>
      </c>
      <c r="M111" s="56" t="s">
        <v>138</v>
      </c>
      <c r="N111" s="29">
        <v>36461</v>
      </c>
      <c r="O111" s="29">
        <v>1334</v>
      </c>
      <c r="P111" s="29">
        <v>5396</v>
      </c>
      <c r="Q111" s="29">
        <v>2590</v>
      </c>
    </row>
    <row r="112" spans="2:21" ht="14.25" customHeight="1">
      <c r="B112" s="263"/>
      <c r="C112" s="135" t="s">
        <v>270</v>
      </c>
      <c r="D112" s="99">
        <f>SUMIF($M$156:$M$285,$C112,$N$156:$N$285)</f>
        <v>4456</v>
      </c>
      <c r="E112" s="100">
        <f>SUMIF($M$156:$M$285,$C112,$O$156:$O$285)</f>
        <v>74</v>
      </c>
      <c r="F112" s="101">
        <f>IFERROR(E112/D112,"-")</f>
        <v>1.660682226211849E-2</v>
      </c>
      <c r="G112" s="100">
        <f>SUMIF($M$156:$M$285,$C112,$P$156:$P$285)</f>
        <v>380</v>
      </c>
      <c r="H112" s="101">
        <f>IFERROR(G112/D112,"-")</f>
        <v>8.527827648114901E-2</v>
      </c>
      <c r="I112" s="100">
        <f>SUMIF($M$156:$M$285,$C112,$Q$156:$Q$285)</f>
        <v>179</v>
      </c>
      <c r="J112" s="101">
        <f>IFERROR(I112/D112,"-")</f>
        <v>4.0170556552962297E-2</v>
      </c>
      <c r="L112" s="56"/>
      <c r="M112" s="56" t="s">
        <v>270</v>
      </c>
      <c r="N112" s="29">
        <v>9048</v>
      </c>
      <c r="O112" s="29">
        <v>480</v>
      </c>
      <c r="P112" s="29">
        <v>1721</v>
      </c>
      <c r="Q112" s="29">
        <v>735</v>
      </c>
    </row>
    <row r="113" spans="2:17" ht="14.25" customHeight="1">
      <c r="B113" s="263"/>
      <c r="C113" s="92" t="s">
        <v>156</v>
      </c>
      <c r="D113" s="114">
        <f>SUMIF($M$156:$M$285,$C113,$N$156:$N$285)</f>
        <v>1723</v>
      </c>
      <c r="E113" s="115">
        <f>SUMIF($M$156:$M$285,$C113,$O$156:$O$285)</f>
        <v>28</v>
      </c>
      <c r="F113" s="90">
        <f>IFERROR(E113/D113,"-")</f>
        <v>1.6250725478816019E-2</v>
      </c>
      <c r="G113" s="115">
        <f>SUMIF($M$156:$M$285,$C113,$P$156:$P$285)</f>
        <v>110</v>
      </c>
      <c r="H113" s="90">
        <f>IFERROR(G113/D113,"-")</f>
        <v>6.3842135809634354E-2</v>
      </c>
      <c r="I113" s="115">
        <f>SUMIF($M$156:$M$285,$C113,$Q$156:$Q$285)</f>
        <v>60</v>
      </c>
      <c r="J113" s="90">
        <f>IFERROR(I113/D113,"-")</f>
        <v>3.4822983168891465E-2</v>
      </c>
      <c r="L113" s="56"/>
      <c r="M113" s="56" t="s">
        <v>156</v>
      </c>
      <c r="N113" s="29">
        <v>3094</v>
      </c>
      <c r="O113" s="29">
        <v>152</v>
      </c>
      <c r="P113" s="29">
        <v>547</v>
      </c>
      <c r="Q113" s="29">
        <v>235</v>
      </c>
    </row>
    <row r="114" spans="2:17" ht="14.25" customHeight="1">
      <c r="B114" s="263"/>
      <c r="C114" s="95" t="s">
        <v>199</v>
      </c>
      <c r="D114" s="96">
        <f>SUMIF($M$156:$M$285,$C114,$N$156:$N$285)</f>
        <v>3956</v>
      </c>
      <c r="E114" s="97">
        <f>SUMIF($M$156:$M$285,$C114,$O$156:$O$285)</f>
        <v>6</v>
      </c>
      <c r="F114" s="89">
        <f>IFERROR(E114/D114,"-")</f>
        <v>1.5166835187057635E-3</v>
      </c>
      <c r="G114" s="97">
        <f>SUMIF($M$156:$M$285,$C114,$P$156:$P$285)</f>
        <v>26</v>
      </c>
      <c r="H114" s="89">
        <f>IFERROR(G114/D114,"-")</f>
        <v>6.5722952477249748E-3</v>
      </c>
      <c r="I114" s="97">
        <f>SUMIF($M$156:$M$285,$C114,$Q$156:$Q$285)</f>
        <v>22</v>
      </c>
      <c r="J114" s="89">
        <f>IFERROR(I114/D114,"-")</f>
        <v>5.561172901921132E-3</v>
      </c>
      <c r="L114" s="56"/>
      <c r="M114" s="56" t="s">
        <v>199</v>
      </c>
      <c r="N114" s="29">
        <v>1171</v>
      </c>
      <c r="O114" s="29">
        <v>4</v>
      </c>
      <c r="P114" s="29">
        <v>29</v>
      </c>
      <c r="Q114" s="29">
        <v>21</v>
      </c>
    </row>
    <row r="115" spans="2:17" ht="14.25" customHeight="1" thickBot="1">
      <c r="B115" s="289"/>
      <c r="C115" s="123" t="s">
        <v>67</v>
      </c>
      <c r="D115" s="99">
        <f>SUMIF($M$156:$M$285,$C115,$N$156:$N$285)</f>
        <v>35884</v>
      </c>
      <c r="E115" s="100">
        <f>SUMIF($M$156:$M$285,$C115,$O$156:$O$285)</f>
        <v>303</v>
      </c>
      <c r="F115" s="101">
        <f>IFERROR(E115/D115,"-")</f>
        <v>8.44387470739048E-3</v>
      </c>
      <c r="G115" s="100">
        <f>SUMIF($M$156:$M$285,$C115,$P$156:$P$285)</f>
        <v>2161</v>
      </c>
      <c r="H115" s="101">
        <f>IFERROR(G115/D115,"-")</f>
        <v>6.0221825883402073E-2</v>
      </c>
      <c r="I115" s="100">
        <f>SUMIF($M$156:$M$285,$C115,$Q$156:$Q$285)</f>
        <v>923</v>
      </c>
      <c r="J115" s="101">
        <f>IFERROR(I115/D115,"-")</f>
        <v>2.5721770148255489E-2</v>
      </c>
      <c r="L115" s="56"/>
      <c r="M115" s="82" t="s">
        <v>67</v>
      </c>
      <c r="N115" s="29">
        <v>49774</v>
      </c>
      <c r="O115" s="29">
        <v>1970</v>
      </c>
      <c r="P115" s="29">
        <v>7693</v>
      </c>
      <c r="Q115" s="29">
        <v>3581</v>
      </c>
    </row>
    <row r="116" spans="2:17" ht="14.25" customHeight="1" thickTop="1">
      <c r="B116" s="263" t="s">
        <v>141</v>
      </c>
      <c r="C116" s="122" t="s">
        <v>138</v>
      </c>
      <c r="D116" s="98">
        <f>市区町村別_健診受診率!BB377</f>
        <v>943309</v>
      </c>
      <c r="E116" s="51">
        <f>市区町村別_健診受診率!BC377</f>
        <v>45525</v>
      </c>
      <c r="F116" s="50">
        <f>市区町村別_健診受診率!BD377</f>
        <v>4.8260962208565801E-2</v>
      </c>
      <c r="G116" s="51">
        <f>市区町村別_健診受診率!BE377</f>
        <v>161501</v>
      </c>
      <c r="H116" s="50">
        <f>市区町村別_健診受診率!BF377</f>
        <v>0.1712068897890299</v>
      </c>
      <c r="I116" s="51">
        <f>市区町村別_健診受診率!BG377</f>
        <v>65413</v>
      </c>
      <c r="J116" s="50">
        <f>市区町村別_健診受診率!BH377</f>
        <v>6.934419156395201E-2</v>
      </c>
      <c r="L116" s="56" t="s">
        <v>90</v>
      </c>
      <c r="M116" s="56" t="s">
        <v>138</v>
      </c>
      <c r="N116" s="29">
        <v>38078</v>
      </c>
      <c r="O116" s="29">
        <v>1252</v>
      </c>
      <c r="P116" s="29">
        <v>5184</v>
      </c>
      <c r="Q116" s="29">
        <v>2512</v>
      </c>
    </row>
    <row r="117" spans="2:17" ht="14.25" customHeight="1">
      <c r="B117" s="263"/>
      <c r="C117" s="135" t="s">
        <v>270</v>
      </c>
      <c r="D117" s="125">
        <f>市区町村別_健診受診率!BB378</f>
        <v>252171</v>
      </c>
      <c r="E117" s="126">
        <f>市区町村別_健診受診率!BC378</f>
        <v>17213</v>
      </c>
      <c r="F117" s="62">
        <f>市区町村別_健診受診率!BD378</f>
        <v>6.8259236787735308E-2</v>
      </c>
      <c r="G117" s="126">
        <f>市区町村別_健診受診率!BE378</f>
        <v>54572</v>
      </c>
      <c r="H117" s="62">
        <f>市区町村別_健診受診率!BF378</f>
        <v>0.21640870679023361</v>
      </c>
      <c r="I117" s="126">
        <f>市区町村別_健診受診率!BG378</f>
        <v>18847</v>
      </c>
      <c r="J117" s="62">
        <f>市区町村別_健診受診率!BH378</f>
        <v>7.4738966812202837E-2</v>
      </c>
      <c r="L117" s="56"/>
      <c r="M117" s="56" t="s">
        <v>270</v>
      </c>
      <c r="N117" s="29">
        <v>9428</v>
      </c>
      <c r="O117" s="29">
        <v>502</v>
      </c>
      <c r="P117" s="29">
        <v>1662</v>
      </c>
      <c r="Q117" s="29">
        <v>723</v>
      </c>
    </row>
    <row r="118" spans="2:17" ht="14.25" customHeight="1">
      <c r="B118" s="263"/>
      <c r="C118" s="92" t="s">
        <v>156</v>
      </c>
      <c r="D118" s="119">
        <f>市区町村別_健診受診率!BB379</f>
        <v>102928</v>
      </c>
      <c r="E118" s="48">
        <f>市区町村別_健診受診率!BC379</f>
        <v>5711</v>
      </c>
      <c r="F118" s="47">
        <f>市区町村別_健診受診率!BD379</f>
        <v>5.5485387843929736E-2</v>
      </c>
      <c r="G118" s="48">
        <f>市区町村別_健診受診率!BE379</f>
        <v>19158</v>
      </c>
      <c r="H118" s="47">
        <f>市区町村別_健診受診率!BF379</f>
        <v>0.18613011036841287</v>
      </c>
      <c r="I118" s="48">
        <f>市区町村別_健診受診率!BG379</f>
        <v>7955</v>
      </c>
      <c r="J118" s="47">
        <f>市区町村別_健診受診率!BH379</f>
        <v>7.7287035597699366E-2</v>
      </c>
      <c r="L118" s="56"/>
      <c r="M118" s="56" t="s">
        <v>156</v>
      </c>
      <c r="N118" s="29">
        <v>3077</v>
      </c>
      <c r="O118" s="29">
        <v>143</v>
      </c>
      <c r="P118" s="29">
        <v>505</v>
      </c>
      <c r="Q118" s="29">
        <v>259</v>
      </c>
    </row>
    <row r="119" spans="2:17" ht="14.25" customHeight="1">
      <c r="B119" s="263"/>
      <c r="C119" s="95" t="s">
        <v>199</v>
      </c>
      <c r="D119" s="113">
        <f>市区町村別_健診受診率!BB380</f>
        <v>24309</v>
      </c>
      <c r="E119" s="46">
        <f>市区町村別_健診受診率!BC380</f>
        <v>90</v>
      </c>
      <c r="F119" s="112">
        <f>市区町村別_健診受診率!BD380</f>
        <v>3.7023324694557573E-3</v>
      </c>
      <c r="G119" s="46">
        <f>市区町村別_健診受診率!BE380</f>
        <v>501</v>
      </c>
      <c r="H119" s="112">
        <f>市区町村別_健診受診率!BF380</f>
        <v>2.0609650746637048E-2</v>
      </c>
      <c r="I119" s="46">
        <f>市区町村別_健診受診率!BG380</f>
        <v>349</v>
      </c>
      <c r="J119" s="112">
        <f>市区町村別_健診受診率!BH380</f>
        <v>1.4356822576000659E-2</v>
      </c>
      <c r="L119" s="56"/>
      <c r="M119" s="56" t="s">
        <v>199</v>
      </c>
      <c r="N119" s="29">
        <v>1321</v>
      </c>
      <c r="O119" s="29">
        <v>1</v>
      </c>
      <c r="P119" s="29">
        <v>31</v>
      </c>
      <c r="Q119" s="29">
        <v>20</v>
      </c>
    </row>
    <row r="120" spans="2:17" ht="14.25" customHeight="1">
      <c r="B120" s="264"/>
      <c r="C120" s="82" t="s">
        <v>67</v>
      </c>
      <c r="D120" s="28">
        <f>市区町村別_健診受診率!BB381</f>
        <v>1322717</v>
      </c>
      <c r="E120" s="44">
        <f>市区町村別_健診受診率!BC381</f>
        <v>68539</v>
      </c>
      <c r="F120" s="43">
        <f>市区町村別_健診受診率!BD381</f>
        <v>5.1816828543067038E-2</v>
      </c>
      <c r="G120" s="44">
        <f>市区町村別_健診受診率!BE381</f>
        <v>235732</v>
      </c>
      <c r="H120" s="43">
        <f>市区町村別_健診受診率!BF381</f>
        <v>0.17821801640108959</v>
      </c>
      <c r="I120" s="44">
        <f>市区町村別_健診受診率!BG381</f>
        <v>92564</v>
      </c>
      <c r="J120" s="43">
        <f>市区町村別_健診受診率!BH381</f>
        <v>6.998019984622561E-2</v>
      </c>
      <c r="L120" s="56"/>
      <c r="M120" s="82" t="s">
        <v>67</v>
      </c>
      <c r="N120" s="29">
        <v>51904</v>
      </c>
      <c r="O120" s="29">
        <v>1898</v>
      </c>
      <c r="P120" s="29">
        <v>7382</v>
      </c>
      <c r="Q120" s="29">
        <v>3514</v>
      </c>
    </row>
    <row r="121" spans="2:17">
      <c r="B121" s="5" t="s">
        <v>285</v>
      </c>
      <c r="C121" s="5"/>
      <c r="L121" s="56" t="s">
        <v>91</v>
      </c>
      <c r="M121" s="56" t="s">
        <v>138</v>
      </c>
      <c r="N121" s="29">
        <v>33293</v>
      </c>
      <c r="O121" s="29">
        <v>1007</v>
      </c>
      <c r="P121" s="29">
        <v>4140</v>
      </c>
      <c r="Q121" s="29">
        <v>2261</v>
      </c>
    </row>
    <row r="122" spans="2:17">
      <c r="B122" s="5" t="s">
        <v>286</v>
      </c>
      <c r="C122" s="6"/>
      <c r="L122" s="56"/>
      <c r="M122" s="56" t="s">
        <v>270</v>
      </c>
      <c r="N122" s="29">
        <v>8018</v>
      </c>
      <c r="O122" s="29">
        <v>368</v>
      </c>
      <c r="P122" s="29">
        <v>1364</v>
      </c>
      <c r="Q122" s="29">
        <v>574</v>
      </c>
    </row>
    <row r="123" spans="2:17">
      <c r="B123" s="6" t="s">
        <v>349</v>
      </c>
      <c r="C123" s="6"/>
      <c r="L123" s="56"/>
      <c r="M123" s="56" t="s">
        <v>156</v>
      </c>
      <c r="N123" s="29">
        <v>2534</v>
      </c>
      <c r="O123" s="29">
        <v>119</v>
      </c>
      <c r="P123" s="29">
        <v>365</v>
      </c>
      <c r="Q123" s="29">
        <v>179</v>
      </c>
    </row>
    <row r="124" spans="2:17">
      <c r="B124" s="6" t="s">
        <v>287</v>
      </c>
      <c r="L124" s="56"/>
      <c r="M124" s="56" t="s">
        <v>199</v>
      </c>
      <c r="N124" s="29">
        <v>1291</v>
      </c>
      <c r="O124" s="29">
        <v>1</v>
      </c>
      <c r="P124" s="29">
        <v>25</v>
      </c>
      <c r="Q124" s="29">
        <v>15</v>
      </c>
    </row>
    <row r="125" spans="2:17">
      <c r="B125" s="35" t="s">
        <v>288</v>
      </c>
      <c r="L125" s="56"/>
      <c r="M125" s="82" t="s">
        <v>67</v>
      </c>
      <c r="N125" s="29">
        <v>45136</v>
      </c>
      <c r="O125" s="29">
        <v>1495</v>
      </c>
      <c r="P125" s="29">
        <v>5894</v>
      </c>
      <c r="Q125" s="29">
        <v>3029</v>
      </c>
    </row>
    <row r="126" spans="2:17">
      <c r="L126" s="56" t="s">
        <v>92</v>
      </c>
      <c r="M126" s="56" t="s">
        <v>138</v>
      </c>
      <c r="N126" s="29">
        <v>29949</v>
      </c>
      <c r="O126" s="29">
        <v>822</v>
      </c>
      <c r="P126" s="29">
        <v>3617</v>
      </c>
      <c r="Q126" s="29">
        <v>1753</v>
      </c>
    </row>
    <row r="127" spans="2:17">
      <c r="L127" s="56"/>
      <c r="M127" s="56" t="s">
        <v>270</v>
      </c>
      <c r="N127" s="29">
        <v>7193</v>
      </c>
      <c r="O127" s="29">
        <v>298</v>
      </c>
      <c r="P127" s="29">
        <v>1169</v>
      </c>
      <c r="Q127" s="29">
        <v>496</v>
      </c>
    </row>
    <row r="128" spans="2:17">
      <c r="L128" s="56"/>
      <c r="M128" s="56" t="s">
        <v>156</v>
      </c>
      <c r="N128" s="29">
        <v>2160</v>
      </c>
      <c r="O128" s="29">
        <v>83</v>
      </c>
      <c r="P128" s="29">
        <v>316</v>
      </c>
      <c r="Q128" s="29">
        <v>162</v>
      </c>
    </row>
    <row r="129" spans="12:17">
      <c r="L129" s="56"/>
      <c r="M129" s="56" t="s">
        <v>199</v>
      </c>
      <c r="N129" s="29">
        <v>1375</v>
      </c>
      <c r="O129" s="29">
        <v>4</v>
      </c>
      <c r="P129" s="29">
        <v>21</v>
      </c>
      <c r="Q129" s="29">
        <v>21</v>
      </c>
    </row>
    <row r="130" spans="12:17">
      <c r="L130" s="56"/>
      <c r="M130" s="82" t="s">
        <v>67</v>
      </c>
      <c r="N130" s="29">
        <v>40677</v>
      </c>
      <c r="O130" s="29">
        <v>1207</v>
      </c>
      <c r="P130" s="29">
        <v>5123</v>
      </c>
      <c r="Q130" s="29">
        <v>2432</v>
      </c>
    </row>
    <row r="131" spans="12:17">
      <c r="L131" s="56" t="s">
        <v>93</v>
      </c>
      <c r="M131" s="56" t="s">
        <v>138</v>
      </c>
      <c r="N131" s="29">
        <v>23920</v>
      </c>
      <c r="O131" s="29">
        <v>595</v>
      </c>
      <c r="P131" s="29">
        <v>2710</v>
      </c>
      <c r="Q131" s="29">
        <v>1352</v>
      </c>
    </row>
    <row r="132" spans="12:17">
      <c r="L132" s="56"/>
      <c r="M132" s="56" t="s">
        <v>270</v>
      </c>
      <c r="N132" s="29">
        <v>5300</v>
      </c>
      <c r="O132" s="29">
        <v>199</v>
      </c>
      <c r="P132" s="29">
        <v>760</v>
      </c>
      <c r="Q132" s="29">
        <v>358</v>
      </c>
    </row>
    <row r="133" spans="12:17">
      <c r="L133" s="56"/>
      <c r="M133" s="56" t="s">
        <v>156</v>
      </c>
      <c r="N133" s="29">
        <v>1697</v>
      </c>
      <c r="O133" s="29">
        <v>57</v>
      </c>
      <c r="P133" s="29">
        <v>222</v>
      </c>
      <c r="Q133" s="29">
        <v>106</v>
      </c>
    </row>
    <row r="134" spans="12:17">
      <c r="L134" s="56"/>
      <c r="M134" s="56" t="s">
        <v>199</v>
      </c>
      <c r="N134" s="29">
        <v>1262</v>
      </c>
      <c r="O134" s="29">
        <v>3</v>
      </c>
      <c r="P134" s="29">
        <v>23</v>
      </c>
      <c r="Q134" s="29">
        <v>12</v>
      </c>
    </row>
    <row r="135" spans="12:17">
      <c r="L135" s="56"/>
      <c r="M135" s="82" t="s">
        <v>67</v>
      </c>
      <c r="N135" s="29">
        <v>32179</v>
      </c>
      <c r="O135" s="29">
        <v>854</v>
      </c>
      <c r="P135" s="29">
        <v>3715</v>
      </c>
      <c r="Q135" s="29">
        <v>1828</v>
      </c>
    </row>
    <row r="136" spans="12:17">
      <c r="L136" s="56" t="s">
        <v>94</v>
      </c>
      <c r="M136" s="56" t="s">
        <v>138</v>
      </c>
      <c r="N136" s="29">
        <v>19775</v>
      </c>
      <c r="O136" s="29">
        <v>408</v>
      </c>
      <c r="P136" s="29">
        <v>2047</v>
      </c>
      <c r="Q136" s="29">
        <v>979</v>
      </c>
    </row>
    <row r="137" spans="12:17">
      <c r="L137" s="56"/>
      <c r="M137" s="56" t="s">
        <v>270</v>
      </c>
      <c r="N137" s="29">
        <v>4234</v>
      </c>
      <c r="O137" s="29">
        <v>154</v>
      </c>
      <c r="P137" s="29">
        <v>583</v>
      </c>
      <c r="Q137" s="29">
        <v>264</v>
      </c>
    </row>
    <row r="138" spans="12:17">
      <c r="L138" s="56"/>
      <c r="M138" s="56" t="s">
        <v>156</v>
      </c>
      <c r="N138" s="29">
        <v>1345</v>
      </c>
      <c r="O138" s="29">
        <v>40</v>
      </c>
      <c r="P138" s="29">
        <v>170</v>
      </c>
      <c r="Q138" s="29">
        <v>103</v>
      </c>
    </row>
    <row r="139" spans="12:17">
      <c r="L139" s="56"/>
      <c r="M139" s="56" t="s">
        <v>199</v>
      </c>
      <c r="N139" s="29">
        <v>1206</v>
      </c>
      <c r="O139" s="29">
        <v>3</v>
      </c>
      <c r="P139" s="29">
        <v>19</v>
      </c>
      <c r="Q139" s="29">
        <v>11</v>
      </c>
    </row>
    <row r="140" spans="12:17">
      <c r="L140" s="56"/>
      <c r="M140" s="82" t="s">
        <v>67</v>
      </c>
      <c r="N140" s="29">
        <v>26560</v>
      </c>
      <c r="O140" s="29">
        <v>605</v>
      </c>
      <c r="P140" s="29">
        <v>2819</v>
      </c>
      <c r="Q140" s="29">
        <v>1357</v>
      </c>
    </row>
    <row r="141" spans="12:17">
      <c r="L141" s="56" t="s">
        <v>95</v>
      </c>
      <c r="M141" s="56" t="s">
        <v>138</v>
      </c>
      <c r="N141" s="29">
        <v>16786</v>
      </c>
      <c r="O141" s="29">
        <v>291</v>
      </c>
      <c r="P141" s="29">
        <v>1619</v>
      </c>
      <c r="Q141" s="29">
        <v>779</v>
      </c>
    </row>
    <row r="142" spans="12:17">
      <c r="L142" s="56"/>
      <c r="M142" s="56" t="s">
        <v>270</v>
      </c>
      <c r="N142" s="29">
        <v>3738</v>
      </c>
      <c r="O142" s="29">
        <v>129</v>
      </c>
      <c r="P142" s="29">
        <v>476</v>
      </c>
      <c r="Q142" s="29">
        <v>225</v>
      </c>
    </row>
    <row r="143" spans="12:17">
      <c r="L143" s="56"/>
      <c r="M143" s="56" t="s">
        <v>156</v>
      </c>
      <c r="N143" s="29">
        <v>1175</v>
      </c>
      <c r="O143" s="29">
        <v>31</v>
      </c>
      <c r="P143" s="29">
        <v>142</v>
      </c>
      <c r="Q143" s="29">
        <v>70</v>
      </c>
    </row>
    <row r="144" spans="12:17">
      <c r="L144" s="56"/>
      <c r="M144" s="56" t="s">
        <v>199</v>
      </c>
      <c r="N144" s="29">
        <v>1247</v>
      </c>
      <c r="O144" s="29">
        <v>2</v>
      </c>
      <c r="P144" s="29">
        <v>22</v>
      </c>
      <c r="Q144" s="29">
        <v>12</v>
      </c>
    </row>
    <row r="145" spans="12:17">
      <c r="L145" s="56"/>
      <c r="M145" s="82" t="s">
        <v>67</v>
      </c>
      <c r="N145" s="29">
        <v>22946</v>
      </c>
      <c r="O145" s="29">
        <v>453</v>
      </c>
      <c r="P145" s="29">
        <v>2259</v>
      </c>
      <c r="Q145" s="29">
        <v>1086</v>
      </c>
    </row>
    <row r="146" spans="12:17">
      <c r="L146" s="56" t="s">
        <v>96</v>
      </c>
      <c r="M146" s="56" t="s">
        <v>138</v>
      </c>
      <c r="N146" s="29">
        <v>13073</v>
      </c>
      <c r="O146" s="29">
        <v>182</v>
      </c>
      <c r="P146" s="29">
        <v>1151</v>
      </c>
      <c r="Q146" s="29">
        <v>539</v>
      </c>
    </row>
    <row r="147" spans="12:17">
      <c r="L147" s="56"/>
      <c r="M147" s="56" t="s">
        <v>270</v>
      </c>
      <c r="N147" s="29">
        <v>2714</v>
      </c>
      <c r="O147" s="29">
        <v>88</v>
      </c>
      <c r="P147" s="29">
        <v>311</v>
      </c>
      <c r="Q147" s="29">
        <v>162</v>
      </c>
    </row>
    <row r="148" spans="12:17">
      <c r="L148" s="56"/>
      <c r="M148" s="56" t="s">
        <v>156</v>
      </c>
      <c r="N148" s="29">
        <v>884</v>
      </c>
      <c r="O148" s="29">
        <v>25</v>
      </c>
      <c r="P148" s="29">
        <v>81</v>
      </c>
      <c r="Q148" s="29">
        <v>52</v>
      </c>
    </row>
    <row r="149" spans="12:17">
      <c r="L149" s="56"/>
      <c r="M149" s="56" t="s">
        <v>199</v>
      </c>
      <c r="N149" s="29">
        <v>1103</v>
      </c>
      <c r="O149" s="29">
        <v>4</v>
      </c>
      <c r="P149" s="29">
        <v>15</v>
      </c>
      <c r="Q149" s="29">
        <v>11</v>
      </c>
    </row>
    <row r="150" spans="12:17">
      <c r="L150" s="56"/>
      <c r="M150" s="82" t="s">
        <v>67</v>
      </c>
      <c r="N150" s="29">
        <v>17774</v>
      </c>
      <c r="O150" s="29">
        <v>299</v>
      </c>
      <c r="P150" s="29">
        <v>1558</v>
      </c>
      <c r="Q150" s="29">
        <v>764</v>
      </c>
    </row>
    <row r="151" spans="12:17">
      <c r="L151" s="56" t="s">
        <v>97</v>
      </c>
      <c r="M151" s="56" t="s">
        <v>138</v>
      </c>
      <c r="N151" s="29">
        <v>9984</v>
      </c>
      <c r="O151" s="29">
        <v>152</v>
      </c>
      <c r="P151" s="29">
        <v>835</v>
      </c>
      <c r="Q151" s="29">
        <v>393</v>
      </c>
    </row>
    <row r="152" spans="12:17">
      <c r="L152" s="56"/>
      <c r="M152" s="56" t="s">
        <v>270</v>
      </c>
      <c r="N152" s="29">
        <v>2044</v>
      </c>
      <c r="O152" s="29">
        <v>49</v>
      </c>
      <c r="P152" s="29">
        <v>237</v>
      </c>
      <c r="Q152" s="29">
        <v>85</v>
      </c>
    </row>
    <row r="153" spans="12:17">
      <c r="L153" s="56"/>
      <c r="M153" s="56" t="s">
        <v>156</v>
      </c>
      <c r="N153" s="29">
        <v>677</v>
      </c>
      <c r="O153" s="29">
        <v>12</v>
      </c>
      <c r="P153" s="29">
        <v>72</v>
      </c>
      <c r="Q153" s="29">
        <v>38</v>
      </c>
    </row>
    <row r="154" spans="12:17">
      <c r="L154" s="56"/>
      <c r="M154" s="56" t="s">
        <v>199</v>
      </c>
      <c r="N154" s="29">
        <v>976</v>
      </c>
      <c r="O154" s="29">
        <v>2</v>
      </c>
      <c r="P154" s="29">
        <v>8</v>
      </c>
      <c r="Q154" s="29">
        <v>10</v>
      </c>
    </row>
    <row r="155" spans="12:17">
      <c r="L155" s="56"/>
      <c r="M155" s="82" t="s">
        <v>67</v>
      </c>
      <c r="N155" s="29">
        <v>13681</v>
      </c>
      <c r="O155" s="29">
        <v>215</v>
      </c>
      <c r="P155" s="29">
        <v>1152</v>
      </c>
      <c r="Q155" s="29">
        <v>526</v>
      </c>
    </row>
    <row r="156" spans="12:17">
      <c r="L156" s="56" t="s">
        <v>171</v>
      </c>
      <c r="M156" s="56" t="s">
        <v>138</v>
      </c>
      <c r="N156" s="29">
        <v>7591</v>
      </c>
      <c r="O156" s="29">
        <v>75</v>
      </c>
      <c r="P156" s="29">
        <v>543</v>
      </c>
      <c r="Q156" s="29">
        <v>237</v>
      </c>
    </row>
    <row r="157" spans="12:17">
      <c r="L157" s="56"/>
      <c r="M157" s="56" t="s">
        <v>270</v>
      </c>
      <c r="N157" s="29">
        <v>1498</v>
      </c>
      <c r="O157" s="29">
        <v>26</v>
      </c>
      <c r="P157" s="29">
        <v>155</v>
      </c>
      <c r="Q157" s="29">
        <v>73</v>
      </c>
    </row>
    <row r="158" spans="12:17">
      <c r="L158" s="56"/>
      <c r="M158" s="56" t="s">
        <v>156</v>
      </c>
      <c r="N158" s="29">
        <v>505</v>
      </c>
      <c r="O158" s="29">
        <v>11</v>
      </c>
      <c r="P158" s="29">
        <v>45</v>
      </c>
      <c r="Q158" s="29">
        <v>21</v>
      </c>
    </row>
    <row r="159" spans="12:17">
      <c r="L159" s="56"/>
      <c r="M159" s="56" t="s">
        <v>199</v>
      </c>
      <c r="N159" s="29">
        <v>814</v>
      </c>
      <c r="O159" s="29">
        <v>2</v>
      </c>
      <c r="P159" s="29">
        <v>7</v>
      </c>
      <c r="Q159" s="29">
        <v>4</v>
      </c>
    </row>
    <row r="160" spans="12:17">
      <c r="L160" s="56"/>
      <c r="M160" s="82" t="s">
        <v>67</v>
      </c>
      <c r="N160" s="29">
        <v>10408</v>
      </c>
      <c r="O160" s="29">
        <v>114</v>
      </c>
      <c r="P160" s="29">
        <v>750</v>
      </c>
      <c r="Q160" s="29">
        <v>335</v>
      </c>
    </row>
    <row r="161" spans="12:17">
      <c r="L161" s="56" t="s">
        <v>172</v>
      </c>
      <c r="M161" s="56" t="s">
        <v>138</v>
      </c>
      <c r="N161" s="29">
        <v>5976</v>
      </c>
      <c r="O161" s="29">
        <v>49</v>
      </c>
      <c r="P161" s="29">
        <v>388</v>
      </c>
      <c r="Q161" s="29">
        <v>189</v>
      </c>
    </row>
    <row r="162" spans="12:17">
      <c r="L162" s="56"/>
      <c r="M162" s="56" t="s">
        <v>270</v>
      </c>
      <c r="N162" s="29">
        <v>1044</v>
      </c>
      <c r="O162" s="29">
        <v>21</v>
      </c>
      <c r="P162" s="29">
        <v>92</v>
      </c>
      <c r="Q162" s="29">
        <v>44</v>
      </c>
    </row>
    <row r="163" spans="12:17">
      <c r="L163" s="56"/>
      <c r="M163" s="56" t="s">
        <v>156</v>
      </c>
      <c r="N163" s="29">
        <v>390</v>
      </c>
      <c r="O163" s="29">
        <v>7</v>
      </c>
      <c r="P163" s="29">
        <v>21</v>
      </c>
      <c r="Q163" s="29">
        <v>15</v>
      </c>
    </row>
    <row r="164" spans="12:17">
      <c r="L164" s="56"/>
      <c r="M164" s="56" t="s">
        <v>199</v>
      </c>
      <c r="N164" s="29">
        <v>729</v>
      </c>
      <c r="O164" s="29">
        <v>0</v>
      </c>
      <c r="P164" s="29">
        <v>6</v>
      </c>
      <c r="Q164" s="29">
        <v>5</v>
      </c>
    </row>
    <row r="165" spans="12:17">
      <c r="L165" s="56"/>
      <c r="M165" s="82" t="s">
        <v>67</v>
      </c>
      <c r="N165" s="29">
        <v>8139</v>
      </c>
      <c r="O165" s="29">
        <v>77</v>
      </c>
      <c r="P165" s="29">
        <v>507</v>
      </c>
      <c r="Q165" s="29">
        <v>253</v>
      </c>
    </row>
    <row r="166" spans="12:17">
      <c r="L166" s="56" t="s">
        <v>173</v>
      </c>
      <c r="M166" s="56" t="s">
        <v>138</v>
      </c>
      <c r="N166" s="29">
        <v>4017</v>
      </c>
      <c r="O166" s="29">
        <v>35</v>
      </c>
      <c r="P166" s="29">
        <v>283</v>
      </c>
      <c r="Q166" s="29">
        <v>92</v>
      </c>
    </row>
    <row r="167" spans="12:17">
      <c r="L167" s="56"/>
      <c r="M167" s="56" t="s">
        <v>270</v>
      </c>
      <c r="N167" s="29">
        <v>768</v>
      </c>
      <c r="O167" s="29">
        <v>12</v>
      </c>
      <c r="P167" s="29">
        <v>68</v>
      </c>
      <c r="Q167" s="29">
        <v>23</v>
      </c>
    </row>
    <row r="168" spans="12:17">
      <c r="L168" s="56"/>
      <c r="M168" s="56" t="s">
        <v>156</v>
      </c>
      <c r="N168" s="29">
        <v>293</v>
      </c>
      <c r="O168" s="29">
        <v>4</v>
      </c>
      <c r="P168" s="29">
        <v>19</v>
      </c>
      <c r="Q168" s="29">
        <v>15</v>
      </c>
    </row>
    <row r="169" spans="12:17">
      <c r="L169" s="56"/>
      <c r="M169" s="56" t="s">
        <v>199</v>
      </c>
      <c r="N169" s="29">
        <v>585</v>
      </c>
      <c r="O169" s="29">
        <v>3</v>
      </c>
      <c r="P169" s="29">
        <v>4</v>
      </c>
      <c r="Q169" s="29">
        <v>3</v>
      </c>
    </row>
    <row r="170" spans="12:17">
      <c r="L170" s="56"/>
      <c r="M170" s="82" t="s">
        <v>67</v>
      </c>
      <c r="N170" s="29">
        <v>5663</v>
      </c>
      <c r="O170" s="29">
        <v>54</v>
      </c>
      <c r="P170" s="29">
        <v>374</v>
      </c>
      <c r="Q170" s="29">
        <v>133</v>
      </c>
    </row>
    <row r="171" spans="12:17">
      <c r="L171" s="56" t="s">
        <v>174</v>
      </c>
      <c r="M171" s="56" t="s">
        <v>138</v>
      </c>
      <c r="N171" s="29">
        <v>2906</v>
      </c>
      <c r="O171" s="29">
        <v>13</v>
      </c>
      <c r="P171" s="29">
        <v>177</v>
      </c>
      <c r="Q171" s="29">
        <v>55</v>
      </c>
    </row>
    <row r="172" spans="12:17">
      <c r="L172" s="56"/>
      <c r="M172" s="56" t="s">
        <v>270</v>
      </c>
      <c r="N172" s="29">
        <v>465</v>
      </c>
      <c r="O172" s="29">
        <v>8</v>
      </c>
      <c r="P172" s="29">
        <v>21</v>
      </c>
      <c r="Q172" s="29">
        <v>15</v>
      </c>
    </row>
    <row r="173" spans="12:17">
      <c r="L173" s="56"/>
      <c r="M173" s="56" t="s">
        <v>156</v>
      </c>
      <c r="N173" s="29">
        <v>200</v>
      </c>
      <c r="O173" s="29">
        <v>2</v>
      </c>
      <c r="P173" s="29">
        <v>13</v>
      </c>
      <c r="Q173" s="29">
        <v>3</v>
      </c>
    </row>
    <row r="174" spans="12:17">
      <c r="L174" s="56"/>
      <c r="M174" s="56" t="s">
        <v>199</v>
      </c>
      <c r="N174" s="29">
        <v>479</v>
      </c>
      <c r="O174" s="29">
        <v>1</v>
      </c>
      <c r="P174" s="29">
        <v>4</v>
      </c>
      <c r="Q174" s="29">
        <v>5</v>
      </c>
    </row>
    <row r="175" spans="12:17">
      <c r="L175" s="56"/>
      <c r="M175" s="82" t="s">
        <v>67</v>
      </c>
      <c r="N175" s="29">
        <v>4050</v>
      </c>
      <c r="O175" s="29">
        <v>24</v>
      </c>
      <c r="P175" s="29">
        <v>215</v>
      </c>
      <c r="Q175" s="29">
        <v>78</v>
      </c>
    </row>
    <row r="176" spans="12:17">
      <c r="L176" s="56" t="s">
        <v>175</v>
      </c>
      <c r="M176" s="56" t="s">
        <v>138</v>
      </c>
      <c r="N176" s="29">
        <v>1898</v>
      </c>
      <c r="O176" s="29">
        <v>12</v>
      </c>
      <c r="P176" s="29">
        <v>103</v>
      </c>
      <c r="Q176" s="29">
        <v>32</v>
      </c>
    </row>
    <row r="177" spans="12:17">
      <c r="L177" s="56"/>
      <c r="M177" s="56" t="s">
        <v>270</v>
      </c>
      <c r="N177" s="29">
        <v>313</v>
      </c>
      <c r="O177" s="29">
        <v>4</v>
      </c>
      <c r="P177" s="29">
        <v>12</v>
      </c>
      <c r="Q177" s="29">
        <v>14</v>
      </c>
    </row>
    <row r="178" spans="12:17">
      <c r="L178" s="56"/>
      <c r="M178" s="56" t="s">
        <v>156</v>
      </c>
      <c r="N178" s="29">
        <v>128</v>
      </c>
      <c r="O178" s="29">
        <v>2</v>
      </c>
      <c r="P178" s="29">
        <v>3</v>
      </c>
      <c r="Q178" s="29">
        <v>4</v>
      </c>
    </row>
    <row r="179" spans="12:17">
      <c r="L179" s="56"/>
      <c r="M179" s="56" t="s">
        <v>199</v>
      </c>
      <c r="N179" s="29">
        <v>393</v>
      </c>
      <c r="O179" s="29">
        <v>0</v>
      </c>
      <c r="P179" s="29">
        <v>3</v>
      </c>
      <c r="Q179" s="29">
        <v>1</v>
      </c>
    </row>
    <row r="180" spans="12:17">
      <c r="L180" s="56"/>
      <c r="M180" s="82" t="s">
        <v>67</v>
      </c>
      <c r="N180" s="29">
        <v>2732</v>
      </c>
      <c r="O180" s="29">
        <v>18</v>
      </c>
      <c r="P180" s="29">
        <v>121</v>
      </c>
      <c r="Q180" s="29">
        <v>51</v>
      </c>
    </row>
    <row r="181" spans="12:17">
      <c r="L181" s="56" t="s">
        <v>176</v>
      </c>
      <c r="M181" s="56" t="s">
        <v>138</v>
      </c>
      <c r="N181" s="29">
        <v>1261</v>
      </c>
      <c r="O181" s="29">
        <v>6</v>
      </c>
      <c r="P181" s="29">
        <v>61</v>
      </c>
      <c r="Q181" s="29">
        <v>25</v>
      </c>
    </row>
    <row r="182" spans="12:17">
      <c r="L182" s="56"/>
      <c r="M182" s="56" t="s">
        <v>270</v>
      </c>
      <c r="N182" s="29">
        <v>151</v>
      </c>
      <c r="O182" s="29">
        <v>2</v>
      </c>
      <c r="P182" s="29">
        <v>17</v>
      </c>
      <c r="Q182" s="29">
        <v>4</v>
      </c>
    </row>
    <row r="183" spans="12:17">
      <c r="L183" s="56"/>
      <c r="M183" s="56" t="s">
        <v>156</v>
      </c>
      <c r="N183" s="29">
        <v>89</v>
      </c>
      <c r="O183" s="29">
        <v>1</v>
      </c>
      <c r="P183" s="29">
        <v>4</v>
      </c>
      <c r="Q183" s="29">
        <v>0</v>
      </c>
    </row>
    <row r="184" spans="12:17">
      <c r="L184" s="56"/>
      <c r="M184" s="56" t="s">
        <v>199</v>
      </c>
      <c r="N184" s="29">
        <v>269</v>
      </c>
      <c r="O184" s="29">
        <v>0</v>
      </c>
      <c r="P184" s="29">
        <v>1</v>
      </c>
      <c r="Q184" s="29">
        <v>1</v>
      </c>
    </row>
    <row r="185" spans="12:17">
      <c r="L185" s="56"/>
      <c r="M185" s="82" t="s">
        <v>67</v>
      </c>
      <c r="N185" s="29">
        <v>1770</v>
      </c>
      <c r="O185" s="29">
        <v>9</v>
      </c>
      <c r="P185" s="29">
        <v>83</v>
      </c>
      <c r="Q185" s="29">
        <v>30</v>
      </c>
    </row>
    <row r="186" spans="12:17">
      <c r="L186" s="56" t="s">
        <v>177</v>
      </c>
      <c r="M186" s="56" t="s">
        <v>138</v>
      </c>
      <c r="N186" s="29">
        <v>840</v>
      </c>
      <c r="O186" s="29">
        <v>5</v>
      </c>
      <c r="P186" s="29">
        <v>42</v>
      </c>
      <c r="Q186" s="29">
        <v>17</v>
      </c>
    </row>
    <row r="187" spans="12:17">
      <c r="L187" s="56"/>
      <c r="M187" s="56" t="s">
        <v>270</v>
      </c>
      <c r="N187" s="29">
        <v>105</v>
      </c>
      <c r="O187" s="29">
        <v>1</v>
      </c>
      <c r="P187" s="29">
        <v>8</v>
      </c>
      <c r="Q187" s="29">
        <v>3</v>
      </c>
    </row>
    <row r="188" spans="12:17">
      <c r="L188" s="56"/>
      <c r="M188" s="56" t="s">
        <v>156</v>
      </c>
      <c r="N188" s="29">
        <v>62</v>
      </c>
      <c r="O188" s="29">
        <v>0</v>
      </c>
      <c r="P188" s="29">
        <v>3</v>
      </c>
      <c r="Q188" s="29">
        <v>1</v>
      </c>
    </row>
    <row r="189" spans="12:17">
      <c r="L189" s="56"/>
      <c r="M189" s="56" t="s">
        <v>199</v>
      </c>
      <c r="N189" s="29">
        <v>220</v>
      </c>
      <c r="O189" s="29">
        <v>0</v>
      </c>
      <c r="P189" s="29">
        <v>0</v>
      </c>
      <c r="Q189" s="29">
        <v>0</v>
      </c>
    </row>
    <row r="190" spans="12:17">
      <c r="L190" s="56"/>
      <c r="M190" s="82" t="s">
        <v>67</v>
      </c>
      <c r="N190" s="29">
        <v>1227</v>
      </c>
      <c r="O190" s="29">
        <v>6</v>
      </c>
      <c r="P190" s="29">
        <v>53</v>
      </c>
      <c r="Q190" s="29">
        <v>21</v>
      </c>
    </row>
    <row r="191" spans="12:17">
      <c r="L191" s="56" t="s">
        <v>178</v>
      </c>
      <c r="M191" s="56" t="s">
        <v>138</v>
      </c>
      <c r="N191" s="29">
        <v>537</v>
      </c>
      <c r="O191" s="29">
        <v>0</v>
      </c>
      <c r="P191" s="29">
        <v>19</v>
      </c>
      <c r="Q191" s="29">
        <v>8</v>
      </c>
    </row>
    <row r="192" spans="12:17">
      <c r="L192" s="56"/>
      <c r="M192" s="56" t="s">
        <v>270</v>
      </c>
      <c r="N192" s="29">
        <v>48</v>
      </c>
      <c r="O192" s="29">
        <v>0</v>
      </c>
      <c r="P192" s="29">
        <v>2</v>
      </c>
      <c r="Q192" s="29">
        <v>1</v>
      </c>
    </row>
    <row r="193" spans="12:17">
      <c r="L193" s="56"/>
      <c r="M193" s="56" t="s">
        <v>156</v>
      </c>
      <c r="N193" s="29">
        <v>20</v>
      </c>
      <c r="O193" s="29">
        <v>0</v>
      </c>
      <c r="P193" s="29">
        <v>1</v>
      </c>
      <c r="Q193" s="29">
        <v>1</v>
      </c>
    </row>
    <row r="194" spans="12:17">
      <c r="L194" s="56"/>
      <c r="M194" s="56" t="s">
        <v>199</v>
      </c>
      <c r="N194" s="29">
        <v>111</v>
      </c>
      <c r="O194" s="29">
        <v>0</v>
      </c>
      <c r="P194" s="29">
        <v>0</v>
      </c>
      <c r="Q194" s="29">
        <v>1</v>
      </c>
    </row>
    <row r="195" spans="12:17">
      <c r="L195" s="56"/>
      <c r="M195" s="82" t="s">
        <v>67</v>
      </c>
      <c r="N195" s="29">
        <v>716</v>
      </c>
      <c r="O195" s="29">
        <v>0</v>
      </c>
      <c r="P195" s="29">
        <v>22</v>
      </c>
      <c r="Q195" s="29">
        <v>11</v>
      </c>
    </row>
    <row r="196" spans="12:17">
      <c r="L196" s="56" t="s">
        <v>179</v>
      </c>
      <c r="M196" s="56" t="s">
        <v>138</v>
      </c>
      <c r="N196" s="29">
        <v>333</v>
      </c>
      <c r="O196" s="29">
        <v>0</v>
      </c>
      <c r="P196" s="29">
        <v>13</v>
      </c>
      <c r="Q196" s="29">
        <v>6</v>
      </c>
    </row>
    <row r="197" spans="12:17">
      <c r="L197" s="56"/>
      <c r="M197" s="56" t="s">
        <v>270</v>
      </c>
      <c r="N197" s="29">
        <v>26</v>
      </c>
      <c r="O197" s="29">
        <v>0</v>
      </c>
      <c r="P197" s="29">
        <v>2</v>
      </c>
      <c r="Q197" s="29">
        <v>2</v>
      </c>
    </row>
    <row r="198" spans="12:17">
      <c r="L198" s="56"/>
      <c r="M198" s="56" t="s">
        <v>156</v>
      </c>
      <c r="N198" s="29">
        <v>13</v>
      </c>
      <c r="O198" s="29">
        <v>1</v>
      </c>
      <c r="P198" s="29">
        <v>1</v>
      </c>
      <c r="Q198" s="29">
        <v>0</v>
      </c>
    </row>
    <row r="199" spans="12:17">
      <c r="L199" s="56"/>
      <c r="M199" s="56" t="s">
        <v>199</v>
      </c>
      <c r="N199" s="29">
        <v>102</v>
      </c>
      <c r="O199" s="29">
        <v>0</v>
      </c>
      <c r="P199" s="29">
        <v>1</v>
      </c>
      <c r="Q199" s="29">
        <v>1</v>
      </c>
    </row>
    <row r="200" spans="12:17">
      <c r="L200" s="56"/>
      <c r="M200" s="82" t="s">
        <v>67</v>
      </c>
      <c r="N200" s="29">
        <v>474</v>
      </c>
      <c r="O200" s="29">
        <v>1</v>
      </c>
      <c r="P200" s="29">
        <v>17</v>
      </c>
      <c r="Q200" s="29">
        <v>9</v>
      </c>
    </row>
    <row r="201" spans="12:17">
      <c r="L201" s="56" t="s">
        <v>180</v>
      </c>
      <c r="M201" s="56" t="s">
        <v>138</v>
      </c>
      <c r="N201" s="29">
        <v>190</v>
      </c>
      <c r="O201" s="29">
        <v>0</v>
      </c>
      <c r="P201" s="29">
        <v>8</v>
      </c>
      <c r="Q201" s="29">
        <v>1</v>
      </c>
    </row>
    <row r="202" spans="12:17">
      <c r="L202" s="56"/>
      <c r="M202" s="56" t="s">
        <v>270</v>
      </c>
      <c r="N202" s="29">
        <v>16</v>
      </c>
      <c r="O202" s="29">
        <v>0</v>
      </c>
      <c r="P202" s="29">
        <v>1</v>
      </c>
      <c r="Q202" s="29">
        <v>0</v>
      </c>
    </row>
    <row r="203" spans="12:17">
      <c r="L203" s="56"/>
      <c r="M203" s="56" t="s">
        <v>156</v>
      </c>
      <c r="N203" s="29">
        <v>15</v>
      </c>
      <c r="O203" s="29">
        <v>0</v>
      </c>
      <c r="P203" s="29">
        <v>0</v>
      </c>
      <c r="Q203" s="29">
        <v>0</v>
      </c>
    </row>
    <row r="204" spans="12:17">
      <c r="L204" s="56"/>
      <c r="M204" s="56" t="s">
        <v>199</v>
      </c>
      <c r="N204" s="29">
        <v>68</v>
      </c>
      <c r="O204" s="29">
        <v>0</v>
      </c>
      <c r="P204" s="29">
        <v>0</v>
      </c>
      <c r="Q204" s="29">
        <v>1</v>
      </c>
    </row>
    <row r="205" spans="12:17">
      <c r="L205" s="56"/>
      <c r="M205" s="82" t="s">
        <v>67</v>
      </c>
      <c r="N205" s="29">
        <v>289</v>
      </c>
      <c r="O205" s="29">
        <v>0</v>
      </c>
      <c r="P205" s="29">
        <v>9</v>
      </c>
      <c r="Q205" s="29">
        <v>2</v>
      </c>
    </row>
    <row r="206" spans="12:17">
      <c r="L206" s="56" t="s">
        <v>181</v>
      </c>
      <c r="M206" s="56" t="s">
        <v>138</v>
      </c>
      <c r="N206" s="29">
        <v>103</v>
      </c>
      <c r="O206" s="29">
        <v>0</v>
      </c>
      <c r="P206" s="29">
        <v>5</v>
      </c>
      <c r="Q206" s="29">
        <v>0</v>
      </c>
    </row>
    <row r="207" spans="12:17">
      <c r="L207" s="56"/>
      <c r="M207" s="56" t="s">
        <v>270</v>
      </c>
      <c r="N207" s="29">
        <v>10</v>
      </c>
      <c r="O207" s="29">
        <v>0</v>
      </c>
      <c r="P207" s="29">
        <v>2</v>
      </c>
      <c r="Q207" s="29">
        <v>0</v>
      </c>
    </row>
    <row r="208" spans="12:17">
      <c r="L208" s="56"/>
      <c r="M208" s="56" t="s">
        <v>156</v>
      </c>
      <c r="N208" s="29">
        <v>3</v>
      </c>
      <c r="O208" s="29">
        <v>0</v>
      </c>
      <c r="P208" s="29">
        <v>0</v>
      </c>
      <c r="Q208" s="29">
        <v>0</v>
      </c>
    </row>
    <row r="209" spans="12:17">
      <c r="L209" s="56"/>
      <c r="M209" s="56" t="s">
        <v>199</v>
      </c>
      <c r="N209" s="29">
        <v>39</v>
      </c>
      <c r="O209" s="29">
        <v>0</v>
      </c>
      <c r="P209" s="29">
        <v>0</v>
      </c>
      <c r="Q209" s="29">
        <v>0</v>
      </c>
    </row>
    <row r="210" spans="12:17">
      <c r="L210" s="56"/>
      <c r="M210" s="82" t="s">
        <v>67</v>
      </c>
      <c r="N210" s="29">
        <v>155</v>
      </c>
      <c r="O210" s="29">
        <v>0</v>
      </c>
      <c r="P210" s="29">
        <v>7</v>
      </c>
      <c r="Q210" s="29">
        <v>0</v>
      </c>
    </row>
    <row r="211" spans="12:17">
      <c r="L211" s="56" t="s">
        <v>182</v>
      </c>
      <c r="M211" s="56" t="s">
        <v>138</v>
      </c>
      <c r="N211" s="29">
        <v>45</v>
      </c>
      <c r="O211" s="29">
        <v>0</v>
      </c>
      <c r="P211" s="29">
        <v>1</v>
      </c>
      <c r="Q211" s="29">
        <v>0</v>
      </c>
    </row>
    <row r="212" spans="12:17">
      <c r="L212" s="56"/>
      <c r="M212" s="56" t="s">
        <v>270</v>
      </c>
      <c r="N212" s="29">
        <v>5</v>
      </c>
      <c r="O212" s="29">
        <v>0</v>
      </c>
      <c r="P212" s="29">
        <v>0</v>
      </c>
      <c r="Q212" s="29">
        <v>0</v>
      </c>
    </row>
    <row r="213" spans="12:17">
      <c r="L213" s="56"/>
      <c r="M213" s="56" t="s">
        <v>156</v>
      </c>
      <c r="N213" s="29">
        <v>2</v>
      </c>
      <c r="O213" s="29">
        <v>0</v>
      </c>
      <c r="P213" s="29">
        <v>0</v>
      </c>
      <c r="Q213" s="29">
        <v>0</v>
      </c>
    </row>
    <row r="214" spans="12:17">
      <c r="L214" s="56"/>
      <c r="M214" s="56" t="s">
        <v>199</v>
      </c>
      <c r="N214" s="29">
        <v>45</v>
      </c>
      <c r="O214" s="29">
        <v>0</v>
      </c>
      <c r="P214" s="29">
        <v>0</v>
      </c>
      <c r="Q214" s="29">
        <v>0</v>
      </c>
    </row>
    <row r="215" spans="12:17">
      <c r="L215" s="56"/>
      <c r="M215" s="82" t="s">
        <v>67</v>
      </c>
      <c r="N215" s="29">
        <v>97</v>
      </c>
      <c r="O215" s="29">
        <v>0</v>
      </c>
      <c r="P215" s="29">
        <v>1</v>
      </c>
      <c r="Q215" s="29">
        <v>0</v>
      </c>
    </row>
    <row r="216" spans="12:17">
      <c r="L216" s="56" t="s">
        <v>183</v>
      </c>
      <c r="M216" s="56" t="s">
        <v>138</v>
      </c>
      <c r="N216" s="29">
        <v>35</v>
      </c>
      <c r="O216" s="29">
        <v>0</v>
      </c>
      <c r="P216" s="29">
        <v>2</v>
      </c>
      <c r="Q216" s="29">
        <v>0</v>
      </c>
    </row>
    <row r="217" spans="12:17">
      <c r="L217" s="56"/>
      <c r="M217" s="56" t="s">
        <v>270</v>
      </c>
      <c r="N217" s="29">
        <v>2</v>
      </c>
      <c r="O217" s="29">
        <v>0</v>
      </c>
      <c r="P217" s="29">
        <v>0</v>
      </c>
      <c r="Q217" s="29">
        <v>0</v>
      </c>
    </row>
    <row r="218" spans="12:17">
      <c r="L218" s="56"/>
      <c r="M218" s="56" t="s">
        <v>156</v>
      </c>
      <c r="N218" s="29">
        <v>2</v>
      </c>
      <c r="O218" s="29">
        <v>0</v>
      </c>
      <c r="P218" s="29">
        <v>0</v>
      </c>
      <c r="Q218" s="29">
        <v>0</v>
      </c>
    </row>
    <row r="219" spans="12:17">
      <c r="L219" s="56"/>
      <c r="M219" s="56" t="s">
        <v>199</v>
      </c>
      <c r="N219" s="29">
        <v>30</v>
      </c>
      <c r="O219" s="29">
        <v>0</v>
      </c>
      <c r="P219" s="29">
        <v>0</v>
      </c>
      <c r="Q219" s="29">
        <v>0</v>
      </c>
    </row>
    <row r="220" spans="12:17">
      <c r="L220" s="56"/>
      <c r="M220" s="82" t="s">
        <v>67</v>
      </c>
      <c r="N220" s="29">
        <v>69</v>
      </c>
      <c r="O220" s="29">
        <v>0</v>
      </c>
      <c r="P220" s="29">
        <v>2</v>
      </c>
      <c r="Q220" s="29">
        <v>0</v>
      </c>
    </row>
    <row r="221" spans="12:17">
      <c r="L221" s="56" t="s">
        <v>184</v>
      </c>
      <c r="M221" s="56" t="s">
        <v>138</v>
      </c>
      <c r="N221" s="29">
        <v>8</v>
      </c>
      <c r="O221" s="29">
        <v>0</v>
      </c>
      <c r="P221" s="29">
        <v>0</v>
      </c>
      <c r="Q221" s="29">
        <v>0</v>
      </c>
    </row>
    <row r="222" spans="12:17">
      <c r="L222" s="56"/>
      <c r="M222" s="56" t="s">
        <v>270</v>
      </c>
      <c r="N222" s="29">
        <v>1</v>
      </c>
      <c r="O222" s="29">
        <v>0</v>
      </c>
      <c r="P222" s="29">
        <v>0</v>
      </c>
      <c r="Q222" s="29">
        <v>0</v>
      </c>
    </row>
    <row r="223" spans="12:17">
      <c r="L223" s="56"/>
      <c r="M223" s="56" t="s">
        <v>156</v>
      </c>
      <c r="N223" s="29">
        <v>1</v>
      </c>
      <c r="O223" s="29">
        <v>0</v>
      </c>
      <c r="P223" s="29">
        <v>0</v>
      </c>
      <c r="Q223" s="29">
        <v>0</v>
      </c>
    </row>
    <row r="224" spans="12:17">
      <c r="L224" s="56"/>
      <c r="M224" s="56" t="s">
        <v>199</v>
      </c>
      <c r="N224" s="29">
        <v>21</v>
      </c>
      <c r="O224" s="29">
        <v>0</v>
      </c>
      <c r="P224" s="29">
        <v>0</v>
      </c>
      <c r="Q224" s="29">
        <v>0</v>
      </c>
    </row>
    <row r="225" spans="12:17">
      <c r="L225" s="56"/>
      <c r="M225" s="82" t="s">
        <v>67</v>
      </c>
      <c r="N225" s="29">
        <v>31</v>
      </c>
      <c r="O225" s="29">
        <v>0</v>
      </c>
      <c r="P225" s="29">
        <v>0</v>
      </c>
      <c r="Q225" s="29">
        <v>0</v>
      </c>
    </row>
    <row r="226" spans="12:17">
      <c r="L226" s="56" t="s">
        <v>185</v>
      </c>
      <c r="M226" s="56" t="s">
        <v>138</v>
      </c>
      <c r="N226" s="29">
        <v>3</v>
      </c>
      <c r="O226" s="29">
        <v>0</v>
      </c>
      <c r="P226" s="29">
        <v>0</v>
      </c>
      <c r="Q226" s="29">
        <v>0</v>
      </c>
    </row>
    <row r="227" spans="12:17">
      <c r="L227" s="56"/>
      <c r="M227" s="56" t="s">
        <v>270</v>
      </c>
      <c r="N227" s="29">
        <v>3</v>
      </c>
      <c r="O227" s="29">
        <v>0</v>
      </c>
      <c r="P227" s="29">
        <v>0</v>
      </c>
      <c r="Q227" s="29">
        <v>0</v>
      </c>
    </row>
    <row r="228" spans="12:17">
      <c r="L228" s="56"/>
      <c r="M228" s="56" t="s">
        <v>156</v>
      </c>
      <c r="N228" s="29">
        <v>0</v>
      </c>
      <c r="O228" s="29">
        <v>0</v>
      </c>
      <c r="P228" s="29">
        <v>0</v>
      </c>
      <c r="Q228" s="29">
        <v>0</v>
      </c>
    </row>
    <row r="229" spans="12:17">
      <c r="L229" s="56"/>
      <c r="M229" s="56" t="s">
        <v>199</v>
      </c>
      <c r="N229" s="29">
        <v>13</v>
      </c>
      <c r="O229" s="29">
        <v>0</v>
      </c>
      <c r="P229" s="29">
        <v>0</v>
      </c>
      <c r="Q229" s="29">
        <v>0</v>
      </c>
    </row>
    <row r="230" spans="12:17">
      <c r="L230" s="56"/>
      <c r="M230" s="82" t="s">
        <v>67</v>
      </c>
      <c r="N230" s="29">
        <v>19</v>
      </c>
      <c r="O230" s="29">
        <v>0</v>
      </c>
      <c r="P230" s="29">
        <v>0</v>
      </c>
      <c r="Q230" s="29">
        <v>0</v>
      </c>
    </row>
    <row r="231" spans="12:17">
      <c r="L231" s="56" t="s">
        <v>186</v>
      </c>
      <c r="M231" s="56" t="s">
        <v>138</v>
      </c>
      <c r="N231" s="29">
        <v>3</v>
      </c>
      <c r="O231" s="29">
        <v>0</v>
      </c>
      <c r="P231" s="29">
        <v>0</v>
      </c>
      <c r="Q231" s="29">
        <v>0</v>
      </c>
    </row>
    <row r="232" spans="12:17">
      <c r="L232" s="56"/>
      <c r="M232" s="56" t="s">
        <v>270</v>
      </c>
      <c r="N232" s="29">
        <v>1</v>
      </c>
      <c r="O232" s="29">
        <v>0</v>
      </c>
      <c r="P232" s="29">
        <v>0</v>
      </c>
      <c r="Q232" s="29">
        <v>0</v>
      </c>
    </row>
    <row r="233" spans="12:17">
      <c r="L233" s="56"/>
      <c r="M233" s="56" t="s">
        <v>156</v>
      </c>
      <c r="N233" s="29">
        <v>0</v>
      </c>
      <c r="O233" s="29">
        <v>0</v>
      </c>
      <c r="P233" s="29">
        <v>0</v>
      </c>
      <c r="Q233" s="29">
        <v>0</v>
      </c>
    </row>
    <row r="234" spans="12:17">
      <c r="L234" s="56"/>
      <c r="M234" s="56" t="s">
        <v>199</v>
      </c>
      <c r="N234" s="29">
        <v>10</v>
      </c>
      <c r="O234" s="29">
        <v>0</v>
      </c>
      <c r="P234" s="29">
        <v>0</v>
      </c>
      <c r="Q234" s="29">
        <v>0</v>
      </c>
    </row>
    <row r="235" spans="12:17">
      <c r="L235" s="56"/>
      <c r="M235" s="82" t="s">
        <v>67</v>
      </c>
      <c r="N235" s="29">
        <v>14</v>
      </c>
      <c r="O235" s="29">
        <v>0</v>
      </c>
      <c r="P235" s="29">
        <v>0</v>
      </c>
      <c r="Q235" s="29">
        <v>0</v>
      </c>
    </row>
    <row r="236" spans="12:17">
      <c r="L236" s="56" t="s">
        <v>187</v>
      </c>
      <c r="M236" s="56" t="s">
        <v>138</v>
      </c>
      <c r="N236" s="29">
        <v>3</v>
      </c>
      <c r="O236" s="29">
        <v>0</v>
      </c>
      <c r="P236" s="29">
        <v>0</v>
      </c>
      <c r="Q236" s="29">
        <v>0</v>
      </c>
    </row>
    <row r="237" spans="12:17">
      <c r="L237" s="56"/>
      <c r="M237" s="56" t="s">
        <v>270</v>
      </c>
      <c r="N237" s="29">
        <v>0</v>
      </c>
      <c r="O237" s="29">
        <v>0</v>
      </c>
      <c r="P237" s="29">
        <v>0</v>
      </c>
      <c r="Q237" s="29">
        <v>0</v>
      </c>
    </row>
    <row r="238" spans="12:17">
      <c r="L238" s="56"/>
      <c r="M238" s="56" t="s">
        <v>156</v>
      </c>
      <c r="N238" s="29">
        <v>0</v>
      </c>
      <c r="O238" s="29">
        <v>0</v>
      </c>
      <c r="P238" s="29">
        <v>0</v>
      </c>
      <c r="Q238" s="29">
        <v>0</v>
      </c>
    </row>
    <row r="239" spans="12:17">
      <c r="L239" s="56"/>
      <c r="M239" s="56" t="s">
        <v>199</v>
      </c>
      <c r="N239" s="29">
        <v>7</v>
      </c>
      <c r="O239" s="29">
        <v>0</v>
      </c>
      <c r="P239" s="29">
        <v>0</v>
      </c>
      <c r="Q239" s="29">
        <v>0</v>
      </c>
    </row>
    <row r="240" spans="12:17">
      <c r="L240" s="56"/>
      <c r="M240" s="82" t="s">
        <v>67</v>
      </c>
      <c r="N240" s="29">
        <v>10</v>
      </c>
      <c r="O240" s="29">
        <v>0</v>
      </c>
      <c r="P240" s="29">
        <v>0</v>
      </c>
      <c r="Q240" s="29">
        <v>0</v>
      </c>
    </row>
    <row r="241" spans="12:17">
      <c r="L241" s="56" t="s">
        <v>188</v>
      </c>
      <c r="M241" s="56" t="s">
        <v>138</v>
      </c>
      <c r="N241" s="29">
        <v>0</v>
      </c>
      <c r="O241" s="29">
        <v>0</v>
      </c>
      <c r="P241" s="29">
        <v>0</v>
      </c>
      <c r="Q241" s="29">
        <v>0</v>
      </c>
    </row>
    <row r="242" spans="12:17">
      <c r="L242" s="56"/>
      <c r="M242" s="56" t="s">
        <v>270</v>
      </c>
      <c r="N242" s="29">
        <v>0</v>
      </c>
      <c r="O242" s="29">
        <v>0</v>
      </c>
      <c r="P242" s="29">
        <v>0</v>
      </c>
      <c r="Q242" s="29">
        <v>0</v>
      </c>
    </row>
    <row r="243" spans="12:17">
      <c r="L243" s="56"/>
      <c r="M243" s="56" t="s">
        <v>156</v>
      </c>
      <c r="N243" s="29">
        <v>0</v>
      </c>
      <c r="O243" s="29">
        <v>0</v>
      </c>
      <c r="P243" s="29">
        <v>0</v>
      </c>
      <c r="Q243" s="29">
        <v>0</v>
      </c>
    </row>
    <row r="244" spans="12:17">
      <c r="L244" s="56"/>
      <c r="M244" s="56" t="s">
        <v>199</v>
      </c>
      <c r="N244" s="29">
        <v>9</v>
      </c>
      <c r="O244" s="29">
        <v>0</v>
      </c>
      <c r="P244" s="29">
        <v>0</v>
      </c>
      <c r="Q244" s="29">
        <v>0</v>
      </c>
    </row>
    <row r="245" spans="12:17">
      <c r="L245" s="56"/>
      <c r="M245" s="82" t="s">
        <v>67</v>
      </c>
      <c r="N245" s="29">
        <v>9</v>
      </c>
      <c r="O245" s="29">
        <v>0</v>
      </c>
      <c r="P245" s="29">
        <v>0</v>
      </c>
      <c r="Q245" s="29">
        <v>0</v>
      </c>
    </row>
    <row r="246" spans="12:17">
      <c r="L246" s="56" t="s">
        <v>189</v>
      </c>
      <c r="M246" s="56" t="s">
        <v>138</v>
      </c>
      <c r="N246" s="29">
        <v>0</v>
      </c>
      <c r="O246" s="29">
        <v>0</v>
      </c>
      <c r="P246" s="29">
        <v>0</v>
      </c>
      <c r="Q246" s="29">
        <v>0</v>
      </c>
    </row>
    <row r="247" spans="12:17">
      <c r="L247" s="56"/>
      <c r="M247" s="56" t="s">
        <v>270</v>
      </c>
      <c r="N247" s="29">
        <v>0</v>
      </c>
      <c r="O247" s="29">
        <v>0</v>
      </c>
      <c r="P247" s="29">
        <v>0</v>
      </c>
      <c r="Q247" s="29">
        <v>0</v>
      </c>
    </row>
    <row r="248" spans="12:17">
      <c r="L248" s="56"/>
      <c r="M248" s="56" t="s">
        <v>156</v>
      </c>
      <c r="N248" s="29">
        <v>0</v>
      </c>
      <c r="O248" s="29">
        <v>0</v>
      </c>
      <c r="P248" s="29">
        <v>0</v>
      </c>
      <c r="Q248" s="29">
        <v>0</v>
      </c>
    </row>
    <row r="249" spans="12:17">
      <c r="L249" s="56"/>
      <c r="M249" s="56" t="s">
        <v>199</v>
      </c>
      <c r="N249" s="29">
        <v>6</v>
      </c>
      <c r="O249" s="29">
        <v>0</v>
      </c>
      <c r="P249" s="29">
        <v>0</v>
      </c>
      <c r="Q249" s="29">
        <v>0</v>
      </c>
    </row>
    <row r="250" spans="12:17">
      <c r="L250" s="56"/>
      <c r="M250" s="82" t="s">
        <v>67</v>
      </c>
      <c r="N250" s="29">
        <v>6</v>
      </c>
      <c r="O250" s="29">
        <v>0</v>
      </c>
      <c r="P250" s="29">
        <v>0</v>
      </c>
      <c r="Q250" s="29">
        <v>0</v>
      </c>
    </row>
    <row r="251" spans="12:17">
      <c r="L251" s="56" t="s">
        <v>191</v>
      </c>
      <c r="M251" s="56" t="s">
        <v>138</v>
      </c>
      <c r="N251" s="29">
        <v>0</v>
      </c>
      <c r="O251" s="29">
        <v>0</v>
      </c>
      <c r="P251" s="29">
        <v>0</v>
      </c>
      <c r="Q251" s="29">
        <v>0</v>
      </c>
    </row>
    <row r="252" spans="12:17">
      <c r="L252" s="56"/>
      <c r="M252" s="56" t="s">
        <v>270</v>
      </c>
      <c r="N252" s="29">
        <v>0</v>
      </c>
      <c r="O252" s="29">
        <v>0</v>
      </c>
      <c r="P252" s="29">
        <v>0</v>
      </c>
      <c r="Q252" s="29">
        <v>0</v>
      </c>
    </row>
    <row r="253" spans="12:17">
      <c r="L253" s="56"/>
      <c r="M253" s="56" t="s">
        <v>156</v>
      </c>
      <c r="N253" s="29">
        <v>0</v>
      </c>
      <c r="O253" s="29">
        <v>0</v>
      </c>
      <c r="P253" s="29">
        <v>0</v>
      </c>
      <c r="Q253" s="29">
        <v>0</v>
      </c>
    </row>
    <row r="254" spans="12:17">
      <c r="L254" s="56"/>
      <c r="M254" s="56" t="s">
        <v>199</v>
      </c>
      <c r="N254" s="29">
        <v>3</v>
      </c>
      <c r="O254" s="29">
        <v>0</v>
      </c>
      <c r="P254" s="29">
        <v>0</v>
      </c>
      <c r="Q254" s="29">
        <v>0</v>
      </c>
    </row>
    <row r="255" spans="12:17">
      <c r="L255" s="56"/>
      <c r="M255" s="82" t="s">
        <v>67</v>
      </c>
      <c r="N255" s="29">
        <v>3</v>
      </c>
      <c r="O255" s="29">
        <v>0</v>
      </c>
      <c r="P255" s="29">
        <v>0</v>
      </c>
      <c r="Q255" s="29">
        <v>0</v>
      </c>
    </row>
    <row r="256" spans="12:17">
      <c r="L256" s="56" t="s">
        <v>202</v>
      </c>
      <c r="M256" s="56" t="s">
        <v>138</v>
      </c>
      <c r="N256" s="29">
        <v>0</v>
      </c>
      <c r="O256" s="29">
        <v>0</v>
      </c>
      <c r="P256" s="29">
        <v>0</v>
      </c>
      <c r="Q256" s="29">
        <v>0</v>
      </c>
    </row>
    <row r="257" spans="12:17">
      <c r="L257" s="56"/>
      <c r="M257" s="56" t="s">
        <v>270</v>
      </c>
      <c r="N257" s="29">
        <v>0</v>
      </c>
      <c r="O257" s="29">
        <v>0</v>
      </c>
      <c r="P257" s="29">
        <v>0</v>
      </c>
      <c r="Q257" s="29">
        <v>0</v>
      </c>
    </row>
    <row r="258" spans="12:17">
      <c r="L258" s="56"/>
      <c r="M258" s="56" t="s">
        <v>156</v>
      </c>
      <c r="N258" s="29">
        <v>0</v>
      </c>
      <c r="O258" s="29">
        <v>0</v>
      </c>
      <c r="P258" s="29">
        <v>0</v>
      </c>
      <c r="Q258" s="29">
        <v>0</v>
      </c>
    </row>
    <row r="259" spans="12:17">
      <c r="L259" s="56"/>
      <c r="M259" s="56" t="s">
        <v>199</v>
      </c>
      <c r="N259" s="29">
        <v>1</v>
      </c>
      <c r="O259" s="29">
        <v>0</v>
      </c>
      <c r="P259" s="29">
        <v>0</v>
      </c>
      <c r="Q259" s="29">
        <v>0</v>
      </c>
    </row>
    <row r="260" spans="12:17">
      <c r="L260" s="56"/>
      <c r="M260" s="82" t="s">
        <v>67</v>
      </c>
      <c r="N260" s="29">
        <v>1</v>
      </c>
      <c r="O260" s="29">
        <v>0</v>
      </c>
      <c r="P260" s="29">
        <v>0</v>
      </c>
      <c r="Q260" s="29">
        <v>0</v>
      </c>
    </row>
    <row r="261" spans="12:17">
      <c r="L261" s="56" t="s">
        <v>203</v>
      </c>
      <c r="M261" s="56" t="s">
        <v>138</v>
      </c>
      <c r="N261" s="29">
        <v>0</v>
      </c>
      <c r="O261" s="29">
        <v>0</v>
      </c>
      <c r="P261" s="29">
        <v>0</v>
      </c>
      <c r="Q261" s="29">
        <v>0</v>
      </c>
    </row>
    <row r="262" spans="12:17">
      <c r="L262" s="56"/>
      <c r="M262" s="56" t="s">
        <v>270</v>
      </c>
      <c r="N262" s="29">
        <v>0</v>
      </c>
      <c r="O262" s="29">
        <v>0</v>
      </c>
      <c r="P262" s="29">
        <v>0</v>
      </c>
      <c r="Q262" s="29">
        <v>0</v>
      </c>
    </row>
    <row r="263" spans="12:17">
      <c r="L263" s="56"/>
      <c r="M263" s="56" t="s">
        <v>156</v>
      </c>
      <c r="N263" s="29">
        <v>0</v>
      </c>
      <c r="O263" s="29">
        <v>0</v>
      </c>
      <c r="P263" s="29">
        <v>0</v>
      </c>
      <c r="Q263" s="29">
        <v>0</v>
      </c>
    </row>
    <row r="264" spans="12:17">
      <c r="L264" s="56"/>
      <c r="M264" s="56" t="s">
        <v>199</v>
      </c>
      <c r="N264" s="29">
        <v>1</v>
      </c>
      <c r="O264" s="29">
        <v>0</v>
      </c>
      <c r="P264" s="29">
        <v>0</v>
      </c>
      <c r="Q264" s="29">
        <v>0</v>
      </c>
    </row>
    <row r="265" spans="12:17">
      <c r="L265" s="56"/>
      <c r="M265" s="82" t="s">
        <v>67</v>
      </c>
      <c r="N265" s="29">
        <v>1</v>
      </c>
      <c r="O265" s="29">
        <v>0</v>
      </c>
      <c r="P265" s="29">
        <v>0</v>
      </c>
      <c r="Q265" s="29">
        <v>0</v>
      </c>
    </row>
    <row r="266" spans="12:17">
      <c r="L266" s="56" t="s">
        <v>268</v>
      </c>
      <c r="M266" s="56" t="s">
        <v>138</v>
      </c>
      <c r="N266" s="29">
        <v>0</v>
      </c>
      <c r="O266" s="29">
        <v>0</v>
      </c>
      <c r="P266" s="29">
        <v>0</v>
      </c>
      <c r="Q266" s="29">
        <v>0</v>
      </c>
    </row>
    <row r="267" spans="12:17">
      <c r="L267" s="56"/>
      <c r="M267" s="56" t="s">
        <v>270</v>
      </c>
      <c r="N267" s="29">
        <v>0</v>
      </c>
      <c r="O267" s="29">
        <v>0</v>
      </c>
      <c r="P267" s="29">
        <v>0</v>
      </c>
      <c r="Q267" s="29">
        <v>0</v>
      </c>
    </row>
    <row r="268" spans="12:17">
      <c r="L268" s="56"/>
      <c r="M268" s="56" t="s">
        <v>156</v>
      </c>
      <c r="N268" s="29">
        <v>0</v>
      </c>
      <c r="O268" s="29">
        <v>0</v>
      </c>
      <c r="P268" s="29">
        <v>0</v>
      </c>
      <c r="Q268" s="29">
        <v>0</v>
      </c>
    </row>
    <row r="269" spans="12:17">
      <c r="L269" s="56"/>
      <c r="M269" s="56" t="s">
        <v>199</v>
      </c>
      <c r="N269" s="29">
        <v>0</v>
      </c>
      <c r="O269" s="29">
        <v>0</v>
      </c>
      <c r="P269" s="29">
        <v>0</v>
      </c>
      <c r="Q269" s="29">
        <v>0</v>
      </c>
    </row>
    <row r="270" spans="12:17">
      <c r="L270" s="56"/>
      <c r="M270" s="82" t="s">
        <v>67</v>
      </c>
      <c r="N270" s="29">
        <v>0</v>
      </c>
      <c r="O270" s="29">
        <v>0</v>
      </c>
      <c r="P270" s="29">
        <v>0</v>
      </c>
      <c r="Q270" s="29">
        <v>0</v>
      </c>
    </row>
    <row r="271" spans="12:17">
      <c r="L271" s="56" t="s">
        <v>269</v>
      </c>
      <c r="M271" s="56" t="s">
        <v>138</v>
      </c>
      <c r="N271" s="29">
        <v>0</v>
      </c>
      <c r="O271" s="29">
        <v>0</v>
      </c>
      <c r="P271" s="29">
        <v>0</v>
      </c>
      <c r="Q271" s="29">
        <v>0</v>
      </c>
    </row>
    <row r="272" spans="12:17">
      <c r="L272" s="56"/>
      <c r="M272" s="56" t="s">
        <v>270</v>
      </c>
      <c r="N272" s="29">
        <v>0</v>
      </c>
      <c r="O272" s="29">
        <v>0</v>
      </c>
      <c r="P272" s="29">
        <v>0</v>
      </c>
      <c r="Q272" s="29">
        <v>0</v>
      </c>
    </row>
    <row r="273" spans="12:17">
      <c r="L273" s="56"/>
      <c r="M273" s="56" t="s">
        <v>156</v>
      </c>
      <c r="N273" s="29">
        <v>0</v>
      </c>
      <c r="O273" s="29">
        <v>0</v>
      </c>
      <c r="P273" s="29">
        <v>0</v>
      </c>
      <c r="Q273" s="29">
        <v>0</v>
      </c>
    </row>
    <row r="274" spans="12:17">
      <c r="L274" s="56"/>
      <c r="M274" s="56" t="s">
        <v>199</v>
      </c>
      <c r="N274" s="29">
        <v>0</v>
      </c>
      <c r="O274" s="29">
        <v>0</v>
      </c>
      <c r="P274" s="29">
        <v>0</v>
      </c>
      <c r="Q274" s="29">
        <v>0</v>
      </c>
    </row>
    <row r="275" spans="12:17">
      <c r="L275" s="56"/>
      <c r="M275" s="82" t="s">
        <v>67</v>
      </c>
      <c r="N275" s="29">
        <v>0</v>
      </c>
      <c r="O275" s="29">
        <v>0</v>
      </c>
      <c r="P275" s="29">
        <v>0</v>
      </c>
      <c r="Q275" s="29">
        <v>0</v>
      </c>
    </row>
    <row r="276" spans="12:17">
      <c r="L276" s="56" t="s">
        <v>279</v>
      </c>
      <c r="M276" s="56" t="s">
        <v>138</v>
      </c>
      <c r="N276" s="29">
        <v>0</v>
      </c>
      <c r="O276" s="29">
        <v>0</v>
      </c>
      <c r="P276" s="29">
        <v>0</v>
      </c>
      <c r="Q276" s="29">
        <v>0</v>
      </c>
    </row>
    <row r="277" spans="12:17">
      <c r="L277" s="56"/>
      <c r="M277" s="56" t="s">
        <v>270</v>
      </c>
      <c r="N277" s="29">
        <v>0</v>
      </c>
      <c r="O277" s="29">
        <v>0</v>
      </c>
      <c r="P277" s="29">
        <v>0</v>
      </c>
      <c r="Q277" s="29">
        <v>0</v>
      </c>
    </row>
    <row r="278" spans="12:17">
      <c r="L278" s="56"/>
      <c r="M278" s="56" t="s">
        <v>156</v>
      </c>
      <c r="N278" s="29">
        <v>0</v>
      </c>
      <c r="O278" s="29">
        <v>0</v>
      </c>
      <c r="P278" s="29">
        <v>0</v>
      </c>
      <c r="Q278" s="29">
        <v>0</v>
      </c>
    </row>
    <row r="279" spans="12:17">
      <c r="L279" s="56"/>
      <c r="M279" s="56" t="s">
        <v>199</v>
      </c>
      <c r="N279" s="29">
        <v>0</v>
      </c>
      <c r="O279" s="29">
        <v>0</v>
      </c>
      <c r="P279" s="29">
        <v>0</v>
      </c>
      <c r="Q279" s="29">
        <v>0</v>
      </c>
    </row>
    <row r="280" spans="12:17">
      <c r="L280" s="56"/>
      <c r="M280" s="193" t="s">
        <v>67</v>
      </c>
      <c r="N280" s="29">
        <v>0</v>
      </c>
      <c r="O280" s="29">
        <v>0</v>
      </c>
      <c r="P280" s="29">
        <v>0</v>
      </c>
      <c r="Q280" s="29">
        <v>0</v>
      </c>
    </row>
    <row r="281" spans="12:17">
      <c r="L281" s="56" t="s">
        <v>341</v>
      </c>
      <c r="M281" s="56" t="s">
        <v>138</v>
      </c>
      <c r="N281" s="29">
        <v>0</v>
      </c>
      <c r="O281" s="29">
        <v>0</v>
      </c>
      <c r="P281" s="29">
        <v>0</v>
      </c>
      <c r="Q281" s="29">
        <v>0</v>
      </c>
    </row>
    <row r="282" spans="12:17">
      <c r="L282" s="56"/>
      <c r="M282" s="56" t="s">
        <v>270</v>
      </c>
      <c r="N282" s="29">
        <v>0</v>
      </c>
      <c r="O282" s="29">
        <v>0</v>
      </c>
      <c r="P282" s="29">
        <v>0</v>
      </c>
      <c r="Q282" s="29">
        <v>0</v>
      </c>
    </row>
    <row r="283" spans="12:17">
      <c r="L283" s="56"/>
      <c r="M283" s="56" t="s">
        <v>156</v>
      </c>
      <c r="N283" s="29">
        <v>0</v>
      </c>
      <c r="O283" s="29">
        <v>0</v>
      </c>
      <c r="P283" s="29">
        <v>0</v>
      </c>
      <c r="Q283" s="29">
        <v>0</v>
      </c>
    </row>
    <row r="284" spans="12:17">
      <c r="L284" s="56"/>
      <c r="M284" s="56" t="s">
        <v>199</v>
      </c>
      <c r="N284" s="29">
        <v>1</v>
      </c>
      <c r="O284" s="29">
        <v>0</v>
      </c>
      <c r="P284" s="29">
        <v>0</v>
      </c>
      <c r="Q284" s="29">
        <v>0</v>
      </c>
    </row>
    <row r="285" spans="12:17">
      <c r="L285" s="56"/>
      <c r="M285" s="82" t="s">
        <v>67</v>
      </c>
      <c r="N285" s="29">
        <v>1</v>
      </c>
      <c r="O285" s="29">
        <v>0</v>
      </c>
      <c r="P285" s="29">
        <v>0</v>
      </c>
      <c r="Q285" s="29">
        <v>0</v>
      </c>
    </row>
  </sheetData>
  <mergeCells count="78">
    <mergeCell ref="AM10:AM13"/>
    <mergeCell ref="AM6:AM9"/>
    <mergeCell ref="AI38:AK38"/>
    <mergeCell ref="AM18:AM21"/>
    <mergeCell ref="AM14:AM17"/>
    <mergeCell ref="AM30:AM33"/>
    <mergeCell ref="AM26:AM29"/>
    <mergeCell ref="AM22:AM25"/>
    <mergeCell ref="AO38:AQ38"/>
    <mergeCell ref="AL38:AN38"/>
    <mergeCell ref="B116:B120"/>
    <mergeCell ref="AC6:AC9"/>
    <mergeCell ref="AC10:AC13"/>
    <mergeCell ref="AC14:AC17"/>
    <mergeCell ref="AC18:AC21"/>
    <mergeCell ref="AC22:AC25"/>
    <mergeCell ref="AC26:AC29"/>
    <mergeCell ref="AC30:AC33"/>
    <mergeCell ref="Z38:AB38"/>
    <mergeCell ref="W38:Y38"/>
    <mergeCell ref="B6:B10"/>
    <mergeCell ref="B11:B15"/>
    <mergeCell ref="B16:B20"/>
    <mergeCell ref="AC38:AE38"/>
    <mergeCell ref="B101:B105"/>
    <mergeCell ref="B106:B110"/>
    <mergeCell ref="B111:B115"/>
    <mergeCell ref="AF38:AH38"/>
    <mergeCell ref="Z4:Z5"/>
    <mergeCell ref="AA4:AA5"/>
    <mergeCell ref="Y4:Y5"/>
    <mergeCell ref="S3:S5"/>
    <mergeCell ref="B3:B5"/>
    <mergeCell ref="L3:L5"/>
    <mergeCell ref="I3:J4"/>
    <mergeCell ref="G3:H4"/>
    <mergeCell ref="E3:F4"/>
    <mergeCell ref="C3:C5"/>
    <mergeCell ref="Q3:Q4"/>
    <mergeCell ref="X3:AA3"/>
    <mergeCell ref="BA3:BC3"/>
    <mergeCell ref="AX3:AZ3"/>
    <mergeCell ref="AU3:AW3"/>
    <mergeCell ref="AR3:AT3"/>
    <mergeCell ref="T3:U5"/>
    <mergeCell ref="AO3:AO5"/>
    <mergeCell ref="AQ3:AQ5"/>
    <mergeCell ref="AN3:AN5"/>
    <mergeCell ref="AM3:AM5"/>
    <mergeCell ref="AE3:AE5"/>
    <mergeCell ref="AJ3:AK4"/>
    <mergeCell ref="AH3:AI4"/>
    <mergeCell ref="AD3:AD5"/>
    <mergeCell ref="W3:W5"/>
    <mergeCell ref="AF3:AG4"/>
    <mergeCell ref="AC3:AC5"/>
    <mergeCell ref="X4:X5"/>
    <mergeCell ref="B21:B25"/>
    <mergeCell ref="B26:B30"/>
    <mergeCell ref="D3:D5"/>
    <mergeCell ref="P3:P4"/>
    <mergeCell ref="O3:O4"/>
    <mergeCell ref="M3:M5"/>
    <mergeCell ref="N3:N5"/>
    <mergeCell ref="B31:B35"/>
    <mergeCell ref="B36:B40"/>
    <mergeCell ref="B41:B45"/>
    <mergeCell ref="B46:B50"/>
    <mergeCell ref="B51:B55"/>
    <mergeCell ref="B56:B60"/>
    <mergeCell ref="B61:B65"/>
    <mergeCell ref="B66:B70"/>
    <mergeCell ref="B96:B100"/>
    <mergeCell ref="B71:B75"/>
    <mergeCell ref="B76:B80"/>
    <mergeCell ref="B81:B85"/>
    <mergeCell ref="B86:B90"/>
    <mergeCell ref="B91:B95"/>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rowBreaks count="1" manualBreakCount="1">
    <brk id="75" max="9" man="1"/>
  </rowBreaks>
  <ignoredErrors>
    <ignoredError sqref="F10 F13 H13 F15:F16 AI32:AI33 AG24:AG25 H15:H16 AI28:AI30 AG32:AG33 H10:H11 AG30 AI24:AI26 AI20:AI22 AG20:AG22 AG16:AG18 AI16:AI18 AI12:AI14 AG12:AG14 AG8:AG10 AI8:AI10 AI6" formula="1"/>
    <ignoredError sqref="G108:G110 I108:I110 AH24:AH25 AJ24:AJ25 AE24:AF25 D108:E110 D103:E106 I103:I106 G103:G106 G98:G101 I98:I101 D98:E101 D93:E96 I93:I96 G93:G96 G88:G91 I88:I91 D88:E91 D83:E86 I83:I86 G83:G86 G78:G81 I78:I81 D78:E81 D73:E76 I73:I76 G73:G76 G68:G71 I68:I71 D68:E71 D63:E66 I63:I66 G63:G66 G58:G61 I58:I61 D58:E61 D53:E56 I53:I56 G53:G56 G48:G51 I48:I51 D48:E51 D43:E46 I43:I46 G43:G46 G38:G41 I38:I41 D38:E41 D33:E36 I33:I36 G33:G36 G28:G31 I28:I31 D28:E31 D23:E26 I23:I26 G23:G26 G18:G21 I18:I21 D18:E21 D13:E16 I13:I16 G13:G16 G8:G11 I8:I11 D9:E11 I6 G6 D8 AE20:AF21 AJ20:AJ22 AH20:AH22 AH16:AH18 AJ16:AJ18 AE16:AF18 AE12:AF14 AJ12:AJ14 AH12:AH14 AH8:AH9 AJ8:AJ9 AE8:AF10 AE6:AF6 AJ6 AH6 X6:Z6 AR6:AZ6 X7:Z7 AR7:AZ7 X8:Z8 AR8:AZ8 X9:Z9 AR9:AZ9 X10:Z10 AR10:AZ10 X11:Z11 AR11:AZ11 X12:Z12 AR12:AZ12 X13:Z26 AE22 X27:Z28" emptyCellReference="1"/>
    <ignoredError sqref="AO6:AO33 U14 U16:U18 U20:U22 U24:U26 U28:U30 U32:U34 U36:U38 U40:U42 U44:U46 U48:U50 U52:U54 U56:U58 U60:U62 U64:U66 U68:U70 U72:U74 U76:U78 U80:U82 U84:U86 U88:U89 U92:U94 U96 U6:U13 U97 U95 U90:U91 U87 U83 U79 U75 U71 U67 U63 U59 U55 U51 U47 U43 U39 U35 U31 U27 U23 U19 U15" evalError="1"/>
    <ignoredError sqref="BA12:BC12 BA11:BC11 BA10:BC10 BA9:BC9 BA8:BC8 BA7:BC7 BA6:BC6 AA27:AA28 AA13:AA26 AA12 AA11 AA10 AA9 AA8 AA7 AA6" evalError="1"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038CE-18E0-433D-9809-571644E61065}">
  <dimension ref="A1:V121"/>
  <sheetViews>
    <sheetView showGridLines="0" zoomScaleNormal="100" zoomScaleSheetLayoutView="100" workbookViewId="0"/>
  </sheetViews>
  <sheetFormatPr defaultColWidth="9" defaultRowHeight="13.5"/>
  <cols>
    <col min="1" max="1" width="4.625" style="166" customWidth="1"/>
    <col min="2" max="2" width="2.125" style="166" customWidth="1"/>
    <col min="3" max="3" width="8.375" style="166" customWidth="1"/>
    <col min="4" max="4" width="11.625" style="166" customWidth="1"/>
    <col min="5" max="5" width="5.5" style="166" bestFit="1" customWidth="1"/>
    <col min="6" max="6" width="11.625" style="166" customWidth="1"/>
    <col min="7" max="7" width="5.5" style="166" customWidth="1"/>
    <col min="8" max="15" width="8.875" style="166" customWidth="1"/>
    <col min="16" max="22" width="9" style="1"/>
    <col min="23" max="23" width="4.625" style="1" customWidth="1"/>
    <col min="24" max="16384" width="9" style="1"/>
  </cols>
  <sheetData>
    <row r="1" spans="1:22" ht="16.5" customHeight="1">
      <c r="A1" s="162"/>
      <c r="B1" s="1" t="s">
        <v>254</v>
      </c>
      <c r="C1" s="1"/>
      <c r="D1" s="1"/>
      <c r="E1" s="1"/>
      <c r="F1" s="1"/>
      <c r="G1" s="1"/>
      <c r="H1" s="162"/>
      <c r="I1" s="162"/>
      <c r="J1" s="162"/>
      <c r="K1" s="162"/>
      <c r="L1" s="162"/>
      <c r="M1" s="162"/>
      <c r="N1" s="162"/>
      <c r="O1" s="162"/>
    </row>
    <row r="2" spans="1:22" ht="16.5" customHeight="1">
      <c r="A2" s="162"/>
      <c r="B2" s="1" t="s">
        <v>255</v>
      </c>
      <c r="C2" s="1"/>
      <c r="D2" s="1"/>
      <c r="E2" s="1"/>
      <c r="F2" s="1"/>
      <c r="G2" s="1"/>
      <c r="H2" s="162"/>
      <c r="I2" s="162"/>
      <c r="J2" s="162"/>
      <c r="K2" s="162"/>
      <c r="L2" s="162"/>
      <c r="M2" s="162"/>
      <c r="N2" s="162"/>
      <c r="O2" s="162"/>
    </row>
    <row r="3" spans="1:22">
      <c r="A3" s="162"/>
      <c r="B3" s="1"/>
      <c r="C3" s="1"/>
      <c r="D3" s="1"/>
      <c r="E3" s="1"/>
      <c r="F3" s="1"/>
      <c r="G3" s="1"/>
      <c r="H3" s="162"/>
      <c r="I3" s="162"/>
      <c r="J3" s="162"/>
      <c r="K3" s="162"/>
      <c r="L3" s="162"/>
      <c r="M3" s="162"/>
      <c r="N3" s="162"/>
      <c r="O3" s="162"/>
    </row>
    <row r="4" spans="1:22" ht="13.5" customHeight="1">
      <c r="A4" s="162"/>
      <c r="B4" s="9"/>
      <c r="C4" s="10"/>
      <c r="D4" s="10"/>
      <c r="E4" s="10"/>
      <c r="F4" s="10"/>
      <c r="G4" s="11"/>
      <c r="H4" s="162"/>
      <c r="I4" s="162"/>
      <c r="J4" s="162"/>
      <c r="K4" s="162"/>
      <c r="L4" s="162"/>
      <c r="M4" s="162"/>
      <c r="N4" s="162"/>
      <c r="O4" s="162"/>
    </row>
    <row r="5" spans="1:22" ht="13.5" customHeight="1">
      <c r="A5" s="162"/>
      <c r="B5" s="12"/>
      <c r="C5" s="13"/>
      <c r="D5" s="14">
        <v>0.13</v>
      </c>
      <c r="E5" s="1" t="s">
        <v>277</v>
      </c>
      <c r="F5" s="15">
        <v>0.14000000000000001</v>
      </c>
      <c r="G5" s="16" t="s">
        <v>283</v>
      </c>
      <c r="H5" s="162"/>
      <c r="I5" s="162"/>
      <c r="J5" s="162"/>
      <c r="K5" s="162"/>
      <c r="L5" s="162"/>
      <c r="M5" s="162"/>
      <c r="N5" s="162"/>
      <c r="O5" s="162"/>
    </row>
    <row r="6" spans="1:22">
      <c r="A6" s="162"/>
      <c r="B6" s="12"/>
      <c r="C6" s="1"/>
      <c r="D6" s="14"/>
      <c r="E6" s="1"/>
      <c r="F6" s="15"/>
      <c r="G6" s="16"/>
      <c r="H6" s="162"/>
      <c r="I6" s="162"/>
      <c r="J6" s="162"/>
      <c r="K6" s="162"/>
      <c r="L6" s="162"/>
      <c r="M6" s="162"/>
      <c r="N6" s="162"/>
      <c r="O6" s="162"/>
    </row>
    <row r="7" spans="1:22">
      <c r="A7" s="162"/>
      <c r="B7" s="12"/>
      <c r="C7" s="17"/>
      <c r="D7" s="14">
        <v>0.1</v>
      </c>
      <c r="E7" s="1" t="s">
        <v>277</v>
      </c>
      <c r="F7" s="15">
        <v>0.13</v>
      </c>
      <c r="G7" s="16" t="s">
        <v>284</v>
      </c>
      <c r="H7" s="162"/>
      <c r="I7" s="162"/>
      <c r="J7" s="162"/>
      <c r="K7" s="162"/>
      <c r="L7" s="162"/>
      <c r="M7" s="162"/>
      <c r="N7" s="162"/>
      <c r="O7" s="162"/>
    </row>
    <row r="8" spans="1:22">
      <c r="A8" s="162"/>
      <c r="B8" s="12"/>
      <c r="C8" s="1"/>
      <c r="D8" s="14"/>
      <c r="E8" s="1"/>
      <c r="F8" s="15"/>
      <c r="G8" s="16"/>
      <c r="H8" s="162"/>
      <c r="I8" s="162"/>
      <c r="J8" s="162"/>
      <c r="K8" s="162"/>
      <c r="L8" s="162"/>
      <c r="M8" s="162"/>
      <c r="N8" s="162"/>
      <c r="O8" s="162"/>
    </row>
    <row r="9" spans="1:22">
      <c r="A9" s="162"/>
      <c r="B9" s="12"/>
      <c r="C9" s="18"/>
      <c r="D9" s="14">
        <v>7.0000000000000007E-2</v>
      </c>
      <c r="E9" s="1" t="s">
        <v>277</v>
      </c>
      <c r="F9" s="15">
        <v>0.1</v>
      </c>
      <c r="G9" s="16" t="s">
        <v>284</v>
      </c>
      <c r="H9" s="162"/>
      <c r="I9" s="162"/>
      <c r="J9" s="162"/>
      <c r="K9" s="162"/>
      <c r="L9" s="162"/>
      <c r="M9" s="162"/>
      <c r="N9" s="162"/>
      <c r="O9" s="162"/>
    </row>
    <row r="10" spans="1:22">
      <c r="A10" s="162"/>
      <c r="B10" s="12"/>
      <c r="C10" s="1"/>
      <c r="D10" s="14"/>
      <c r="E10" s="1"/>
      <c r="F10" s="15"/>
      <c r="G10" s="16"/>
      <c r="H10" s="162"/>
      <c r="I10" s="162"/>
      <c r="J10" s="162"/>
      <c r="K10" s="162"/>
      <c r="L10" s="162"/>
      <c r="M10" s="162"/>
      <c r="N10" s="162"/>
      <c r="O10" s="162"/>
    </row>
    <row r="11" spans="1:22">
      <c r="A11" s="162"/>
      <c r="B11" s="12"/>
      <c r="C11" s="19"/>
      <c r="D11" s="14">
        <v>0.04</v>
      </c>
      <c r="E11" s="1" t="s">
        <v>277</v>
      </c>
      <c r="F11" s="15">
        <v>7.0000000000000007E-2</v>
      </c>
      <c r="G11" s="16" t="s">
        <v>284</v>
      </c>
      <c r="H11" s="162"/>
      <c r="I11" s="162"/>
      <c r="J11" s="162"/>
      <c r="K11" s="162"/>
      <c r="L11" s="162"/>
      <c r="M11" s="162"/>
      <c r="N11" s="162"/>
      <c r="O11" s="162"/>
    </row>
    <row r="12" spans="1:22">
      <c r="A12" s="162"/>
      <c r="B12" s="12"/>
      <c r="C12" s="1"/>
      <c r="D12" s="14"/>
      <c r="E12" s="1"/>
      <c r="F12" s="15"/>
      <c r="G12" s="16"/>
      <c r="H12" s="162"/>
      <c r="I12" s="162"/>
      <c r="J12" s="162"/>
      <c r="K12" s="162"/>
      <c r="L12" s="162"/>
      <c r="M12" s="162"/>
      <c r="N12" s="162"/>
      <c r="O12" s="162"/>
    </row>
    <row r="13" spans="1:22">
      <c r="A13" s="162"/>
      <c r="B13" s="12"/>
      <c r="C13" s="20"/>
      <c r="D13" s="14">
        <v>0.01</v>
      </c>
      <c r="E13" s="1" t="s">
        <v>277</v>
      </c>
      <c r="F13" s="15">
        <v>0.04</v>
      </c>
      <c r="G13" s="16" t="s">
        <v>284</v>
      </c>
      <c r="H13" s="162"/>
      <c r="I13" s="162"/>
      <c r="J13" s="162"/>
      <c r="K13" s="162"/>
      <c r="L13" s="162"/>
      <c r="M13" s="162"/>
      <c r="N13" s="162"/>
      <c r="O13" s="162"/>
    </row>
    <row r="14" spans="1:22">
      <c r="A14" s="162"/>
      <c r="B14" s="21"/>
      <c r="C14" s="22"/>
      <c r="D14" s="22"/>
      <c r="E14" s="22"/>
      <c r="F14" s="22"/>
      <c r="G14" s="23"/>
      <c r="H14" s="162"/>
      <c r="I14" s="162"/>
      <c r="J14" s="162"/>
      <c r="K14" s="162"/>
      <c r="L14" s="162"/>
      <c r="M14" s="162"/>
      <c r="N14" s="162"/>
      <c r="O14" s="162"/>
    </row>
    <row r="15" spans="1:22">
      <c r="A15" s="162"/>
      <c r="B15" s="162"/>
      <c r="C15" s="162"/>
      <c r="D15" s="162"/>
      <c r="E15" s="162"/>
      <c r="F15" s="162"/>
      <c r="G15" s="162"/>
      <c r="H15" s="162"/>
      <c r="I15" s="162"/>
      <c r="J15" s="162"/>
      <c r="K15" s="162"/>
      <c r="L15" s="162"/>
      <c r="M15" s="162"/>
      <c r="N15" s="162"/>
      <c r="O15" s="162"/>
    </row>
    <row r="16" spans="1:22">
      <c r="A16" s="162"/>
      <c r="B16" s="163"/>
      <c r="C16" s="164"/>
      <c r="D16" s="164"/>
      <c r="E16" s="164"/>
      <c r="F16" s="164"/>
      <c r="G16" s="164"/>
      <c r="H16" s="164"/>
      <c r="I16" s="164"/>
      <c r="J16" s="164"/>
      <c r="K16" s="164"/>
      <c r="L16" s="164"/>
      <c r="M16" s="164"/>
      <c r="N16" s="164"/>
      <c r="O16" s="164"/>
      <c r="P16" s="10"/>
      <c r="Q16" s="10"/>
      <c r="R16" s="10"/>
      <c r="S16" s="10"/>
      <c r="T16" s="10"/>
      <c r="U16" s="10"/>
      <c r="V16" s="11"/>
    </row>
    <row r="17" spans="1:22">
      <c r="A17" s="162"/>
      <c r="B17" s="165"/>
      <c r="C17" s="162"/>
      <c r="D17" s="162"/>
      <c r="E17" s="162"/>
      <c r="F17" s="162"/>
      <c r="G17" s="162"/>
      <c r="H17" s="162"/>
      <c r="I17" s="162"/>
      <c r="J17" s="162"/>
      <c r="K17" s="162"/>
      <c r="L17" s="162"/>
      <c r="M17" s="162"/>
      <c r="N17" s="162"/>
      <c r="O17" s="162"/>
      <c r="P17" s="166"/>
      <c r="Q17" s="166"/>
      <c r="R17" s="166"/>
      <c r="S17" s="166"/>
      <c r="T17" s="166"/>
      <c r="U17" s="167"/>
      <c r="V17" s="16" t="s">
        <v>332</v>
      </c>
    </row>
    <row r="18" spans="1:22">
      <c r="A18" s="162"/>
      <c r="B18" s="165"/>
      <c r="C18" s="162"/>
      <c r="D18" s="162"/>
      <c r="E18" s="162"/>
      <c r="F18" s="162"/>
      <c r="G18" s="162"/>
      <c r="H18" s="162"/>
      <c r="I18" s="162"/>
      <c r="J18" s="162"/>
      <c r="K18" s="162"/>
      <c r="L18" s="162"/>
      <c r="M18" s="162"/>
      <c r="N18" s="162"/>
      <c r="O18" s="162"/>
      <c r="P18" s="166"/>
      <c r="Q18" s="166"/>
      <c r="R18" s="166"/>
      <c r="S18" s="166"/>
      <c r="T18" s="166"/>
      <c r="U18" s="168"/>
      <c r="V18" s="16" t="s">
        <v>333</v>
      </c>
    </row>
    <row r="19" spans="1:22">
      <c r="A19" s="162"/>
      <c r="B19" s="165"/>
      <c r="C19" s="162"/>
      <c r="D19" s="162"/>
      <c r="E19" s="162"/>
      <c r="F19" s="162"/>
      <c r="G19" s="162"/>
      <c r="H19" s="162"/>
      <c r="I19" s="162"/>
      <c r="J19" s="162"/>
      <c r="K19" s="162"/>
      <c r="L19" s="162"/>
      <c r="M19" s="162"/>
      <c r="N19" s="162"/>
      <c r="O19" s="162"/>
      <c r="P19" s="166"/>
      <c r="Q19" s="166"/>
      <c r="R19" s="166"/>
      <c r="S19" s="166"/>
      <c r="T19" s="166"/>
      <c r="U19" s="166"/>
      <c r="V19" s="16"/>
    </row>
    <row r="20" spans="1:22">
      <c r="A20" s="162"/>
      <c r="B20" s="165"/>
      <c r="C20" s="162"/>
      <c r="D20" s="162"/>
      <c r="E20" s="162"/>
      <c r="F20" s="162"/>
      <c r="G20" s="162"/>
      <c r="H20" s="162"/>
      <c r="I20" s="162"/>
      <c r="J20" s="162"/>
      <c r="K20" s="162"/>
      <c r="L20" s="162"/>
      <c r="M20" s="162"/>
      <c r="N20" s="162"/>
      <c r="O20" s="162"/>
      <c r="P20" s="166"/>
      <c r="Q20" s="166"/>
      <c r="R20" s="166"/>
      <c r="S20" s="166"/>
      <c r="T20" s="166"/>
      <c r="U20" s="166"/>
      <c r="V20" s="16"/>
    </row>
    <row r="21" spans="1:22">
      <c r="A21" s="162"/>
      <c r="B21" s="165"/>
      <c r="C21" s="162"/>
      <c r="D21" s="162"/>
      <c r="E21" s="162"/>
      <c r="F21" s="162"/>
      <c r="G21" s="162"/>
      <c r="H21" s="162"/>
      <c r="I21" s="162"/>
      <c r="J21" s="162"/>
      <c r="K21" s="162"/>
      <c r="L21" s="162"/>
      <c r="M21" s="162"/>
      <c r="N21" s="162"/>
      <c r="O21" s="162"/>
      <c r="P21" s="166"/>
      <c r="Q21" s="166"/>
      <c r="R21" s="166"/>
      <c r="S21" s="166"/>
      <c r="T21" s="166"/>
      <c r="U21" s="166"/>
      <c r="V21" s="16"/>
    </row>
    <row r="22" spans="1:22">
      <c r="A22" s="162"/>
      <c r="B22" s="165"/>
      <c r="C22" s="162"/>
      <c r="D22" s="162"/>
      <c r="E22" s="162"/>
      <c r="F22" s="162"/>
      <c r="G22" s="162"/>
      <c r="H22" s="162"/>
      <c r="I22" s="162"/>
      <c r="J22" s="162"/>
      <c r="K22" s="162"/>
      <c r="L22" s="162"/>
      <c r="M22" s="162"/>
      <c r="N22" s="162"/>
      <c r="O22" s="162"/>
      <c r="P22" s="166"/>
      <c r="Q22" s="166"/>
      <c r="R22" s="166"/>
      <c r="S22" s="166"/>
      <c r="T22" s="166"/>
      <c r="U22" s="166"/>
      <c r="V22" s="16"/>
    </row>
    <row r="23" spans="1:22">
      <c r="A23" s="162"/>
      <c r="B23" s="165"/>
      <c r="C23" s="162"/>
      <c r="D23" s="162"/>
      <c r="E23" s="162"/>
      <c r="F23" s="162"/>
      <c r="G23" s="162"/>
      <c r="H23" s="162"/>
      <c r="I23" s="162"/>
      <c r="J23" s="162"/>
      <c r="K23" s="162"/>
      <c r="L23" s="162"/>
      <c r="M23" s="162"/>
      <c r="N23" s="162"/>
      <c r="O23" s="162"/>
      <c r="P23" s="166"/>
      <c r="Q23" s="166"/>
      <c r="R23" s="166"/>
      <c r="S23" s="166"/>
      <c r="T23" s="166"/>
      <c r="U23" s="166"/>
      <c r="V23" s="16"/>
    </row>
    <row r="24" spans="1:22">
      <c r="A24" s="162"/>
      <c r="B24" s="165"/>
      <c r="C24" s="162"/>
      <c r="D24" s="162"/>
      <c r="E24" s="162"/>
      <c r="F24" s="162"/>
      <c r="G24" s="162"/>
      <c r="H24" s="162"/>
      <c r="I24" s="162"/>
      <c r="J24" s="162"/>
      <c r="K24" s="162"/>
      <c r="L24" s="162"/>
      <c r="M24" s="162"/>
      <c r="N24" s="162"/>
      <c r="O24" s="162"/>
      <c r="P24" s="166"/>
      <c r="Q24" s="166"/>
      <c r="R24" s="166"/>
      <c r="S24" s="166"/>
      <c r="T24" s="166"/>
      <c r="U24" s="166"/>
      <c r="V24" s="16"/>
    </row>
    <row r="25" spans="1:22">
      <c r="A25" s="162"/>
      <c r="B25" s="165"/>
      <c r="C25" s="162"/>
      <c r="D25" s="162"/>
      <c r="E25" s="162"/>
      <c r="F25" s="162"/>
      <c r="G25" s="162"/>
      <c r="H25" s="162"/>
      <c r="I25" s="162"/>
      <c r="J25" s="162"/>
      <c r="K25" s="162"/>
      <c r="L25" s="162"/>
      <c r="M25" s="162"/>
      <c r="N25" s="162"/>
      <c r="O25" s="162"/>
      <c r="P25" s="166"/>
      <c r="Q25" s="166"/>
      <c r="R25" s="166"/>
      <c r="S25" s="166"/>
      <c r="T25" s="166"/>
      <c r="U25" s="166"/>
      <c r="V25" s="16"/>
    </row>
    <row r="26" spans="1:22">
      <c r="A26" s="162"/>
      <c r="B26" s="165"/>
      <c r="C26" s="162"/>
      <c r="D26" s="162"/>
      <c r="E26" s="162"/>
      <c r="F26" s="162"/>
      <c r="G26" s="162"/>
      <c r="H26" s="162"/>
      <c r="I26" s="162"/>
      <c r="J26" s="162"/>
      <c r="K26" s="162"/>
      <c r="L26" s="162"/>
      <c r="M26" s="162"/>
      <c r="N26" s="162"/>
      <c r="O26" s="162"/>
      <c r="P26" s="166"/>
      <c r="Q26" s="166"/>
      <c r="R26" s="166"/>
      <c r="S26" s="166"/>
      <c r="T26" s="166"/>
      <c r="U26" s="166"/>
      <c r="V26" s="16"/>
    </row>
    <row r="27" spans="1:22">
      <c r="A27" s="162"/>
      <c r="B27" s="165"/>
      <c r="C27" s="162"/>
      <c r="D27" s="162"/>
      <c r="E27" s="162"/>
      <c r="F27" s="162"/>
      <c r="G27" s="162"/>
      <c r="H27" s="162"/>
      <c r="I27" s="162"/>
      <c r="J27" s="162"/>
      <c r="K27" s="162"/>
      <c r="L27" s="162"/>
      <c r="M27" s="162"/>
      <c r="N27" s="162"/>
      <c r="O27" s="162"/>
      <c r="P27" s="166"/>
      <c r="Q27" s="166"/>
      <c r="R27" s="166"/>
      <c r="S27" s="166"/>
      <c r="T27" s="166"/>
      <c r="U27" s="166"/>
      <c r="V27" s="16"/>
    </row>
    <row r="28" spans="1:22">
      <c r="A28" s="162"/>
      <c r="B28" s="165"/>
      <c r="C28" s="162"/>
      <c r="D28" s="162"/>
      <c r="E28" s="162"/>
      <c r="F28" s="162"/>
      <c r="G28" s="162"/>
      <c r="H28" s="162"/>
      <c r="I28" s="162"/>
      <c r="J28" s="162"/>
      <c r="K28" s="162"/>
      <c r="L28" s="162"/>
      <c r="M28" s="162"/>
      <c r="N28" s="162"/>
      <c r="O28" s="162"/>
      <c r="P28" s="166"/>
      <c r="Q28" s="166"/>
      <c r="R28" s="166"/>
      <c r="S28" s="166"/>
      <c r="T28" s="166"/>
      <c r="U28" s="166"/>
      <c r="V28" s="16"/>
    </row>
    <row r="29" spans="1:22">
      <c r="A29" s="162"/>
      <c r="B29" s="165"/>
      <c r="C29" s="162"/>
      <c r="D29" s="162"/>
      <c r="E29" s="162"/>
      <c r="F29" s="162"/>
      <c r="G29" s="162"/>
      <c r="H29" s="162"/>
      <c r="I29" s="162"/>
      <c r="J29" s="162"/>
      <c r="K29" s="162"/>
      <c r="L29" s="162"/>
      <c r="M29" s="162"/>
      <c r="N29" s="162"/>
      <c r="O29" s="162"/>
      <c r="P29" s="166"/>
      <c r="Q29" s="166"/>
      <c r="R29" s="166"/>
      <c r="S29" s="166"/>
      <c r="T29" s="166"/>
      <c r="U29" s="166"/>
      <c r="V29" s="16"/>
    </row>
    <row r="30" spans="1:22">
      <c r="A30" s="162"/>
      <c r="B30" s="165"/>
      <c r="C30" s="162"/>
      <c r="D30" s="162"/>
      <c r="E30" s="162"/>
      <c r="F30" s="162"/>
      <c r="G30" s="162"/>
      <c r="H30" s="162"/>
      <c r="I30" s="162"/>
      <c r="J30" s="162"/>
      <c r="K30" s="162"/>
      <c r="L30" s="162"/>
      <c r="M30" s="162"/>
      <c r="N30" s="162"/>
      <c r="O30" s="162"/>
      <c r="P30" s="166"/>
      <c r="Q30" s="166"/>
      <c r="R30" s="166"/>
      <c r="S30" s="166"/>
      <c r="T30" s="166"/>
      <c r="U30" s="166"/>
      <c r="V30" s="16"/>
    </row>
    <row r="31" spans="1:22">
      <c r="A31" s="162"/>
      <c r="B31" s="165"/>
      <c r="C31" s="162"/>
      <c r="D31" s="162"/>
      <c r="E31" s="162"/>
      <c r="F31" s="162"/>
      <c r="G31" s="162"/>
      <c r="H31" s="162"/>
      <c r="I31" s="162"/>
      <c r="J31" s="162"/>
      <c r="K31" s="162"/>
      <c r="L31" s="162"/>
      <c r="M31" s="162"/>
      <c r="N31" s="162"/>
      <c r="O31" s="162"/>
      <c r="P31" s="166"/>
      <c r="Q31" s="166"/>
      <c r="R31" s="166"/>
      <c r="S31" s="166"/>
      <c r="T31" s="166"/>
      <c r="U31" s="166"/>
      <c r="V31" s="16"/>
    </row>
    <row r="32" spans="1:22">
      <c r="A32" s="162"/>
      <c r="B32" s="165"/>
      <c r="C32" s="162"/>
      <c r="D32" s="162"/>
      <c r="E32" s="162"/>
      <c r="F32" s="162"/>
      <c r="G32" s="162"/>
      <c r="H32" s="162"/>
      <c r="I32" s="162"/>
      <c r="J32" s="162"/>
      <c r="K32" s="162"/>
      <c r="L32" s="162"/>
      <c r="M32" s="162"/>
      <c r="N32" s="162"/>
      <c r="O32" s="162"/>
      <c r="P32" s="166"/>
      <c r="Q32" s="166"/>
      <c r="R32" s="166"/>
      <c r="S32" s="166"/>
      <c r="T32" s="166"/>
      <c r="U32" s="166"/>
      <c r="V32" s="16"/>
    </row>
    <row r="33" spans="1:22">
      <c r="A33" s="162"/>
      <c r="B33" s="165"/>
      <c r="C33" s="162"/>
      <c r="D33" s="162"/>
      <c r="E33" s="162"/>
      <c r="F33" s="162"/>
      <c r="G33" s="162"/>
      <c r="H33" s="162"/>
      <c r="I33" s="162"/>
      <c r="J33" s="162"/>
      <c r="K33" s="162"/>
      <c r="L33" s="162"/>
      <c r="M33" s="162"/>
      <c r="N33" s="162"/>
      <c r="O33" s="162"/>
      <c r="P33" s="166"/>
      <c r="Q33" s="166"/>
      <c r="R33" s="166"/>
      <c r="S33" s="166"/>
      <c r="T33" s="166"/>
      <c r="U33" s="166"/>
      <c r="V33" s="16"/>
    </row>
    <row r="34" spans="1:22">
      <c r="A34" s="162"/>
      <c r="B34" s="165"/>
      <c r="C34" s="162"/>
      <c r="D34" s="162"/>
      <c r="E34" s="162"/>
      <c r="F34" s="162"/>
      <c r="G34" s="162"/>
      <c r="H34" s="162"/>
      <c r="I34" s="162"/>
      <c r="J34" s="162"/>
      <c r="K34" s="162"/>
      <c r="L34" s="162"/>
      <c r="M34" s="162"/>
      <c r="N34" s="162"/>
      <c r="O34" s="162"/>
      <c r="P34" s="166"/>
      <c r="Q34" s="166"/>
      <c r="R34" s="166"/>
      <c r="S34" s="166"/>
      <c r="T34" s="166"/>
      <c r="U34" s="166"/>
      <c r="V34" s="16"/>
    </row>
    <row r="35" spans="1:22">
      <c r="A35" s="162"/>
      <c r="B35" s="165"/>
      <c r="C35" s="162"/>
      <c r="D35" s="162"/>
      <c r="E35" s="162"/>
      <c r="F35" s="162"/>
      <c r="G35" s="162"/>
      <c r="H35" s="162"/>
      <c r="I35" s="162"/>
      <c r="J35" s="162"/>
      <c r="K35" s="162"/>
      <c r="L35" s="162"/>
      <c r="M35" s="162"/>
      <c r="N35" s="162"/>
      <c r="O35" s="162"/>
      <c r="P35" s="166"/>
      <c r="Q35" s="166"/>
      <c r="R35" s="166"/>
      <c r="S35" s="166"/>
      <c r="T35" s="166"/>
      <c r="U35" s="166"/>
      <c r="V35" s="16"/>
    </row>
    <row r="36" spans="1:22">
      <c r="A36" s="162"/>
      <c r="B36" s="165"/>
      <c r="C36" s="162"/>
      <c r="D36" s="162"/>
      <c r="E36" s="162"/>
      <c r="F36" s="162"/>
      <c r="G36" s="162"/>
      <c r="H36" s="162"/>
      <c r="I36" s="162"/>
      <c r="J36" s="162"/>
      <c r="K36" s="162"/>
      <c r="L36" s="162"/>
      <c r="M36" s="162"/>
      <c r="N36" s="162"/>
      <c r="O36" s="162"/>
      <c r="P36" s="166"/>
      <c r="Q36" s="166"/>
      <c r="R36" s="166"/>
      <c r="S36" s="166"/>
      <c r="T36" s="166"/>
      <c r="U36" s="166"/>
      <c r="V36" s="16"/>
    </row>
    <row r="37" spans="1:22">
      <c r="A37" s="162"/>
      <c r="B37" s="165"/>
      <c r="C37" s="162"/>
      <c r="D37" s="162"/>
      <c r="E37" s="162"/>
      <c r="F37" s="162"/>
      <c r="G37" s="162"/>
      <c r="H37" s="162"/>
      <c r="I37" s="162"/>
      <c r="J37" s="162"/>
      <c r="K37" s="162"/>
      <c r="L37" s="162"/>
      <c r="M37" s="162"/>
      <c r="N37" s="162"/>
      <c r="O37" s="162"/>
      <c r="P37" s="166"/>
      <c r="Q37" s="166"/>
      <c r="R37" s="166"/>
      <c r="S37" s="166"/>
      <c r="T37" s="166"/>
      <c r="U37" s="166"/>
      <c r="V37" s="16"/>
    </row>
    <row r="38" spans="1:22">
      <c r="A38" s="162"/>
      <c r="B38" s="165"/>
      <c r="C38" s="162"/>
      <c r="D38" s="162"/>
      <c r="E38" s="162"/>
      <c r="F38" s="162"/>
      <c r="G38" s="162"/>
      <c r="H38" s="162"/>
      <c r="I38" s="162"/>
      <c r="J38" s="162"/>
      <c r="K38" s="162"/>
      <c r="L38" s="162"/>
      <c r="M38" s="162"/>
      <c r="N38" s="162"/>
      <c r="O38" s="162"/>
      <c r="P38" s="166"/>
      <c r="Q38" s="166"/>
      <c r="R38" s="166"/>
      <c r="S38" s="166"/>
      <c r="T38" s="166"/>
      <c r="U38" s="166"/>
      <c r="V38" s="16"/>
    </row>
    <row r="39" spans="1:22">
      <c r="A39" s="162"/>
      <c r="B39" s="165"/>
      <c r="C39" s="162"/>
      <c r="D39" s="162"/>
      <c r="E39" s="162"/>
      <c r="F39" s="162"/>
      <c r="G39" s="162"/>
      <c r="H39" s="162"/>
      <c r="I39" s="162"/>
      <c r="J39" s="162"/>
      <c r="K39" s="162"/>
      <c r="L39" s="162"/>
      <c r="M39" s="162"/>
      <c r="N39" s="162"/>
      <c r="O39" s="162"/>
      <c r="P39" s="166"/>
      <c r="Q39" s="166"/>
      <c r="R39" s="166"/>
      <c r="S39" s="166"/>
      <c r="T39" s="166"/>
      <c r="U39" s="166"/>
      <c r="V39" s="16"/>
    </row>
    <row r="40" spans="1:22">
      <c r="A40" s="162"/>
      <c r="B40" s="165"/>
      <c r="C40" s="162"/>
      <c r="D40" s="162"/>
      <c r="E40" s="162"/>
      <c r="F40" s="162"/>
      <c r="G40" s="162"/>
      <c r="H40" s="162"/>
      <c r="I40" s="162"/>
      <c r="J40" s="162"/>
      <c r="K40" s="162"/>
      <c r="L40" s="162"/>
      <c r="M40" s="162"/>
      <c r="N40" s="162"/>
      <c r="O40" s="162"/>
      <c r="P40" s="166"/>
      <c r="Q40" s="166"/>
      <c r="R40" s="166"/>
      <c r="S40" s="166"/>
      <c r="T40" s="166"/>
      <c r="U40" s="166"/>
      <c r="V40" s="16"/>
    </row>
    <row r="41" spans="1:22">
      <c r="A41" s="162"/>
      <c r="B41" s="165"/>
      <c r="C41" s="162"/>
      <c r="D41" s="162"/>
      <c r="E41" s="162"/>
      <c r="F41" s="162"/>
      <c r="G41" s="162"/>
      <c r="H41" s="162"/>
      <c r="I41" s="162"/>
      <c r="J41" s="162"/>
      <c r="K41" s="162"/>
      <c r="L41" s="162"/>
      <c r="M41" s="162"/>
      <c r="N41" s="162"/>
      <c r="O41" s="162"/>
      <c r="P41" s="166"/>
      <c r="Q41" s="166"/>
      <c r="R41" s="166"/>
      <c r="S41" s="166"/>
      <c r="T41" s="166"/>
      <c r="U41" s="166"/>
      <c r="V41" s="16"/>
    </row>
    <row r="42" spans="1:22">
      <c r="A42" s="162"/>
      <c r="B42" s="165"/>
      <c r="C42" s="162"/>
      <c r="D42" s="162"/>
      <c r="E42" s="162"/>
      <c r="F42" s="162"/>
      <c r="G42" s="162"/>
      <c r="H42" s="162"/>
      <c r="I42" s="162"/>
      <c r="J42" s="162"/>
      <c r="K42" s="162"/>
      <c r="L42" s="162"/>
      <c r="M42" s="162"/>
      <c r="N42" s="162"/>
      <c r="O42" s="162"/>
      <c r="P42" s="166"/>
      <c r="Q42" s="166"/>
      <c r="R42" s="166"/>
      <c r="S42" s="166"/>
      <c r="T42" s="166"/>
      <c r="U42" s="166"/>
      <c r="V42" s="16"/>
    </row>
    <row r="43" spans="1:22">
      <c r="A43" s="162"/>
      <c r="B43" s="165"/>
      <c r="C43" s="162"/>
      <c r="D43" s="162"/>
      <c r="E43" s="162"/>
      <c r="F43" s="162"/>
      <c r="G43" s="162"/>
      <c r="H43" s="162"/>
      <c r="I43" s="162"/>
      <c r="J43" s="162"/>
      <c r="K43" s="162"/>
      <c r="L43" s="162"/>
      <c r="M43" s="162"/>
      <c r="N43" s="162"/>
      <c r="O43" s="162"/>
      <c r="P43" s="166"/>
      <c r="Q43" s="166"/>
      <c r="R43" s="166"/>
      <c r="S43" s="166"/>
      <c r="T43" s="166"/>
      <c r="U43" s="166"/>
      <c r="V43" s="16"/>
    </row>
    <row r="44" spans="1:22">
      <c r="A44" s="162"/>
      <c r="B44" s="165"/>
      <c r="C44" s="162"/>
      <c r="D44" s="162"/>
      <c r="E44" s="162"/>
      <c r="F44" s="162"/>
      <c r="G44" s="162"/>
      <c r="H44" s="162"/>
      <c r="I44" s="162"/>
      <c r="J44" s="162"/>
      <c r="K44" s="162"/>
      <c r="L44" s="162"/>
      <c r="M44" s="162"/>
      <c r="N44" s="162"/>
      <c r="O44" s="162"/>
      <c r="P44" s="166"/>
      <c r="Q44" s="166"/>
      <c r="R44" s="166"/>
      <c r="S44" s="166"/>
      <c r="T44" s="166"/>
      <c r="U44" s="166"/>
      <c r="V44" s="16"/>
    </row>
    <row r="45" spans="1:22">
      <c r="A45" s="162"/>
      <c r="B45" s="165"/>
      <c r="C45" s="162"/>
      <c r="D45" s="162"/>
      <c r="E45" s="162"/>
      <c r="F45" s="162"/>
      <c r="G45" s="162"/>
      <c r="H45" s="162"/>
      <c r="I45" s="162"/>
      <c r="J45" s="162"/>
      <c r="K45" s="162"/>
      <c r="L45" s="162"/>
      <c r="M45" s="162"/>
      <c r="N45" s="162"/>
      <c r="O45" s="162"/>
      <c r="P45" s="166"/>
      <c r="Q45" s="166"/>
      <c r="R45" s="166"/>
      <c r="S45" s="166"/>
      <c r="T45" s="166"/>
      <c r="U45" s="166"/>
      <c r="V45" s="16"/>
    </row>
    <row r="46" spans="1:22">
      <c r="A46" s="162"/>
      <c r="B46" s="165"/>
      <c r="C46" s="162"/>
      <c r="D46" s="162"/>
      <c r="E46" s="162"/>
      <c r="F46" s="162"/>
      <c r="G46" s="162"/>
      <c r="H46" s="162"/>
      <c r="I46" s="162"/>
      <c r="J46" s="162"/>
      <c r="K46" s="162"/>
      <c r="L46" s="162"/>
      <c r="M46" s="162"/>
      <c r="N46" s="162"/>
      <c r="O46" s="162"/>
      <c r="P46" s="166"/>
      <c r="Q46" s="166"/>
      <c r="R46" s="166"/>
      <c r="S46" s="166"/>
      <c r="T46" s="166"/>
      <c r="U46" s="166"/>
      <c r="V46" s="16"/>
    </row>
    <row r="47" spans="1:22">
      <c r="A47" s="162"/>
      <c r="B47" s="165"/>
      <c r="C47" s="162"/>
      <c r="D47" s="162"/>
      <c r="E47" s="162"/>
      <c r="F47" s="162"/>
      <c r="G47" s="162"/>
      <c r="H47" s="162"/>
      <c r="I47" s="162"/>
      <c r="J47" s="162"/>
      <c r="K47" s="162"/>
      <c r="L47" s="162"/>
      <c r="M47" s="162"/>
      <c r="N47" s="162"/>
      <c r="O47" s="162"/>
      <c r="P47" s="166"/>
      <c r="Q47" s="166"/>
      <c r="R47" s="166"/>
      <c r="S47" s="166"/>
      <c r="T47" s="166"/>
      <c r="U47" s="166"/>
      <c r="V47" s="16"/>
    </row>
    <row r="48" spans="1:22">
      <c r="A48" s="162"/>
      <c r="B48" s="165"/>
      <c r="C48" s="162"/>
      <c r="D48" s="162"/>
      <c r="E48" s="162"/>
      <c r="F48" s="162"/>
      <c r="G48" s="162"/>
      <c r="H48" s="162"/>
      <c r="I48" s="162"/>
      <c r="J48" s="162"/>
      <c r="K48" s="162"/>
      <c r="L48" s="162"/>
      <c r="M48" s="162"/>
      <c r="N48" s="162"/>
      <c r="O48" s="162"/>
      <c r="P48" s="166"/>
      <c r="Q48" s="166"/>
      <c r="R48" s="166"/>
      <c r="S48" s="166"/>
      <c r="T48" s="166"/>
      <c r="U48" s="166"/>
      <c r="V48" s="16"/>
    </row>
    <row r="49" spans="1:22">
      <c r="A49" s="162"/>
      <c r="B49" s="165"/>
      <c r="C49" s="162"/>
      <c r="D49" s="162"/>
      <c r="E49" s="162"/>
      <c r="F49" s="162"/>
      <c r="G49" s="162"/>
      <c r="H49" s="162"/>
      <c r="I49" s="162"/>
      <c r="J49" s="162"/>
      <c r="K49" s="162"/>
      <c r="L49" s="162"/>
      <c r="M49" s="162"/>
      <c r="N49" s="162"/>
      <c r="O49" s="162"/>
      <c r="P49" s="166"/>
      <c r="Q49" s="166"/>
      <c r="R49" s="166"/>
      <c r="S49" s="166"/>
      <c r="T49" s="166"/>
      <c r="U49" s="166"/>
      <c r="V49" s="16"/>
    </row>
    <row r="50" spans="1:22">
      <c r="A50" s="162"/>
      <c r="B50" s="165"/>
      <c r="C50" s="162"/>
      <c r="D50" s="162"/>
      <c r="E50" s="162"/>
      <c r="F50" s="162"/>
      <c r="G50" s="162"/>
      <c r="H50" s="162"/>
      <c r="I50" s="162"/>
      <c r="J50" s="162"/>
      <c r="K50" s="162"/>
      <c r="L50" s="162"/>
      <c r="M50" s="162"/>
      <c r="N50" s="162"/>
      <c r="O50" s="162"/>
      <c r="P50" s="166"/>
      <c r="Q50" s="166"/>
      <c r="R50" s="166"/>
      <c r="S50" s="166"/>
      <c r="T50" s="166"/>
      <c r="U50" s="166"/>
      <c r="V50" s="16"/>
    </row>
    <row r="51" spans="1:22">
      <c r="A51" s="162"/>
      <c r="B51" s="165"/>
      <c r="C51" s="162"/>
      <c r="D51" s="162"/>
      <c r="E51" s="162"/>
      <c r="F51" s="162"/>
      <c r="G51" s="162"/>
      <c r="H51" s="162"/>
      <c r="I51" s="162"/>
      <c r="J51" s="162"/>
      <c r="K51" s="162"/>
      <c r="L51" s="162"/>
      <c r="M51" s="162"/>
      <c r="N51" s="162"/>
      <c r="O51" s="162"/>
      <c r="P51" s="166"/>
      <c r="Q51" s="166"/>
      <c r="R51" s="166"/>
      <c r="S51" s="166"/>
      <c r="T51" s="166"/>
      <c r="U51" s="166"/>
      <c r="V51" s="16"/>
    </row>
    <row r="52" spans="1:22">
      <c r="A52" s="162"/>
      <c r="B52" s="165"/>
      <c r="C52" s="162"/>
      <c r="D52" s="162"/>
      <c r="E52" s="162"/>
      <c r="F52" s="162"/>
      <c r="G52" s="162"/>
      <c r="H52" s="162"/>
      <c r="I52" s="162"/>
      <c r="J52" s="162"/>
      <c r="K52" s="162"/>
      <c r="L52" s="162"/>
      <c r="M52" s="162"/>
      <c r="N52" s="162"/>
      <c r="O52" s="162"/>
      <c r="P52" s="166"/>
      <c r="Q52" s="166"/>
      <c r="R52" s="166"/>
      <c r="S52" s="166"/>
      <c r="T52" s="166"/>
      <c r="U52" s="166"/>
      <c r="V52" s="16"/>
    </row>
    <row r="53" spans="1:22">
      <c r="A53" s="162"/>
      <c r="B53" s="165"/>
      <c r="C53" s="162"/>
      <c r="D53" s="162"/>
      <c r="E53" s="162"/>
      <c r="F53" s="162"/>
      <c r="G53" s="162"/>
      <c r="H53" s="162"/>
      <c r="I53" s="162"/>
      <c r="J53" s="162"/>
      <c r="K53" s="162"/>
      <c r="L53" s="162"/>
      <c r="M53" s="162"/>
      <c r="N53" s="162"/>
      <c r="O53" s="162"/>
      <c r="P53" s="166"/>
      <c r="Q53" s="166"/>
      <c r="R53" s="166"/>
      <c r="S53" s="166"/>
      <c r="T53" s="166"/>
      <c r="U53" s="166"/>
      <c r="V53" s="16"/>
    </row>
    <row r="54" spans="1:22">
      <c r="A54" s="162"/>
      <c r="B54" s="165"/>
      <c r="C54" s="162"/>
      <c r="D54" s="162"/>
      <c r="E54" s="162"/>
      <c r="F54" s="162"/>
      <c r="G54" s="162"/>
      <c r="H54" s="162"/>
      <c r="I54" s="162"/>
      <c r="J54" s="162"/>
      <c r="K54" s="162"/>
      <c r="L54" s="162"/>
      <c r="M54" s="162"/>
      <c r="N54" s="162"/>
      <c r="O54" s="162"/>
      <c r="P54" s="166"/>
      <c r="Q54" s="166"/>
      <c r="R54" s="166"/>
      <c r="S54" s="166"/>
      <c r="T54" s="166"/>
      <c r="U54" s="166"/>
      <c r="V54" s="16"/>
    </row>
    <row r="55" spans="1:22">
      <c r="A55" s="162"/>
      <c r="B55" s="165"/>
      <c r="C55" s="162"/>
      <c r="D55" s="162"/>
      <c r="E55" s="162"/>
      <c r="F55" s="162"/>
      <c r="G55" s="162"/>
      <c r="H55" s="162"/>
      <c r="I55" s="162"/>
      <c r="J55" s="162"/>
      <c r="K55" s="162"/>
      <c r="L55" s="162"/>
      <c r="M55" s="162"/>
      <c r="N55" s="162"/>
      <c r="O55" s="162"/>
      <c r="P55" s="166"/>
      <c r="Q55" s="166"/>
      <c r="R55" s="166"/>
      <c r="S55" s="166"/>
      <c r="T55" s="166"/>
      <c r="U55" s="166"/>
      <c r="V55" s="16"/>
    </row>
    <row r="56" spans="1:22">
      <c r="A56" s="162"/>
      <c r="B56" s="165"/>
      <c r="C56" s="162"/>
      <c r="D56" s="162"/>
      <c r="E56" s="162"/>
      <c r="F56" s="162"/>
      <c r="G56" s="162"/>
      <c r="H56" s="162"/>
      <c r="I56" s="162"/>
      <c r="J56" s="162"/>
      <c r="K56" s="162"/>
      <c r="L56" s="162"/>
      <c r="M56" s="162"/>
      <c r="N56" s="162"/>
      <c r="O56" s="162"/>
      <c r="P56" s="166"/>
      <c r="Q56" s="166"/>
      <c r="R56" s="166"/>
      <c r="S56" s="166"/>
      <c r="T56" s="166"/>
      <c r="U56" s="166"/>
      <c r="V56" s="16"/>
    </row>
    <row r="57" spans="1:22">
      <c r="A57" s="162"/>
      <c r="B57" s="165"/>
      <c r="C57" s="162"/>
      <c r="D57" s="162"/>
      <c r="E57" s="162"/>
      <c r="F57" s="162"/>
      <c r="G57" s="162"/>
      <c r="H57" s="162"/>
      <c r="I57" s="162"/>
      <c r="J57" s="162"/>
      <c r="K57" s="162"/>
      <c r="L57" s="162"/>
      <c r="M57" s="162"/>
      <c r="N57" s="162"/>
      <c r="O57" s="162"/>
      <c r="P57" s="166"/>
      <c r="Q57" s="166"/>
      <c r="R57" s="166"/>
      <c r="S57" s="166"/>
      <c r="T57" s="166"/>
      <c r="U57" s="166"/>
      <c r="V57" s="16"/>
    </row>
    <row r="58" spans="1:22">
      <c r="A58" s="162"/>
      <c r="B58" s="165"/>
      <c r="C58" s="162"/>
      <c r="D58" s="162"/>
      <c r="E58" s="162"/>
      <c r="F58" s="162"/>
      <c r="G58" s="162"/>
      <c r="H58" s="162"/>
      <c r="I58" s="162"/>
      <c r="J58" s="162"/>
      <c r="K58" s="162"/>
      <c r="L58" s="162"/>
      <c r="M58" s="162"/>
      <c r="N58" s="162"/>
      <c r="O58" s="162"/>
      <c r="P58" s="166"/>
      <c r="Q58" s="166"/>
      <c r="R58" s="166"/>
      <c r="S58" s="166"/>
      <c r="T58" s="166"/>
      <c r="U58" s="166"/>
      <c r="V58" s="16"/>
    </row>
    <row r="59" spans="1:22">
      <c r="A59" s="162"/>
      <c r="B59" s="165"/>
      <c r="C59" s="162"/>
      <c r="D59" s="162"/>
      <c r="E59" s="162"/>
      <c r="F59" s="162"/>
      <c r="G59" s="162"/>
      <c r="H59" s="162"/>
      <c r="I59" s="162"/>
      <c r="J59" s="162"/>
      <c r="K59" s="162"/>
      <c r="L59" s="162"/>
      <c r="M59" s="162"/>
      <c r="N59" s="162"/>
      <c r="O59" s="162"/>
      <c r="P59" s="166"/>
      <c r="Q59" s="166"/>
      <c r="R59" s="166"/>
      <c r="S59" s="166"/>
      <c r="T59" s="166"/>
      <c r="U59" s="166"/>
      <c r="V59" s="16"/>
    </row>
    <row r="60" spans="1:22">
      <c r="A60" s="162"/>
      <c r="B60" s="165"/>
      <c r="C60" s="162"/>
      <c r="D60" s="162"/>
      <c r="E60" s="162"/>
      <c r="F60" s="162"/>
      <c r="G60" s="162"/>
      <c r="H60" s="162"/>
      <c r="I60" s="162"/>
      <c r="J60" s="162"/>
      <c r="K60" s="162"/>
      <c r="L60" s="162"/>
      <c r="M60" s="162"/>
      <c r="N60" s="162"/>
      <c r="O60" s="162"/>
      <c r="P60" s="166"/>
      <c r="Q60" s="166"/>
      <c r="R60" s="166"/>
      <c r="S60" s="166"/>
      <c r="T60" s="166"/>
      <c r="U60" s="166"/>
      <c r="V60" s="16"/>
    </row>
    <row r="61" spans="1:22">
      <c r="A61" s="162"/>
      <c r="B61" s="165"/>
      <c r="C61" s="162"/>
      <c r="D61" s="162"/>
      <c r="E61" s="162"/>
      <c r="F61" s="162"/>
      <c r="G61" s="162"/>
      <c r="H61" s="162"/>
      <c r="I61" s="162"/>
      <c r="J61" s="162"/>
      <c r="K61" s="162"/>
      <c r="L61" s="162"/>
      <c r="M61" s="162"/>
      <c r="N61" s="162"/>
      <c r="O61" s="162"/>
      <c r="P61" s="166"/>
      <c r="Q61" s="166"/>
      <c r="R61" s="166"/>
      <c r="S61" s="166"/>
      <c r="T61" s="166"/>
      <c r="U61" s="166"/>
      <c r="V61" s="16"/>
    </row>
    <row r="62" spans="1:22">
      <c r="A62" s="162"/>
      <c r="B62" s="165"/>
      <c r="C62" s="162"/>
      <c r="D62" s="162"/>
      <c r="E62" s="162"/>
      <c r="F62" s="162"/>
      <c r="G62" s="162"/>
      <c r="H62" s="162"/>
      <c r="I62" s="162"/>
      <c r="J62" s="162"/>
      <c r="K62" s="162"/>
      <c r="L62" s="162"/>
      <c r="M62" s="162"/>
      <c r="N62" s="162"/>
      <c r="O62" s="162"/>
      <c r="P62" s="166"/>
      <c r="Q62" s="166"/>
      <c r="R62" s="166"/>
      <c r="S62" s="166"/>
      <c r="T62" s="166"/>
      <c r="U62" s="166"/>
      <c r="V62" s="16"/>
    </row>
    <row r="63" spans="1:22">
      <c r="A63" s="162"/>
      <c r="B63" s="165"/>
      <c r="C63" s="162"/>
      <c r="D63" s="162"/>
      <c r="E63" s="162"/>
      <c r="F63" s="162"/>
      <c r="G63" s="162"/>
      <c r="H63" s="162"/>
      <c r="I63" s="162"/>
      <c r="J63" s="162"/>
      <c r="K63" s="162"/>
      <c r="L63" s="162"/>
      <c r="M63" s="162"/>
      <c r="N63" s="162"/>
      <c r="O63" s="162"/>
      <c r="P63" s="166"/>
      <c r="Q63" s="166"/>
      <c r="R63" s="166"/>
      <c r="S63" s="166"/>
      <c r="T63" s="166"/>
      <c r="U63" s="166"/>
      <c r="V63" s="16"/>
    </row>
    <row r="64" spans="1:22">
      <c r="A64" s="162"/>
      <c r="B64" s="165"/>
      <c r="C64" s="162"/>
      <c r="D64" s="162"/>
      <c r="E64" s="162"/>
      <c r="F64" s="162"/>
      <c r="G64" s="162"/>
      <c r="H64" s="162"/>
      <c r="I64" s="162"/>
      <c r="J64" s="162"/>
      <c r="K64" s="162"/>
      <c r="L64" s="162"/>
      <c r="M64" s="162"/>
      <c r="N64" s="162"/>
      <c r="O64" s="162"/>
      <c r="P64" s="166"/>
      <c r="Q64" s="166"/>
      <c r="R64" s="166"/>
      <c r="S64" s="166"/>
      <c r="T64" s="166"/>
      <c r="U64" s="166"/>
      <c r="V64" s="16"/>
    </row>
    <row r="65" spans="1:22">
      <c r="A65" s="162"/>
      <c r="B65" s="165"/>
      <c r="C65" s="162"/>
      <c r="D65" s="162"/>
      <c r="E65" s="162"/>
      <c r="F65" s="162"/>
      <c r="G65" s="162"/>
      <c r="H65" s="162"/>
      <c r="I65" s="162"/>
      <c r="J65" s="162"/>
      <c r="K65" s="162"/>
      <c r="L65" s="162"/>
      <c r="M65" s="162"/>
      <c r="N65" s="162"/>
      <c r="O65" s="162"/>
      <c r="P65" s="166"/>
      <c r="Q65" s="166"/>
      <c r="R65" s="166"/>
      <c r="S65" s="166"/>
      <c r="T65" s="166"/>
      <c r="U65" s="166"/>
      <c r="V65" s="16"/>
    </row>
    <row r="66" spans="1:22">
      <c r="A66" s="162"/>
      <c r="B66" s="165"/>
      <c r="C66" s="162"/>
      <c r="D66" s="162"/>
      <c r="E66" s="162"/>
      <c r="F66" s="162"/>
      <c r="G66" s="162"/>
      <c r="H66" s="162"/>
      <c r="I66" s="162"/>
      <c r="J66" s="162"/>
      <c r="K66" s="162"/>
      <c r="L66" s="162"/>
      <c r="M66" s="162"/>
      <c r="N66" s="162"/>
      <c r="O66" s="162"/>
      <c r="P66" s="166"/>
      <c r="Q66" s="166"/>
      <c r="R66" s="166"/>
      <c r="S66" s="166"/>
      <c r="T66" s="166"/>
      <c r="U66" s="166"/>
      <c r="V66" s="16"/>
    </row>
    <row r="67" spans="1:22">
      <c r="A67" s="162"/>
      <c r="B67" s="165"/>
      <c r="C67" s="162"/>
      <c r="D67" s="162"/>
      <c r="E67" s="162"/>
      <c r="F67" s="162"/>
      <c r="G67" s="162"/>
      <c r="H67" s="162"/>
      <c r="I67" s="162"/>
      <c r="J67" s="162"/>
      <c r="K67" s="162"/>
      <c r="L67" s="162"/>
      <c r="M67" s="162"/>
      <c r="N67" s="162"/>
      <c r="O67" s="162"/>
      <c r="P67" s="166"/>
      <c r="Q67" s="166"/>
      <c r="R67" s="166"/>
      <c r="S67" s="166"/>
      <c r="T67" s="166"/>
      <c r="U67" s="166"/>
      <c r="V67" s="16"/>
    </row>
    <row r="68" spans="1:22">
      <c r="A68" s="162"/>
      <c r="B68" s="165"/>
      <c r="C68" s="162"/>
      <c r="D68" s="162"/>
      <c r="E68" s="162"/>
      <c r="F68" s="162"/>
      <c r="G68" s="162"/>
      <c r="H68" s="162"/>
      <c r="I68" s="162"/>
      <c r="J68" s="162"/>
      <c r="K68" s="162"/>
      <c r="L68" s="162"/>
      <c r="M68" s="162"/>
      <c r="N68" s="162"/>
      <c r="O68" s="162"/>
      <c r="P68" s="166"/>
      <c r="Q68" s="166"/>
      <c r="R68" s="166"/>
      <c r="S68" s="166"/>
      <c r="T68" s="166"/>
      <c r="U68" s="166"/>
      <c r="V68" s="16"/>
    </row>
    <row r="69" spans="1:22">
      <c r="A69" s="162"/>
      <c r="B69" s="165"/>
      <c r="C69" s="162"/>
      <c r="D69" s="162"/>
      <c r="E69" s="162"/>
      <c r="F69" s="162"/>
      <c r="G69" s="162"/>
      <c r="H69" s="162"/>
      <c r="I69" s="162"/>
      <c r="J69" s="162"/>
      <c r="K69" s="162"/>
      <c r="L69" s="162"/>
      <c r="M69" s="162"/>
      <c r="N69" s="162"/>
      <c r="O69" s="162"/>
      <c r="P69" s="166"/>
      <c r="Q69" s="166"/>
      <c r="R69" s="166"/>
      <c r="S69" s="166"/>
      <c r="T69" s="166"/>
      <c r="U69" s="166"/>
      <c r="V69" s="16"/>
    </row>
    <row r="70" spans="1:22">
      <c r="A70" s="162"/>
      <c r="B70" s="165"/>
      <c r="C70" s="162"/>
      <c r="D70" s="162"/>
      <c r="E70" s="162"/>
      <c r="F70" s="162"/>
      <c r="G70" s="162"/>
      <c r="H70" s="162"/>
      <c r="I70" s="162"/>
      <c r="J70" s="162"/>
      <c r="K70" s="162"/>
      <c r="L70" s="162"/>
      <c r="M70" s="162"/>
      <c r="N70" s="162"/>
      <c r="O70" s="162"/>
      <c r="P70" s="166"/>
      <c r="Q70" s="166"/>
      <c r="R70" s="166"/>
      <c r="S70" s="166"/>
      <c r="T70" s="166"/>
      <c r="U70" s="166"/>
      <c r="V70" s="16"/>
    </row>
    <row r="71" spans="1:22">
      <c r="A71" s="162"/>
      <c r="B71" s="165"/>
      <c r="C71" s="162"/>
      <c r="D71" s="162"/>
      <c r="E71" s="162"/>
      <c r="F71" s="162"/>
      <c r="G71" s="162"/>
      <c r="H71" s="162"/>
      <c r="I71" s="162"/>
      <c r="J71" s="162"/>
      <c r="K71" s="162"/>
      <c r="L71" s="162"/>
      <c r="M71" s="162"/>
      <c r="N71" s="162"/>
      <c r="O71" s="162"/>
      <c r="P71" s="166"/>
      <c r="Q71" s="166"/>
      <c r="R71" s="166"/>
      <c r="S71" s="166"/>
      <c r="T71" s="166"/>
      <c r="U71" s="166"/>
      <c r="V71" s="16"/>
    </row>
    <row r="72" spans="1:22">
      <c r="A72" s="162"/>
      <c r="B72" s="165"/>
      <c r="C72" s="162"/>
      <c r="D72" s="162"/>
      <c r="E72" s="162"/>
      <c r="F72" s="162"/>
      <c r="G72" s="162"/>
      <c r="H72" s="162"/>
      <c r="I72" s="162"/>
      <c r="J72" s="162"/>
      <c r="K72" s="162"/>
      <c r="L72" s="162"/>
      <c r="M72" s="162"/>
      <c r="N72" s="162"/>
      <c r="O72" s="162"/>
      <c r="P72" s="166"/>
      <c r="Q72" s="166"/>
      <c r="R72" s="166"/>
      <c r="S72" s="166"/>
      <c r="T72" s="166"/>
      <c r="U72" s="166"/>
      <c r="V72" s="16"/>
    </row>
    <row r="73" spans="1:22">
      <c r="A73" s="162"/>
      <c r="B73" s="165"/>
      <c r="C73" s="162"/>
      <c r="D73" s="162"/>
      <c r="E73" s="162"/>
      <c r="F73" s="162"/>
      <c r="G73" s="162"/>
      <c r="H73" s="162"/>
      <c r="I73" s="162"/>
      <c r="J73" s="162"/>
      <c r="K73" s="162"/>
      <c r="L73" s="162"/>
      <c r="M73" s="162"/>
      <c r="N73" s="162"/>
      <c r="O73" s="162"/>
      <c r="P73" s="166"/>
      <c r="Q73" s="166"/>
      <c r="R73" s="166"/>
      <c r="S73" s="166"/>
      <c r="T73" s="166"/>
      <c r="U73" s="166"/>
      <c r="V73" s="16"/>
    </row>
    <row r="74" spans="1:22">
      <c r="A74" s="162"/>
      <c r="B74" s="165"/>
      <c r="C74" s="162"/>
      <c r="D74" s="162"/>
      <c r="E74" s="162"/>
      <c r="F74" s="162"/>
      <c r="G74" s="162"/>
      <c r="H74" s="162"/>
      <c r="I74" s="162"/>
      <c r="J74" s="162"/>
      <c r="K74" s="162"/>
      <c r="L74" s="162"/>
      <c r="M74" s="162"/>
      <c r="N74" s="162"/>
      <c r="O74" s="162"/>
      <c r="P74" s="166"/>
      <c r="Q74" s="166"/>
      <c r="R74" s="166"/>
      <c r="S74" s="166"/>
      <c r="T74" s="166"/>
      <c r="U74" s="166"/>
      <c r="V74" s="16"/>
    </row>
    <row r="75" spans="1:22">
      <c r="A75" s="162"/>
      <c r="B75" s="165"/>
      <c r="C75" s="162"/>
      <c r="D75" s="162"/>
      <c r="E75" s="162"/>
      <c r="F75" s="162"/>
      <c r="G75" s="162"/>
      <c r="H75" s="162"/>
      <c r="I75" s="162"/>
      <c r="J75" s="162"/>
      <c r="K75" s="162"/>
      <c r="L75" s="162"/>
      <c r="M75" s="162"/>
      <c r="N75" s="162"/>
      <c r="O75" s="162"/>
      <c r="P75" s="166"/>
      <c r="Q75" s="166"/>
      <c r="R75" s="166"/>
      <c r="S75" s="166"/>
      <c r="T75" s="166"/>
      <c r="U75" s="166"/>
      <c r="V75" s="16"/>
    </row>
    <row r="76" spans="1:22">
      <c r="A76" s="162"/>
      <c r="B76" s="165"/>
      <c r="C76" s="162"/>
      <c r="D76" s="162"/>
      <c r="E76" s="162"/>
      <c r="F76" s="162"/>
      <c r="G76" s="162"/>
      <c r="H76" s="162"/>
      <c r="I76" s="162"/>
      <c r="J76" s="162"/>
      <c r="K76" s="162"/>
      <c r="L76" s="162"/>
      <c r="M76" s="162"/>
      <c r="N76" s="162"/>
      <c r="O76" s="162"/>
      <c r="P76" s="166"/>
      <c r="Q76" s="166"/>
      <c r="R76" s="166"/>
      <c r="S76" s="166"/>
      <c r="T76" s="166"/>
      <c r="U76" s="166"/>
      <c r="V76" s="16"/>
    </row>
    <row r="77" spans="1:22">
      <c r="A77" s="162"/>
      <c r="B77" s="165"/>
      <c r="C77" s="162"/>
      <c r="D77" s="162"/>
      <c r="E77" s="162"/>
      <c r="F77" s="162"/>
      <c r="G77" s="162"/>
      <c r="H77" s="162"/>
      <c r="I77" s="162"/>
      <c r="J77" s="162"/>
      <c r="K77" s="162"/>
      <c r="L77" s="162"/>
      <c r="M77" s="162"/>
      <c r="N77" s="162"/>
      <c r="O77" s="162"/>
      <c r="P77" s="166"/>
      <c r="Q77" s="166"/>
      <c r="R77" s="166"/>
      <c r="S77" s="166"/>
      <c r="T77" s="166"/>
      <c r="U77" s="166"/>
      <c r="V77" s="16"/>
    </row>
    <row r="78" spans="1:22">
      <c r="A78" s="162"/>
      <c r="B78" s="165"/>
      <c r="C78" s="162"/>
      <c r="D78" s="162"/>
      <c r="E78" s="162"/>
      <c r="F78" s="162"/>
      <c r="G78" s="162"/>
      <c r="H78" s="162"/>
      <c r="I78" s="162"/>
      <c r="J78" s="162"/>
      <c r="K78" s="162"/>
      <c r="L78" s="162"/>
      <c r="M78" s="162"/>
      <c r="N78" s="162"/>
      <c r="O78" s="162"/>
      <c r="P78" s="166"/>
      <c r="Q78" s="166"/>
      <c r="R78" s="166"/>
      <c r="S78" s="166"/>
      <c r="T78" s="166"/>
      <c r="U78" s="166"/>
      <c r="V78" s="16"/>
    </row>
    <row r="79" spans="1:22">
      <c r="A79" s="162"/>
      <c r="B79" s="165"/>
      <c r="C79" s="162"/>
      <c r="D79" s="162"/>
      <c r="E79" s="162"/>
      <c r="F79" s="162"/>
      <c r="G79" s="162"/>
      <c r="H79" s="162"/>
      <c r="I79" s="162"/>
      <c r="J79" s="162"/>
      <c r="K79" s="162"/>
      <c r="L79" s="162"/>
      <c r="M79" s="162"/>
      <c r="N79" s="162"/>
      <c r="O79" s="162"/>
      <c r="P79" s="166"/>
      <c r="Q79" s="166"/>
      <c r="R79" s="166"/>
      <c r="S79" s="166"/>
      <c r="T79" s="166"/>
      <c r="U79" s="166"/>
      <c r="V79" s="16"/>
    </row>
    <row r="80" spans="1:22">
      <c r="A80" s="162"/>
      <c r="B80" s="165"/>
      <c r="C80" s="162"/>
      <c r="D80" s="162"/>
      <c r="E80" s="162"/>
      <c r="F80" s="162"/>
      <c r="G80" s="162"/>
      <c r="H80" s="162"/>
      <c r="I80" s="162"/>
      <c r="J80" s="162"/>
      <c r="K80" s="162"/>
      <c r="L80" s="162"/>
      <c r="M80" s="162"/>
      <c r="N80" s="162"/>
      <c r="O80" s="162"/>
      <c r="P80" s="166"/>
      <c r="Q80" s="166"/>
      <c r="R80" s="166"/>
      <c r="S80" s="166"/>
      <c r="T80" s="166"/>
      <c r="U80" s="166"/>
      <c r="V80" s="16"/>
    </row>
    <row r="81" spans="1:22">
      <c r="A81" s="162"/>
      <c r="B81" s="165"/>
      <c r="C81" s="162"/>
      <c r="D81" s="162"/>
      <c r="E81" s="162"/>
      <c r="F81" s="162"/>
      <c r="G81" s="162"/>
      <c r="H81" s="162"/>
      <c r="I81" s="162"/>
      <c r="J81" s="162"/>
      <c r="K81" s="162"/>
      <c r="L81" s="162"/>
      <c r="M81" s="162"/>
      <c r="N81" s="162"/>
      <c r="O81" s="162"/>
      <c r="P81" s="166"/>
      <c r="Q81" s="166"/>
      <c r="R81" s="166"/>
      <c r="S81" s="166"/>
      <c r="T81" s="166"/>
      <c r="U81" s="166"/>
      <c r="V81" s="16"/>
    </row>
    <row r="82" spans="1:22">
      <c r="A82" s="162"/>
      <c r="B82" s="165"/>
      <c r="C82" s="162"/>
      <c r="D82" s="162"/>
      <c r="E82" s="162"/>
      <c r="F82" s="162"/>
      <c r="G82" s="162"/>
      <c r="H82" s="162"/>
      <c r="I82" s="162"/>
      <c r="J82" s="162"/>
      <c r="K82" s="162"/>
      <c r="L82" s="162"/>
      <c r="M82" s="162"/>
      <c r="N82" s="162"/>
      <c r="O82" s="162"/>
      <c r="P82" s="166"/>
      <c r="Q82" s="166"/>
      <c r="R82" s="166"/>
      <c r="S82" s="166"/>
      <c r="T82" s="166"/>
      <c r="U82" s="166"/>
      <c r="V82" s="16"/>
    </row>
    <row r="83" spans="1:22">
      <c r="A83" s="162"/>
      <c r="B83" s="165"/>
      <c r="C83" s="162"/>
      <c r="D83" s="162"/>
      <c r="E83" s="162"/>
      <c r="F83" s="162"/>
      <c r="G83" s="162"/>
      <c r="H83" s="162"/>
      <c r="I83" s="162"/>
      <c r="J83" s="162"/>
      <c r="K83" s="162"/>
      <c r="L83" s="162"/>
      <c r="M83" s="162"/>
      <c r="N83" s="162"/>
      <c r="O83" s="162"/>
      <c r="P83" s="166"/>
      <c r="Q83" s="166"/>
      <c r="R83" s="166"/>
      <c r="S83" s="166"/>
      <c r="T83" s="166"/>
      <c r="U83" s="166"/>
      <c r="V83" s="16"/>
    </row>
    <row r="84" spans="1:22">
      <c r="A84" s="162"/>
      <c r="B84" s="165"/>
      <c r="C84" s="162"/>
      <c r="D84" s="162"/>
      <c r="E84" s="162"/>
      <c r="F84" s="162"/>
      <c r="G84" s="162"/>
      <c r="H84" s="162"/>
      <c r="I84" s="162"/>
      <c r="J84" s="162"/>
      <c r="K84" s="162"/>
      <c r="L84" s="162"/>
      <c r="M84" s="162"/>
      <c r="N84" s="162"/>
      <c r="O84" s="162"/>
      <c r="P84" s="166"/>
      <c r="Q84" s="166"/>
      <c r="R84" s="166"/>
      <c r="S84" s="166"/>
      <c r="T84" s="166"/>
      <c r="U84" s="166"/>
      <c r="V84" s="16"/>
    </row>
    <row r="85" spans="1:22">
      <c r="B85" s="12"/>
      <c r="P85" s="166"/>
      <c r="Q85" s="166"/>
      <c r="R85" s="166"/>
      <c r="S85" s="166"/>
      <c r="T85" s="166"/>
      <c r="U85" s="166"/>
      <c r="V85" s="16"/>
    </row>
    <row r="86" spans="1:22">
      <c r="B86" s="12"/>
      <c r="P86" s="166"/>
      <c r="Q86" s="166"/>
      <c r="R86" s="166"/>
      <c r="S86" s="166"/>
      <c r="T86" s="166"/>
      <c r="U86" s="166"/>
      <c r="V86" s="16"/>
    </row>
    <row r="87" spans="1:22">
      <c r="B87" s="12"/>
      <c r="P87" s="166"/>
      <c r="Q87" s="166"/>
      <c r="R87" s="166"/>
      <c r="S87" s="166"/>
      <c r="T87" s="166"/>
      <c r="U87" s="166"/>
      <c r="V87" s="16"/>
    </row>
    <row r="88" spans="1:22">
      <c r="B88" s="12"/>
      <c r="P88" s="166"/>
      <c r="Q88" s="166"/>
      <c r="R88" s="166"/>
      <c r="S88" s="166"/>
      <c r="T88" s="166"/>
      <c r="U88" s="166"/>
      <c r="V88" s="16"/>
    </row>
    <row r="89" spans="1:22">
      <c r="B89" s="12"/>
      <c r="P89" s="166"/>
      <c r="Q89" s="166"/>
      <c r="R89" s="166"/>
      <c r="S89" s="166"/>
      <c r="T89" s="166"/>
      <c r="U89" s="166"/>
      <c r="V89" s="16"/>
    </row>
    <row r="90" spans="1:22">
      <c r="B90" s="12"/>
      <c r="P90" s="166"/>
      <c r="Q90" s="166"/>
      <c r="R90" s="166"/>
      <c r="S90" s="166"/>
      <c r="T90" s="166"/>
      <c r="U90" s="166"/>
      <c r="V90" s="16"/>
    </row>
    <row r="91" spans="1:22">
      <c r="B91" s="12"/>
      <c r="P91" s="166"/>
      <c r="Q91" s="166"/>
      <c r="R91" s="166"/>
      <c r="S91" s="166"/>
      <c r="T91" s="166"/>
      <c r="U91" s="166"/>
      <c r="V91" s="16"/>
    </row>
    <row r="92" spans="1:22">
      <c r="B92" s="12"/>
      <c r="P92" s="166"/>
      <c r="Q92" s="166"/>
      <c r="R92" s="166"/>
      <c r="S92" s="166"/>
      <c r="T92" s="166"/>
      <c r="U92" s="166"/>
      <c r="V92" s="16"/>
    </row>
    <row r="93" spans="1:22">
      <c r="B93" s="12"/>
      <c r="P93" s="166"/>
      <c r="Q93" s="166"/>
      <c r="R93" s="166"/>
      <c r="S93" s="166"/>
      <c r="T93" s="166"/>
      <c r="U93" s="166"/>
      <c r="V93" s="16"/>
    </row>
    <row r="94" spans="1:22">
      <c r="B94" s="12"/>
      <c r="P94" s="166"/>
      <c r="Q94" s="166"/>
      <c r="R94" s="166"/>
      <c r="S94" s="166"/>
      <c r="T94" s="166"/>
      <c r="U94" s="166"/>
      <c r="V94" s="16"/>
    </row>
    <row r="95" spans="1:22">
      <c r="B95" s="12"/>
      <c r="P95" s="166"/>
      <c r="Q95" s="166"/>
      <c r="R95" s="166"/>
      <c r="S95" s="166"/>
      <c r="T95" s="166"/>
      <c r="U95" s="166"/>
      <c r="V95" s="16"/>
    </row>
    <row r="96" spans="1:22">
      <c r="B96" s="12"/>
      <c r="P96" s="166"/>
      <c r="Q96" s="166"/>
      <c r="R96" s="166"/>
      <c r="S96" s="166"/>
      <c r="T96" s="166"/>
      <c r="U96" s="166"/>
      <c r="V96" s="16"/>
    </row>
    <row r="97" spans="2:22">
      <c r="B97" s="12"/>
      <c r="P97" s="166"/>
      <c r="Q97" s="166"/>
      <c r="R97" s="166"/>
      <c r="S97" s="166"/>
      <c r="T97" s="166"/>
      <c r="U97" s="166"/>
      <c r="V97" s="16"/>
    </row>
    <row r="98" spans="2:22">
      <c r="B98" s="12"/>
      <c r="P98" s="166"/>
      <c r="Q98" s="166"/>
      <c r="R98" s="166"/>
      <c r="S98" s="166"/>
      <c r="T98" s="166"/>
      <c r="U98" s="166"/>
      <c r="V98" s="16"/>
    </row>
    <row r="99" spans="2:22">
      <c r="B99" s="12"/>
      <c r="P99" s="166"/>
      <c r="Q99" s="166"/>
      <c r="R99" s="166"/>
      <c r="S99" s="166"/>
      <c r="T99" s="166"/>
      <c r="U99" s="166"/>
      <c r="V99" s="16"/>
    </row>
    <row r="100" spans="2:22">
      <c r="B100" s="12"/>
      <c r="P100" s="166"/>
      <c r="Q100" s="166"/>
      <c r="R100" s="166"/>
      <c r="S100" s="166"/>
      <c r="T100" s="166"/>
      <c r="U100" s="166"/>
      <c r="V100" s="16"/>
    </row>
    <row r="101" spans="2:22">
      <c r="B101" s="12"/>
      <c r="P101" s="166"/>
      <c r="Q101" s="166"/>
      <c r="R101" s="166"/>
      <c r="S101" s="166"/>
      <c r="T101" s="166"/>
      <c r="U101" s="166"/>
      <c r="V101" s="16"/>
    </row>
    <row r="102" spans="2:22">
      <c r="B102" s="12"/>
      <c r="P102" s="166"/>
      <c r="Q102" s="166"/>
      <c r="R102" s="166"/>
      <c r="S102" s="166"/>
      <c r="T102" s="166"/>
      <c r="U102" s="166"/>
      <c r="V102" s="16"/>
    </row>
    <row r="103" spans="2:22">
      <c r="B103" s="12"/>
      <c r="P103" s="166"/>
      <c r="Q103" s="166"/>
      <c r="R103" s="166"/>
      <c r="S103" s="166"/>
      <c r="T103" s="166"/>
      <c r="U103" s="166"/>
      <c r="V103" s="16"/>
    </row>
    <row r="104" spans="2:22">
      <c r="B104" s="12"/>
      <c r="P104" s="166"/>
      <c r="Q104" s="166"/>
      <c r="R104" s="166"/>
      <c r="S104" s="166"/>
      <c r="T104" s="166"/>
      <c r="U104" s="166"/>
      <c r="V104" s="16"/>
    </row>
    <row r="105" spans="2:22">
      <c r="B105" s="12"/>
      <c r="P105" s="166"/>
      <c r="Q105" s="166"/>
      <c r="R105" s="166"/>
      <c r="S105" s="166"/>
      <c r="T105" s="166"/>
      <c r="U105" s="166"/>
      <c r="V105" s="16"/>
    </row>
    <row r="106" spans="2:22">
      <c r="B106" s="12"/>
      <c r="P106" s="166"/>
      <c r="Q106" s="166"/>
      <c r="R106" s="166"/>
      <c r="S106" s="166"/>
      <c r="T106" s="166"/>
      <c r="U106" s="166"/>
      <c r="V106" s="16"/>
    </row>
    <row r="107" spans="2:22">
      <c r="B107" s="12"/>
      <c r="P107" s="166"/>
      <c r="Q107" s="166"/>
      <c r="R107" s="166"/>
      <c r="S107" s="166"/>
      <c r="T107" s="166"/>
      <c r="U107" s="166"/>
      <c r="V107" s="16"/>
    </row>
    <row r="108" spans="2:22">
      <c r="B108" s="12"/>
      <c r="P108" s="166"/>
      <c r="Q108" s="166"/>
      <c r="R108" s="166"/>
      <c r="S108" s="166"/>
      <c r="T108" s="166"/>
      <c r="U108" s="166"/>
      <c r="V108" s="16"/>
    </row>
    <row r="109" spans="2:22">
      <c r="B109" s="12"/>
      <c r="P109" s="166"/>
      <c r="Q109" s="166"/>
      <c r="R109" s="166"/>
      <c r="S109" s="166"/>
      <c r="T109" s="166"/>
      <c r="U109" s="166"/>
      <c r="V109" s="16"/>
    </row>
    <row r="110" spans="2:22">
      <c r="B110" s="12"/>
      <c r="P110" s="166"/>
      <c r="Q110" s="166"/>
      <c r="R110" s="166"/>
      <c r="S110" s="166"/>
      <c r="T110" s="166"/>
      <c r="U110" s="166"/>
      <c r="V110" s="16"/>
    </row>
    <row r="111" spans="2:22">
      <c r="B111" s="12"/>
      <c r="P111" s="166"/>
      <c r="Q111" s="166"/>
      <c r="R111" s="166"/>
      <c r="S111" s="166"/>
      <c r="T111" s="166"/>
      <c r="U111" s="166"/>
      <c r="V111" s="16"/>
    </row>
    <row r="112" spans="2:22">
      <c r="B112" s="12"/>
      <c r="P112" s="166"/>
      <c r="Q112" s="166"/>
      <c r="R112" s="166"/>
      <c r="S112" s="166"/>
      <c r="T112" s="166"/>
      <c r="U112" s="166"/>
      <c r="V112" s="16"/>
    </row>
    <row r="113" spans="2:22">
      <c r="B113" s="12"/>
      <c r="P113" s="166"/>
      <c r="Q113" s="166"/>
      <c r="R113" s="166"/>
      <c r="S113" s="166"/>
      <c r="T113" s="166"/>
      <c r="U113" s="166"/>
      <c r="V113" s="16"/>
    </row>
    <row r="114" spans="2:22">
      <c r="B114" s="12"/>
      <c r="P114" s="166"/>
      <c r="Q114" s="166"/>
      <c r="R114" s="166"/>
      <c r="S114" s="166"/>
      <c r="T114" s="166"/>
      <c r="U114" s="166"/>
      <c r="V114" s="16"/>
    </row>
    <row r="115" spans="2:22">
      <c r="B115" s="12"/>
      <c r="P115" s="166"/>
      <c r="Q115" s="166"/>
      <c r="R115" s="166"/>
      <c r="S115" s="166"/>
      <c r="T115" s="166"/>
      <c r="U115" s="166"/>
      <c r="V115" s="16"/>
    </row>
    <row r="116" spans="2:22">
      <c r="B116" s="12"/>
      <c r="P116" s="166"/>
      <c r="Q116" s="166"/>
      <c r="R116" s="166"/>
      <c r="S116" s="166"/>
      <c r="T116" s="166"/>
      <c r="U116" s="166"/>
      <c r="V116" s="16"/>
    </row>
    <row r="117" spans="2:22">
      <c r="B117" s="12"/>
      <c r="P117" s="166"/>
      <c r="Q117" s="166"/>
      <c r="R117" s="166"/>
      <c r="S117" s="166"/>
      <c r="T117" s="166"/>
      <c r="U117" s="166"/>
      <c r="V117" s="16"/>
    </row>
    <row r="118" spans="2:22">
      <c r="B118" s="12"/>
      <c r="P118" s="166"/>
      <c r="Q118" s="166"/>
      <c r="R118" s="166"/>
      <c r="S118" s="166"/>
      <c r="T118" s="166"/>
      <c r="U118" s="166"/>
      <c r="V118" s="16"/>
    </row>
    <row r="119" spans="2:22">
      <c r="B119" s="12"/>
      <c r="P119" s="166"/>
      <c r="Q119" s="166"/>
      <c r="R119" s="166"/>
      <c r="S119" s="166"/>
      <c r="T119" s="166"/>
      <c r="U119" s="166"/>
      <c r="V119" s="16"/>
    </row>
    <row r="120" spans="2:22">
      <c r="B120" s="12"/>
      <c r="P120" s="166"/>
      <c r="Q120" s="166"/>
      <c r="R120" s="166"/>
      <c r="S120" s="166"/>
      <c r="T120" s="166"/>
      <c r="U120" s="166"/>
      <c r="V120" s="16"/>
    </row>
    <row r="121" spans="2:22">
      <c r="B121" s="21"/>
      <c r="C121" s="22"/>
      <c r="D121" s="22"/>
      <c r="E121" s="22"/>
      <c r="F121" s="22"/>
      <c r="G121" s="22"/>
      <c r="H121" s="22"/>
      <c r="I121" s="22"/>
      <c r="J121" s="22"/>
      <c r="K121" s="22"/>
      <c r="L121" s="22"/>
      <c r="M121" s="22"/>
      <c r="N121" s="22"/>
      <c r="O121" s="22"/>
      <c r="P121" s="22"/>
      <c r="Q121" s="22"/>
      <c r="R121" s="22"/>
      <c r="S121" s="22"/>
      <c r="T121" s="22"/>
      <c r="U121" s="22"/>
      <c r="V121" s="23"/>
    </row>
  </sheetData>
  <phoneticPr fontId="3"/>
  <pageMargins left="0.47244094488188981" right="0.23622047244094491" top="0.43307086614173229" bottom="0.31496062992125984" header="0.31496062992125984" footer="0.19685039370078741"/>
  <pageSetup paperSize="8" scale="75" orientation="portrait" r:id="rId1"/>
  <headerFooter>
    <oddHeader>&amp;R&amp;"ＭＳ 明朝,標準"&amp;12医科･歯科健診受診傾向</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3"/>
  <dimension ref="A1:L50"/>
  <sheetViews>
    <sheetView showGridLines="0" zoomScaleNormal="100" zoomScaleSheetLayoutView="100" workbookViewId="0"/>
  </sheetViews>
  <sheetFormatPr defaultColWidth="9" defaultRowHeight="13.5"/>
  <cols>
    <col min="1" max="1" width="4.625" style="30" customWidth="1"/>
    <col min="2" max="2" width="6.125" style="30" customWidth="1"/>
    <col min="3" max="8" width="16.625" style="30" customWidth="1"/>
    <col min="9" max="9" width="9" style="30"/>
    <col min="10" max="10" width="4.625" style="30" customWidth="1"/>
    <col min="11" max="16384" width="9" style="30"/>
  </cols>
  <sheetData>
    <row r="1" spans="1:8" ht="16.5" customHeight="1">
      <c r="B1" s="1" t="s">
        <v>256</v>
      </c>
    </row>
    <row r="2" spans="1:8" ht="16.5" customHeight="1">
      <c r="B2" s="1" t="s">
        <v>157</v>
      </c>
    </row>
    <row r="3" spans="1:8" ht="18" customHeight="1">
      <c r="A3" s="1"/>
      <c r="B3" s="326" t="s">
        <v>127</v>
      </c>
      <c r="C3" s="326"/>
      <c r="D3" s="331" t="s">
        <v>146</v>
      </c>
      <c r="E3" s="324" t="s">
        <v>126</v>
      </c>
      <c r="F3" s="325"/>
      <c r="G3" s="325" t="s">
        <v>125</v>
      </c>
      <c r="H3" s="325"/>
    </row>
    <row r="4" spans="1:8" ht="42" customHeight="1">
      <c r="B4" s="326"/>
      <c r="C4" s="326"/>
      <c r="D4" s="332"/>
      <c r="E4" s="41" t="s">
        <v>142</v>
      </c>
      <c r="F4" s="80" t="s">
        <v>143</v>
      </c>
      <c r="G4" s="41" t="s">
        <v>144</v>
      </c>
      <c r="H4" s="80" t="s">
        <v>145</v>
      </c>
    </row>
    <row r="5" spans="1:8" ht="35.450000000000003" customHeight="1">
      <c r="B5" s="327" t="s">
        <v>123</v>
      </c>
      <c r="C5" s="328"/>
      <c r="D5" s="81">
        <f>市区町村別_医科健診医療機関受診状況!AN228</f>
        <v>1144990</v>
      </c>
      <c r="E5" s="40">
        <f>市区町村別_医科健診医療機関受診状況!AO228</f>
        <v>272450</v>
      </c>
      <c r="F5" s="39">
        <f>市区町村別_医科健診医療機関受診状況!AP228</f>
        <v>0.23794967641638792</v>
      </c>
      <c r="G5" s="40">
        <f>市区町村別_医科健診医療機関受診状況!AQ228</f>
        <v>872540</v>
      </c>
      <c r="H5" s="39">
        <f>市区町村別_医科健診医療機関受診状況!AR228</f>
        <v>0.76205032358361213</v>
      </c>
    </row>
    <row r="6" spans="1:8" ht="35.450000000000003" customHeight="1" thickBot="1">
      <c r="B6" s="329" t="s">
        <v>122</v>
      </c>
      <c r="C6" s="330"/>
      <c r="D6" s="81">
        <f>市区町村別_医科健診医療機関受診状況!AN229</f>
        <v>177727</v>
      </c>
      <c r="E6" s="40">
        <f>市区町村別_医科健診医療機関受診状況!AO229</f>
        <v>31821</v>
      </c>
      <c r="F6" s="39">
        <f>市区町村別_医科健診医療機関受診状況!AP229</f>
        <v>0.17904426451805297</v>
      </c>
      <c r="G6" s="40">
        <f>市区町村別_医科健診医療機関受診状況!AQ229</f>
        <v>145906</v>
      </c>
      <c r="H6" s="39">
        <f>市区町村別_医科健診医療機関受診状況!AR229</f>
        <v>0.820955735481947</v>
      </c>
    </row>
    <row r="7" spans="1:8" ht="35.450000000000003" customHeight="1" thickTop="1">
      <c r="B7" s="323" t="s">
        <v>67</v>
      </c>
      <c r="C7" s="323"/>
      <c r="D7" s="74">
        <f>市区町村別_医科健診医療機関受診状況!AN230</f>
        <v>1322717</v>
      </c>
      <c r="E7" s="68">
        <f>市区町村別_医科健診医療機関受診状況!AO230</f>
        <v>304271</v>
      </c>
      <c r="F7" s="37">
        <f>市区町村別_医科健診医療機関受診状況!AP230</f>
        <v>0.2300348449441566</v>
      </c>
      <c r="G7" s="38">
        <f>市区町村別_医科健診医療機関受診状況!AQ230</f>
        <v>1018446</v>
      </c>
      <c r="H7" s="37">
        <f>市区町村別_医科健診医療機関受診状況!AR230</f>
        <v>0.7699651550558434</v>
      </c>
    </row>
    <row r="8" spans="1:8" ht="13.5" customHeight="1">
      <c r="B8" s="111" t="s">
        <v>294</v>
      </c>
      <c r="C8" s="33"/>
      <c r="D8" s="33"/>
      <c r="E8" s="32"/>
      <c r="F8" s="31"/>
    </row>
    <row r="9" spans="1:8" ht="13.5" customHeight="1">
      <c r="B9" s="5" t="s">
        <v>285</v>
      </c>
      <c r="C9" s="33"/>
      <c r="D9" s="33"/>
      <c r="E9" s="32"/>
      <c r="F9" s="31"/>
    </row>
    <row r="10" spans="1:8" ht="13.5" customHeight="1">
      <c r="B10" s="6" t="s">
        <v>349</v>
      </c>
      <c r="C10" s="33"/>
      <c r="D10" s="33"/>
      <c r="E10" s="32"/>
      <c r="F10" s="31"/>
    </row>
    <row r="11" spans="1:8" ht="13.5" customHeight="1">
      <c r="B11" s="34" t="s">
        <v>204</v>
      </c>
      <c r="C11" s="36"/>
      <c r="D11" s="36"/>
    </row>
    <row r="12" spans="1:8">
      <c r="B12" s="35" t="s">
        <v>158</v>
      </c>
      <c r="C12" s="36"/>
      <c r="D12" s="36"/>
    </row>
    <row r="13" spans="1:8">
      <c r="B13" s="86" t="s">
        <v>159</v>
      </c>
      <c r="C13" s="36"/>
      <c r="D13" s="36"/>
    </row>
    <row r="14" spans="1:8" ht="13.5" customHeight="1">
      <c r="B14" s="34"/>
      <c r="C14" s="36"/>
      <c r="D14" s="36"/>
    </row>
    <row r="15" spans="1:8" ht="13.5" customHeight="1">
      <c r="B15" s="34"/>
      <c r="C15" s="36"/>
      <c r="D15" s="36"/>
    </row>
    <row r="16" spans="1:8" ht="16.5" customHeight="1">
      <c r="B16" s="1" t="s">
        <v>256</v>
      </c>
    </row>
    <row r="17" spans="2:12" ht="16.5" customHeight="1">
      <c r="B17" s="1" t="s">
        <v>157</v>
      </c>
      <c r="L17" s="139"/>
    </row>
    <row r="18" spans="2:12">
      <c r="K18" s="79" t="s">
        <v>164</v>
      </c>
      <c r="L18" s="139"/>
    </row>
    <row r="19" spans="2:12">
      <c r="K19" s="139" t="s">
        <v>210</v>
      </c>
    </row>
    <row r="20" spans="2:12">
      <c r="K20" s="139" t="s">
        <v>213</v>
      </c>
    </row>
    <row r="47" spans="2:2" ht="16.5" customHeight="1"/>
    <row r="48" spans="2:2" ht="13.5" customHeight="1">
      <c r="B48" s="111" t="s">
        <v>294</v>
      </c>
    </row>
    <row r="49" spans="2:6" ht="13.5" customHeight="1">
      <c r="B49" s="5" t="s">
        <v>285</v>
      </c>
      <c r="C49" s="33"/>
      <c r="D49" s="33"/>
      <c r="E49" s="32"/>
      <c r="F49" s="31"/>
    </row>
    <row r="50" spans="2:6">
      <c r="B50" s="6" t="s">
        <v>349</v>
      </c>
      <c r="C50" s="33"/>
      <c r="D50" s="33"/>
      <c r="E50" s="32"/>
      <c r="F50" s="31"/>
    </row>
  </sheetData>
  <mergeCells count="7">
    <mergeCell ref="B7:C7"/>
    <mergeCell ref="E3:F3"/>
    <mergeCell ref="G3:H3"/>
    <mergeCell ref="B3:C4"/>
    <mergeCell ref="B5:C5"/>
    <mergeCell ref="B6:C6"/>
    <mergeCell ref="D3:D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dimension ref="A1:CO231"/>
  <sheetViews>
    <sheetView showGridLines="0" zoomScaleNormal="100" zoomScaleSheetLayoutView="100" workbookViewId="0"/>
  </sheetViews>
  <sheetFormatPr defaultColWidth="9" defaultRowHeight="13.5"/>
  <cols>
    <col min="1" max="1" width="4.625" style="1" customWidth="1"/>
    <col min="2" max="2" width="3.125" style="1" customWidth="1"/>
    <col min="3" max="3" width="13.625" style="1" customWidth="1"/>
    <col min="4" max="4" width="23.875" style="1" bestFit="1" customWidth="1"/>
    <col min="5" max="44" width="10.625" style="1" customWidth="1"/>
    <col min="45" max="45" width="9.625" style="1" customWidth="1"/>
    <col min="46" max="46" width="3.125" style="1" customWidth="1"/>
    <col min="47" max="47" width="13.625" style="1" customWidth="1"/>
    <col min="48" max="48" width="23.875" style="1" bestFit="1" customWidth="1"/>
    <col min="49" max="53" width="10.625" style="1" customWidth="1"/>
    <col min="54" max="54" width="9.625" style="1" customWidth="1"/>
    <col min="55" max="55" width="4.25" style="1" customWidth="1"/>
    <col min="56" max="56" width="14.125" style="1" customWidth="1"/>
    <col min="57" max="64" width="9.625" style="1" customWidth="1"/>
    <col min="65" max="65" width="9" style="1"/>
    <col min="66" max="66" width="15.75" style="1" bestFit="1" customWidth="1"/>
    <col min="67" max="78" width="9.625" style="1" customWidth="1"/>
    <col min="79" max="79" width="9" style="1"/>
    <col min="80" max="80" width="15.75" style="1" bestFit="1" customWidth="1"/>
    <col min="81" max="92" width="9.625" style="1" customWidth="1"/>
    <col min="93" max="16384" width="9" style="1"/>
  </cols>
  <sheetData>
    <row r="1" spans="1:93" ht="16.5" customHeight="1">
      <c r="B1" s="1" t="s">
        <v>256</v>
      </c>
    </row>
    <row r="2" spans="1:93" ht="16.5" customHeight="1">
      <c r="B2" s="1" t="s">
        <v>257</v>
      </c>
      <c r="AT2" s="2" t="s">
        <v>290</v>
      </c>
      <c r="BD2" s="2" t="s">
        <v>194</v>
      </c>
      <c r="BN2" s="2" t="s">
        <v>153</v>
      </c>
      <c r="CB2" s="2" t="s">
        <v>124</v>
      </c>
    </row>
    <row r="3" spans="1:93" ht="16.5" customHeight="1">
      <c r="B3" s="346"/>
      <c r="C3" s="349" t="s">
        <v>133</v>
      </c>
      <c r="D3" s="316" t="s">
        <v>132</v>
      </c>
      <c r="E3" s="336" t="s">
        <v>58</v>
      </c>
      <c r="F3" s="337"/>
      <c r="G3" s="337"/>
      <c r="H3" s="337"/>
      <c r="I3" s="338"/>
      <c r="J3" s="336" t="s">
        <v>59</v>
      </c>
      <c r="K3" s="337"/>
      <c r="L3" s="337"/>
      <c r="M3" s="337"/>
      <c r="N3" s="338"/>
      <c r="O3" s="336" t="s">
        <v>60</v>
      </c>
      <c r="P3" s="337"/>
      <c r="Q3" s="337"/>
      <c r="R3" s="337"/>
      <c r="S3" s="338"/>
      <c r="T3" s="336" t="s">
        <v>61</v>
      </c>
      <c r="U3" s="337"/>
      <c r="V3" s="337"/>
      <c r="W3" s="337"/>
      <c r="X3" s="338"/>
      <c r="Y3" s="336" t="s">
        <v>62</v>
      </c>
      <c r="Z3" s="337"/>
      <c r="AA3" s="337"/>
      <c r="AB3" s="337"/>
      <c r="AC3" s="338"/>
      <c r="AD3" s="336" t="s">
        <v>63</v>
      </c>
      <c r="AE3" s="337"/>
      <c r="AF3" s="337"/>
      <c r="AG3" s="337"/>
      <c r="AH3" s="338"/>
      <c r="AI3" s="336" t="s">
        <v>64</v>
      </c>
      <c r="AJ3" s="337"/>
      <c r="AK3" s="337"/>
      <c r="AL3" s="337"/>
      <c r="AM3" s="338"/>
      <c r="AN3" s="336" t="s">
        <v>57</v>
      </c>
      <c r="AO3" s="337"/>
      <c r="AP3" s="337"/>
      <c r="AQ3" s="337"/>
      <c r="AR3" s="338"/>
      <c r="AS3" s="70"/>
      <c r="AT3" s="333"/>
      <c r="AU3" s="282" t="s">
        <v>133</v>
      </c>
      <c r="AV3" s="291" t="s">
        <v>132</v>
      </c>
      <c r="AW3" s="270" t="s">
        <v>57</v>
      </c>
      <c r="AX3" s="271"/>
      <c r="AY3" s="271"/>
      <c r="AZ3" s="271"/>
      <c r="BA3" s="272"/>
      <c r="BB3" s="70"/>
      <c r="BD3" s="262" t="s">
        <v>238</v>
      </c>
      <c r="BE3" s="270" t="s">
        <v>123</v>
      </c>
      <c r="BF3" s="271"/>
      <c r="BG3" s="271"/>
      <c r="BH3" s="272"/>
      <c r="BI3" s="291" t="s">
        <v>129</v>
      </c>
      <c r="BJ3" s="291"/>
      <c r="BK3" s="291"/>
      <c r="BL3" s="291"/>
      <c r="BN3" s="262" t="s">
        <v>239</v>
      </c>
      <c r="BO3" s="270" t="s">
        <v>123</v>
      </c>
      <c r="BP3" s="271"/>
      <c r="BQ3" s="271"/>
      <c r="BR3" s="271"/>
      <c r="BS3" s="271"/>
      <c r="BT3" s="272"/>
      <c r="BU3" s="291" t="s">
        <v>129</v>
      </c>
      <c r="BV3" s="291"/>
      <c r="BW3" s="291"/>
      <c r="BX3" s="291"/>
      <c r="BY3" s="291"/>
      <c r="BZ3" s="291"/>
      <c r="CB3" s="262" t="s">
        <v>239</v>
      </c>
      <c r="CC3" s="270" t="s">
        <v>123</v>
      </c>
      <c r="CD3" s="271"/>
      <c r="CE3" s="271"/>
      <c r="CF3" s="271"/>
      <c r="CG3" s="271"/>
      <c r="CH3" s="272"/>
      <c r="CI3" s="270" t="s">
        <v>129</v>
      </c>
      <c r="CJ3" s="271"/>
      <c r="CK3" s="271"/>
      <c r="CL3" s="271"/>
      <c r="CM3" s="271"/>
      <c r="CN3" s="272"/>
      <c r="CO3" s="333"/>
    </row>
    <row r="4" spans="1:93" ht="16.5" customHeight="1">
      <c r="B4" s="347"/>
      <c r="C4" s="350"/>
      <c r="D4" s="316"/>
      <c r="E4" s="317" t="s">
        <v>147</v>
      </c>
      <c r="F4" s="339" t="s">
        <v>126</v>
      </c>
      <c r="G4" s="307"/>
      <c r="H4" s="339" t="s">
        <v>125</v>
      </c>
      <c r="I4" s="307"/>
      <c r="J4" s="317" t="s">
        <v>147</v>
      </c>
      <c r="K4" s="300" t="s">
        <v>126</v>
      </c>
      <c r="L4" s="302"/>
      <c r="M4" s="339" t="s">
        <v>125</v>
      </c>
      <c r="N4" s="307"/>
      <c r="O4" s="317" t="s">
        <v>147</v>
      </c>
      <c r="P4" s="300" t="s">
        <v>126</v>
      </c>
      <c r="Q4" s="302"/>
      <c r="R4" s="339" t="s">
        <v>125</v>
      </c>
      <c r="S4" s="307"/>
      <c r="T4" s="317" t="s">
        <v>147</v>
      </c>
      <c r="U4" s="300" t="s">
        <v>126</v>
      </c>
      <c r="V4" s="302"/>
      <c r="W4" s="339" t="s">
        <v>125</v>
      </c>
      <c r="X4" s="307"/>
      <c r="Y4" s="317" t="s">
        <v>147</v>
      </c>
      <c r="Z4" s="300" t="s">
        <v>126</v>
      </c>
      <c r="AA4" s="302"/>
      <c r="AB4" s="339" t="s">
        <v>125</v>
      </c>
      <c r="AC4" s="307"/>
      <c r="AD4" s="317" t="s">
        <v>147</v>
      </c>
      <c r="AE4" s="300" t="s">
        <v>126</v>
      </c>
      <c r="AF4" s="302"/>
      <c r="AG4" s="339" t="s">
        <v>125</v>
      </c>
      <c r="AH4" s="307"/>
      <c r="AI4" s="317" t="s">
        <v>147</v>
      </c>
      <c r="AJ4" s="300" t="s">
        <v>126</v>
      </c>
      <c r="AK4" s="302"/>
      <c r="AL4" s="339" t="s">
        <v>125</v>
      </c>
      <c r="AM4" s="307"/>
      <c r="AN4" s="317" t="s">
        <v>147</v>
      </c>
      <c r="AO4" s="300" t="s">
        <v>126</v>
      </c>
      <c r="AP4" s="302"/>
      <c r="AQ4" s="339" t="s">
        <v>125</v>
      </c>
      <c r="AR4" s="307"/>
      <c r="AS4" s="67"/>
      <c r="AT4" s="334"/>
      <c r="AU4" s="283"/>
      <c r="AV4" s="291"/>
      <c r="AW4" s="320" t="s">
        <v>146</v>
      </c>
      <c r="AX4" s="310" t="s">
        <v>126</v>
      </c>
      <c r="AY4" s="314"/>
      <c r="AZ4" s="312" t="s">
        <v>125</v>
      </c>
      <c r="BA4" s="274"/>
      <c r="BB4" s="67"/>
      <c r="BD4" s="263"/>
      <c r="BE4" s="340" t="s">
        <v>210</v>
      </c>
      <c r="BF4" s="342"/>
      <c r="BG4" s="340" t="s">
        <v>214</v>
      </c>
      <c r="BH4" s="342"/>
      <c r="BI4" s="269" t="s">
        <v>215</v>
      </c>
      <c r="BJ4" s="269"/>
      <c r="BK4" s="269" t="s">
        <v>214</v>
      </c>
      <c r="BL4" s="269"/>
      <c r="BN4" s="263"/>
      <c r="BO4" s="340" t="s">
        <v>215</v>
      </c>
      <c r="BP4" s="341"/>
      <c r="BQ4" s="342"/>
      <c r="BR4" s="340" t="s">
        <v>214</v>
      </c>
      <c r="BS4" s="341"/>
      <c r="BT4" s="342"/>
      <c r="BU4" s="269" t="s">
        <v>215</v>
      </c>
      <c r="BV4" s="269"/>
      <c r="BW4" s="269"/>
      <c r="BX4" s="269" t="s">
        <v>214</v>
      </c>
      <c r="BY4" s="269"/>
      <c r="BZ4" s="269"/>
      <c r="CA4" s="72"/>
      <c r="CB4" s="263"/>
      <c r="CC4" s="340" t="s">
        <v>215</v>
      </c>
      <c r="CD4" s="341"/>
      <c r="CE4" s="342"/>
      <c r="CF4" s="340" t="s">
        <v>214</v>
      </c>
      <c r="CG4" s="341"/>
      <c r="CH4" s="342"/>
      <c r="CI4" s="340" t="s">
        <v>215</v>
      </c>
      <c r="CJ4" s="341"/>
      <c r="CK4" s="342"/>
      <c r="CL4" s="340" t="s">
        <v>214</v>
      </c>
      <c r="CM4" s="341"/>
      <c r="CN4" s="342"/>
      <c r="CO4" s="334"/>
    </row>
    <row r="5" spans="1:93" ht="50.1" customHeight="1">
      <c r="B5" s="348"/>
      <c r="C5" s="351"/>
      <c r="D5" s="316"/>
      <c r="E5" s="319"/>
      <c r="F5" s="66" t="s">
        <v>65</v>
      </c>
      <c r="G5" s="80" t="s">
        <v>143</v>
      </c>
      <c r="H5" s="57" t="s">
        <v>144</v>
      </c>
      <c r="I5" s="80" t="s">
        <v>145</v>
      </c>
      <c r="J5" s="319"/>
      <c r="K5" s="66" t="s">
        <v>65</v>
      </c>
      <c r="L5" s="80" t="s">
        <v>143</v>
      </c>
      <c r="M5" s="57" t="s">
        <v>144</v>
      </c>
      <c r="N5" s="80" t="s">
        <v>145</v>
      </c>
      <c r="O5" s="319"/>
      <c r="P5" s="66" t="s">
        <v>65</v>
      </c>
      <c r="Q5" s="80" t="s">
        <v>143</v>
      </c>
      <c r="R5" s="57" t="s">
        <v>144</v>
      </c>
      <c r="S5" s="80" t="s">
        <v>145</v>
      </c>
      <c r="T5" s="319"/>
      <c r="U5" s="66" t="s">
        <v>65</v>
      </c>
      <c r="V5" s="80" t="s">
        <v>143</v>
      </c>
      <c r="W5" s="57" t="s">
        <v>144</v>
      </c>
      <c r="X5" s="80" t="s">
        <v>145</v>
      </c>
      <c r="Y5" s="319"/>
      <c r="Z5" s="66" t="s">
        <v>65</v>
      </c>
      <c r="AA5" s="80" t="s">
        <v>143</v>
      </c>
      <c r="AB5" s="57" t="s">
        <v>144</v>
      </c>
      <c r="AC5" s="80" t="s">
        <v>145</v>
      </c>
      <c r="AD5" s="319"/>
      <c r="AE5" s="66" t="s">
        <v>65</v>
      </c>
      <c r="AF5" s="80" t="s">
        <v>143</v>
      </c>
      <c r="AG5" s="57" t="s">
        <v>144</v>
      </c>
      <c r="AH5" s="80" t="s">
        <v>145</v>
      </c>
      <c r="AI5" s="319"/>
      <c r="AJ5" s="66" t="s">
        <v>65</v>
      </c>
      <c r="AK5" s="80" t="s">
        <v>143</v>
      </c>
      <c r="AL5" s="57" t="s">
        <v>144</v>
      </c>
      <c r="AM5" s="80" t="s">
        <v>145</v>
      </c>
      <c r="AN5" s="319"/>
      <c r="AO5" s="66" t="s">
        <v>65</v>
      </c>
      <c r="AP5" s="80" t="s">
        <v>143</v>
      </c>
      <c r="AQ5" s="57" t="s">
        <v>144</v>
      </c>
      <c r="AR5" s="80" t="s">
        <v>145</v>
      </c>
      <c r="AS5" s="71"/>
      <c r="AT5" s="335"/>
      <c r="AU5" s="284"/>
      <c r="AV5" s="291"/>
      <c r="AW5" s="322"/>
      <c r="AX5" s="141" t="s">
        <v>65</v>
      </c>
      <c r="AY5" s="141" t="s">
        <v>143</v>
      </c>
      <c r="AZ5" s="75" t="s">
        <v>144</v>
      </c>
      <c r="BA5" s="141" t="s">
        <v>145</v>
      </c>
      <c r="BB5" s="71"/>
      <c r="BD5" s="264"/>
      <c r="BE5" s="75" t="s">
        <v>292</v>
      </c>
      <c r="BF5" s="75" t="s">
        <v>278</v>
      </c>
      <c r="BG5" s="75" t="s">
        <v>291</v>
      </c>
      <c r="BH5" s="75" t="s">
        <v>293</v>
      </c>
      <c r="BI5" s="75" t="s">
        <v>291</v>
      </c>
      <c r="BJ5" s="75" t="s">
        <v>293</v>
      </c>
      <c r="BK5" s="75" t="s">
        <v>291</v>
      </c>
      <c r="BL5" s="75" t="s">
        <v>293</v>
      </c>
      <c r="BN5" s="264"/>
      <c r="BO5" s="75" t="s">
        <v>291</v>
      </c>
      <c r="BP5" s="75" t="s">
        <v>293</v>
      </c>
      <c r="BQ5" s="75" t="s">
        <v>224</v>
      </c>
      <c r="BR5" s="75" t="s">
        <v>291</v>
      </c>
      <c r="BS5" s="75" t="s">
        <v>293</v>
      </c>
      <c r="BT5" s="75" t="s">
        <v>225</v>
      </c>
      <c r="BU5" s="75" t="s">
        <v>291</v>
      </c>
      <c r="BV5" s="75" t="s">
        <v>293</v>
      </c>
      <c r="BW5" s="75" t="s">
        <v>224</v>
      </c>
      <c r="BX5" s="75" t="s">
        <v>291</v>
      </c>
      <c r="BY5" s="75" t="s">
        <v>293</v>
      </c>
      <c r="BZ5" s="75" t="s">
        <v>225</v>
      </c>
      <c r="CA5" s="72"/>
      <c r="CB5" s="264"/>
      <c r="CC5" s="75" t="s">
        <v>291</v>
      </c>
      <c r="CD5" s="75" t="s">
        <v>293</v>
      </c>
      <c r="CE5" s="75" t="s">
        <v>217</v>
      </c>
      <c r="CF5" s="75" t="s">
        <v>291</v>
      </c>
      <c r="CG5" s="75" t="s">
        <v>293</v>
      </c>
      <c r="CH5" s="75" t="s">
        <v>217</v>
      </c>
      <c r="CI5" s="75" t="s">
        <v>291</v>
      </c>
      <c r="CJ5" s="75" t="s">
        <v>293</v>
      </c>
      <c r="CK5" s="75" t="s">
        <v>217</v>
      </c>
      <c r="CL5" s="75" t="s">
        <v>291</v>
      </c>
      <c r="CM5" s="75" t="s">
        <v>293</v>
      </c>
      <c r="CN5" s="75" t="s">
        <v>217</v>
      </c>
      <c r="CO5" s="335"/>
    </row>
    <row r="6" spans="1:93" ht="13.5" customHeight="1">
      <c r="A6" s="55"/>
      <c r="B6" s="282">
        <v>1</v>
      </c>
      <c r="C6" s="343" t="s">
        <v>50</v>
      </c>
      <c r="D6" s="54" t="s">
        <v>130</v>
      </c>
      <c r="E6" s="175">
        <v>507</v>
      </c>
      <c r="F6" s="176">
        <v>62</v>
      </c>
      <c r="G6" s="174">
        <f>IFERROR(F6/E6,"-")</f>
        <v>0.1222879684418146</v>
      </c>
      <c r="H6" s="176">
        <v>445</v>
      </c>
      <c r="I6" s="174">
        <f>IFERROR(H6/E6,"-")</f>
        <v>0.87771203155818545</v>
      </c>
      <c r="J6" s="175">
        <v>1482</v>
      </c>
      <c r="K6" s="176">
        <v>176</v>
      </c>
      <c r="L6" s="174">
        <f>IFERROR(K6/J6,"-")</f>
        <v>0.11875843454790823</v>
      </c>
      <c r="M6" s="176">
        <v>1306</v>
      </c>
      <c r="N6" s="174">
        <f>IFERROR(M6/J6,"-")</f>
        <v>0.88124156545209176</v>
      </c>
      <c r="O6" s="175">
        <v>111066</v>
      </c>
      <c r="P6" s="176">
        <v>22792</v>
      </c>
      <c r="Q6" s="174">
        <f>IFERROR(P6/O6,"-")</f>
        <v>0.20521131579421245</v>
      </c>
      <c r="R6" s="176">
        <v>88274</v>
      </c>
      <c r="S6" s="174">
        <f>IFERROR(R6/O6,"-")</f>
        <v>0.79478868420578752</v>
      </c>
      <c r="T6" s="175">
        <v>91629</v>
      </c>
      <c r="U6" s="176">
        <v>15059</v>
      </c>
      <c r="V6" s="174">
        <f>IFERROR(U6/T6,"-")</f>
        <v>0.1643475318949241</v>
      </c>
      <c r="W6" s="176">
        <v>76570</v>
      </c>
      <c r="X6" s="174">
        <f>IFERROR(W6/T6,"-")</f>
        <v>0.83565246810507587</v>
      </c>
      <c r="Y6" s="175">
        <v>61432</v>
      </c>
      <c r="Z6" s="176">
        <v>7533</v>
      </c>
      <c r="AA6" s="174">
        <f>IFERROR(Z6/Y6,"-")</f>
        <v>0.12262338846203932</v>
      </c>
      <c r="AB6" s="176">
        <v>53899</v>
      </c>
      <c r="AC6" s="174">
        <f>IFERROR(AB6/Y6,"-")</f>
        <v>0.87737661153796065</v>
      </c>
      <c r="AD6" s="175">
        <v>30185</v>
      </c>
      <c r="AE6" s="176">
        <v>2677</v>
      </c>
      <c r="AF6" s="174">
        <f>IFERROR(AE6/AD6,"-")</f>
        <v>8.8686433659102198E-2</v>
      </c>
      <c r="AG6" s="176">
        <v>27508</v>
      </c>
      <c r="AH6" s="174">
        <f>IFERROR(AG6/AD6,"-")</f>
        <v>0.91131356634089777</v>
      </c>
      <c r="AI6" s="175">
        <v>9044</v>
      </c>
      <c r="AJ6" s="176">
        <v>501</v>
      </c>
      <c r="AK6" s="174">
        <f>IFERROR(AJ6/AI6,"-")</f>
        <v>5.5395842547545336E-2</v>
      </c>
      <c r="AL6" s="176">
        <v>8543</v>
      </c>
      <c r="AM6" s="174">
        <f>IFERROR(AL6/AI6,"-")</f>
        <v>0.94460415745245463</v>
      </c>
      <c r="AN6" s="175">
        <f>SUM(E6,J6,O6,T6,Y6,AD6,AI6)</f>
        <v>305345</v>
      </c>
      <c r="AO6" s="176">
        <f>SUM(F6,K6,P6,U6,Z6,AE6,AJ6)</f>
        <v>48800</v>
      </c>
      <c r="AP6" s="174">
        <f>IFERROR(AO6/AN6,"-")</f>
        <v>0.15981922088129821</v>
      </c>
      <c r="AQ6" s="176">
        <f t="shared" ref="AQ6:AQ53" si="0">SUM(H6,M6,R6,W6,AB6,AG6,AL6)</f>
        <v>256545</v>
      </c>
      <c r="AR6" s="174">
        <f>IFERROR(AQ6/AN6,"-")</f>
        <v>0.84018077911870181</v>
      </c>
      <c r="AS6" s="69"/>
      <c r="AT6" s="282">
        <v>1</v>
      </c>
      <c r="AU6" s="343" t="s">
        <v>50</v>
      </c>
      <c r="AV6" s="8" t="s">
        <v>123</v>
      </c>
      <c r="AW6" s="140">
        <v>303131</v>
      </c>
      <c r="AX6" s="28">
        <v>47396</v>
      </c>
      <c r="AY6" s="63">
        <v>0.15635484328557619</v>
      </c>
      <c r="AZ6" s="28">
        <v>255735</v>
      </c>
      <c r="BA6" s="63">
        <v>0.84364515671442375</v>
      </c>
      <c r="BB6" s="69"/>
      <c r="BC6" s="2">
        <v>1</v>
      </c>
      <c r="BD6" s="8" t="s">
        <v>50</v>
      </c>
      <c r="BE6" s="27">
        <f>INDEX($AP:$AP,(ROW()+(BC6*2)-2))</f>
        <v>0.15981922088129821</v>
      </c>
      <c r="BF6" s="27">
        <f>INDEX($AY:$AY,(ROW()+(BC6*2)-2))</f>
        <v>0.15635484328557619</v>
      </c>
      <c r="BG6" s="27">
        <f t="shared" ref="BG6:BG37" si="1">INDEX($AR:$AR,(ROW()+(BC6*2)-2))</f>
        <v>0.84018077911870181</v>
      </c>
      <c r="BH6" s="27">
        <f>INDEX($BA:$BA,(ROW()+(BC6*2)-2))</f>
        <v>0.84364515671442375</v>
      </c>
      <c r="BI6" s="27">
        <f t="shared" ref="BI6:BI37" si="2">INDEX($AP:$AP,(ROW()+(BC6*2)-1))</f>
        <v>0.12031449588160155</v>
      </c>
      <c r="BJ6" s="27">
        <f>INDEX($AY:$AY,(ROW()+(BC6*2)-1))</f>
        <v>9.9286618129802495E-2</v>
      </c>
      <c r="BK6" s="27">
        <f t="shared" ref="BK6:BK37" si="3">INDEX($AR:$AR,(ROW()+(BC6*2)-1))</f>
        <v>0.87968550411839841</v>
      </c>
      <c r="BL6" s="27">
        <f>INDEX($BA:$BA,(ROW()+(BC6*2)-1))</f>
        <v>0.90071338187019756</v>
      </c>
      <c r="BN6" s="56" t="s">
        <v>50</v>
      </c>
      <c r="BO6" s="27">
        <f>VLOOKUP($BN6,$BD$6:$BL$80,2,0)</f>
        <v>0.15981922088129821</v>
      </c>
      <c r="BP6" s="27">
        <f>VLOOKUP($BN6,$BD$6:$BL$80,3,0)</f>
        <v>0.15635484328557619</v>
      </c>
      <c r="BQ6" s="137">
        <f>(ROUND(BO6,3)-ROUND(BP6,3))*100</f>
        <v>0.40000000000000036</v>
      </c>
      <c r="BR6" s="27">
        <f>VLOOKUP($BN6,$BD$6:$BL$80,4,0)</f>
        <v>0.84018077911870181</v>
      </c>
      <c r="BS6" s="27">
        <f>VLOOKUP($BN6,$BD$6:$BL$80,5,0)</f>
        <v>0.84364515671442375</v>
      </c>
      <c r="BT6" s="137">
        <f>(ROUND(BR6,3)-ROUND(BS6,3))*100</f>
        <v>-0.40000000000000036</v>
      </c>
      <c r="BU6" s="27">
        <f>VLOOKUP($BN6,$BD$6:$BL$80,6,0)</f>
        <v>0.12031449588160155</v>
      </c>
      <c r="BV6" s="27">
        <f>VLOOKUP($BN6,$BD$6:$BL$80,7,0)</f>
        <v>9.9286618129802495E-2</v>
      </c>
      <c r="BW6" s="137">
        <f>(ROUND(BU6,3)-ROUND(BV6,3))*100</f>
        <v>2.0999999999999992</v>
      </c>
      <c r="BX6" s="27">
        <f>VLOOKUP($BN6,$BD$6:$BL$80,8,0)</f>
        <v>0.87968550411839841</v>
      </c>
      <c r="BY6" s="27">
        <f>VLOOKUP($BN6,$BD$6:$BL$80,9,0)</f>
        <v>0.90071338187019756</v>
      </c>
      <c r="BZ6" s="137">
        <f>(ROUND(BX6,3)-ROUND(BY6,3))*100</f>
        <v>-2.1000000000000019</v>
      </c>
      <c r="CB6" s="56" t="s">
        <v>50</v>
      </c>
      <c r="CC6" s="27">
        <f>$BE$80</f>
        <v>0.23794967641638792</v>
      </c>
      <c r="CD6" s="27">
        <f>$BF$80</f>
        <v>0.23346069467078409</v>
      </c>
      <c r="CE6" s="137">
        <f>(ROUND(CC6,3)-ROUND(CD6,3))*100</f>
        <v>0.49999999999999767</v>
      </c>
      <c r="CF6" s="27">
        <f>$BG$80</f>
        <v>0.76205032358361213</v>
      </c>
      <c r="CG6" s="27">
        <f>$BH$80</f>
        <v>0.76653930532921588</v>
      </c>
      <c r="CH6" s="137">
        <f>(ROUND(CF6,3)-ROUND(CG6,3))*100</f>
        <v>-0.50000000000000044</v>
      </c>
      <c r="CI6" s="27">
        <f>$BI$80</f>
        <v>0.17904426451805297</v>
      </c>
      <c r="CJ6" s="27">
        <f>$BJ$80</f>
        <v>0.15873151939329153</v>
      </c>
      <c r="CK6" s="137">
        <f>(ROUND(CI6,3)-ROUND(CJ6,3))*100</f>
        <v>1.9999999999999991</v>
      </c>
      <c r="CL6" s="27">
        <f>$BK$80</f>
        <v>0.820955735481947</v>
      </c>
      <c r="CM6" s="27">
        <f>$BL$80</f>
        <v>0.84126848060670845</v>
      </c>
      <c r="CN6" s="137">
        <f>(ROUND(CL6,3)-ROUND(CM6,3))*100</f>
        <v>-2.0000000000000018</v>
      </c>
      <c r="CO6" s="108">
        <v>0</v>
      </c>
    </row>
    <row r="7" spans="1:93" ht="13.5" customHeight="1">
      <c r="A7" s="55"/>
      <c r="B7" s="283"/>
      <c r="C7" s="344"/>
      <c r="D7" s="49" t="s">
        <v>129</v>
      </c>
      <c r="E7" s="224">
        <v>77</v>
      </c>
      <c r="F7" s="212">
        <v>10</v>
      </c>
      <c r="G7" s="199">
        <f t="shared" ref="G7:G54" si="4">IFERROR(F7/E7,"-")</f>
        <v>0.12987012987012986</v>
      </c>
      <c r="H7" s="212">
        <v>67</v>
      </c>
      <c r="I7" s="199">
        <f t="shared" ref="I7:I54" si="5">IFERROR(H7/E7,"-")</f>
        <v>0.87012987012987009</v>
      </c>
      <c r="J7" s="224">
        <v>175</v>
      </c>
      <c r="K7" s="212">
        <v>16</v>
      </c>
      <c r="L7" s="199">
        <f t="shared" ref="L7:L54" si="6">IFERROR(K7/J7,"-")</f>
        <v>9.1428571428571428E-2</v>
      </c>
      <c r="M7" s="212">
        <v>159</v>
      </c>
      <c r="N7" s="199">
        <f t="shared" ref="N7:N54" si="7">IFERROR(M7/J7,"-")</f>
        <v>0.90857142857142859</v>
      </c>
      <c r="O7" s="224">
        <v>23567</v>
      </c>
      <c r="P7" s="212">
        <v>3374</v>
      </c>
      <c r="Q7" s="199">
        <f t="shared" ref="Q7:Q54" si="8">IFERROR(P7/O7,"-")</f>
        <v>0.14316629184877158</v>
      </c>
      <c r="R7" s="212">
        <v>20193</v>
      </c>
      <c r="S7" s="199">
        <f t="shared" ref="S7:S54" si="9">IFERROR(R7/O7,"-")</f>
        <v>0.85683370815122839</v>
      </c>
      <c r="T7" s="224">
        <v>10647</v>
      </c>
      <c r="U7" s="212">
        <v>1376</v>
      </c>
      <c r="V7" s="199">
        <f t="shared" ref="V7:V54" si="10">IFERROR(U7/T7,"-")</f>
        <v>0.12923828308443694</v>
      </c>
      <c r="W7" s="212">
        <v>9271</v>
      </c>
      <c r="X7" s="199">
        <f t="shared" ref="X7:X54" si="11">IFERROR(W7/T7,"-")</f>
        <v>0.87076171691556303</v>
      </c>
      <c r="Y7" s="224">
        <v>5781</v>
      </c>
      <c r="Z7" s="212">
        <v>506</v>
      </c>
      <c r="AA7" s="199">
        <f t="shared" ref="AA7:AA54" si="12">IFERROR(Z7/Y7,"-")</f>
        <v>8.7528109323646422E-2</v>
      </c>
      <c r="AB7" s="212">
        <v>5275</v>
      </c>
      <c r="AC7" s="199">
        <f t="shared" ref="AC7:AC54" si="13">IFERROR(AB7/Y7,"-")</f>
        <v>0.91247189067635359</v>
      </c>
      <c r="AD7" s="224">
        <v>3437</v>
      </c>
      <c r="AE7" s="212">
        <v>149</v>
      </c>
      <c r="AF7" s="199">
        <f t="shared" ref="AF7:AF54" si="14">IFERROR(AE7/AD7,"-")</f>
        <v>4.3351760256037243E-2</v>
      </c>
      <c r="AG7" s="212">
        <v>3288</v>
      </c>
      <c r="AH7" s="199">
        <f t="shared" ref="AH7:AH54" si="15">IFERROR(AG7/AD7,"-")</f>
        <v>0.95664823974396274</v>
      </c>
      <c r="AI7" s="224">
        <v>1722</v>
      </c>
      <c r="AJ7" s="212">
        <v>32</v>
      </c>
      <c r="AK7" s="199">
        <f t="shared" ref="AK7:AK54" si="16">IFERROR(AJ7/AI7,"-")</f>
        <v>1.8583042973286876E-2</v>
      </c>
      <c r="AL7" s="212">
        <v>1690</v>
      </c>
      <c r="AM7" s="199">
        <f t="shared" ref="AM7:AM54" si="17">IFERROR(AL7/AI7,"-")</f>
        <v>0.98141695702671317</v>
      </c>
      <c r="AN7" s="224">
        <f t="shared" ref="AN7:AN54" si="18">SUM(E7,J7,O7,T7,Y7,AD7,AI7)</f>
        <v>45406</v>
      </c>
      <c r="AO7" s="212">
        <f t="shared" ref="AO7:AO54" si="19">SUM(F7,K7,P7,U7,Z7,AE7,AJ7)</f>
        <v>5463</v>
      </c>
      <c r="AP7" s="199">
        <f t="shared" ref="AP7:AP54" si="20">IFERROR(AO7/AN7,"-")</f>
        <v>0.12031449588160155</v>
      </c>
      <c r="AQ7" s="211">
        <f t="shared" si="0"/>
        <v>39943</v>
      </c>
      <c r="AR7" s="199">
        <f t="shared" ref="AR7:AR54" si="21">IFERROR(AQ7/AN7,"-")</f>
        <v>0.87968550411839841</v>
      </c>
      <c r="AS7" s="69"/>
      <c r="AT7" s="283"/>
      <c r="AU7" s="344"/>
      <c r="AV7" s="8" t="s">
        <v>129</v>
      </c>
      <c r="AW7" s="140">
        <v>54529</v>
      </c>
      <c r="AX7" s="28">
        <v>5414</v>
      </c>
      <c r="AY7" s="63">
        <v>9.9286618129802495E-2</v>
      </c>
      <c r="AZ7" s="28">
        <v>49115</v>
      </c>
      <c r="BA7" s="63">
        <v>0.90071338187019756</v>
      </c>
      <c r="BB7" s="69"/>
      <c r="BC7" s="2">
        <v>2</v>
      </c>
      <c r="BD7" s="8" t="s">
        <v>98</v>
      </c>
      <c r="BE7" s="27">
        <f t="shared" ref="BE7:BE37" si="22">INDEX($AP:$AP,(ROW()+(BC7*2)-2))</f>
        <v>0.17420317850557557</v>
      </c>
      <c r="BF7" s="27">
        <f t="shared" ref="BF7:BF70" si="23">INDEX($AY:$AY,(ROW()+(BC7*2)-2))</f>
        <v>0.16582461205341031</v>
      </c>
      <c r="BG7" s="27">
        <f t="shared" si="1"/>
        <v>0.82579682149442446</v>
      </c>
      <c r="BH7" s="27">
        <f t="shared" ref="BH7:BH70" si="24">INDEX($BA:$BA,(ROW()+(BC7*2)-2))</f>
        <v>0.83417538794658963</v>
      </c>
      <c r="BI7" s="27">
        <f t="shared" si="2"/>
        <v>0.15634674922600619</v>
      </c>
      <c r="BJ7" s="27">
        <f t="shared" ref="BJ7:BJ70" si="25">INDEX($AY:$AY,(ROW()+(BC7*2)-1))</f>
        <v>0.12958767557770728</v>
      </c>
      <c r="BK7" s="27">
        <f t="shared" si="3"/>
        <v>0.84365325077399378</v>
      </c>
      <c r="BL7" s="27">
        <f t="shared" ref="BL7:BL70" si="26">INDEX($BA:$BA,(ROW()+(BC7*2)-1))</f>
        <v>0.87041232442229266</v>
      </c>
      <c r="BN7" s="56" t="s">
        <v>30</v>
      </c>
      <c r="BO7" s="27">
        <f t="shared" ref="BO7:BO49" si="27">VLOOKUP($BN7,$BD$6:$BL$80,2,0)</f>
        <v>0.22360470801899973</v>
      </c>
      <c r="BP7" s="27">
        <f t="shared" ref="BP7:BP49" si="28">VLOOKUP($BN7,$BD$6:$BL$80,3,0)</f>
        <v>0.22318987702472862</v>
      </c>
      <c r="BQ7" s="137">
        <f t="shared" ref="BQ7:BQ49" si="29">(ROUND(BO7,3)-ROUND(BP7,3))*100</f>
        <v>0.10000000000000009</v>
      </c>
      <c r="BR7" s="27">
        <f t="shared" ref="BR7:BR49" si="30">VLOOKUP($BN7,$BD$6:$BL$80,4,0)</f>
        <v>0.77639529198100032</v>
      </c>
      <c r="BS7" s="27">
        <f t="shared" ref="BS7:BS49" si="31">VLOOKUP($BN7,$BD$6:$BL$80,5,0)</f>
        <v>0.77681012297527141</v>
      </c>
      <c r="BT7" s="137">
        <f t="shared" ref="BT7:BT49" si="32">(ROUND(BR7,3)-ROUND(BS7,3))*100</f>
        <v>-0.10000000000000009</v>
      </c>
      <c r="BU7" s="27">
        <f t="shared" ref="BU7:BU49" si="33">VLOOKUP($BN7,$BD$6:$BL$80,6,0)</f>
        <v>0.17750054716568175</v>
      </c>
      <c r="BV7" s="27">
        <f t="shared" ref="BV7:BV49" si="34">VLOOKUP($BN7,$BD$6:$BL$80,7,0)</f>
        <v>0.16012852484174181</v>
      </c>
      <c r="BW7" s="137">
        <f t="shared" ref="BW7:BW49" si="35">(ROUND(BU7,3)-ROUND(BV7,3))*100</f>
        <v>1.7999999999999989</v>
      </c>
      <c r="BX7" s="27">
        <f t="shared" ref="BX7:BX49" si="36">VLOOKUP($BN7,$BD$6:$BL$80,8,0)</f>
        <v>0.82249945283431825</v>
      </c>
      <c r="BY7" s="27">
        <f t="shared" ref="BY7:BY49" si="37">VLOOKUP($BN7,$BD$6:$BL$80,9,0)</f>
        <v>0.83987147515825822</v>
      </c>
      <c r="BZ7" s="137">
        <f t="shared" ref="BZ7:BZ49" si="38">(ROUND(BX7,3)-ROUND(BY7,3))*100</f>
        <v>-1.8000000000000016</v>
      </c>
      <c r="CB7" s="56" t="s">
        <v>30</v>
      </c>
      <c r="CC7" s="27">
        <f t="shared" ref="CC7:CC48" si="39">$BE$80</f>
        <v>0.23794967641638792</v>
      </c>
      <c r="CD7" s="27">
        <f t="shared" ref="CD7:CD48" si="40">$BF$80</f>
        <v>0.23346069467078409</v>
      </c>
      <c r="CE7" s="137">
        <f t="shared" ref="CE7:CE48" si="41">(ROUND(CC7,3)-ROUND(CD7,3))*100</f>
        <v>0.49999999999999767</v>
      </c>
      <c r="CF7" s="27">
        <f t="shared" ref="CF7:CF48" si="42">$BG$80</f>
        <v>0.76205032358361213</v>
      </c>
      <c r="CG7" s="27">
        <f t="shared" ref="CG7:CG48" si="43">$BH$80</f>
        <v>0.76653930532921588</v>
      </c>
      <c r="CH7" s="137">
        <f t="shared" ref="CH7:CH48" si="44">(ROUND(CF7,3)-ROUND(CG7,3))*100</f>
        <v>-0.50000000000000044</v>
      </c>
      <c r="CI7" s="27">
        <f t="shared" ref="CI7:CI48" si="45">$BI$80</f>
        <v>0.17904426451805297</v>
      </c>
      <c r="CJ7" s="27">
        <f t="shared" ref="CJ7:CJ48" si="46">$BJ$80</f>
        <v>0.15873151939329153</v>
      </c>
      <c r="CK7" s="137">
        <f t="shared" ref="CK7:CK48" si="47">(ROUND(CI7,3)-ROUND(CJ7,3))*100</f>
        <v>1.9999999999999991</v>
      </c>
      <c r="CL7" s="27">
        <f t="shared" ref="CL7:CL48" si="48">$BK$80</f>
        <v>0.820955735481947</v>
      </c>
      <c r="CM7" s="27">
        <f t="shared" ref="CM7:CM48" si="49">$BL$80</f>
        <v>0.84126848060670845</v>
      </c>
      <c r="CN7" s="137">
        <f t="shared" ref="CN7:CN48" si="50">(ROUND(CL7,3)-ROUND(CM7,3))*100</f>
        <v>-2.0000000000000018</v>
      </c>
      <c r="CO7" s="108">
        <v>0</v>
      </c>
    </row>
    <row r="8" spans="1:93" ht="13.5" customHeight="1">
      <c r="A8" s="55"/>
      <c r="B8" s="284"/>
      <c r="C8" s="345"/>
      <c r="D8" s="53" t="s">
        <v>128</v>
      </c>
      <c r="E8" s="181">
        <v>584</v>
      </c>
      <c r="F8" s="182">
        <v>72</v>
      </c>
      <c r="G8" s="180">
        <f t="shared" si="4"/>
        <v>0.12328767123287671</v>
      </c>
      <c r="H8" s="182">
        <v>512</v>
      </c>
      <c r="I8" s="180">
        <f t="shared" si="5"/>
        <v>0.87671232876712324</v>
      </c>
      <c r="J8" s="181">
        <v>1657</v>
      </c>
      <c r="K8" s="182">
        <v>192</v>
      </c>
      <c r="L8" s="180">
        <f t="shared" si="6"/>
        <v>0.11587205793602896</v>
      </c>
      <c r="M8" s="182">
        <v>1465</v>
      </c>
      <c r="N8" s="180">
        <f t="shared" si="7"/>
        <v>0.88412794206397105</v>
      </c>
      <c r="O8" s="181">
        <v>134633</v>
      </c>
      <c r="P8" s="182">
        <v>26166</v>
      </c>
      <c r="Q8" s="180">
        <f t="shared" si="8"/>
        <v>0.19435056783997981</v>
      </c>
      <c r="R8" s="182">
        <v>108467</v>
      </c>
      <c r="S8" s="180">
        <f t="shared" si="9"/>
        <v>0.80564943216002016</v>
      </c>
      <c r="T8" s="181">
        <v>102276</v>
      </c>
      <c r="U8" s="182">
        <v>16435</v>
      </c>
      <c r="V8" s="180">
        <f t="shared" si="10"/>
        <v>0.16069263561343813</v>
      </c>
      <c r="W8" s="182">
        <v>85841</v>
      </c>
      <c r="X8" s="180">
        <f t="shared" si="11"/>
        <v>0.83930736438656184</v>
      </c>
      <c r="Y8" s="181">
        <v>67213</v>
      </c>
      <c r="Z8" s="182">
        <v>8039</v>
      </c>
      <c r="AA8" s="180">
        <f t="shared" si="12"/>
        <v>0.11960483834972402</v>
      </c>
      <c r="AB8" s="182">
        <v>59174</v>
      </c>
      <c r="AC8" s="180">
        <f t="shared" si="13"/>
        <v>0.88039516165027598</v>
      </c>
      <c r="AD8" s="181">
        <v>33622</v>
      </c>
      <c r="AE8" s="182">
        <v>2826</v>
      </c>
      <c r="AF8" s="180">
        <f t="shared" si="14"/>
        <v>8.4052108738326095E-2</v>
      </c>
      <c r="AG8" s="182">
        <v>30796</v>
      </c>
      <c r="AH8" s="180">
        <f t="shared" si="15"/>
        <v>0.91594789126167386</v>
      </c>
      <c r="AI8" s="181">
        <v>10766</v>
      </c>
      <c r="AJ8" s="182">
        <v>533</v>
      </c>
      <c r="AK8" s="180">
        <f t="shared" si="16"/>
        <v>4.9507709455693848E-2</v>
      </c>
      <c r="AL8" s="182">
        <v>10233</v>
      </c>
      <c r="AM8" s="180">
        <f t="shared" si="17"/>
        <v>0.95049229054430617</v>
      </c>
      <c r="AN8" s="181">
        <f t="shared" si="18"/>
        <v>350751</v>
      </c>
      <c r="AO8" s="182">
        <f t="shared" si="19"/>
        <v>54263</v>
      </c>
      <c r="AP8" s="180">
        <f t="shared" si="20"/>
        <v>0.15470518972148334</v>
      </c>
      <c r="AQ8" s="220">
        <f t="shared" si="0"/>
        <v>296488</v>
      </c>
      <c r="AR8" s="180">
        <f t="shared" si="21"/>
        <v>0.84529481027851672</v>
      </c>
      <c r="AS8" s="69"/>
      <c r="AT8" s="284"/>
      <c r="AU8" s="345"/>
      <c r="AV8" s="110" t="s">
        <v>67</v>
      </c>
      <c r="AW8" s="140">
        <v>357660</v>
      </c>
      <c r="AX8" s="28">
        <v>52810</v>
      </c>
      <c r="AY8" s="63">
        <v>0.14765419672314489</v>
      </c>
      <c r="AZ8" s="28">
        <v>304850</v>
      </c>
      <c r="BA8" s="63">
        <v>0.85234580327685516</v>
      </c>
      <c r="BB8" s="69"/>
      <c r="BC8" s="2">
        <v>3</v>
      </c>
      <c r="BD8" s="8" t="s">
        <v>99</v>
      </c>
      <c r="BE8" s="27">
        <f t="shared" si="22"/>
        <v>0.16429743028977584</v>
      </c>
      <c r="BF8" s="27">
        <f t="shared" si="23"/>
        <v>0.16198854908532329</v>
      </c>
      <c r="BG8" s="27">
        <f t="shared" si="1"/>
        <v>0.83570256971022416</v>
      </c>
      <c r="BH8" s="27">
        <f t="shared" si="24"/>
        <v>0.83801145091467677</v>
      </c>
      <c r="BI8" s="27">
        <f t="shared" si="2"/>
        <v>0.13705103969754254</v>
      </c>
      <c r="BJ8" s="27">
        <f t="shared" si="25"/>
        <v>0.1269968051118211</v>
      </c>
      <c r="BK8" s="27">
        <f t="shared" si="3"/>
        <v>0.86294896030245749</v>
      </c>
      <c r="BL8" s="27">
        <f t="shared" si="26"/>
        <v>0.8730031948881789</v>
      </c>
      <c r="BN8" s="56" t="s">
        <v>38</v>
      </c>
      <c r="BO8" s="27">
        <f t="shared" si="27"/>
        <v>0.21194146341463416</v>
      </c>
      <c r="BP8" s="27">
        <f t="shared" si="28"/>
        <v>0.20924205573940433</v>
      </c>
      <c r="BQ8" s="137">
        <f t="shared" si="29"/>
        <v>0.30000000000000027</v>
      </c>
      <c r="BR8" s="27">
        <f t="shared" si="30"/>
        <v>0.78805853658536584</v>
      </c>
      <c r="BS8" s="27">
        <f t="shared" si="31"/>
        <v>0.79075794426059565</v>
      </c>
      <c r="BT8" s="137">
        <f t="shared" si="32"/>
        <v>-0.30000000000000027</v>
      </c>
      <c r="BU8" s="27">
        <f t="shared" si="33"/>
        <v>0.16389749366375669</v>
      </c>
      <c r="BV8" s="27">
        <f t="shared" si="34"/>
        <v>0.14713541666666666</v>
      </c>
      <c r="BW8" s="137">
        <f t="shared" si="35"/>
        <v>1.7000000000000015</v>
      </c>
      <c r="BX8" s="27">
        <f t="shared" si="36"/>
        <v>0.83610250633624328</v>
      </c>
      <c r="BY8" s="27">
        <f t="shared" si="37"/>
        <v>0.85286458333333337</v>
      </c>
      <c r="BZ8" s="137">
        <f t="shared" si="38"/>
        <v>-1.7000000000000015</v>
      </c>
      <c r="CB8" s="56" t="s">
        <v>38</v>
      </c>
      <c r="CC8" s="27">
        <f t="shared" si="39"/>
        <v>0.23794967641638792</v>
      </c>
      <c r="CD8" s="27">
        <f t="shared" si="40"/>
        <v>0.23346069467078409</v>
      </c>
      <c r="CE8" s="137">
        <f t="shared" si="41"/>
        <v>0.49999999999999767</v>
      </c>
      <c r="CF8" s="27">
        <f t="shared" si="42"/>
        <v>0.76205032358361213</v>
      </c>
      <c r="CG8" s="27">
        <f t="shared" si="43"/>
        <v>0.76653930532921588</v>
      </c>
      <c r="CH8" s="137">
        <f t="shared" si="44"/>
        <v>-0.50000000000000044</v>
      </c>
      <c r="CI8" s="27">
        <f t="shared" si="45"/>
        <v>0.17904426451805297</v>
      </c>
      <c r="CJ8" s="27">
        <f t="shared" si="46"/>
        <v>0.15873151939329153</v>
      </c>
      <c r="CK8" s="137">
        <f t="shared" si="47"/>
        <v>1.9999999999999991</v>
      </c>
      <c r="CL8" s="27">
        <f t="shared" si="48"/>
        <v>0.820955735481947</v>
      </c>
      <c r="CM8" s="27">
        <f t="shared" si="49"/>
        <v>0.84126848060670845</v>
      </c>
      <c r="CN8" s="137">
        <f t="shared" si="50"/>
        <v>-2.0000000000000018</v>
      </c>
      <c r="CO8" s="108">
        <v>0</v>
      </c>
    </row>
    <row r="9" spans="1:93" ht="13.5" customHeight="1">
      <c r="A9" s="55"/>
      <c r="B9" s="282">
        <v>2</v>
      </c>
      <c r="C9" s="343" t="s">
        <v>98</v>
      </c>
      <c r="D9" s="54" t="s">
        <v>130</v>
      </c>
      <c r="E9" s="175">
        <v>17</v>
      </c>
      <c r="F9" s="176">
        <v>0</v>
      </c>
      <c r="G9" s="174">
        <f t="shared" si="4"/>
        <v>0</v>
      </c>
      <c r="H9" s="176">
        <v>17</v>
      </c>
      <c r="I9" s="174">
        <f t="shared" si="5"/>
        <v>1</v>
      </c>
      <c r="J9" s="175">
        <v>45</v>
      </c>
      <c r="K9" s="176">
        <v>9</v>
      </c>
      <c r="L9" s="174">
        <f t="shared" si="6"/>
        <v>0.2</v>
      </c>
      <c r="M9" s="176">
        <v>36</v>
      </c>
      <c r="N9" s="174">
        <f t="shared" si="7"/>
        <v>0.8</v>
      </c>
      <c r="O9" s="175">
        <v>4366</v>
      </c>
      <c r="P9" s="176">
        <v>963</v>
      </c>
      <c r="Q9" s="174">
        <f t="shared" si="8"/>
        <v>0.22056802565277142</v>
      </c>
      <c r="R9" s="176">
        <v>3403</v>
      </c>
      <c r="S9" s="174">
        <f t="shared" si="9"/>
        <v>0.77943197434722855</v>
      </c>
      <c r="T9" s="175">
        <v>3219</v>
      </c>
      <c r="U9" s="176">
        <v>581</v>
      </c>
      <c r="V9" s="174">
        <f t="shared" si="10"/>
        <v>0.18049083566324944</v>
      </c>
      <c r="W9" s="176">
        <v>2638</v>
      </c>
      <c r="X9" s="174">
        <f t="shared" si="11"/>
        <v>0.81950916433675058</v>
      </c>
      <c r="Y9" s="175">
        <v>2164</v>
      </c>
      <c r="Z9" s="176">
        <v>302</v>
      </c>
      <c r="AA9" s="174">
        <f t="shared" si="12"/>
        <v>0.13955637707948243</v>
      </c>
      <c r="AB9" s="176">
        <v>1862</v>
      </c>
      <c r="AC9" s="174">
        <f t="shared" si="13"/>
        <v>0.86044362292051757</v>
      </c>
      <c r="AD9" s="175">
        <v>1204</v>
      </c>
      <c r="AE9" s="176">
        <v>108</v>
      </c>
      <c r="AF9" s="174">
        <f t="shared" si="14"/>
        <v>8.9700996677740868E-2</v>
      </c>
      <c r="AG9" s="176">
        <v>1096</v>
      </c>
      <c r="AH9" s="174">
        <f t="shared" si="15"/>
        <v>0.9102990033222591</v>
      </c>
      <c r="AI9" s="175">
        <v>374</v>
      </c>
      <c r="AJ9" s="176">
        <v>21</v>
      </c>
      <c r="AK9" s="174">
        <f t="shared" si="16"/>
        <v>5.6149732620320858E-2</v>
      </c>
      <c r="AL9" s="176">
        <v>353</v>
      </c>
      <c r="AM9" s="174">
        <f t="shared" si="17"/>
        <v>0.94385026737967914</v>
      </c>
      <c r="AN9" s="175">
        <f t="shared" si="18"/>
        <v>11389</v>
      </c>
      <c r="AO9" s="176">
        <f t="shared" si="19"/>
        <v>1984</v>
      </c>
      <c r="AP9" s="174">
        <f t="shared" si="20"/>
        <v>0.17420317850557557</v>
      </c>
      <c r="AQ9" s="203">
        <f t="shared" si="0"/>
        <v>9405</v>
      </c>
      <c r="AR9" s="174">
        <f t="shared" si="21"/>
        <v>0.82579682149442446</v>
      </c>
      <c r="AS9" s="69"/>
      <c r="AT9" s="282">
        <v>2</v>
      </c>
      <c r="AU9" s="343" t="s">
        <v>98</v>
      </c>
      <c r="AV9" s="8" t="s">
        <v>123</v>
      </c>
      <c r="AW9" s="140">
        <v>11084</v>
      </c>
      <c r="AX9" s="28">
        <v>1838</v>
      </c>
      <c r="AY9" s="63">
        <v>0.16582461205341031</v>
      </c>
      <c r="AZ9" s="28">
        <v>9246</v>
      </c>
      <c r="BA9" s="63">
        <v>0.83417538794658963</v>
      </c>
      <c r="BB9" s="69"/>
      <c r="BC9" s="2">
        <v>4</v>
      </c>
      <c r="BD9" s="8" t="s">
        <v>100</v>
      </c>
      <c r="BE9" s="27">
        <f t="shared" si="22"/>
        <v>0.19843788137661703</v>
      </c>
      <c r="BF9" s="27">
        <f t="shared" si="23"/>
        <v>0.19970631424375918</v>
      </c>
      <c r="BG9" s="27">
        <f t="shared" si="1"/>
        <v>0.801562118623383</v>
      </c>
      <c r="BH9" s="27">
        <f t="shared" si="24"/>
        <v>0.80029368575624082</v>
      </c>
      <c r="BI9" s="27">
        <f t="shared" si="2"/>
        <v>0.10952804986642921</v>
      </c>
      <c r="BJ9" s="27">
        <f t="shared" si="25"/>
        <v>0.10191082802547771</v>
      </c>
      <c r="BK9" s="27">
        <f t="shared" si="3"/>
        <v>0.89047195013357083</v>
      </c>
      <c r="BL9" s="27">
        <f t="shared" si="26"/>
        <v>0.89808917197452232</v>
      </c>
      <c r="BN9" s="56" t="s">
        <v>1</v>
      </c>
      <c r="BO9" s="27">
        <f t="shared" si="27"/>
        <v>0.22143274284601908</v>
      </c>
      <c r="BP9" s="27">
        <f t="shared" si="28"/>
        <v>0.21260935981113735</v>
      </c>
      <c r="BQ9" s="137">
        <f t="shared" si="29"/>
        <v>0.80000000000000071</v>
      </c>
      <c r="BR9" s="27">
        <f t="shared" si="30"/>
        <v>0.7785672571539809</v>
      </c>
      <c r="BS9" s="27">
        <f t="shared" si="31"/>
        <v>0.78739064018886262</v>
      </c>
      <c r="BT9" s="137">
        <f t="shared" si="32"/>
        <v>-0.80000000000000071</v>
      </c>
      <c r="BU9" s="27">
        <f t="shared" si="33"/>
        <v>0.16816063105055576</v>
      </c>
      <c r="BV9" s="27">
        <f t="shared" si="34"/>
        <v>0.13759733036707453</v>
      </c>
      <c r="BW9" s="137">
        <f t="shared" si="35"/>
        <v>3</v>
      </c>
      <c r="BX9" s="27">
        <f t="shared" si="36"/>
        <v>0.83183936894944421</v>
      </c>
      <c r="BY9" s="27">
        <f t="shared" si="37"/>
        <v>0.86240266963292544</v>
      </c>
      <c r="BZ9" s="137">
        <f t="shared" si="38"/>
        <v>-3.0000000000000027</v>
      </c>
      <c r="CB9" s="56" t="s">
        <v>1</v>
      </c>
      <c r="CC9" s="27">
        <f t="shared" si="39"/>
        <v>0.23794967641638792</v>
      </c>
      <c r="CD9" s="27">
        <f t="shared" si="40"/>
        <v>0.23346069467078409</v>
      </c>
      <c r="CE9" s="137">
        <f t="shared" si="41"/>
        <v>0.49999999999999767</v>
      </c>
      <c r="CF9" s="27">
        <f t="shared" si="42"/>
        <v>0.76205032358361213</v>
      </c>
      <c r="CG9" s="27">
        <f t="shared" si="43"/>
        <v>0.76653930532921588</v>
      </c>
      <c r="CH9" s="137">
        <f t="shared" si="44"/>
        <v>-0.50000000000000044</v>
      </c>
      <c r="CI9" s="27">
        <f t="shared" si="45"/>
        <v>0.17904426451805297</v>
      </c>
      <c r="CJ9" s="27">
        <f t="shared" si="46"/>
        <v>0.15873151939329153</v>
      </c>
      <c r="CK9" s="137">
        <f t="shared" si="47"/>
        <v>1.9999999999999991</v>
      </c>
      <c r="CL9" s="27">
        <f t="shared" si="48"/>
        <v>0.820955735481947</v>
      </c>
      <c r="CM9" s="27">
        <f t="shared" si="49"/>
        <v>0.84126848060670845</v>
      </c>
      <c r="CN9" s="137">
        <f t="shared" si="50"/>
        <v>-2.0000000000000018</v>
      </c>
      <c r="CO9" s="108">
        <v>0</v>
      </c>
    </row>
    <row r="10" spans="1:93" ht="13.5" customHeight="1">
      <c r="A10" s="55"/>
      <c r="B10" s="283"/>
      <c r="C10" s="344"/>
      <c r="D10" s="49" t="s">
        <v>129</v>
      </c>
      <c r="E10" s="224">
        <v>1</v>
      </c>
      <c r="F10" s="212">
        <v>0</v>
      </c>
      <c r="G10" s="207">
        <f t="shared" si="4"/>
        <v>0</v>
      </c>
      <c r="H10" s="212">
        <v>1</v>
      </c>
      <c r="I10" s="207">
        <f t="shared" si="5"/>
        <v>1</v>
      </c>
      <c r="J10" s="224">
        <v>4</v>
      </c>
      <c r="K10" s="212">
        <v>1</v>
      </c>
      <c r="L10" s="207">
        <f t="shared" si="6"/>
        <v>0.25</v>
      </c>
      <c r="M10" s="212">
        <v>3</v>
      </c>
      <c r="N10" s="207">
        <f t="shared" si="7"/>
        <v>0.75</v>
      </c>
      <c r="O10" s="224">
        <v>1046</v>
      </c>
      <c r="P10" s="212">
        <v>191</v>
      </c>
      <c r="Q10" s="207">
        <f t="shared" si="8"/>
        <v>0.18260038240917781</v>
      </c>
      <c r="R10" s="212">
        <v>855</v>
      </c>
      <c r="S10" s="207">
        <f t="shared" si="9"/>
        <v>0.81739961759082214</v>
      </c>
      <c r="T10" s="224">
        <v>452</v>
      </c>
      <c r="U10" s="212">
        <v>68</v>
      </c>
      <c r="V10" s="207">
        <f t="shared" si="10"/>
        <v>0.15044247787610621</v>
      </c>
      <c r="W10" s="212">
        <v>384</v>
      </c>
      <c r="X10" s="207">
        <f t="shared" si="11"/>
        <v>0.84955752212389379</v>
      </c>
      <c r="Y10" s="224">
        <v>240</v>
      </c>
      <c r="Z10" s="212">
        <v>33</v>
      </c>
      <c r="AA10" s="207">
        <f t="shared" si="12"/>
        <v>0.13750000000000001</v>
      </c>
      <c r="AB10" s="212">
        <v>207</v>
      </c>
      <c r="AC10" s="207">
        <f t="shared" si="13"/>
        <v>0.86250000000000004</v>
      </c>
      <c r="AD10" s="224">
        <v>130</v>
      </c>
      <c r="AE10" s="212">
        <v>8</v>
      </c>
      <c r="AF10" s="207">
        <f t="shared" si="14"/>
        <v>6.1538461538461542E-2</v>
      </c>
      <c r="AG10" s="212">
        <v>122</v>
      </c>
      <c r="AH10" s="207">
        <f t="shared" si="15"/>
        <v>0.93846153846153846</v>
      </c>
      <c r="AI10" s="224">
        <v>65</v>
      </c>
      <c r="AJ10" s="212">
        <v>2</v>
      </c>
      <c r="AK10" s="207">
        <f t="shared" si="16"/>
        <v>3.0769230769230771E-2</v>
      </c>
      <c r="AL10" s="212">
        <v>63</v>
      </c>
      <c r="AM10" s="207">
        <f t="shared" si="17"/>
        <v>0.96923076923076923</v>
      </c>
      <c r="AN10" s="224">
        <f t="shared" si="18"/>
        <v>1938</v>
      </c>
      <c r="AO10" s="212">
        <f t="shared" si="19"/>
        <v>303</v>
      </c>
      <c r="AP10" s="207">
        <f t="shared" si="20"/>
        <v>0.15634674922600619</v>
      </c>
      <c r="AQ10" s="211">
        <f t="shared" si="0"/>
        <v>1635</v>
      </c>
      <c r="AR10" s="207">
        <f t="shared" si="21"/>
        <v>0.84365325077399378</v>
      </c>
      <c r="AS10" s="69"/>
      <c r="AT10" s="283"/>
      <c r="AU10" s="344"/>
      <c r="AV10" s="8" t="s">
        <v>129</v>
      </c>
      <c r="AW10" s="140">
        <v>2207</v>
      </c>
      <c r="AX10" s="28">
        <v>286</v>
      </c>
      <c r="AY10" s="63">
        <v>0.12958767557770728</v>
      </c>
      <c r="AZ10" s="28">
        <v>1921</v>
      </c>
      <c r="BA10" s="63">
        <v>0.87041232442229266</v>
      </c>
      <c r="BB10" s="69"/>
      <c r="BC10" s="2">
        <v>5</v>
      </c>
      <c r="BD10" s="8" t="s">
        <v>101</v>
      </c>
      <c r="BE10" s="27">
        <f t="shared" si="22"/>
        <v>0.13927500681384575</v>
      </c>
      <c r="BF10" s="27">
        <f t="shared" si="23"/>
        <v>0.1325624030461148</v>
      </c>
      <c r="BG10" s="27">
        <f t="shared" si="1"/>
        <v>0.86072499318615425</v>
      </c>
      <c r="BH10" s="27">
        <f t="shared" si="24"/>
        <v>0.86743759695388523</v>
      </c>
      <c r="BI10" s="27">
        <f t="shared" si="2"/>
        <v>0.11440677966101695</v>
      </c>
      <c r="BJ10" s="27">
        <f t="shared" si="25"/>
        <v>9.7717546362339522E-2</v>
      </c>
      <c r="BK10" s="27">
        <f t="shared" si="3"/>
        <v>0.88559322033898302</v>
      </c>
      <c r="BL10" s="27">
        <f t="shared" si="26"/>
        <v>0.90228245363766046</v>
      </c>
      <c r="BN10" s="56" t="s">
        <v>2</v>
      </c>
      <c r="BO10" s="27">
        <f t="shared" si="27"/>
        <v>0.45835057233485038</v>
      </c>
      <c r="BP10" s="27">
        <f t="shared" si="28"/>
        <v>0.44079966211459948</v>
      </c>
      <c r="BQ10" s="137">
        <f t="shared" si="29"/>
        <v>1.7000000000000015</v>
      </c>
      <c r="BR10" s="27">
        <f t="shared" si="30"/>
        <v>0.54164942766514967</v>
      </c>
      <c r="BS10" s="27">
        <f t="shared" si="31"/>
        <v>0.55920033788540058</v>
      </c>
      <c r="BT10" s="137">
        <f t="shared" si="32"/>
        <v>-1.7000000000000015</v>
      </c>
      <c r="BU10" s="27">
        <f t="shared" si="33"/>
        <v>0.25079654073736912</v>
      </c>
      <c r="BV10" s="27">
        <f t="shared" si="34"/>
        <v>0.24126455906821964</v>
      </c>
      <c r="BW10" s="137">
        <f t="shared" si="35"/>
        <v>1.0000000000000009</v>
      </c>
      <c r="BX10" s="27">
        <f t="shared" si="36"/>
        <v>0.74920345926263088</v>
      </c>
      <c r="BY10" s="27">
        <f t="shared" si="37"/>
        <v>0.75873544093178036</v>
      </c>
      <c r="BZ10" s="137">
        <f t="shared" si="38"/>
        <v>-1.0000000000000009</v>
      </c>
      <c r="CB10" s="56" t="s">
        <v>2</v>
      </c>
      <c r="CC10" s="27">
        <f t="shared" si="39"/>
        <v>0.23794967641638792</v>
      </c>
      <c r="CD10" s="27">
        <f t="shared" si="40"/>
        <v>0.23346069467078409</v>
      </c>
      <c r="CE10" s="137">
        <f t="shared" si="41"/>
        <v>0.49999999999999767</v>
      </c>
      <c r="CF10" s="27">
        <f t="shared" si="42"/>
        <v>0.76205032358361213</v>
      </c>
      <c r="CG10" s="27">
        <f t="shared" si="43"/>
        <v>0.76653930532921588</v>
      </c>
      <c r="CH10" s="137">
        <f t="shared" si="44"/>
        <v>-0.50000000000000044</v>
      </c>
      <c r="CI10" s="27">
        <f t="shared" si="45"/>
        <v>0.17904426451805297</v>
      </c>
      <c r="CJ10" s="27">
        <f t="shared" si="46"/>
        <v>0.15873151939329153</v>
      </c>
      <c r="CK10" s="137">
        <f t="shared" si="47"/>
        <v>1.9999999999999991</v>
      </c>
      <c r="CL10" s="27">
        <f t="shared" si="48"/>
        <v>0.820955735481947</v>
      </c>
      <c r="CM10" s="27">
        <f t="shared" si="49"/>
        <v>0.84126848060670845</v>
      </c>
      <c r="CN10" s="137">
        <f t="shared" si="50"/>
        <v>-2.0000000000000018</v>
      </c>
      <c r="CO10" s="108">
        <v>0</v>
      </c>
    </row>
    <row r="11" spans="1:93" ht="13.5" customHeight="1">
      <c r="A11" s="55"/>
      <c r="B11" s="284"/>
      <c r="C11" s="345"/>
      <c r="D11" s="53" t="s">
        <v>128</v>
      </c>
      <c r="E11" s="181">
        <v>18</v>
      </c>
      <c r="F11" s="182">
        <v>0</v>
      </c>
      <c r="G11" s="180">
        <f t="shared" si="4"/>
        <v>0</v>
      </c>
      <c r="H11" s="182">
        <v>18</v>
      </c>
      <c r="I11" s="180">
        <f t="shared" si="5"/>
        <v>1</v>
      </c>
      <c r="J11" s="181">
        <v>49</v>
      </c>
      <c r="K11" s="182">
        <v>10</v>
      </c>
      <c r="L11" s="180">
        <f t="shared" si="6"/>
        <v>0.20408163265306123</v>
      </c>
      <c r="M11" s="182">
        <v>39</v>
      </c>
      <c r="N11" s="180">
        <f t="shared" si="7"/>
        <v>0.79591836734693877</v>
      </c>
      <c r="O11" s="181">
        <v>5412</v>
      </c>
      <c r="P11" s="182">
        <v>1154</v>
      </c>
      <c r="Q11" s="180">
        <f t="shared" si="8"/>
        <v>0.21322985957132298</v>
      </c>
      <c r="R11" s="182">
        <v>4258</v>
      </c>
      <c r="S11" s="180">
        <f t="shared" si="9"/>
        <v>0.78677014042867699</v>
      </c>
      <c r="T11" s="181">
        <v>3671</v>
      </c>
      <c r="U11" s="182">
        <v>649</v>
      </c>
      <c r="V11" s="180">
        <f t="shared" si="10"/>
        <v>0.17679106510487605</v>
      </c>
      <c r="W11" s="182">
        <v>3022</v>
      </c>
      <c r="X11" s="180">
        <f t="shared" si="11"/>
        <v>0.82320893489512392</v>
      </c>
      <c r="Y11" s="181">
        <v>2404</v>
      </c>
      <c r="Z11" s="182">
        <v>335</v>
      </c>
      <c r="AA11" s="180">
        <f t="shared" si="12"/>
        <v>0.13935108153078202</v>
      </c>
      <c r="AB11" s="182">
        <v>2069</v>
      </c>
      <c r="AC11" s="180">
        <f t="shared" si="13"/>
        <v>0.86064891846921798</v>
      </c>
      <c r="AD11" s="181">
        <v>1334</v>
      </c>
      <c r="AE11" s="182">
        <v>116</v>
      </c>
      <c r="AF11" s="180">
        <f t="shared" si="14"/>
        <v>8.6956521739130432E-2</v>
      </c>
      <c r="AG11" s="182">
        <v>1218</v>
      </c>
      <c r="AH11" s="180">
        <f t="shared" si="15"/>
        <v>0.91304347826086951</v>
      </c>
      <c r="AI11" s="181">
        <v>439</v>
      </c>
      <c r="AJ11" s="182">
        <v>23</v>
      </c>
      <c r="AK11" s="180">
        <f t="shared" si="16"/>
        <v>5.2391799544419138E-2</v>
      </c>
      <c r="AL11" s="182">
        <v>416</v>
      </c>
      <c r="AM11" s="180">
        <f t="shared" si="17"/>
        <v>0.94760820045558092</v>
      </c>
      <c r="AN11" s="181">
        <f t="shared" si="18"/>
        <v>13327</v>
      </c>
      <c r="AO11" s="182">
        <f t="shared" si="19"/>
        <v>2287</v>
      </c>
      <c r="AP11" s="180">
        <f t="shared" si="20"/>
        <v>0.17160651309371952</v>
      </c>
      <c r="AQ11" s="220">
        <f t="shared" si="0"/>
        <v>11040</v>
      </c>
      <c r="AR11" s="180">
        <f t="shared" si="21"/>
        <v>0.82839348690628045</v>
      </c>
      <c r="AS11" s="69"/>
      <c r="AT11" s="284"/>
      <c r="AU11" s="345"/>
      <c r="AV11" s="110" t="s">
        <v>67</v>
      </c>
      <c r="AW11" s="140">
        <v>13291</v>
      </c>
      <c r="AX11" s="28">
        <v>2124</v>
      </c>
      <c r="AY11" s="63">
        <v>0.15980738845835527</v>
      </c>
      <c r="AZ11" s="28">
        <v>11167</v>
      </c>
      <c r="BA11" s="63">
        <v>0.84019261154164471</v>
      </c>
      <c r="BB11" s="69"/>
      <c r="BC11" s="2">
        <v>6</v>
      </c>
      <c r="BD11" s="8" t="s">
        <v>102</v>
      </c>
      <c r="BE11" s="27">
        <f t="shared" si="22"/>
        <v>0.12258581006704693</v>
      </c>
      <c r="BF11" s="27">
        <f t="shared" si="23"/>
        <v>0.12228536634869089</v>
      </c>
      <c r="BG11" s="27">
        <f t="shared" si="1"/>
        <v>0.87741418993295306</v>
      </c>
      <c r="BH11" s="27">
        <f t="shared" si="24"/>
        <v>0.87771463365130908</v>
      </c>
      <c r="BI11" s="27">
        <f t="shared" si="2"/>
        <v>0.10694050991501416</v>
      </c>
      <c r="BJ11" s="27">
        <f t="shared" si="25"/>
        <v>9.8765432098765427E-2</v>
      </c>
      <c r="BK11" s="27">
        <f t="shared" si="3"/>
        <v>0.89305949008498586</v>
      </c>
      <c r="BL11" s="27">
        <f t="shared" si="26"/>
        <v>0.90123456790123457</v>
      </c>
      <c r="BN11" s="56" t="s">
        <v>3</v>
      </c>
      <c r="BO11" s="27">
        <f t="shared" si="27"/>
        <v>0.35242300573136193</v>
      </c>
      <c r="BP11" s="27">
        <f t="shared" si="28"/>
        <v>0.35402513008111608</v>
      </c>
      <c r="BQ11" s="137">
        <f t="shared" si="29"/>
        <v>-0.20000000000000018</v>
      </c>
      <c r="BR11" s="27">
        <f t="shared" si="30"/>
        <v>0.64757699426863813</v>
      </c>
      <c r="BS11" s="27">
        <f t="shared" si="31"/>
        <v>0.64597486991888386</v>
      </c>
      <c r="BT11" s="137">
        <f t="shared" si="32"/>
        <v>0.20000000000000018</v>
      </c>
      <c r="BU11" s="27">
        <f t="shared" si="33"/>
        <v>0.26693548387096772</v>
      </c>
      <c r="BV11" s="27">
        <f t="shared" si="34"/>
        <v>0.24381937436932391</v>
      </c>
      <c r="BW11" s="137">
        <f t="shared" si="35"/>
        <v>2.300000000000002</v>
      </c>
      <c r="BX11" s="27">
        <f t="shared" si="36"/>
        <v>0.73306451612903223</v>
      </c>
      <c r="BY11" s="27">
        <f t="shared" si="37"/>
        <v>0.75618062563067612</v>
      </c>
      <c r="BZ11" s="137">
        <f t="shared" si="38"/>
        <v>-2.300000000000002</v>
      </c>
      <c r="CB11" s="56" t="s">
        <v>3</v>
      </c>
      <c r="CC11" s="27">
        <f t="shared" si="39"/>
        <v>0.23794967641638792</v>
      </c>
      <c r="CD11" s="27">
        <f t="shared" si="40"/>
        <v>0.23346069467078409</v>
      </c>
      <c r="CE11" s="137">
        <f t="shared" si="41"/>
        <v>0.49999999999999767</v>
      </c>
      <c r="CF11" s="27">
        <f t="shared" si="42"/>
        <v>0.76205032358361213</v>
      </c>
      <c r="CG11" s="27">
        <f t="shared" si="43"/>
        <v>0.76653930532921588</v>
      </c>
      <c r="CH11" s="137">
        <f t="shared" si="44"/>
        <v>-0.50000000000000044</v>
      </c>
      <c r="CI11" s="27">
        <f t="shared" si="45"/>
        <v>0.17904426451805297</v>
      </c>
      <c r="CJ11" s="27">
        <f t="shared" si="46"/>
        <v>0.15873151939329153</v>
      </c>
      <c r="CK11" s="137">
        <f t="shared" si="47"/>
        <v>1.9999999999999991</v>
      </c>
      <c r="CL11" s="27">
        <f t="shared" si="48"/>
        <v>0.820955735481947</v>
      </c>
      <c r="CM11" s="27">
        <f t="shared" si="49"/>
        <v>0.84126848060670845</v>
      </c>
      <c r="CN11" s="137">
        <f t="shared" si="50"/>
        <v>-2.0000000000000018</v>
      </c>
      <c r="CO11" s="108">
        <v>0</v>
      </c>
    </row>
    <row r="12" spans="1:93" ht="13.5" customHeight="1">
      <c r="A12" s="55"/>
      <c r="B12" s="282">
        <v>3</v>
      </c>
      <c r="C12" s="343" t="s">
        <v>99</v>
      </c>
      <c r="D12" s="54" t="s">
        <v>130</v>
      </c>
      <c r="E12" s="175">
        <v>9</v>
      </c>
      <c r="F12" s="176">
        <v>1</v>
      </c>
      <c r="G12" s="174">
        <f t="shared" si="4"/>
        <v>0.1111111111111111</v>
      </c>
      <c r="H12" s="176">
        <v>8</v>
      </c>
      <c r="I12" s="174">
        <f t="shared" si="5"/>
        <v>0.88888888888888884</v>
      </c>
      <c r="J12" s="175">
        <v>32</v>
      </c>
      <c r="K12" s="176">
        <v>6</v>
      </c>
      <c r="L12" s="174">
        <f t="shared" si="6"/>
        <v>0.1875</v>
      </c>
      <c r="M12" s="176">
        <v>26</v>
      </c>
      <c r="N12" s="174">
        <f t="shared" si="7"/>
        <v>0.8125</v>
      </c>
      <c r="O12" s="175">
        <v>2702</v>
      </c>
      <c r="P12" s="176">
        <v>555</v>
      </c>
      <c r="Q12" s="174">
        <f t="shared" si="8"/>
        <v>0.20540340488527017</v>
      </c>
      <c r="R12" s="176">
        <v>2147</v>
      </c>
      <c r="S12" s="174">
        <f t="shared" si="9"/>
        <v>0.7945965951147298</v>
      </c>
      <c r="T12" s="175">
        <v>2161</v>
      </c>
      <c r="U12" s="176">
        <v>336</v>
      </c>
      <c r="V12" s="174">
        <f t="shared" si="10"/>
        <v>0.15548357242017585</v>
      </c>
      <c r="W12" s="176">
        <v>1825</v>
      </c>
      <c r="X12" s="174">
        <f t="shared" si="11"/>
        <v>0.84451642757982415</v>
      </c>
      <c r="Y12" s="175">
        <v>1395</v>
      </c>
      <c r="Z12" s="176">
        <v>204</v>
      </c>
      <c r="AA12" s="174">
        <f t="shared" si="12"/>
        <v>0.14623655913978495</v>
      </c>
      <c r="AB12" s="176">
        <v>1191</v>
      </c>
      <c r="AC12" s="174">
        <f t="shared" si="13"/>
        <v>0.85376344086021505</v>
      </c>
      <c r="AD12" s="175">
        <v>779</v>
      </c>
      <c r="AE12" s="176">
        <v>83</v>
      </c>
      <c r="AF12" s="174">
        <f t="shared" si="14"/>
        <v>0.10654685494223363</v>
      </c>
      <c r="AG12" s="176">
        <v>696</v>
      </c>
      <c r="AH12" s="174">
        <f t="shared" si="15"/>
        <v>0.89345314505776641</v>
      </c>
      <c r="AI12" s="175">
        <v>238</v>
      </c>
      <c r="AJ12" s="176">
        <v>17</v>
      </c>
      <c r="AK12" s="174">
        <f t="shared" si="16"/>
        <v>7.1428571428571425E-2</v>
      </c>
      <c r="AL12" s="176">
        <v>221</v>
      </c>
      <c r="AM12" s="174">
        <f t="shared" si="17"/>
        <v>0.9285714285714286</v>
      </c>
      <c r="AN12" s="175">
        <f t="shared" si="18"/>
        <v>7316</v>
      </c>
      <c r="AO12" s="176">
        <f t="shared" si="19"/>
        <v>1202</v>
      </c>
      <c r="AP12" s="174">
        <f t="shared" si="20"/>
        <v>0.16429743028977584</v>
      </c>
      <c r="AQ12" s="203">
        <f t="shared" si="0"/>
        <v>6114</v>
      </c>
      <c r="AR12" s="174">
        <f t="shared" si="21"/>
        <v>0.83570256971022416</v>
      </c>
      <c r="AS12" s="69"/>
      <c r="AT12" s="282">
        <v>3</v>
      </c>
      <c r="AU12" s="343" t="s">
        <v>99</v>
      </c>
      <c r="AV12" s="8" t="s">
        <v>123</v>
      </c>
      <c r="AW12" s="140">
        <v>7161</v>
      </c>
      <c r="AX12" s="28">
        <v>1160</v>
      </c>
      <c r="AY12" s="63">
        <v>0.16198854908532329</v>
      </c>
      <c r="AZ12" s="28">
        <v>6001</v>
      </c>
      <c r="BA12" s="63">
        <v>0.83801145091467677</v>
      </c>
      <c r="BB12" s="69"/>
      <c r="BC12" s="2">
        <v>7</v>
      </c>
      <c r="BD12" s="8" t="s">
        <v>103</v>
      </c>
      <c r="BE12" s="27">
        <f t="shared" si="22"/>
        <v>0.17846559104379323</v>
      </c>
      <c r="BF12" s="27">
        <f t="shared" si="23"/>
        <v>0.17487003650038713</v>
      </c>
      <c r="BG12" s="27">
        <f t="shared" si="1"/>
        <v>0.82153440895620677</v>
      </c>
      <c r="BH12" s="27">
        <f t="shared" si="24"/>
        <v>0.82512996349961287</v>
      </c>
      <c r="BI12" s="27">
        <f t="shared" si="2"/>
        <v>0.12788778877887788</v>
      </c>
      <c r="BJ12" s="27">
        <f t="shared" si="25"/>
        <v>0.10293115201090661</v>
      </c>
      <c r="BK12" s="27">
        <f t="shared" si="3"/>
        <v>0.87211221122112215</v>
      </c>
      <c r="BL12" s="27">
        <f t="shared" si="26"/>
        <v>0.89706884798909337</v>
      </c>
      <c r="BN12" s="56" t="s">
        <v>39</v>
      </c>
      <c r="BO12" s="27">
        <f t="shared" si="27"/>
        <v>0.29319371727748689</v>
      </c>
      <c r="BP12" s="27">
        <f t="shared" si="28"/>
        <v>0.27267824398662494</v>
      </c>
      <c r="BQ12" s="137">
        <f t="shared" si="29"/>
        <v>1.9999999999999962</v>
      </c>
      <c r="BR12" s="27">
        <f t="shared" si="30"/>
        <v>0.70680628272251311</v>
      </c>
      <c r="BS12" s="27">
        <f t="shared" si="31"/>
        <v>0.72732175601337501</v>
      </c>
      <c r="BT12" s="137">
        <f t="shared" si="32"/>
        <v>-2.0000000000000018</v>
      </c>
      <c r="BU12" s="27">
        <f t="shared" si="33"/>
        <v>0.17438271604938271</v>
      </c>
      <c r="BV12" s="27">
        <f t="shared" si="34"/>
        <v>0.14723926380368099</v>
      </c>
      <c r="BW12" s="137">
        <f t="shared" si="35"/>
        <v>2.6999999999999997</v>
      </c>
      <c r="BX12" s="27">
        <f t="shared" si="36"/>
        <v>0.82561728395061729</v>
      </c>
      <c r="BY12" s="27">
        <f t="shared" si="37"/>
        <v>0.85276073619631898</v>
      </c>
      <c r="BZ12" s="137">
        <f t="shared" si="38"/>
        <v>-2.7000000000000024</v>
      </c>
      <c r="CB12" s="56" t="s">
        <v>39</v>
      </c>
      <c r="CC12" s="27">
        <f t="shared" si="39"/>
        <v>0.23794967641638792</v>
      </c>
      <c r="CD12" s="27">
        <f t="shared" si="40"/>
        <v>0.23346069467078409</v>
      </c>
      <c r="CE12" s="137">
        <f t="shared" si="41"/>
        <v>0.49999999999999767</v>
      </c>
      <c r="CF12" s="27">
        <f t="shared" si="42"/>
        <v>0.76205032358361213</v>
      </c>
      <c r="CG12" s="27">
        <f t="shared" si="43"/>
        <v>0.76653930532921588</v>
      </c>
      <c r="CH12" s="137">
        <f t="shared" si="44"/>
        <v>-0.50000000000000044</v>
      </c>
      <c r="CI12" s="27">
        <f t="shared" si="45"/>
        <v>0.17904426451805297</v>
      </c>
      <c r="CJ12" s="27">
        <f t="shared" si="46"/>
        <v>0.15873151939329153</v>
      </c>
      <c r="CK12" s="137">
        <f t="shared" si="47"/>
        <v>1.9999999999999991</v>
      </c>
      <c r="CL12" s="27">
        <f t="shared" si="48"/>
        <v>0.820955735481947</v>
      </c>
      <c r="CM12" s="27">
        <f t="shared" si="49"/>
        <v>0.84126848060670845</v>
      </c>
      <c r="CN12" s="137">
        <f t="shared" si="50"/>
        <v>-2.0000000000000018</v>
      </c>
      <c r="CO12" s="108">
        <v>0</v>
      </c>
    </row>
    <row r="13" spans="1:93" ht="13.5" customHeight="1">
      <c r="B13" s="283"/>
      <c r="C13" s="344"/>
      <c r="D13" s="49" t="s">
        <v>129</v>
      </c>
      <c r="E13" s="224">
        <v>2</v>
      </c>
      <c r="F13" s="212">
        <v>0</v>
      </c>
      <c r="G13" s="199">
        <f t="shared" si="4"/>
        <v>0</v>
      </c>
      <c r="H13" s="212">
        <v>2</v>
      </c>
      <c r="I13" s="199">
        <f t="shared" si="5"/>
        <v>1</v>
      </c>
      <c r="J13" s="224">
        <v>5</v>
      </c>
      <c r="K13" s="212">
        <v>0</v>
      </c>
      <c r="L13" s="199">
        <f t="shared" si="6"/>
        <v>0</v>
      </c>
      <c r="M13" s="212">
        <v>5</v>
      </c>
      <c r="N13" s="199">
        <f t="shared" si="7"/>
        <v>1</v>
      </c>
      <c r="O13" s="224">
        <v>583</v>
      </c>
      <c r="P13" s="212">
        <v>89</v>
      </c>
      <c r="Q13" s="199">
        <f t="shared" si="8"/>
        <v>0.15265866209262435</v>
      </c>
      <c r="R13" s="212">
        <v>494</v>
      </c>
      <c r="S13" s="199">
        <f t="shared" si="9"/>
        <v>0.84734133790737565</v>
      </c>
      <c r="T13" s="224">
        <v>247</v>
      </c>
      <c r="U13" s="212">
        <v>34</v>
      </c>
      <c r="V13" s="199">
        <f t="shared" si="10"/>
        <v>0.13765182186234817</v>
      </c>
      <c r="W13" s="212">
        <v>213</v>
      </c>
      <c r="X13" s="199">
        <f t="shared" si="11"/>
        <v>0.86234817813765186</v>
      </c>
      <c r="Y13" s="224">
        <v>104</v>
      </c>
      <c r="Z13" s="212">
        <v>14</v>
      </c>
      <c r="AA13" s="199">
        <f t="shared" si="12"/>
        <v>0.13461538461538461</v>
      </c>
      <c r="AB13" s="212">
        <v>90</v>
      </c>
      <c r="AC13" s="199">
        <f t="shared" si="13"/>
        <v>0.86538461538461542</v>
      </c>
      <c r="AD13" s="224">
        <v>83</v>
      </c>
      <c r="AE13" s="212">
        <v>8</v>
      </c>
      <c r="AF13" s="199">
        <f t="shared" si="14"/>
        <v>9.6385542168674704E-2</v>
      </c>
      <c r="AG13" s="212">
        <v>75</v>
      </c>
      <c r="AH13" s="199">
        <f t="shared" si="15"/>
        <v>0.90361445783132532</v>
      </c>
      <c r="AI13" s="224">
        <v>34</v>
      </c>
      <c r="AJ13" s="212">
        <v>0</v>
      </c>
      <c r="AK13" s="199">
        <f t="shared" si="16"/>
        <v>0</v>
      </c>
      <c r="AL13" s="212">
        <v>34</v>
      </c>
      <c r="AM13" s="199">
        <f t="shared" si="17"/>
        <v>1</v>
      </c>
      <c r="AN13" s="224">
        <f t="shared" si="18"/>
        <v>1058</v>
      </c>
      <c r="AO13" s="212">
        <f t="shared" si="19"/>
        <v>145</v>
      </c>
      <c r="AP13" s="199">
        <f t="shared" si="20"/>
        <v>0.13705103969754254</v>
      </c>
      <c r="AQ13" s="211">
        <f t="shared" si="0"/>
        <v>913</v>
      </c>
      <c r="AR13" s="199">
        <f t="shared" si="21"/>
        <v>0.86294896030245749</v>
      </c>
      <c r="AS13" s="69"/>
      <c r="AT13" s="283"/>
      <c r="AU13" s="344"/>
      <c r="AV13" s="8" t="s">
        <v>129</v>
      </c>
      <c r="AW13" s="140">
        <v>1252</v>
      </c>
      <c r="AX13" s="28">
        <v>159</v>
      </c>
      <c r="AY13" s="63">
        <v>0.1269968051118211</v>
      </c>
      <c r="AZ13" s="28">
        <v>1093</v>
      </c>
      <c r="BA13" s="63">
        <v>0.8730031948881789</v>
      </c>
      <c r="BB13" s="69"/>
      <c r="BC13" s="2">
        <v>8</v>
      </c>
      <c r="BD13" s="8" t="s">
        <v>51</v>
      </c>
      <c r="BE13" s="27">
        <f t="shared" si="22"/>
        <v>0.15214637579169599</v>
      </c>
      <c r="BF13" s="27">
        <f t="shared" si="23"/>
        <v>0.15530629853321828</v>
      </c>
      <c r="BG13" s="27">
        <f t="shared" si="1"/>
        <v>0.84785362420830401</v>
      </c>
      <c r="BH13" s="27">
        <f t="shared" si="24"/>
        <v>0.84469370146678169</v>
      </c>
      <c r="BI13" s="27">
        <f t="shared" si="2"/>
        <v>0.11512605042016806</v>
      </c>
      <c r="BJ13" s="27">
        <f t="shared" si="25"/>
        <v>0.10049893086243764</v>
      </c>
      <c r="BK13" s="27">
        <f t="shared" si="3"/>
        <v>0.8848739495798319</v>
      </c>
      <c r="BL13" s="27">
        <f t="shared" si="26"/>
        <v>0.89950106913756234</v>
      </c>
      <c r="BN13" s="56" t="s">
        <v>7</v>
      </c>
      <c r="BO13" s="27">
        <f t="shared" si="27"/>
        <v>0.34406566839708391</v>
      </c>
      <c r="BP13" s="27">
        <f t="shared" si="28"/>
        <v>0.33302792570959555</v>
      </c>
      <c r="BQ13" s="137">
        <f t="shared" si="29"/>
        <v>1.0999999999999954</v>
      </c>
      <c r="BR13" s="27">
        <f t="shared" si="30"/>
        <v>0.65593433160291614</v>
      </c>
      <c r="BS13" s="27">
        <f t="shared" si="31"/>
        <v>0.6669720742904045</v>
      </c>
      <c r="BT13" s="137">
        <f t="shared" si="32"/>
        <v>-1.100000000000001</v>
      </c>
      <c r="BU13" s="27">
        <f t="shared" si="33"/>
        <v>0.21162027470523884</v>
      </c>
      <c r="BV13" s="27">
        <f t="shared" si="34"/>
        <v>0.19826880336881506</v>
      </c>
      <c r="BW13" s="137">
        <f t="shared" si="35"/>
        <v>1.3999999999999986</v>
      </c>
      <c r="BX13" s="27">
        <f t="shared" si="36"/>
        <v>0.78837972529476119</v>
      </c>
      <c r="BY13" s="27">
        <f t="shared" si="37"/>
        <v>0.80173119663118497</v>
      </c>
      <c r="BZ13" s="137">
        <f t="shared" si="38"/>
        <v>-1.4000000000000012</v>
      </c>
      <c r="CB13" s="56" t="s">
        <v>7</v>
      </c>
      <c r="CC13" s="27">
        <f t="shared" si="39"/>
        <v>0.23794967641638792</v>
      </c>
      <c r="CD13" s="27">
        <f t="shared" si="40"/>
        <v>0.23346069467078409</v>
      </c>
      <c r="CE13" s="137">
        <f t="shared" si="41"/>
        <v>0.49999999999999767</v>
      </c>
      <c r="CF13" s="27">
        <f t="shared" si="42"/>
        <v>0.76205032358361213</v>
      </c>
      <c r="CG13" s="27">
        <f t="shared" si="43"/>
        <v>0.76653930532921588</v>
      </c>
      <c r="CH13" s="137">
        <f t="shared" si="44"/>
        <v>-0.50000000000000044</v>
      </c>
      <c r="CI13" s="27">
        <f t="shared" si="45"/>
        <v>0.17904426451805297</v>
      </c>
      <c r="CJ13" s="27">
        <f t="shared" si="46"/>
        <v>0.15873151939329153</v>
      </c>
      <c r="CK13" s="137">
        <f t="shared" si="47"/>
        <v>1.9999999999999991</v>
      </c>
      <c r="CL13" s="27">
        <f t="shared" si="48"/>
        <v>0.820955735481947</v>
      </c>
      <c r="CM13" s="27">
        <f t="shared" si="49"/>
        <v>0.84126848060670845</v>
      </c>
      <c r="CN13" s="137">
        <f t="shared" si="50"/>
        <v>-2.0000000000000018</v>
      </c>
      <c r="CO13" s="108">
        <v>0</v>
      </c>
    </row>
    <row r="14" spans="1:93" ht="13.5" customHeight="1">
      <c r="B14" s="284"/>
      <c r="C14" s="345"/>
      <c r="D14" s="53" t="s">
        <v>128</v>
      </c>
      <c r="E14" s="181">
        <v>11</v>
      </c>
      <c r="F14" s="182">
        <v>1</v>
      </c>
      <c r="G14" s="180">
        <f t="shared" si="4"/>
        <v>9.0909090909090912E-2</v>
      </c>
      <c r="H14" s="182">
        <v>10</v>
      </c>
      <c r="I14" s="180">
        <f t="shared" si="5"/>
        <v>0.90909090909090906</v>
      </c>
      <c r="J14" s="181">
        <v>37</v>
      </c>
      <c r="K14" s="182">
        <v>6</v>
      </c>
      <c r="L14" s="180">
        <f t="shared" si="6"/>
        <v>0.16216216216216217</v>
      </c>
      <c r="M14" s="182">
        <v>31</v>
      </c>
      <c r="N14" s="180">
        <f t="shared" si="7"/>
        <v>0.83783783783783783</v>
      </c>
      <c r="O14" s="181">
        <v>3285</v>
      </c>
      <c r="P14" s="182">
        <v>644</v>
      </c>
      <c r="Q14" s="180">
        <f t="shared" si="8"/>
        <v>0.19604261796042619</v>
      </c>
      <c r="R14" s="182">
        <v>2641</v>
      </c>
      <c r="S14" s="180">
        <f t="shared" si="9"/>
        <v>0.80395738203957379</v>
      </c>
      <c r="T14" s="181">
        <v>2408</v>
      </c>
      <c r="U14" s="182">
        <v>370</v>
      </c>
      <c r="V14" s="180">
        <f t="shared" si="10"/>
        <v>0.15365448504983389</v>
      </c>
      <c r="W14" s="182">
        <v>2038</v>
      </c>
      <c r="X14" s="180">
        <f t="shared" si="11"/>
        <v>0.84634551495016608</v>
      </c>
      <c r="Y14" s="181">
        <v>1499</v>
      </c>
      <c r="Z14" s="182">
        <v>218</v>
      </c>
      <c r="AA14" s="180">
        <f t="shared" si="12"/>
        <v>0.14543028685790527</v>
      </c>
      <c r="AB14" s="182">
        <v>1281</v>
      </c>
      <c r="AC14" s="180">
        <f t="shared" si="13"/>
        <v>0.85456971314209473</v>
      </c>
      <c r="AD14" s="181">
        <v>862</v>
      </c>
      <c r="AE14" s="182">
        <v>91</v>
      </c>
      <c r="AF14" s="180">
        <f t="shared" si="14"/>
        <v>0.10556844547563805</v>
      </c>
      <c r="AG14" s="182">
        <v>771</v>
      </c>
      <c r="AH14" s="180">
        <f t="shared" si="15"/>
        <v>0.89443155452436196</v>
      </c>
      <c r="AI14" s="181">
        <v>272</v>
      </c>
      <c r="AJ14" s="182">
        <v>17</v>
      </c>
      <c r="AK14" s="180">
        <f t="shared" si="16"/>
        <v>6.25E-2</v>
      </c>
      <c r="AL14" s="182">
        <v>255</v>
      </c>
      <c r="AM14" s="180">
        <f t="shared" si="17"/>
        <v>0.9375</v>
      </c>
      <c r="AN14" s="181">
        <f t="shared" si="18"/>
        <v>8374</v>
      </c>
      <c r="AO14" s="182">
        <f t="shared" si="19"/>
        <v>1347</v>
      </c>
      <c r="AP14" s="180">
        <f t="shared" si="20"/>
        <v>0.16085502746596608</v>
      </c>
      <c r="AQ14" s="220">
        <f t="shared" si="0"/>
        <v>7027</v>
      </c>
      <c r="AR14" s="180">
        <f t="shared" si="21"/>
        <v>0.83914497253403386</v>
      </c>
      <c r="AS14" s="69"/>
      <c r="AT14" s="284"/>
      <c r="AU14" s="345"/>
      <c r="AV14" s="110" t="s">
        <v>67</v>
      </c>
      <c r="AW14" s="140">
        <v>8413</v>
      </c>
      <c r="AX14" s="28">
        <v>1319</v>
      </c>
      <c r="AY14" s="63">
        <v>0.15678117199572092</v>
      </c>
      <c r="AZ14" s="28">
        <v>7094</v>
      </c>
      <c r="BA14" s="63">
        <v>0.84321882800427905</v>
      </c>
      <c r="BB14" s="69"/>
      <c r="BC14" s="2">
        <v>9</v>
      </c>
      <c r="BD14" s="8" t="s">
        <v>104</v>
      </c>
      <c r="BE14" s="27">
        <f t="shared" si="22"/>
        <v>0.13618405763420868</v>
      </c>
      <c r="BF14" s="27">
        <f t="shared" si="23"/>
        <v>0.12870370370370371</v>
      </c>
      <c r="BG14" s="27">
        <f t="shared" si="1"/>
        <v>0.86381594236579129</v>
      </c>
      <c r="BH14" s="27">
        <f t="shared" si="24"/>
        <v>0.87129629629629635</v>
      </c>
      <c r="BI14" s="27">
        <f t="shared" si="2"/>
        <v>9.8360655737704916E-2</v>
      </c>
      <c r="BJ14" s="27">
        <f t="shared" si="25"/>
        <v>8.4953940634595701E-2</v>
      </c>
      <c r="BK14" s="27">
        <f t="shared" si="3"/>
        <v>0.90163934426229508</v>
      </c>
      <c r="BL14" s="27">
        <f t="shared" si="26"/>
        <v>0.91504605936540429</v>
      </c>
      <c r="BN14" s="56" t="s">
        <v>40</v>
      </c>
      <c r="BO14" s="27">
        <f t="shared" si="27"/>
        <v>0.22072474116387006</v>
      </c>
      <c r="BP14" s="27">
        <f t="shared" si="28"/>
        <v>0.21177854170436042</v>
      </c>
      <c r="BQ14" s="137">
        <f t="shared" si="29"/>
        <v>0.9000000000000008</v>
      </c>
      <c r="BR14" s="27">
        <f t="shared" si="30"/>
        <v>0.77927525883612991</v>
      </c>
      <c r="BS14" s="27">
        <f t="shared" si="31"/>
        <v>0.78822145829563961</v>
      </c>
      <c r="BT14" s="137">
        <f t="shared" si="32"/>
        <v>-0.9000000000000008</v>
      </c>
      <c r="BU14" s="27">
        <f t="shared" si="33"/>
        <v>0.16463414634146342</v>
      </c>
      <c r="BV14" s="27">
        <f t="shared" si="34"/>
        <v>0.14527421236872812</v>
      </c>
      <c r="BW14" s="137">
        <f t="shared" si="35"/>
        <v>2.0000000000000018</v>
      </c>
      <c r="BX14" s="27">
        <f t="shared" si="36"/>
        <v>0.83536585365853655</v>
      </c>
      <c r="BY14" s="27">
        <f t="shared" si="37"/>
        <v>0.85472578763127183</v>
      </c>
      <c r="BZ14" s="137">
        <f t="shared" si="38"/>
        <v>-2.0000000000000018</v>
      </c>
      <c r="CB14" s="56" t="s">
        <v>40</v>
      </c>
      <c r="CC14" s="27">
        <f t="shared" si="39"/>
        <v>0.23794967641638792</v>
      </c>
      <c r="CD14" s="27">
        <f t="shared" si="40"/>
        <v>0.23346069467078409</v>
      </c>
      <c r="CE14" s="137">
        <f t="shared" si="41"/>
        <v>0.49999999999999767</v>
      </c>
      <c r="CF14" s="27">
        <f t="shared" si="42"/>
        <v>0.76205032358361213</v>
      </c>
      <c r="CG14" s="27">
        <f t="shared" si="43"/>
        <v>0.76653930532921588</v>
      </c>
      <c r="CH14" s="137">
        <f t="shared" si="44"/>
        <v>-0.50000000000000044</v>
      </c>
      <c r="CI14" s="27">
        <f t="shared" si="45"/>
        <v>0.17904426451805297</v>
      </c>
      <c r="CJ14" s="27">
        <f t="shared" si="46"/>
        <v>0.15873151939329153</v>
      </c>
      <c r="CK14" s="137">
        <f t="shared" si="47"/>
        <v>1.9999999999999991</v>
      </c>
      <c r="CL14" s="27">
        <f t="shared" si="48"/>
        <v>0.820955735481947</v>
      </c>
      <c r="CM14" s="27">
        <f t="shared" si="49"/>
        <v>0.84126848060670845</v>
      </c>
      <c r="CN14" s="137">
        <f t="shared" si="50"/>
        <v>-2.0000000000000018</v>
      </c>
      <c r="CO14" s="108">
        <v>0</v>
      </c>
    </row>
    <row r="15" spans="1:93" ht="13.5" customHeight="1">
      <c r="B15" s="282">
        <v>4</v>
      </c>
      <c r="C15" s="343" t="s">
        <v>100</v>
      </c>
      <c r="D15" s="54" t="s">
        <v>130</v>
      </c>
      <c r="E15" s="175">
        <v>12</v>
      </c>
      <c r="F15" s="176">
        <v>3</v>
      </c>
      <c r="G15" s="174">
        <f t="shared" si="4"/>
        <v>0.25</v>
      </c>
      <c r="H15" s="176">
        <v>9</v>
      </c>
      <c r="I15" s="174">
        <f t="shared" si="5"/>
        <v>0.75</v>
      </c>
      <c r="J15" s="175">
        <v>47</v>
      </c>
      <c r="K15" s="176">
        <v>9</v>
      </c>
      <c r="L15" s="174">
        <f t="shared" si="6"/>
        <v>0.19148936170212766</v>
      </c>
      <c r="M15" s="176">
        <v>38</v>
      </c>
      <c r="N15" s="174">
        <f t="shared" si="7"/>
        <v>0.80851063829787229</v>
      </c>
      <c r="O15" s="175">
        <v>2969</v>
      </c>
      <c r="P15" s="176">
        <v>650</v>
      </c>
      <c r="Q15" s="174">
        <f t="shared" si="8"/>
        <v>0.21892893230043786</v>
      </c>
      <c r="R15" s="176">
        <v>2319</v>
      </c>
      <c r="S15" s="174">
        <f t="shared" si="9"/>
        <v>0.78107106769956214</v>
      </c>
      <c r="T15" s="175">
        <v>2455</v>
      </c>
      <c r="U15" s="176">
        <v>510</v>
      </c>
      <c r="V15" s="174">
        <f t="shared" si="10"/>
        <v>0.20773930753564154</v>
      </c>
      <c r="W15" s="176">
        <v>1945</v>
      </c>
      <c r="X15" s="174">
        <f t="shared" si="11"/>
        <v>0.79226069246435848</v>
      </c>
      <c r="Y15" s="175">
        <v>1729</v>
      </c>
      <c r="Z15" s="176">
        <v>320</v>
      </c>
      <c r="AA15" s="174">
        <f t="shared" si="12"/>
        <v>0.18507807981492191</v>
      </c>
      <c r="AB15" s="176">
        <v>1409</v>
      </c>
      <c r="AC15" s="174">
        <f t="shared" si="13"/>
        <v>0.81492192018507803</v>
      </c>
      <c r="AD15" s="175">
        <v>751</v>
      </c>
      <c r="AE15" s="176">
        <v>108</v>
      </c>
      <c r="AF15" s="174">
        <f t="shared" si="14"/>
        <v>0.14380825565912117</v>
      </c>
      <c r="AG15" s="176">
        <v>643</v>
      </c>
      <c r="AH15" s="174">
        <f t="shared" si="15"/>
        <v>0.85619174434087886</v>
      </c>
      <c r="AI15" s="175">
        <v>231</v>
      </c>
      <c r="AJ15" s="176">
        <v>26</v>
      </c>
      <c r="AK15" s="174">
        <f t="shared" si="16"/>
        <v>0.11255411255411256</v>
      </c>
      <c r="AL15" s="176">
        <v>205</v>
      </c>
      <c r="AM15" s="174">
        <f t="shared" si="17"/>
        <v>0.88744588744588748</v>
      </c>
      <c r="AN15" s="175">
        <f t="shared" si="18"/>
        <v>8194</v>
      </c>
      <c r="AO15" s="176">
        <f t="shared" si="19"/>
        <v>1626</v>
      </c>
      <c r="AP15" s="174">
        <f t="shared" si="20"/>
        <v>0.19843788137661703</v>
      </c>
      <c r="AQ15" s="203">
        <f t="shared" si="0"/>
        <v>6568</v>
      </c>
      <c r="AR15" s="174">
        <f t="shared" si="21"/>
        <v>0.801562118623383</v>
      </c>
      <c r="AS15" s="69"/>
      <c r="AT15" s="282">
        <v>4</v>
      </c>
      <c r="AU15" s="343" t="s">
        <v>100</v>
      </c>
      <c r="AV15" s="8" t="s">
        <v>123</v>
      </c>
      <c r="AW15" s="140">
        <v>8172</v>
      </c>
      <c r="AX15" s="28">
        <v>1632</v>
      </c>
      <c r="AY15" s="63">
        <v>0.19970631424375918</v>
      </c>
      <c r="AZ15" s="28">
        <v>6540</v>
      </c>
      <c r="BA15" s="63">
        <v>0.80029368575624082</v>
      </c>
      <c r="BB15" s="69"/>
      <c r="BC15" s="2">
        <v>10</v>
      </c>
      <c r="BD15" s="8" t="s">
        <v>52</v>
      </c>
      <c r="BE15" s="27">
        <f t="shared" si="22"/>
        <v>0.20994718309859156</v>
      </c>
      <c r="BF15" s="27">
        <f t="shared" si="23"/>
        <v>0.1989019890198902</v>
      </c>
      <c r="BG15" s="27">
        <f t="shared" si="1"/>
        <v>0.79005281690140849</v>
      </c>
      <c r="BH15" s="27">
        <f t="shared" si="24"/>
        <v>0.8010980109801098</v>
      </c>
      <c r="BI15" s="27">
        <f t="shared" si="2"/>
        <v>0.15153374233128836</v>
      </c>
      <c r="BJ15" s="27">
        <f t="shared" si="25"/>
        <v>0.1279826464208243</v>
      </c>
      <c r="BK15" s="27">
        <f t="shared" si="3"/>
        <v>0.84846625766871164</v>
      </c>
      <c r="BL15" s="27">
        <f t="shared" si="26"/>
        <v>0.87201735357917576</v>
      </c>
      <c r="BN15" s="56" t="s">
        <v>11</v>
      </c>
      <c r="BO15" s="27">
        <f t="shared" si="27"/>
        <v>0.16217414872123392</v>
      </c>
      <c r="BP15" s="27">
        <f t="shared" si="28"/>
        <v>0.1542271479011377</v>
      </c>
      <c r="BQ15" s="137">
        <f t="shared" si="29"/>
        <v>0.80000000000000071</v>
      </c>
      <c r="BR15" s="27">
        <f t="shared" si="30"/>
        <v>0.83782585127876608</v>
      </c>
      <c r="BS15" s="27">
        <f t="shared" si="31"/>
        <v>0.84577285209886233</v>
      </c>
      <c r="BT15" s="137">
        <f t="shared" si="32"/>
        <v>-0.80000000000000071</v>
      </c>
      <c r="BU15" s="27">
        <f t="shared" si="33"/>
        <v>0.14531478770131773</v>
      </c>
      <c r="BV15" s="27">
        <f t="shared" si="34"/>
        <v>0.12058346839546191</v>
      </c>
      <c r="BW15" s="137">
        <f t="shared" si="35"/>
        <v>2.3999999999999995</v>
      </c>
      <c r="BX15" s="27">
        <f t="shared" si="36"/>
        <v>0.85468521229868233</v>
      </c>
      <c r="BY15" s="27">
        <f t="shared" si="37"/>
        <v>0.87941653160453803</v>
      </c>
      <c r="BZ15" s="137">
        <f t="shared" si="38"/>
        <v>-2.4000000000000021</v>
      </c>
      <c r="CB15" s="56" t="s">
        <v>11</v>
      </c>
      <c r="CC15" s="27">
        <f t="shared" si="39"/>
        <v>0.23794967641638792</v>
      </c>
      <c r="CD15" s="27">
        <f t="shared" si="40"/>
        <v>0.23346069467078409</v>
      </c>
      <c r="CE15" s="137">
        <f t="shared" si="41"/>
        <v>0.49999999999999767</v>
      </c>
      <c r="CF15" s="27">
        <f t="shared" si="42"/>
        <v>0.76205032358361213</v>
      </c>
      <c r="CG15" s="27">
        <f t="shared" si="43"/>
        <v>0.76653930532921588</v>
      </c>
      <c r="CH15" s="137">
        <f t="shared" si="44"/>
        <v>-0.50000000000000044</v>
      </c>
      <c r="CI15" s="27">
        <f t="shared" si="45"/>
        <v>0.17904426451805297</v>
      </c>
      <c r="CJ15" s="27">
        <f t="shared" si="46"/>
        <v>0.15873151939329153</v>
      </c>
      <c r="CK15" s="137">
        <f t="shared" si="47"/>
        <v>1.9999999999999991</v>
      </c>
      <c r="CL15" s="27">
        <f t="shared" si="48"/>
        <v>0.820955735481947</v>
      </c>
      <c r="CM15" s="27">
        <f t="shared" si="49"/>
        <v>0.84126848060670845</v>
      </c>
      <c r="CN15" s="137">
        <f t="shared" si="50"/>
        <v>-2.0000000000000018</v>
      </c>
      <c r="CO15" s="108">
        <v>0</v>
      </c>
    </row>
    <row r="16" spans="1:93" ht="13.5" customHeight="1">
      <c r="B16" s="283"/>
      <c r="C16" s="344"/>
      <c r="D16" s="49" t="s">
        <v>129</v>
      </c>
      <c r="E16" s="224">
        <v>5</v>
      </c>
      <c r="F16" s="212">
        <v>0</v>
      </c>
      <c r="G16" s="199">
        <f t="shared" si="4"/>
        <v>0</v>
      </c>
      <c r="H16" s="212">
        <v>5</v>
      </c>
      <c r="I16" s="199">
        <f t="shared" si="5"/>
        <v>1</v>
      </c>
      <c r="J16" s="224">
        <v>2</v>
      </c>
      <c r="K16" s="212">
        <v>0</v>
      </c>
      <c r="L16" s="199">
        <f t="shared" si="6"/>
        <v>0</v>
      </c>
      <c r="M16" s="212">
        <v>2</v>
      </c>
      <c r="N16" s="199">
        <f t="shared" si="7"/>
        <v>1</v>
      </c>
      <c r="O16" s="224">
        <v>625</v>
      </c>
      <c r="P16" s="212">
        <v>79</v>
      </c>
      <c r="Q16" s="199">
        <f t="shared" si="8"/>
        <v>0.12640000000000001</v>
      </c>
      <c r="R16" s="212">
        <v>546</v>
      </c>
      <c r="S16" s="199">
        <f t="shared" si="9"/>
        <v>0.87360000000000004</v>
      </c>
      <c r="T16" s="224">
        <v>243</v>
      </c>
      <c r="U16" s="212">
        <v>31</v>
      </c>
      <c r="V16" s="199">
        <f t="shared" si="10"/>
        <v>0.12757201646090535</v>
      </c>
      <c r="W16" s="212">
        <v>212</v>
      </c>
      <c r="X16" s="199">
        <f t="shared" si="11"/>
        <v>0.87242798353909468</v>
      </c>
      <c r="Y16" s="224">
        <v>132</v>
      </c>
      <c r="Z16" s="212">
        <v>7</v>
      </c>
      <c r="AA16" s="199">
        <f t="shared" si="12"/>
        <v>5.3030303030303032E-2</v>
      </c>
      <c r="AB16" s="212">
        <v>125</v>
      </c>
      <c r="AC16" s="199">
        <f t="shared" si="13"/>
        <v>0.94696969696969702</v>
      </c>
      <c r="AD16" s="224">
        <v>83</v>
      </c>
      <c r="AE16" s="212">
        <v>5</v>
      </c>
      <c r="AF16" s="199">
        <f t="shared" si="14"/>
        <v>6.0240963855421686E-2</v>
      </c>
      <c r="AG16" s="212">
        <v>78</v>
      </c>
      <c r="AH16" s="199">
        <f t="shared" si="15"/>
        <v>0.93975903614457834</v>
      </c>
      <c r="AI16" s="224">
        <v>33</v>
      </c>
      <c r="AJ16" s="212">
        <v>1</v>
      </c>
      <c r="AK16" s="199">
        <f t="shared" si="16"/>
        <v>3.0303030303030304E-2</v>
      </c>
      <c r="AL16" s="212">
        <v>32</v>
      </c>
      <c r="AM16" s="199">
        <f t="shared" si="17"/>
        <v>0.96969696969696972</v>
      </c>
      <c r="AN16" s="224">
        <f t="shared" si="18"/>
        <v>1123</v>
      </c>
      <c r="AO16" s="212">
        <f t="shared" si="19"/>
        <v>123</v>
      </c>
      <c r="AP16" s="199">
        <f t="shared" si="20"/>
        <v>0.10952804986642921</v>
      </c>
      <c r="AQ16" s="211">
        <f t="shared" si="0"/>
        <v>1000</v>
      </c>
      <c r="AR16" s="199">
        <f t="shared" si="21"/>
        <v>0.89047195013357083</v>
      </c>
      <c r="AS16" s="69"/>
      <c r="AT16" s="283"/>
      <c r="AU16" s="344"/>
      <c r="AV16" s="8" t="s">
        <v>129</v>
      </c>
      <c r="AW16" s="140">
        <v>1256</v>
      </c>
      <c r="AX16" s="28">
        <v>128</v>
      </c>
      <c r="AY16" s="63">
        <v>0.10191082802547771</v>
      </c>
      <c r="AZ16" s="28">
        <v>1128</v>
      </c>
      <c r="BA16" s="63">
        <v>0.89808917197452232</v>
      </c>
      <c r="BB16" s="69"/>
      <c r="BC16" s="2">
        <v>11</v>
      </c>
      <c r="BD16" s="8" t="s">
        <v>53</v>
      </c>
      <c r="BE16" s="27">
        <f t="shared" si="22"/>
        <v>0.17217674223341731</v>
      </c>
      <c r="BF16" s="27">
        <f t="shared" si="23"/>
        <v>0.16887611137730926</v>
      </c>
      <c r="BG16" s="27">
        <f t="shared" si="1"/>
        <v>0.82782325776658272</v>
      </c>
      <c r="BH16" s="27">
        <f t="shared" si="24"/>
        <v>0.83112388862269071</v>
      </c>
      <c r="BI16" s="27">
        <f t="shared" si="2"/>
        <v>0.12622118014849551</v>
      </c>
      <c r="BJ16" s="27">
        <f t="shared" si="25"/>
        <v>0.10340226817878585</v>
      </c>
      <c r="BK16" s="27">
        <f t="shared" si="3"/>
        <v>0.87377881985150452</v>
      </c>
      <c r="BL16" s="27">
        <f t="shared" si="26"/>
        <v>0.89659773182121416</v>
      </c>
      <c r="BN16" s="56" t="s">
        <v>12</v>
      </c>
      <c r="BO16" s="27">
        <f t="shared" si="27"/>
        <v>0.25115992970123024</v>
      </c>
      <c r="BP16" s="27">
        <f t="shared" si="28"/>
        <v>0.24376213548188069</v>
      </c>
      <c r="BQ16" s="137">
        <f t="shared" si="29"/>
        <v>0.70000000000000062</v>
      </c>
      <c r="BR16" s="27">
        <f t="shared" si="30"/>
        <v>0.74884007029876976</v>
      </c>
      <c r="BS16" s="27">
        <f t="shared" si="31"/>
        <v>0.75623786451811925</v>
      </c>
      <c r="BT16" s="137">
        <f t="shared" si="32"/>
        <v>-0.70000000000000062</v>
      </c>
      <c r="BU16" s="27">
        <f t="shared" si="33"/>
        <v>0.21085202784838103</v>
      </c>
      <c r="BV16" s="27">
        <f t="shared" si="34"/>
        <v>0.20196783749471012</v>
      </c>
      <c r="BW16" s="137">
        <f t="shared" si="35"/>
        <v>0.89999999999999802</v>
      </c>
      <c r="BX16" s="27">
        <f t="shared" si="36"/>
        <v>0.78914797215161891</v>
      </c>
      <c r="BY16" s="27">
        <f t="shared" si="37"/>
        <v>0.79803216250528985</v>
      </c>
      <c r="BZ16" s="137">
        <f t="shared" si="38"/>
        <v>-0.9000000000000008</v>
      </c>
      <c r="CB16" s="56" t="s">
        <v>12</v>
      </c>
      <c r="CC16" s="27">
        <f t="shared" si="39"/>
        <v>0.23794967641638792</v>
      </c>
      <c r="CD16" s="27">
        <f t="shared" si="40"/>
        <v>0.23346069467078409</v>
      </c>
      <c r="CE16" s="137">
        <f t="shared" si="41"/>
        <v>0.49999999999999767</v>
      </c>
      <c r="CF16" s="27">
        <f t="shared" si="42"/>
        <v>0.76205032358361213</v>
      </c>
      <c r="CG16" s="27">
        <f t="shared" si="43"/>
        <v>0.76653930532921588</v>
      </c>
      <c r="CH16" s="137">
        <f t="shared" si="44"/>
        <v>-0.50000000000000044</v>
      </c>
      <c r="CI16" s="27">
        <f t="shared" si="45"/>
        <v>0.17904426451805297</v>
      </c>
      <c r="CJ16" s="27">
        <f t="shared" si="46"/>
        <v>0.15873151939329153</v>
      </c>
      <c r="CK16" s="137">
        <f t="shared" si="47"/>
        <v>1.9999999999999991</v>
      </c>
      <c r="CL16" s="27">
        <f t="shared" si="48"/>
        <v>0.820955735481947</v>
      </c>
      <c r="CM16" s="27">
        <f t="shared" si="49"/>
        <v>0.84126848060670845</v>
      </c>
      <c r="CN16" s="137">
        <f t="shared" si="50"/>
        <v>-2.0000000000000018</v>
      </c>
      <c r="CO16" s="108">
        <v>0</v>
      </c>
    </row>
    <row r="17" spans="2:93" ht="13.5" customHeight="1">
      <c r="B17" s="284"/>
      <c r="C17" s="345"/>
      <c r="D17" s="53" t="s">
        <v>128</v>
      </c>
      <c r="E17" s="181">
        <v>17</v>
      </c>
      <c r="F17" s="182">
        <v>3</v>
      </c>
      <c r="G17" s="180">
        <f t="shared" si="4"/>
        <v>0.17647058823529413</v>
      </c>
      <c r="H17" s="182">
        <v>14</v>
      </c>
      <c r="I17" s="180">
        <f t="shared" si="5"/>
        <v>0.82352941176470584</v>
      </c>
      <c r="J17" s="181">
        <v>49</v>
      </c>
      <c r="K17" s="182">
        <v>9</v>
      </c>
      <c r="L17" s="180">
        <f t="shared" si="6"/>
        <v>0.18367346938775511</v>
      </c>
      <c r="M17" s="182">
        <v>40</v>
      </c>
      <c r="N17" s="180">
        <f t="shared" si="7"/>
        <v>0.81632653061224492</v>
      </c>
      <c r="O17" s="181">
        <v>3594</v>
      </c>
      <c r="P17" s="182">
        <v>729</v>
      </c>
      <c r="Q17" s="180">
        <f t="shared" si="8"/>
        <v>0.2028380634390651</v>
      </c>
      <c r="R17" s="182">
        <v>2865</v>
      </c>
      <c r="S17" s="180">
        <f t="shared" si="9"/>
        <v>0.79716193656093493</v>
      </c>
      <c r="T17" s="181">
        <v>2698</v>
      </c>
      <c r="U17" s="182">
        <v>541</v>
      </c>
      <c r="V17" s="180">
        <f t="shared" si="10"/>
        <v>0.20051890289103039</v>
      </c>
      <c r="W17" s="182">
        <v>2157</v>
      </c>
      <c r="X17" s="180">
        <f t="shared" si="11"/>
        <v>0.79948109710896964</v>
      </c>
      <c r="Y17" s="181">
        <v>1861</v>
      </c>
      <c r="Z17" s="182">
        <v>327</v>
      </c>
      <c r="AA17" s="180">
        <f t="shared" si="12"/>
        <v>0.17571198280494357</v>
      </c>
      <c r="AB17" s="182">
        <v>1534</v>
      </c>
      <c r="AC17" s="180">
        <f t="shared" si="13"/>
        <v>0.8242880171950564</v>
      </c>
      <c r="AD17" s="181">
        <v>834</v>
      </c>
      <c r="AE17" s="182">
        <v>113</v>
      </c>
      <c r="AF17" s="180">
        <f t="shared" si="14"/>
        <v>0.13549160671462829</v>
      </c>
      <c r="AG17" s="182">
        <v>721</v>
      </c>
      <c r="AH17" s="180">
        <f t="shared" si="15"/>
        <v>0.86450839328537166</v>
      </c>
      <c r="AI17" s="181">
        <v>264</v>
      </c>
      <c r="AJ17" s="182">
        <v>27</v>
      </c>
      <c r="AK17" s="180">
        <f t="shared" si="16"/>
        <v>0.10227272727272728</v>
      </c>
      <c r="AL17" s="182">
        <v>237</v>
      </c>
      <c r="AM17" s="180">
        <f t="shared" si="17"/>
        <v>0.89772727272727271</v>
      </c>
      <c r="AN17" s="181">
        <f t="shared" si="18"/>
        <v>9317</v>
      </c>
      <c r="AO17" s="182">
        <f t="shared" si="19"/>
        <v>1749</v>
      </c>
      <c r="AP17" s="180">
        <f t="shared" si="20"/>
        <v>0.18772136953955135</v>
      </c>
      <c r="AQ17" s="220">
        <f t="shared" si="0"/>
        <v>7568</v>
      </c>
      <c r="AR17" s="180">
        <f t="shared" si="21"/>
        <v>0.81227863046044868</v>
      </c>
      <c r="AS17" s="69"/>
      <c r="AT17" s="284"/>
      <c r="AU17" s="345"/>
      <c r="AV17" s="110" t="s">
        <v>67</v>
      </c>
      <c r="AW17" s="140">
        <v>9428</v>
      </c>
      <c r="AX17" s="28">
        <v>1760</v>
      </c>
      <c r="AY17" s="63">
        <v>0.18667798048366568</v>
      </c>
      <c r="AZ17" s="28">
        <v>7668</v>
      </c>
      <c r="BA17" s="63">
        <v>0.81332201951633432</v>
      </c>
      <c r="BB17" s="69"/>
      <c r="BC17" s="2">
        <v>12</v>
      </c>
      <c r="BD17" s="8" t="s">
        <v>105</v>
      </c>
      <c r="BE17" s="27">
        <f t="shared" si="22"/>
        <v>0.16948618262057372</v>
      </c>
      <c r="BF17" s="27">
        <f t="shared" si="23"/>
        <v>0.16513761467889909</v>
      </c>
      <c r="BG17" s="27">
        <f t="shared" si="1"/>
        <v>0.83051381737942631</v>
      </c>
      <c r="BH17" s="27">
        <f t="shared" si="24"/>
        <v>0.83486238532110091</v>
      </c>
      <c r="BI17" s="27">
        <f t="shared" si="2"/>
        <v>0.11225238444607484</v>
      </c>
      <c r="BJ17" s="27">
        <f t="shared" si="25"/>
        <v>9.7309673726388088E-2</v>
      </c>
      <c r="BK17" s="27">
        <f t="shared" si="3"/>
        <v>0.88774761555392512</v>
      </c>
      <c r="BL17" s="27">
        <f t="shared" si="26"/>
        <v>0.9026903262736119</v>
      </c>
      <c r="BN17" s="56" t="s">
        <v>8</v>
      </c>
      <c r="BO17" s="27">
        <f t="shared" si="27"/>
        <v>0.27709754533263364</v>
      </c>
      <c r="BP17" s="27">
        <f t="shared" si="28"/>
        <v>0.27069920646803414</v>
      </c>
      <c r="BQ17" s="137">
        <f t="shared" si="29"/>
        <v>0.60000000000000053</v>
      </c>
      <c r="BR17" s="27">
        <f t="shared" si="30"/>
        <v>0.72290245466736636</v>
      </c>
      <c r="BS17" s="27">
        <f t="shared" si="31"/>
        <v>0.72930079353196586</v>
      </c>
      <c r="BT17" s="137">
        <f t="shared" si="32"/>
        <v>-0.60000000000000053</v>
      </c>
      <c r="BU17" s="27">
        <f t="shared" si="33"/>
        <v>0.18771626297577854</v>
      </c>
      <c r="BV17" s="27">
        <f t="shared" si="34"/>
        <v>0.17653890824622531</v>
      </c>
      <c r="BW17" s="137">
        <f t="shared" si="35"/>
        <v>1.100000000000001</v>
      </c>
      <c r="BX17" s="27">
        <f t="shared" si="36"/>
        <v>0.81228373702422141</v>
      </c>
      <c r="BY17" s="27">
        <f t="shared" si="37"/>
        <v>0.82346109175377469</v>
      </c>
      <c r="BZ17" s="137">
        <f t="shared" si="38"/>
        <v>-1.0999999999999899</v>
      </c>
      <c r="CB17" s="56" t="s">
        <v>8</v>
      </c>
      <c r="CC17" s="27">
        <f t="shared" si="39"/>
        <v>0.23794967641638792</v>
      </c>
      <c r="CD17" s="27">
        <f t="shared" si="40"/>
        <v>0.23346069467078409</v>
      </c>
      <c r="CE17" s="137">
        <f t="shared" si="41"/>
        <v>0.49999999999999767</v>
      </c>
      <c r="CF17" s="27">
        <f t="shared" si="42"/>
        <v>0.76205032358361213</v>
      </c>
      <c r="CG17" s="27">
        <f t="shared" si="43"/>
        <v>0.76653930532921588</v>
      </c>
      <c r="CH17" s="137">
        <f t="shared" si="44"/>
        <v>-0.50000000000000044</v>
      </c>
      <c r="CI17" s="27">
        <f t="shared" si="45"/>
        <v>0.17904426451805297</v>
      </c>
      <c r="CJ17" s="27">
        <f t="shared" si="46"/>
        <v>0.15873151939329153</v>
      </c>
      <c r="CK17" s="137">
        <f t="shared" si="47"/>
        <v>1.9999999999999991</v>
      </c>
      <c r="CL17" s="27">
        <f t="shared" si="48"/>
        <v>0.820955735481947</v>
      </c>
      <c r="CM17" s="27">
        <f t="shared" si="49"/>
        <v>0.84126848060670845</v>
      </c>
      <c r="CN17" s="137">
        <f t="shared" si="50"/>
        <v>-2.0000000000000018</v>
      </c>
      <c r="CO17" s="108">
        <v>0</v>
      </c>
    </row>
    <row r="18" spans="2:93" ht="13.5" customHeight="1">
      <c r="B18" s="282">
        <v>5</v>
      </c>
      <c r="C18" s="343" t="s">
        <v>101</v>
      </c>
      <c r="D18" s="54" t="s">
        <v>130</v>
      </c>
      <c r="E18" s="175">
        <v>12</v>
      </c>
      <c r="F18" s="176">
        <v>1</v>
      </c>
      <c r="G18" s="174">
        <f t="shared" si="4"/>
        <v>8.3333333333333329E-2</v>
      </c>
      <c r="H18" s="176">
        <v>11</v>
      </c>
      <c r="I18" s="174">
        <f t="shared" si="5"/>
        <v>0.91666666666666663</v>
      </c>
      <c r="J18" s="175">
        <v>42</v>
      </c>
      <c r="K18" s="176">
        <v>3</v>
      </c>
      <c r="L18" s="174">
        <f t="shared" si="6"/>
        <v>7.1428571428571425E-2</v>
      </c>
      <c r="M18" s="176">
        <v>39</v>
      </c>
      <c r="N18" s="174">
        <f t="shared" si="7"/>
        <v>0.9285714285714286</v>
      </c>
      <c r="O18" s="175">
        <v>2954</v>
      </c>
      <c r="P18" s="176">
        <v>540</v>
      </c>
      <c r="Q18" s="174">
        <f t="shared" si="8"/>
        <v>0.18280297901150983</v>
      </c>
      <c r="R18" s="176">
        <v>2414</v>
      </c>
      <c r="S18" s="174">
        <f t="shared" si="9"/>
        <v>0.81719702098849023</v>
      </c>
      <c r="T18" s="175">
        <v>2104</v>
      </c>
      <c r="U18" s="176">
        <v>294</v>
      </c>
      <c r="V18" s="174">
        <f t="shared" si="10"/>
        <v>0.13973384030418251</v>
      </c>
      <c r="W18" s="176">
        <v>1810</v>
      </c>
      <c r="X18" s="174">
        <f t="shared" si="11"/>
        <v>0.86026615969581754</v>
      </c>
      <c r="Y18" s="175">
        <v>1389</v>
      </c>
      <c r="Z18" s="176">
        <v>136</v>
      </c>
      <c r="AA18" s="174">
        <f t="shared" si="12"/>
        <v>9.7912167026637867E-2</v>
      </c>
      <c r="AB18" s="176">
        <v>1253</v>
      </c>
      <c r="AC18" s="174">
        <f t="shared" si="13"/>
        <v>0.90208783297336215</v>
      </c>
      <c r="AD18" s="175">
        <v>640</v>
      </c>
      <c r="AE18" s="176">
        <v>38</v>
      </c>
      <c r="AF18" s="174">
        <f t="shared" si="14"/>
        <v>5.9374999999999997E-2</v>
      </c>
      <c r="AG18" s="176">
        <v>602</v>
      </c>
      <c r="AH18" s="174">
        <f t="shared" si="15"/>
        <v>0.94062500000000004</v>
      </c>
      <c r="AI18" s="175">
        <v>197</v>
      </c>
      <c r="AJ18" s="176">
        <v>10</v>
      </c>
      <c r="AK18" s="174">
        <f t="shared" si="16"/>
        <v>5.0761421319796954E-2</v>
      </c>
      <c r="AL18" s="176">
        <v>187</v>
      </c>
      <c r="AM18" s="174">
        <f t="shared" si="17"/>
        <v>0.949238578680203</v>
      </c>
      <c r="AN18" s="175">
        <f t="shared" si="18"/>
        <v>7338</v>
      </c>
      <c r="AO18" s="176">
        <f t="shared" si="19"/>
        <v>1022</v>
      </c>
      <c r="AP18" s="174">
        <f t="shared" si="20"/>
        <v>0.13927500681384575</v>
      </c>
      <c r="AQ18" s="203">
        <f t="shared" si="0"/>
        <v>6316</v>
      </c>
      <c r="AR18" s="174">
        <f t="shared" si="21"/>
        <v>0.86072499318615425</v>
      </c>
      <c r="AS18" s="69"/>
      <c r="AT18" s="282">
        <v>5</v>
      </c>
      <c r="AU18" s="343" t="s">
        <v>101</v>
      </c>
      <c r="AV18" s="8" t="s">
        <v>123</v>
      </c>
      <c r="AW18" s="140">
        <v>7091</v>
      </c>
      <c r="AX18" s="28">
        <v>940</v>
      </c>
      <c r="AY18" s="63">
        <v>0.1325624030461148</v>
      </c>
      <c r="AZ18" s="28">
        <v>6151</v>
      </c>
      <c r="BA18" s="63">
        <v>0.86743759695388523</v>
      </c>
      <c r="BB18" s="69"/>
      <c r="BC18" s="2">
        <v>13</v>
      </c>
      <c r="BD18" s="8" t="s">
        <v>106</v>
      </c>
      <c r="BE18" s="27">
        <f t="shared" si="22"/>
        <v>0.15092569427070301</v>
      </c>
      <c r="BF18" s="27">
        <f t="shared" si="23"/>
        <v>0.14071388385322248</v>
      </c>
      <c r="BG18" s="27">
        <f t="shared" si="1"/>
        <v>0.84907430572929699</v>
      </c>
      <c r="BH18" s="27">
        <f t="shared" si="24"/>
        <v>0.85928611614677752</v>
      </c>
      <c r="BI18" s="27">
        <f t="shared" si="2"/>
        <v>0.10670731707317073</v>
      </c>
      <c r="BJ18" s="27">
        <f t="shared" si="25"/>
        <v>8.5299455535390201E-2</v>
      </c>
      <c r="BK18" s="27">
        <f t="shared" si="3"/>
        <v>0.89329268292682928</v>
      </c>
      <c r="BL18" s="27">
        <f t="shared" si="26"/>
        <v>0.9147005444646098</v>
      </c>
      <c r="BN18" s="56" t="s">
        <v>18</v>
      </c>
      <c r="BO18" s="27">
        <f t="shared" si="27"/>
        <v>0.28833465655542473</v>
      </c>
      <c r="BP18" s="27">
        <f t="shared" si="28"/>
        <v>0.27315815732579413</v>
      </c>
      <c r="BQ18" s="137">
        <f t="shared" si="29"/>
        <v>1.4999999999999958</v>
      </c>
      <c r="BR18" s="27">
        <f t="shared" si="30"/>
        <v>0.71166534344457522</v>
      </c>
      <c r="BS18" s="27">
        <f t="shared" si="31"/>
        <v>0.72684184267420593</v>
      </c>
      <c r="BT18" s="137">
        <f t="shared" si="32"/>
        <v>-1.5000000000000013</v>
      </c>
      <c r="BU18" s="27">
        <f t="shared" si="33"/>
        <v>0.21128205128205127</v>
      </c>
      <c r="BV18" s="27">
        <f t="shared" si="34"/>
        <v>0.19362077255970508</v>
      </c>
      <c r="BW18" s="137">
        <f t="shared" si="35"/>
        <v>1.6999999999999988</v>
      </c>
      <c r="BX18" s="27">
        <f t="shared" si="36"/>
        <v>0.78871794871794876</v>
      </c>
      <c r="BY18" s="27">
        <f t="shared" si="37"/>
        <v>0.80637922744029489</v>
      </c>
      <c r="BZ18" s="137">
        <f t="shared" si="38"/>
        <v>-1.7000000000000015</v>
      </c>
      <c r="CB18" s="56" t="s">
        <v>18</v>
      </c>
      <c r="CC18" s="27">
        <f t="shared" si="39"/>
        <v>0.23794967641638792</v>
      </c>
      <c r="CD18" s="27">
        <f t="shared" si="40"/>
        <v>0.23346069467078409</v>
      </c>
      <c r="CE18" s="137">
        <f t="shared" si="41"/>
        <v>0.49999999999999767</v>
      </c>
      <c r="CF18" s="27">
        <f t="shared" si="42"/>
        <v>0.76205032358361213</v>
      </c>
      <c r="CG18" s="27">
        <f t="shared" si="43"/>
        <v>0.76653930532921588</v>
      </c>
      <c r="CH18" s="137">
        <f t="shared" si="44"/>
        <v>-0.50000000000000044</v>
      </c>
      <c r="CI18" s="27">
        <f t="shared" si="45"/>
        <v>0.17904426451805297</v>
      </c>
      <c r="CJ18" s="27">
        <f t="shared" si="46"/>
        <v>0.15873151939329153</v>
      </c>
      <c r="CK18" s="137">
        <f t="shared" si="47"/>
        <v>1.9999999999999991</v>
      </c>
      <c r="CL18" s="27">
        <f t="shared" si="48"/>
        <v>0.820955735481947</v>
      </c>
      <c r="CM18" s="27">
        <f t="shared" si="49"/>
        <v>0.84126848060670845</v>
      </c>
      <c r="CN18" s="137">
        <f t="shared" si="50"/>
        <v>-2.0000000000000018</v>
      </c>
      <c r="CO18" s="108">
        <v>0</v>
      </c>
    </row>
    <row r="19" spans="2:93" ht="13.5" customHeight="1">
      <c r="B19" s="283"/>
      <c r="C19" s="344"/>
      <c r="D19" s="49" t="s">
        <v>129</v>
      </c>
      <c r="E19" s="224">
        <v>2</v>
      </c>
      <c r="F19" s="212">
        <v>0</v>
      </c>
      <c r="G19" s="199">
        <f t="shared" si="4"/>
        <v>0</v>
      </c>
      <c r="H19" s="212">
        <v>2</v>
      </c>
      <c r="I19" s="199">
        <f t="shared" si="5"/>
        <v>1</v>
      </c>
      <c r="J19" s="224">
        <v>8</v>
      </c>
      <c r="K19" s="212">
        <v>0</v>
      </c>
      <c r="L19" s="199">
        <f t="shared" si="6"/>
        <v>0</v>
      </c>
      <c r="M19" s="212">
        <v>8</v>
      </c>
      <c r="N19" s="199">
        <f t="shared" si="7"/>
        <v>1</v>
      </c>
      <c r="O19" s="224">
        <v>644</v>
      </c>
      <c r="P19" s="212">
        <v>83</v>
      </c>
      <c r="Q19" s="199">
        <f t="shared" si="8"/>
        <v>0.12888198757763975</v>
      </c>
      <c r="R19" s="212">
        <v>561</v>
      </c>
      <c r="S19" s="199">
        <f t="shared" si="9"/>
        <v>0.8711180124223602</v>
      </c>
      <c r="T19" s="224">
        <v>257</v>
      </c>
      <c r="U19" s="212">
        <v>36</v>
      </c>
      <c r="V19" s="199">
        <f t="shared" si="10"/>
        <v>0.14007782101167315</v>
      </c>
      <c r="W19" s="212">
        <v>221</v>
      </c>
      <c r="X19" s="199">
        <f t="shared" si="11"/>
        <v>0.8599221789883269</v>
      </c>
      <c r="Y19" s="224">
        <v>141</v>
      </c>
      <c r="Z19" s="212">
        <v>8</v>
      </c>
      <c r="AA19" s="199">
        <f t="shared" si="12"/>
        <v>5.6737588652482268E-2</v>
      </c>
      <c r="AB19" s="212">
        <v>133</v>
      </c>
      <c r="AC19" s="199">
        <f t="shared" si="13"/>
        <v>0.94326241134751776</v>
      </c>
      <c r="AD19" s="224">
        <v>81</v>
      </c>
      <c r="AE19" s="212">
        <v>7</v>
      </c>
      <c r="AF19" s="199">
        <f t="shared" si="14"/>
        <v>8.6419753086419748E-2</v>
      </c>
      <c r="AG19" s="212">
        <v>74</v>
      </c>
      <c r="AH19" s="199">
        <f t="shared" si="15"/>
        <v>0.9135802469135802</v>
      </c>
      <c r="AI19" s="224">
        <v>47</v>
      </c>
      <c r="AJ19" s="212">
        <v>1</v>
      </c>
      <c r="AK19" s="199">
        <f t="shared" si="16"/>
        <v>2.1276595744680851E-2</v>
      </c>
      <c r="AL19" s="212">
        <v>46</v>
      </c>
      <c r="AM19" s="199">
        <f t="shared" si="17"/>
        <v>0.97872340425531912</v>
      </c>
      <c r="AN19" s="224">
        <f t="shared" si="18"/>
        <v>1180</v>
      </c>
      <c r="AO19" s="212">
        <f t="shared" si="19"/>
        <v>135</v>
      </c>
      <c r="AP19" s="199">
        <f t="shared" si="20"/>
        <v>0.11440677966101695</v>
      </c>
      <c r="AQ19" s="211">
        <f t="shared" si="0"/>
        <v>1045</v>
      </c>
      <c r="AR19" s="199">
        <f t="shared" si="21"/>
        <v>0.88559322033898302</v>
      </c>
      <c r="AS19" s="69"/>
      <c r="AT19" s="283"/>
      <c r="AU19" s="344"/>
      <c r="AV19" s="8" t="s">
        <v>129</v>
      </c>
      <c r="AW19" s="140">
        <v>1402</v>
      </c>
      <c r="AX19" s="28">
        <v>137</v>
      </c>
      <c r="AY19" s="63">
        <v>9.7717546362339522E-2</v>
      </c>
      <c r="AZ19" s="28">
        <v>1265</v>
      </c>
      <c r="BA19" s="63">
        <v>0.90228245363766046</v>
      </c>
      <c r="BB19" s="69"/>
      <c r="BC19" s="2">
        <v>14</v>
      </c>
      <c r="BD19" s="8" t="s">
        <v>107</v>
      </c>
      <c r="BE19" s="27">
        <f t="shared" si="22"/>
        <v>0.16694584031267448</v>
      </c>
      <c r="BF19" s="27">
        <f t="shared" si="23"/>
        <v>0.15994932298677647</v>
      </c>
      <c r="BG19" s="27">
        <f t="shared" si="1"/>
        <v>0.83305415968732555</v>
      </c>
      <c r="BH19" s="27">
        <f t="shared" si="24"/>
        <v>0.84005067701322356</v>
      </c>
      <c r="BI19" s="27">
        <f t="shared" si="2"/>
        <v>0.12622950819672132</v>
      </c>
      <c r="BJ19" s="27">
        <f t="shared" si="25"/>
        <v>0.10528778661675246</v>
      </c>
      <c r="BK19" s="27">
        <f t="shared" si="3"/>
        <v>0.8737704918032787</v>
      </c>
      <c r="BL19" s="27">
        <f t="shared" si="26"/>
        <v>0.89471221338324758</v>
      </c>
      <c r="BN19" s="56" t="s">
        <v>41</v>
      </c>
      <c r="BO19" s="27">
        <f t="shared" si="27"/>
        <v>0.22528063970475165</v>
      </c>
      <c r="BP19" s="27">
        <f t="shared" si="28"/>
        <v>0.21642201114687182</v>
      </c>
      <c r="BQ19" s="137">
        <f t="shared" si="29"/>
        <v>0.9000000000000008</v>
      </c>
      <c r="BR19" s="27">
        <f t="shared" si="30"/>
        <v>0.77471936029524835</v>
      </c>
      <c r="BS19" s="27">
        <f t="shared" si="31"/>
        <v>0.78357798885312824</v>
      </c>
      <c r="BT19" s="137">
        <f t="shared" si="32"/>
        <v>-0.9000000000000008</v>
      </c>
      <c r="BU19" s="27">
        <f t="shared" si="33"/>
        <v>0.13469119579500657</v>
      </c>
      <c r="BV19" s="27">
        <f t="shared" si="34"/>
        <v>0.12625698324022347</v>
      </c>
      <c r="BW19" s="137">
        <f t="shared" si="35"/>
        <v>0.9000000000000008</v>
      </c>
      <c r="BX19" s="27">
        <f t="shared" si="36"/>
        <v>0.86530880420499345</v>
      </c>
      <c r="BY19" s="27">
        <f t="shared" si="37"/>
        <v>0.8737430167597765</v>
      </c>
      <c r="BZ19" s="137">
        <f t="shared" si="38"/>
        <v>-0.9000000000000008</v>
      </c>
      <c r="CB19" s="56" t="s">
        <v>41</v>
      </c>
      <c r="CC19" s="27">
        <f t="shared" si="39"/>
        <v>0.23794967641638792</v>
      </c>
      <c r="CD19" s="27">
        <f t="shared" si="40"/>
        <v>0.23346069467078409</v>
      </c>
      <c r="CE19" s="137">
        <f t="shared" si="41"/>
        <v>0.49999999999999767</v>
      </c>
      <c r="CF19" s="27">
        <f t="shared" si="42"/>
        <v>0.76205032358361213</v>
      </c>
      <c r="CG19" s="27">
        <f t="shared" si="43"/>
        <v>0.76653930532921588</v>
      </c>
      <c r="CH19" s="137">
        <f t="shared" si="44"/>
        <v>-0.50000000000000044</v>
      </c>
      <c r="CI19" s="27">
        <f t="shared" si="45"/>
        <v>0.17904426451805297</v>
      </c>
      <c r="CJ19" s="27">
        <f t="shared" si="46"/>
        <v>0.15873151939329153</v>
      </c>
      <c r="CK19" s="137">
        <f t="shared" si="47"/>
        <v>1.9999999999999991</v>
      </c>
      <c r="CL19" s="27">
        <f t="shared" si="48"/>
        <v>0.820955735481947</v>
      </c>
      <c r="CM19" s="27">
        <f t="shared" si="49"/>
        <v>0.84126848060670845</v>
      </c>
      <c r="CN19" s="137">
        <f t="shared" si="50"/>
        <v>-2.0000000000000018</v>
      </c>
      <c r="CO19" s="108">
        <v>0</v>
      </c>
    </row>
    <row r="20" spans="2:93" ht="13.5" customHeight="1">
      <c r="B20" s="284"/>
      <c r="C20" s="345"/>
      <c r="D20" s="53" t="s">
        <v>128</v>
      </c>
      <c r="E20" s="181">
        <v>14</v>
      </c>
      <c r="F20" s="182">
        <v>1</v>
      </c>
      <c r="G20" s="180">
        <f t="shared" si="4"/>
        <v>7.1428571428571425E-2</v>
      </c>
      <c r="H20" s="182">
        <v>13</v>
      </c>
      <c r="I20" s="180">
        <f t="shared" si="5"/>
        <v>0.9285714285714286</v>
      </c>
      <c r="J20" s="181">
        <v>50</v>
      </c>
      <c r="K20" s="182">
        <v>3</v>
      </c>
      <c r="L20" s="180">
        <f t="shared" si="6"/>
        <v>0.06</v>
      </c>
      <c r="M20" s="182">
        <v>47</v>
      </c>
      <c r="N20" s="180">
        <f t="shared" si="7"/>
        <v>0.94</v>
      </c>
      <c r="O20" s="181">
        <v>3598</v>
      </c>
      <c r="P20" s="182">
        <v>623</v>
      </c>
      <c r="Q20" s="180">
        <f t="shared" si="8"/>
        <v>0.17315175097276264</v>
      </c>
      <c r="R20" s="182">
        <v>2975</v>
      </c>
      <c r="S20" s="180">
        <f t="shared" si="9"/>
        <v>0.8268482490272373</v>
      </c>
      <c r="T20" s="181">
        <v>2361</v>
      </c>
      <c r="U20" s="182">
        <v>330</v>
      </c>
      <c r="V20" s="180">
        <f t="shared" si="10"/>
        <v>0.13977128335451081</v>
      </c>
      <c r="W20" s="182">
        <v>2031</v>
      </c>
      <c r="X20" s="180">
        <f t="shared" si="11"/>
        <v>0.86022871664548917</v>
      </c>
      <c r="Y20" s="181">
        <v>1530</v>
      </c>
      <c r="Z20" s="182">
        <v>144</v>
      </c>
      <c r="AA20" s="180">
        <f t="shared" si="12"/>
        <v>9.4117647058823528E-2</v>
      </c>
      <c r="AB20" s="182">
        <v>1386</v>
      </c>
      <c r="AC20" s="180">
        <f t="shared" si="13"/>
        <v>0.90588235294117647</v>
      </c>
      <c r="AD20" s="181">
        <v>721</v>
      </c>
      <c r="AE20" s="182">
        <v>45</v>
      </c>
      <c r="AF20" s="180">
        <f t="shared" si="14"/>
        <v>6.2413314840499307E-2</v>
      </c>
      <c r="AG20" s="182">
        <v>676</v>
      </c>
      <c r="AH20" s="180">
        <f t="shared" si="15"/>
        <v>0.93758668515950072</v>
      </c>
      <c r="AI20" s="181">
        <v>244</v>
      </c>
      <c r="AJ20" s="182">
        <v>11</v>
      </c>
      <c r="AK20" s="180">
        <f t="shared" si="16"/>
        <v>4.5081967213114756E-2</v>
      </c>
      <c r="AL20" s="182">
        <v>233</v>
      </c>
      <c r="AM20" s="180">
        <f t="shared" si="17"/>
        <v>0.95491803278688525</v>
      </c>
      <c r="AN20" s="181">
        <f t="shared" si="18"/>
        <v>8518</v>
      </c>
      <c r="AO20" s="182">
        <f t="shared" si="19"/>
        <v>1157</v>
      </c>
      <c r="AP20" s="180">
        <f t="shared" si="20"/>
        <v>0.13583000704390702</v>
      </c>
      <c r="AQ20" s="220">
        <f t="shared" si="0"/>
        <v>7361</v>
      </c>
      <c r="AR20" s="180">
        <f t="shared" si="21"/>
        <v>0.86416999295609298</v>
      </c>
      <c r="AS20" s="69"/>
      <c r="AT20" s="284"/>
      <c r="AU20" s="345"/>
      <c r="AV20" s="110" t="s">
        <v>67</v>
      </c>
      <c r="AW20" s="140">
        <v>8493</v>
      </c>
      <c r="AX20" s="28">
        <v>1077</v>
      </c>
      <c r="AY20" s="63">
        <v>0.12681031437654539</v>
      </c>
      <c r="AZ20" s="28">
        <v>7416</v>
      </c>
      <c r="BA20" s="63">
        <v>0.87318968562345456</v>
      </c>
      <c r="BB20" s="69"/>
      <c r="BC20" s="2">
        <v>15</v>
      </c>
      <c r="BD20" s="8" t="s">
        <v>108</v>
      </c>
      <c r="BE20" s="27">
        <f t="shared" si="22"/>
        <v>0.16744589579216274</v>
      </c>
      <c r="BF20" s="27">
        <f t="shared" si="23"/>
        <v>0.16253537620767053</v>
      </c>
      <c r="BG20" s="27">
        <f t="shared" si="1"/>
        <v>0.83255410420783726</v>
      </c>
      <c r="BH20" s="27">
        <f t="shared" si="24"/>
        <v>0.83746462379232944</v>
      </c>
      <c r="BI20" s="27">
        <f t="shared" si="2"/>
        <v>0.12706270627062707</v>
      </c>
      <c r="BJ20" s="27">
        <f t="shared" si="25"/>
        <v>0.10833559598153679</v>
      </c>
      <c r="BK20" s="27">
        <f t="shared" si="3"/>
        <v>0.8729372937293729</v>
      </c>
      <c r="BL20" s="27">
        <f t="shared" si="26"/>
        <v>0.89166440401846325</v>
      </c>
      <c r="BN20" s="56" t="s">
        <v>21</v>
      </c>
      <c r="BO20" s="27">
        <f t="shared" si="27"/>
        <v>0.29854144870453564</v>
      </c>
      <c r="BP20" s="27">
        <f t="shared" si="28"/>
        <v>0.30139657775541018</v>
      </c>
      <c r="BQ20" s="137">
        <f t="shared" si="29"/>
        <v>-0.20000000000000018</v>
      </c>
      <c r="BR20" s="27">
        <f t="shared" si="30"/>
        <v>0.70145855129546431</v>
      </c>
      <c r="BS20" s="27">
        <f t="shared" si="31"/>
        <v>0.69860342224458982</v>
      </c>
      <c r="BT20" s="137">
        <f t="shared" si="32"/>
        <v>0.20000000000000018</v>
      </c>
      <c r="BU20" s="27">
        <f t="shared" si="33"/>
        <v>0.21974758723088345</v>
      </c>
      <c r="BV20" s="27">
        <f t="shared" si="34"/>
        <v>0.20208473436449226</v>
      </c>
      <c r="BW20" s="137">
        <f t="shared" si="35"/>
        <v>1.7999999999999989</v>
      </c>
      <c r="BX20" s="27">
        <f t="shared" si="36"/>
        <v>0.78025241276911661</v>
      </c>
      <c r="BY20" s="27">
        <f t="shared" si="37"/>
        <v>0.79791526563550774</v>
      </c>
      <c r="BZ20" s="137">
        <f t="shared" si="38"/>
        <v>-1.8000000000000016</v>
      </c>
      <c r="CB20" s="56" t="s">
        <v>21</v>
      </c>
      <c r="CC20" s="27">
        <f t="shared" si="39"/>
        <v>0.23794967641638792</v>
      </c>
      <c r="CD20" s="27">
        <f t="shared" si="40"/>
        <v>0.23346069467078409</v>
      </c>
      <c r="CE20" s="137">
        <f t="shared" si="41"/>
        <v>0.49999999999999767</v>
      </c>
      <c r="CF20" s="27">
        <f t="shared" si="42"/>
        <v>0.76205032358361213</v>
      </c>
      <c r="CG20" s="27">
        <f t="shared" si="43"/>
        <v>0.76653930532921588</v>
      </c>
      <c r="CH20" s="137">
        <f t="shared" si="44"/>
        <v>-0.50000000000000044</v>
      </c>
      <c r="CI20" s="27">
        <f t="shared" si="45"/>
        <v>0.17904426451805297</v>
      </c>
      <c r="CJ20" s="27">
        <f t="shared" si="46"/>
        <v>0.15873151939329153</v>
      </c>
      <c r="CK20" s="137">
        <f t="shared" si="47"/>
        <v>1.9999999999999991</v>
      </c>
      <c r="CL20" s="27">
        <f t="shared" si="48"/>
        <v>0.820955735481947</v>
      </c>
      <c r="CM20" s="27">
        <f t="shared" si="49"/>
        <v>0.84126848060670845</v>
      </c>
      <c r="CN20" s="137">
        <f t="shared" si="50"/>
        <v>-2.0000000000000018</v>
      </c>
      <c r="CO20" s="108">
        <v>0</v>
      </c>
    </row>
    <row r="21" spans="2:93" ht="13.5" customHeight="1">
      <c r="B21" s="282">
        <v>6</v>
      </c>
      <c r="C21" s="343" t="s">
        <v>102</v>
      </c>
      <c r="D21" s="54" t="s">
        <v>130</v>
      </c>
      <c r="E21" s="175">
        <v>12</v>
      </c>
      <c r="F21" s="176">
        <v>1</v>
      </c>
      <c r="G21" s="174">
        <f t="shared" si="4"/>
        <v>8.3333333333333329E-2</v>
      </c>
      <c r="H21" s="176">
        <v>11</v>
      </c>
      <c r="I21" s="174">
        <f t="shared" si="5"/>
        <v>0.91666666666666663</v>
      </c>
      <c r="J21" s="175">
        <v>47</v>
      </c>
      <c r="K21" s="176">
        <v>7</v>
      </c>
      <c r="L21" s="174">
        <f t="shared" si="6"/>
        <v>0.14893617021276595</v>
      </c>
      <c r="M21" s="176">
        <v>40</v>
      </c>
      <c r="N21" s="174">
        <f t="shared" si="7"/>
        <v>0.85106382978723405</v>
      </c>
      <c r="O21" s="175">
        <v>3560</v>
      </c>
      <c r="P21" s="176">
        <v>613</v>
      </c>
      <c r="Q21" s="174">
        <f t="shared" si="8"/>
        <v>0.17219101123595507</v>
      </c>
      <c r="R21" s="176">
        <v>2947</v>
      </c>
      <c r="S21" s="174">
        <f t="shared" si="9"/>
        <v>0.82780898876404496</v>
      </c>
      <c r="T21" s="175">
        <v>3079</v>
      </c>
      <c r="U21" s="176">
        <v>365</v>
      </c>
      <c r="V21" s="174">
        <f t="shared" si="10"/>
        <v>0.11854498213705748</v>
      </c>
      <c r="W21" s="176">
        <v>2714</v>
      </c>
      <c r="X21" s="174">
        <f t="shared" si="11"/>
        <v>0.88145501786294256</v>
      </c>
      <c r="Y21" s="175">
        <v>2078</v>
      </c>
      <c r="Z21" s="176">
        <v>172</v>
      </c>
      <c r="AA21" s="174">
        <f t="shared" si="12"/>
        <v>8.2771896053897981E-2</v>
      </c>
      <c r="AB21" s="176">
        <v>1906</v>
      </c>
      <c r="AC21" s="174">
        <f t="shared" si="13"/>
        <v>0.91722810394610199</v>
      </c>
      <c r="AD21" s="175">
        <v>969</v>
      </c>
      <c r="AE21" s="176">
        <v>51</v>
      </c>
      <c r="AF21" s="174">
        <f t="shared" si="14"/>
        <v>5.2631578947368418E-2</v>
      </c>
      <c r="AG21" s="176">
        <v>918</v>
      </c>
      <c r="AH21" s="174">
        <f t="shared" si="15"/>
        <v>0.94736842105263153</v>
      </c>
      <c r="AI21" s="175">
        <v>248</v>
      </c>
      <c r="AJ21" s="176">
        <v>16</v>
      </c>
      <c r="AK21" s="174">
        <f t="shared" si="16"/>
        <v>6.4516129032258063E-2</v>
      </c>
      <c r="AL21" s="176">
        <v>232</v>
      </c>
      <c r="AM21" s="174">
        <f t="shared" si="17"/>
        <v>0.93548387096774188</v>
      </c>
      <c r="AN21" s="175">
        <f t="shared" si="18"/>
        <v>9993</v>
      </c>
      <c r="AO21" s="176">
        <f t="shared" si="19"/>
        <v>1225</v>
      </c>
      <c r="AP21" s="174">
        <f t="shared" si="20"/>
        <v>0.12258581006704693</v>
      </c>
      <c r="AQ21" s="203">
        <f t="shared" si="0"/>
        <v>8768</v>
      </c>
      <c r="AR21" s="174">
        <f t="shared" si="21"/>
        <v>0.87741418993295306</v>
      </c>
      <c r="AS21" s="69"/>
      <c r="AT21" s="282">
        <v>6</v>
      </c>
      <c r="AU21" s="343" t="s">
        <v>102</v>
      </c>
      <c r="AV21" s="8" t="s">
        <v>123</v>
      </c>
      <c r="AW21" s="140">
        <v>9854</v>
      </c>
      <c r="AX21" s="28">
        <v>1205</v>
      </c>
      <c r="AY21" s="63">
        <v>0.12228536634869089</v>
      </c>
      <c r="AZ21" s="28">
        <v>8649</v>
      </c>
      <c r="BA21" s="63">
        <v>0.87771463365130908</v>
      </c>
      <c r="BB21" s="69"/>
      <c r="BC21" s="2">
        <v>16</v>
      </c>
      <c r="BD21" s="8" t="s">
        <v>54</v>
      </c>
      <c r="BE21" s="27">
        <f t="shared" si="22"/>
        <v>0.16664160024063768</v>
      </c>
      <c r="BF21" s="27">
        <f t="shared" si="23"/>
        <v>0.16462440063931805</v>
      </c>
      <c r="BG21" s="27">
        <f t="shared" si="1"/>
        <v>0.83335839975936232</v>
      </c>
      <c r="BH21" s="27">
        <f t="shared" si="24"/>
        <v>0.83537559936068195</v>
      </c>
      <c r="BI21" s="27">
        <f t="shared" si="2"/>
        <v>0.11398705823792932</v>
      </c>
      <c r="BJ21" s="27">
        <f t="shared" si="25"/>
        <v>9.5313115399763684E-2</v>
      </c>
      <c r="BK21" s="27">
        <f t="shared" si="3"/>
        <v>0.88601294176207068</v>
      </c>
      <c r="BL21" s="27">
        <f t="shared" si="26"/>
        <v>0.90468688460023627</v>
      </c>
      <c r="BN21" s="56" t="s">
        <v>13</v>
      </c>
      <c r="BO21" s="27">
        <f t="shared" si="27"/>
        <v>0.28920799407846037</v>
      </c>
      <c r="BP21" s="27">
        <f t="shared" si="28"/>
        <v>0.29034898881174009</v>
      </c>
      <c r="BQ21" s="137">
        <f t="shared" si="29"/>
        <v>-0.10000000000000009</v>
      </c>
      <c r="BR21" s="27">
        <f t="shared" si="30"/>
        <v>0.71079200592153957</v>
      </c>
      <c r="BS21" s="27">
        <f t="shared" si="31"/>
        <v>0.70965101118825991</v>
      </c>
      <c r="BT21" s="137">
        <f t="shared" si="32"/>
        <v>0.10000000000000009</v>
      </c>
      <c r="BU21" s="27">
        <f t="shared" si="33"/>
        <v>0.22927008641294355</v>
      </c>
      <c r="BV21" s="27">
        <f t="shared" si="34"/>
        <v>0.21262626262626264</v>
      </c>
      <c r="BW21" s="137">
        <f t="shared" si="35"/>
        <v>1.6000000000000014</v>
      </c>
      <c r="BX21" s="27">
        <f t="shared" si="36"/>
        <v>0.77072991358705645</v>
      </c>
      <c r="BY21" s="27">
        <f t="shared" si="37"/>
        <v>0.78737373737373739</v>
      </c>
      <c r="BZ21" s="137">
        <f t="shared" si="38"/>
        <v>-1.6000000000000014</v>
      </c>
      <c r="CB21" s="56" t="s">
        <v>13</v>
      </c>
      <c r="CC21" s="27">
        <f t="shared" si="39"/>
        <v>0.23794967641638792</v>
      </c>
      <c r="CD21" s="27">
        <f t="shared" si="40"/>
        <v>0.23346069467078409</v>
      </c>
      <c r="CE21" s="137">
        <f t="shared" si="41"/>
        <v>0.49999999999999767</v>
      </c>
      <c r="CF21" s="27">
        <f t="shared" si="42"/>
        <v>0.76205032358361213</v>
      </c>
      <c r="CG21" s="27">
        <f t="shared" si="43"/>
        <v>0.76653930532921588</v>
      </c>
      <c r="CH21" s="137">
        <f t="shared" si="44"/>
        <v>-0.50000000000000044</v>
      </c>
      <c r="CI21" s="27">
        <f t="shared" si="45"/>
        <v>0.17904426451805297</v>
      </c>
      <c r="CJ21" s="27">
        <f t="shared" si="46"/>
        <v>0.15873151939329153</v>
      </c>
      <c r="CK21" s="137">
        <f t="shared" si="47"/>
        <v>1.9999999999999991</v>
      </c>
      <c r="CL21" s="27">
        <f t="shared" si="48"/>
        <v>0.820955735481947</v>
      </c>
      <c r="CM21" s="27">
        <f t="shared" si="49"/>
        <v>0.84126848060670845</v>
      </c>
      <c r="CN21" s="137">
        <f t="shared" si="50"/>
        <v>-2.0000000000000018</v>
      </c>
      <c r="CO21" s="108">
        <v>0</v>
      </c>
    </row>
    <row r="22" spans="2:93" ht="13.5" customHeight="1">
      <c r="B22" s="283"/>
      <c r="C22" s="344"/>
      <c r="D22" s="49" t="s">
        <v>129</v>
      </c>
      <c r="E22" s="224">
        <v>1</v>
      </c>
      <c r="F22" s="212">
        <v>0</v>
      </c>
      <c r="G22" s="199">
        <f t="shared" si="4"/>
        <v>0</v>
      </c>
      <c r="H22" s="212">
        <v>1</v>
      </c>
      <c r="I22" s="199">
        <f t="shared" si="5"/>
        <v>1</v>
      </c>
      <c r="J22" s="224">
        <v>6</v>
      </c>
      <c r="K22" s="212">
        <v>0</v>
      </c>
      <c r="L22" s="199">
        <f t="shared" si="6"/>
        <v>0</v>
      </c>
      <c r="M22" s="212">
        <v>6</v>
      </c>
      <c r="N22" s="199">
        <f t="shared" si="7"/>
        <v>1</v>
      </c>
      <c r="O22" s="224">
        <v>702</v>
      </c>
      <c r="P22" s="212">
        <v>96</v>
      </c>
      <c r="Q22" s="199">
        <f t="shared" si="8"/>
        <v>0.13675213675213677</v>
      </c>
      <c r="R22" s="212">
        <v>606</v>
      </c>
      <c r="S22" s="199">
        <f t="shared" si="9"/>
        <v>0.86324786324786329</v>
      </c>
      <c r="T22" s="224">
        <v>353</v>
      </c>
      <c r="U22" s="212">
        <v>40</v>
      </c>
      <c r="V22" s="199">
        <f t="shared" si="10"/>
        <v>0.11331444759206799</v>
      </c>
      <c r="W22" s="212">
        <v>313</v>
      </c>
      <c r="X22" s="199">
        <f t="shared" si="11"/>
        <v>0.88668555240793201</v>
      </c>
      <c r="Y22" s="224">
        <v>178</v>
      </c>
      <c r="Z22" s="212">
        <v>11</v>
      </c>
      <c r="AA22" s="199">
        <f t="shared" si="12"/>
        <v>6.1797752808988762E-2</v>
      </c>
      <c r="AB22" s="212">
        <v>167</v>
      </c>
      <c r="AC22" s="199">
        <f t="shared" si="13"/>
        <v>0.9382022471910112</v>
      </c>
      <c r="AD22" s="224">
        <v>123</v>
      </c>
      <c r="AE22" s="212">
        <v>4</v>
      </c>
      <c r="AF22" s="199">
        <f t="shared" si="14"/>
        <v>3.2520325203252036E-2</v>
      </c>
      <c r="AG22" s="212">
        <v>119</v>
      </c>
      <c r="AH22" s="199">
        <f t="shared" si="15"/>
        <v>0.96747967479674801</v>
      </c>
      <c r="AI22" s="224">
        <v>49</v>
      </c>
      <c r="AJ22" s="212">
        <v>0</v>
      </c>
      <c r="AK22" s="199">
        <f t="shared" si="16"/>
        <v>0</v>
      </c>
      <c r="AL22" s="212">
        <v>49</v>
      </c>
      <c r="AM22" s="199">
        <f t="shared" si="17"/>
        <v>1</v>
      </c>
      <c r="AN22" s="224">
        <f t="shared" si="18"/>
        <v>1412</v>
      </c>
      <c r="AO22" s="212">
        <f t="shared" si="19"/>
        <v>151</v>
      </c>
      <c r="AP22" s="199">
        <f t="shared" si="20"/>
        <v>0.10694050991501416</v>
      </c>
      <c r="AQ22" s="211">
        <f t="shared" si="0"/>
        <v>1261</v>
      </c>
      <c r="AR22" s="199">
        <f t="shared" si="21"/>
        <v>0.89305949008498586</v>
      </c>
      <c r="AS22" s="69"/>
      <c r="AT22" s="283"/>
      <c r="AU22" s="344"/>
      <c r="AV22" s="8" t="s">
        <v>129</v>
      </c>
      <c r="AW22" s="140">
        <v>1701</v>
      </c>
      <c r="AX22" s="28">
        <v>168</v>
      </c>
      <c r="AY22" s="63">
        <v>9.8765432098765427E-2</v>
      </c>
      <c r="AZ22" s="28">
        <v>1533</v>
      </c>
      <c r="BA22" s="63">
        <v>0.90123456790123457</v>
      </c>
      <c r="BB22" s="69"/>
      <c r="BC22" s="2">
        <v>17</v>
      </c>
      <c r="BD22" s="8" t="s">
        <v>109</v>
      </c>
      <c r="BE22" s="27">
        <f t="shared" si="22"/>
        <v>0.16553372278279341</v>
      </c>
      <c r="BF22" s="27">
        <f t="shared" si="23"/>
        <v>0.16163861543347094</v>
      </c>
      <c r="BG22" s="27">
        <f t="shared" si="1"/>
        <v>0.83446627721720656</v>
      </c>
      <c r="BH22" s="27">
        <f t="shared" si="24"/>
        <v>0.83836138456652909</v>
      </c>
      <c r="BI22" s="27">
        <f t="shared" si="2"/>
        <v>0.12904398400581607</v>
      </c>
      <c r="BJ22" s="27">
        <f t="shared" si="25"/>
        <v>9.6966091612135638E-2</v>
      </c>
      <c r="BK22" s="27">
        <f t="shared" si="3"/>
        <v>0.87095601599418393</v>
      </c>
      <c r="BL22" s="27">
        <f t="shared" si="26"/>
        <v>0.90303390838786435</v>
      </c>
      <c r="BN22" s="56" t="s">
        <v>22</v>
      </c>
      <c r="BO22" s="27">
        <f t="shared" si="27"/>
        <v>0.32563804462160217</v>
      </c>
      <c r="BP22" s="27">
        <f t="shared" si="28"/>
        <v>0.32779685828500649</v>
      </c>
      <c r="BQ22" s="137">
        <f t="shared" si="29"/>
        <v>-0.20000000000000018</v>
      </c>
      <c r="BR22" s="27">
        <f t="shared" si="30"/>
        <v>0.67436195537839783</v>
      </c>
      <c r="BS22" s="27">
        <f t="shared" si="31"/>
        <v>0.67220314171499351</v>
      </c>
      <c r="BT22" s="137">
        <f t="shared" si="32"/>
        <v>0.20000000000000018</v>
      </c>
      <c r="BU22" s="27">
        <f t="shared" si="33"/>
        <v>0.24176527022705468</v>
      </c>
      <c r="BV22" s="27">
        <f t="shared" si="34"/>
        <v>0.22381679389312978</v>
      </c>
      <c r="BW22" s="137">
        <f t="shared" si="35"/>
        <v>1.7999999999999989</v>
      </c>
      <c r="BX22" s="27">
        <f t="shared" si="36"/>
        <v>0.75823472977294526</v>
      </c>
      <c r="BY22" s="27">
        <f t="shared" si="37"/>
        <v>0.77618320610687019</v>
      </c>
      <c r="BZ22" s="137">
        <f t="shared" si="38"/>
        <v>-1.8000000000000016</v>
      </c>
      <c r="CB22" s="56" t="s">
        <v>22</v>
      </c>
      <c r="CC22" s="27">
        <f t="shared" si="39"/>
        <v>0.23794967641638792</v>
      </c>
      <c r="CD22" s="27">
        <f t="shared" si="40"/>
        <v>0.23346069467078409</v>
      </c>
      <c r="CE22" s="137">
        <f t="shared" si="41"/>
        <v>0.49999999999999767</v>
      </c>
      <c r="CF22" s="27">
        <f t="shared" si="42"/>
        <v>0.76205032358361213</v>
      </c>
      <c r="CG22" s="27">
        <f t="shared" si="43"/>
        <v>0.76653930532921588</v>
      </c>
      <c r="CH22" s="137">
        <f t="shared" si="44"/>
        <v>-0.50000000000000044</v>
      </c>
      <c r="CI22" s="27">
        <f t="shared" si="45"/>
        <v>0.17904426451805297</v>
      </c>
      <c r="CJ22" s="27">
        <f t="shared" si="46"/>
        <v>0.15873151939329153</v>
      </c>
      <c r="CK22" s="137">
        <f t="shared" si="47"/>
        <v>1.9999999999999991</v>
      </c>
      <c r="CL22" s="27">
        <f t="shared" si="48"/>
        <v>0.820955735481947</v>
      </c>
      <c r="CM22" s="27">
        <f t="shared" si="49"/>
        <v>0.84126848060670845</v>
      </c>
      <c r="CN22" s="137">
        <f t="shared" si="50"/>
        <v>-2.0000000000000018</v>
      </c>
      <c r="CO22" s="108">
        <v>0</v>
      </c>
    </row>
    <row r="23" spans="2:93" ht="13.5" customHeight="1">
      <c r="B23" s="284"/>
      <c r="C23" s="345"/>
      <c r="D23" s="53" t="s">
        <v>128</v>
      </c>
      <c r="E23" s="181">
        <v>13</v>
      </c>
      <c r="F23" s="182">
        <v>1</v>
      </c>
      <c r="G23" s="180">
        <f t="shared" si="4"/>
        <v>7.6923076923076927E-2</v>
      </c>
      <c r="H23" s="182">
        <v>12</v>
      </c>
      <c r="I23" s="180">
        <f t="shared" si="5"/>
        <v>0.92307692307692313</v>
      </c>
      <c r="J23" s="181">
        <v>53</v>
      </c>
      <c r="K23" s="182">
        <v>7</v>
      </c>
      <c r="L23" s="180">
        <f t="shared" si="6"/>
        <v>0.13207547169811321</v>
      </c>
      <c r="M23" s="182">
        <v>46</v>
      </c>
      <c r="N23" s="180">
        <f t="shared" si="7"/>
        <v>0.86792452830188682</v>
      </c>
      <c r="O23" s="181">
        <v>4262</v>
      </c>
      <c r="P23" s="182">
        <v>709</v>
      </c>
      <c r="Q23" s="180">
        <f t="shared" si="8"/>
        <v>0.16635382449554201</v>
      </c>
      <c r="R23" s="182">
        <v>3553</v>
      </c>
      <c r="S23" s="180">
        <f t="shared" si="9"/>
        <v>0.83364617550445796</v>
      </c>
      <c r="T23" s="181">
        <v>3432</v>
      </c>
      <c r="U23" s="182">
        <v>405</v>
      </c>
      <c r="V23" s="180">
        <f t="shared" si="10"/>
        <v>0.11800699300699301</v>
      </c>
      <c r="W23" s="182">
        <v>3027</v>
      </c>
      <c r="X23" s="180">
        <f t="shared" si="11"/>
        <v>0.88199300699300698</v>
      </c>
      <c r="Y23" s="181">
        <v>2256</v>
      </c>
      <c r="Z23" s="182">
        <v>183</v>
      </c>
      <c r="AA23" s="180">
        <f t="shared" si="12"/>
        <v>8.1117021276595744E-2</v>
      </c>
      <c r="AB23" s="182">
        <v>2073</v>
      </c>
      <c r="AC23" s="180">
        <f t="shared" si="13"/>
        <v>0.9188829787234043</v>
      </c>
      <c r="AD23" s="181">
        <v>1092</v>
      </c>
      <c r="AE23" s="182">
        <v>55</v>
      </c>
      <c r="AF23" s="180">
        <f t="shared" si="14"/>
        <v>5.0366300366300368E-2</v>
      </c>
      <c r="AG23" s="182">
        <v>1037</v>
      </c>
      <c r="AH23" s="180">
        <f t="shared" si="15"/>
        <v>0.94963369963369959</v>
      </c>
      <c r="AI23" s="181">
        <v>297</v>
      </c>
      <c r="AJ23" s="182">
        <v>16</v>
      </c>
      <c r="AK23" s="180">
        <f t="shared" si="16"/>
        <v>5.387205387205387E-2</v>
      </c>
      <c r="AL23" s="182">
        <v>281</v>
      </c>
      <c r="AM23" s="180">
        <f t="shared" si="17"/>
        <v>0.94612794612794615</v>
      </c>
      <c r="AN23" s="181">
        <f t="shared" si="18"/>
        <v>11405</v>
      </c>
      <c r="AO23" s="182">
        <f t="shared" si="19"/>
        <v>1376</v>
      </c>
      <c r="AP23" s="180">
        <f t="shared" si="20"/>
        <v>0.12064883822884699</v>
      </c>
      <c r="AQ23" s="220">
        <f t="shared" si="0"/>
        <v>10029</v>
      </c>
      <c r="AR23" s="180">
        <f t="shared" si="21"/>
        <v>0.87935116177115302</v>
      </c>
      <c r="AS23" s="69"/>
      <c r="AT23" s="284"/>
      <c r="AU23" s="345"/>
      <c r="AV23" s="110" t="s">
        <v>67</v>
      </c>
      <c r="AW23" s="140">
        <v>11555</v>
      </c>
      <c r="AX23" s="28">
        <v>1373</v>
      </c>
      <c r="AY23" s="63">
        <v>0.11882302033751622</v>
      </c>
      <c r="AZ23" s="28">
        <v>10182</v>
      </c>
      <c r="BA23" s="63">
        <v>0.88117697966248376</v>
      </c>
      <c r="BB23" s="69"/>
      <c r="BC23" s="2">
        <v>18</v>
      </c>
      <c r="BD23" s="8" t="s">
        <v>55</v>
      </c>
      <c r="BE23" s="27">
        <f t="shared" si="22"/>
        <v>0.16215739324785319</v>
      </c>
      <c r="BF23" s="27">
        <f t="shared" si="23"/>
        <v>0.15799637193516297</v>
      </c>
      <c r="BG23" s="27">
        <f t="shared" si="1"/>
        <v>0.83784260675214683</v>
      </c>
      <c r="BH23" s="27">
        <f t="shared" si="24"/>
        <v>0.84200362806483708</v>
      </c>
      <c r="BI23" s="27">
        <f t="shared" si="2"/>
        <v>0.11609715932482503</v>
      </c>
      <c r="BJ23" s="27">
        <f t="shared" si="25"/>
        <v>9.2030676892297436E-2</v>
      </c>
      <c r="BK23" s="27">
        <f t="shared" si="3"/>
        <v>0.88390284067517499</v>
      </c>
      <c r="BL23" s="27">
        <f t="shared" si="26"/>
        <v>0.90796932310770262</v>
      </c>
      <c r="BN23" s="56" t="s">
        <v>23</v>
      </c>
      <c r="BO23" s="27">
        <f t="shared" si="27"/>
        <v>0.20160976963641411</v>
      </c>
      <c r="BP23" s="27">
        <f t="shared" si="28"/>
        <v>0.19840606364599009</v>
      </c>
      <c r="BQ23" s="137">
        <f t="shared" si="29"/>
        <v>0.40000000000000036</v>
      </c>
      <c r="BR23" s="27">
        <f t="shared" si="30"/>
        <v>0.79839023036358592</v>
      </c>
      <c r="BS23" s="27">
        <f t="shared" si="31"/>
        <v>0.80159393635400988</v>
      </c>
      <c r="BT23" s="137">
        <f t="shared" si="32"/>
        <v>-0.40000000000000036</v>
      </c>
      <c r="BU23" s="27">
        <f t="shared" si="33"/>
        <v>0.15148148148148149</v>
      </c>
      <c r="BV23" s="27">
        <f t="shared" si="34"/>
        <v>0.12949640287769784</v>
      </c>
      <c r="BW23" s="137">
        <f t="shared" si="35"/>
        <v>2.1999999999999993</v>
      </c>
      <c r="BX23" s="27">
        <f t="shared" si="36"/>
        <v>0.84851851851851856</v>
      </c>
      <c r="BY23" s="27">
        <f t="shared" si="37"/>
        <v>0.87050359712230219</v>
      </c>
      <c r="BZ23" s="137">
        <f t="shared" si="38"/>
        <v>-2.200000000000002</v>
      </c>
      <c r="CB23" s="56" t="s">
        <v>23</v>
      </c>
      <c r="CC23" s="27">
        <f t="shared" si="39"/>
        <v>0.23794967641638792</v>
      </c>
      <c r="CD23" s="27">
        <f t="shared" si="40"/>
        <v>0.23346069467078409</v>
      </c>
      <c r="CE23" s="137">
        <f t="shared" si="41"/>
        <v>0.49999999999999767</v>
      </c>
      <c r="CF23" s="27">
        <f t="shared" si="42"/>
        <v>0.76205032358361213</v>
      </c>
      <c r="CG23" s="27">
        <f t="shared" si="43"/>
        <v>0.76653930532921588</v>
      </c>
      <c r="CH23" s="137">
        <f t="shared" si="44"/>
        <v>-0.50000000000000044</v>
      </c>
      <c r="CI23" s="27">
        <f t="shared" si="45"/>
        <v>0.17904426451805297</v>
      </c>
      <c r="CJ23" s="27">
        <f t="shared" si="46"/>
        <v>0.15873151939329153</v>
      </c>
      <c r="CK23" s="137">
        <f t="shared" si="47"/>
        <v>1.9999999999999991</v>
      </c>
      <c r="CL23" s="27">
        <f t="shared" si="48"/>
        <v>0.820955735481947</v>
      </c>
      <c r="CM23" s="27">
        <f t="shared" si="49"/>
        <v>0.84126848060670845</v>
      </c>
      <c r="CN23" s="137">
        <f t="shared" si="50"/>
        <v>-2.0000000000000018</v>
      </c>
      <c r="CO23" s="108">
        <v>0</v>
      </c>
    </row>
    <row r="24" spans="2:93" ht="13.5" customHeight="1">
      <c r="B24" s="282">
        <v>7</v>
      </c>
      <c r="C24" s="343" t="s">
        <v>103</v>
      </c>
      <c r="D24" s="54" t="s">
        <v>130</v>
      </c>
      <c r="E24" s="175">
        <v>21</v>
      </c>
      <c r="F24" s="176">
        <v>3</v>
      </c>
      <c r="G24" s="174">
        <f t="shared" si="4"/>
        <v>0.14285714285714285</v>
      </c>
      <c r="H24" s="176">
        <v>18</v>
      </c>
      <c r="I24" s="174">
        <f t="shared" si="5"/>
        <v>0.8571428571428571</v>
      </c>
      <c r="J24" s="175">
        <v>59</v>
      </c>
      <c r="K24" s="176">
        <v>3</v>
      </c>
      <c r="L24" s="174">
        <f t="shared" si="6"/>
        <v>5.0847457627118647E-2</v>
      </c>
      <c r="M24" s="176">
        <v>56</v>
      </c>
      <c r="N24" s="174">
        <f t="shared" si="7"/>
        <v>0.94915254237288138</v>
      </c>
      <c r="O24" s="175">
        <v>3386</v>
      </c>
      <c r="P24" s="176">
        <v>763</v>
      </c>
      <c r="Q24" s="174">
        <f t="shared" si="8"/>
        <v>0.22533963378617838</v>
      </c>
      <c r="R24" s="176">
        <v>2623</v>
      </c>
      <c r="S24" s="174">
        <f t="shared" si="9"/>
        <v>0.77466036621382162</v>
      </c>
      <c r="T24" s="175">
        <v>2806</v>
      </c>
      <c r="U24" s="176">
        <v>514</v>
      </c>
      <c r="V24" s="174">
        <f t="shared" si="10"/>
        <v>0.18317890235210263</v>
      </c>
      <c r="W24" s="176">
        <v>2292</v>
      </c>
      <c r="X24" s="174">
        <f t="shared" si="11"/>
        <v>0.81682109764789734</v>
      </c>
      <c r="Y24" s="175">
        <v>1825</v>
      </c>
      <c r="Z24" s="176">
        <v>252</v>
      </c>
      <c r="AA24" s="174">
        <f t="shared" si="12"/>
        <v>0.13808219178082193</v>
      </c>
      <c r="AB24" s="176">
        <v>1573</v>
      </c>
      <c r="AC24" s="174">
        <f t="shared" si="13"/>
        <v>0.86191780821917807</v>
      </c>
      <c r="AD24" s="175">
        <v>768</v>
      </c>
      <c r="AE24" s="176">
        <v>72</v>
      </c>
      <c r="AF24" s="174">
        <f t="shared" si="14"/>
        <v>9.375E-2</v>
      </c>
      <c r="AG24" s="176">
        <v>696</v>
      </c>
      <c r="AH24" s="174">
        <f t="shared" si="15"/>
        <v>0.90625</v>
      </c>
      <c r="AI24" s="175">
        <v>246</v>
      </c>
      <c r="AJ24" s="176">
        <v>19</v>
      </c>
      <c r="AK24" s="174">
        <f t="shared" si="16"/>
        <v>7.7235772357723581E-2</v>
      </c>
      <c r="AL24" s="176">
        <v>227</v>
      </c>
      <c r="AM24" s="174">
        <f t="shared" si="17"/>
        <v>0.92276422764227639</v>
      </c>
      <c r="AN24" s="175">
        <f t="shared" si="18"/>
        <v>9111</v>
      </c>
      <c r="AO24" s="176">
        <f t="shared" si="19"/>
        <v>1626</v>
      </c>
      <c r="AP24" s="174">
        <f t="shared" si="20"/>
        <v>0.17846559104379323</v>
      </c>
      <c r="AQ24" s="203">
        <f t="shared" si="0"/>
        <v>7485</v>
      </c>
      <c r="AR24" s="174">
        <f t="shared" si="21"/>
        <v>0.82153440895620677</v>
      </c>
      <c r="AS24" s="69"/>
      <c r="AT24" s="282">
        <v>7</v>
      </c>
      <c r="AU24" s="343" t="s">
        <v>103</v>
      </c>
      <c r="AV24" s="8" t="s">
        <v>123</v>
      </c>
      <c r="AW24" s="140">
        <v>9041</v>
      </c>
      <c r="AX24" s="28">
        <v>1581</v>
      </c>
      <c r="AY24" s="63">
        <v>0.17487003650038713</v>
      </c>
      <c r="AZ24" s="28">
        <v>7460</v>
      </c>
      <c r="BA24" s="63">
        <v>0.82512996349961287</v>
      </c>
      <c r="BB24" s="69"/>
      <c r="BC24" s="2">
        <v>19</v>
      </c>
      <c r="BD24" s="8" t="s">
        <v>110</v>
      </c>
      <c r="BE24" s="27">
        <f t="shared" si="22"/>
        <v>0.16914636414357448</v>
      </c>
      <c r="BF24" s="27">
        <f t="shared" si="23"/>
        <v>0.16817145462836297</v>
      </c>
      <c r="BG24" s="27">
        <f t="shared" si="1"/>
        <v>0.83085363585642547</v>
      </c>
      <c r="BH24" s="27">
        <f t="shared" si="24"/>
        <v>0.83182854537163697</v>
      </c>
      <c r="BI24" s="27">
        <f t="shared" si="2"/>
        <v>8.1722805080066269E-2</v>
      </c>
      <c r="BJ24" s="27">
        <f t="shared" si="25"/>
        <v>7.6475849731663686E-2</v>
      </c>
      <c r="BK24" s="27">
        <f t="shared" si="3"/>
        <v>0.91827719491993376</v>
      </c>
      <c r="BL24" s="27">
        <f t="shared" si="26"/>
        <v>0.92352415026833634</v>
      </c>
      <c r="BN24" s="56" t="s">
        <v>14</v>
      </c>
      <c r="BO24" s="27">
        <f t="shared" si="27"/>
        <v>0.24279481349474591</v>
      </c>
      <c r="BP24" s="27">
        <f t="shared" si="28"/>
        <v>0.24768981018981018</v>
      </c>
      <c r="BQ24" s="137">
        <f t="shared" si="29"/>
        <v>-0.50000000000000044</v>
      </c>
      <c r="BR24" s="27">
        <f t="shared" si="30"/>
        <v>0.75720518650525415</v>
      </c>
      <c r="BS24" s="27">
        <f t="shared" si="31"/>
        <v>0.75231018981018982</v>
      </c>
      <c r="BT24" s="137">
        <f t="shared" si="32"/>
        <v>0.50000000000000044</v>
      </c>
      <c r="BU24" s="27">
        <f t="shared" si="33"/>
        <v>0.19247022666154437</v>
      </c>
      <c r="BV24" s="27">
        <f t="shared" si="34"/>
        <v>0.1682825484764543</v>
      </c>
      <c r="BW24" s="137">
        <f t="shared" si="35"/>
        <v>2.3999999999999995</v>
      </c>
      <c r="BX24" s="27">
        <f t="shared" si="36"/>
        <v>0.80752977333845566</v>
      </c>
      <c r="BY24" s="27">
        <f t="shared" si="37"/>
        <v>0.8317174515235457</v>
      </c>
      <c r="BZ24" s="137">
        <f t="shared" si="38"/>
        <v>-2.399999999999991</v>
      </c>
      <c r="CB24" s="56" t="s">
        <v>14</v>
      </c>
      <c r="CC24" s="27">
        <f t="shared" si="39"/>
        <v>0.23794967641638792</v>
      </c>
      <c r="CD24" s="27">
        <f t="shared" si="40"/>
        <v>0.23346069467078409</v>
      </c>
      <c r="CE24" s="137">
        <f t="shared" si="41"/>
        <v>0.49999999999999767</v>
      </c>
      <c r="CF24" s="27">
        <f t="shared" si="42"/>
        <v>0.76205032358361213</v>
      </c>
      <c r="CG24" s="27">
        <f t="shared" si="43"/>
        <v>0.76653930532921588</v>
      </c>
      <c r="CH24" s="137">
        <f t="shared" si="44"/>
        <v>-0.50000000000000044</v>
      </c>
      <c r="CI24" s="27">
        <f t="shared" si="45"/>
        <v>0.17904426451805297</v>
      </c>
      <c r="CJ24" s="27">
        <f t="shared" si="46"/>
        <v>0.15873151939329153</v>
      </c>
      <c r="CK24" s="137">
        <f t="shared" si="47"/>
        <v>1.9999999999999991</v>
      </c>
      <c r="CL24" s="27">
        <f t="shared" si="48"/>
        <v>0.820955735481947</v>
      </c>
      <c r="CM24" s="27">
        <f t="shared" si="49"/>
        <v>0.84126848060670845</v>
      </c>
      <c r="CN24" s="137">
        <f t="shared" si="50"/>
        <v>-2.0000000000000018</v>
      </c>
      <c r="CO24" s="108">
        <v>0</v>
      </c>
    </row>
    <row r="25" spans="2:93" ht="13.5" customHeight="1">
      <c r="B25" s="283"/>
      <c r="C25" s="344"/>
      <c r="D25" s="49" t="s">
        <v>129</v>
      </c>
      <c r="E25" s="224">
        <v>3</v>
      </c>
      <c r="F25" s="212">
        <v>1</v>
      </c>
      <c r="G25" s="199">
        <f t="shared" si="4"/>
        <v>0.33333333333333331</v>
      </c>
      <c r="H25" s="212">
        <v>2</v>
      </c>
      <c r="I25" s="199">
        <f t="shared" si="5"/>
        <v>0.66666666666666663</v>
      </c>
      <c r="J25" s="224">
        <v>3</v>
      </c>
      <c r="K25" s="212">
        <v>2</v>
      </c>
      <c r="L25" s="199">
        <f t="shared" si="6"/>
        <v>0.66666666666666663</v>
      </c>
      <c r="M25" s="212">
        <v>1</v>
      </c>
      <c r="N25" s="199">
        <f t="shared" si="7"/>
        <v>0.33333333333333331</v>
      </c>
      <c r="O25" s="224">
        <v>642</v>
      </c>
      <c r="P25" s="212">
        <v>97</v>
      </c>
      <c r="Q25" s="199">
        <f t="shared" si="8"/>
        <v>0.15109034267912771</v>
      </c>
      <c r="R25" s="212">
        <v>545</v>
      </c>
      <c r="S25" s="199">
        <f t="shared" si="9"/>
        <v>0.84890965732087231</v>
      </c>
      <c r="T25" s="224">
        <v>273</v>
      </c>
      <c r="U25" s="212">
        <v>33</v>
      </c>
      <c r="V25" s="199">
        <f t="shared" si="10"/>
        <v>0.12087912087912088</v>
      </c>
      <c r="W25" s="212">
        <v>240</v>
      </c>
      <c r="X25" s="199">
        <f t="shared" si="11"/>
        <v>0.87912087912087911</v>
      </c>
      <c r="Y25" s="224">
        <v>153</v>
      </c>
      <c r="Z25" s="212">
        <v>15</v>
      </c>
      <c r="AA25" s="199">
        <f t="shared" si="12"/>
        <v>9.8039215686274508E-2</v>
      </c>
      <c r="AB25" s="212">
        <v>138</v>
      </c>
      <c r="AC25" s="199">
        <f t="shared" si="13"/>
        <v>0.90196078431372551</v>
      </c>
      <c r="AD25" s="224">
        <v>100</v>
      </c>
      <c r="AE25" s="212">
        <v>6</v>
      </c>
      <c r="AF25" s="199">
        <f t="shared" si="14"/>
        <v>0.06</v>
      </c>
      <c r="AG25" s="212">
        <v>94</v>
      </c>
      <c r="AH25" s="199">
        <f t="shared" si="15"/>
        <v>0.94</v>
      </c>
      <c r="AI25" s="224">
        <v>38</v>
      </c>
      <c r="AJ25" s="212">
        <v>1</v>
      </c>
      <c r="AK25" s="199">
        <f t="shared" si="16"/>
        <v>2.6315789473684209E-2</v>
      </c>
      <c r="AL25" s="212">
        <v>37</v>
      </c>
      <c r="AM25" s="199">
        <f t="shared" si="17"/>
        <v>0.97368421052631582</v>
      </c>
      <c r="AN25" s="224">
        <f t="shared" si="18"/>
        <v>1212</v>
      </c>
      <c r="AO25" s="212">
        <f t="shared" si="19"/>
        <v>155</v>
      </c>
      <c r="AP25" s="199">
        <f t="shared" si="20"/>
        <v>0.12788778877887788</v>
      </c>
      <c r="AQ25" s="211">
        <f t="shared" si="0"/>
        <v>1057</v>
      </c>
      <c r="AR25" s="199">
        <f t="shared" si="21"/>
        <v>0.87211221122112215</v>
      </c>
      <c r="AS25" s="69"/>
      <c r="AT25" s="283"/>
      <c r="AU25" s="344"/>
      <c r="AV25" s="8" t="s">
        <v>129</v>
      </c>
      <c r="AW25" s="140">
        <v>1467</v>
      </c>
      <c r="AX25" s="28">
        <v>151</v>
      </c>
      <c r="AY25" s="63">
        <v>0.10293115201090661</v>
      </c>
      <c r="AZ25" s="28">
        <v>1316</v>
      </c>
      <c r="BA25" s="63">
        <v>0.89706884798909337</v>
      </c>
      <c r="BB25" s="69"/>
      <c r="BC25" s="2">
        <v>20</v>
      </c>
      <c r="BD25" s="8" t="s">
        <v>111</v>
      </c>
      <c r="BE25" s="27">
        <f t="shared" si="22"/>
        <v>0.14192408587183469</v>
      </c>
      <c r="BF25" s="27">
        <f t="shared" si="23"/>
        <v>0.14465679676985196</v>
      </c>
      <c r="BG25" s="27">
        <f t="shared" si="1"/>
        <v>0.85807591412816531</v>
      </c>
      <c r="BH25" s="27">
        <f t="shared" si="24"/>
        <v>0.85534320323014801</v>
      </c>
      <c r="BI25" s="27">
        <f t="shared" si="2"/>
        <v>0.12125249833444371</v>
      </c>
      <c r="BJ25" s="27">
        <f t="shared" si="25"/>
        <v>9.3650333429979707E-2</v>
      </c>
      <c r="BK25" s="27">
        <f t="shared" si="3"/>
        <v>0.87874750166555626</v>
      </c>
      <c r="BL25" s="27">
        <f t="shared" si="26"/>
        <v>0.90634966657002025</v>
      </c>
      <c r="BN25" s="56" t="s">
        <v>42</v>
      </c>
      <c r="BO25" s="27">
        <f t="shared" si="27"/>
        <v>0.34938633938100322</v>
      </c>
      <c r="BP25" s="27">
        <f t="shared" si="28"/>
        <v>0.34882659117888776</v>
      </c>
      <c r="BQ25" s="137">
        <f t="shared" si="29"/>
        <v>0</v>
      </c>
      <c r="BR25" s="27">
        <f t="shared" si="30"/>
        <v>0.65061366061899684</v>
      </c>
      <c r="BS25" s="27">
        <f t="shared" si="31"/>
        <v>0.65117340882111219</v>
      </c>
      <c r="BT25" s="137">
        <f t="shared" si="32"/>
        <v>0</v>
      </c>
      <c r="BU25" s="27">
        <f t="shared" si="33"/>
        <v>0.2326862539349423</v>
      </c>
      <c r="BV25" s="27">
        <f t="shared" si="34"/>
        <v>0.22820641282565129</v>
      </c>
      <c r="BW25" s="137">
        <f t="shared" si="35"/>
        <v>0.50000000000000044</v>
      </c>
      <c r="BX25" s="27">
        <f t="shared" si="36"/>
        <v>0.76731374606505776</v>
      </c>
      <c r="BY25" s="27">
        <f t="shared" si="37"/>
        <v>0.77179358717434865</v>
      </c>
      <c r="BZ25" s="137">
        <f t="shared" si="38"/>
        <v>-0.50000000000000044</v>
      </c>
      <c r="CB25" s="56" t="s">
        <v>42</v>
      </c>
      <c r="CC25" s="27">
        <f t="shared" si="39"/>
        <v>0.23794967641638792</v>
      </c>
      <c r="CD25" s="27">
        <f t="shared" si="40"/>
        <v>0.23346069467078409</v>
      </c>
      <c r="CE25" s="137">
        <f t="shared" si="41"/>
        <v>0.49999999999999767</v>
      </c>
      <c r="CF25" s="27">
        <f t="shared" si="42"/>
        <v>0.76205032358361213</v>
      </c>
      <c r="CG25" s="27">
        <f t="shared" si="43"/>
        <v>0.76653930532921588</v>
      </c>
      <c r="CH25" s="137">
        <f t="shared" si="44"/>
        <v>-0.50000000000000044</v>
      </c>
      <c r="CI25" s="27">
        <f t="shared" si="45"/>
        <v>0.17904426451805297</v>
      </c>
      <c r="CJ25" s="27">
        <f t="shared" si="46"/>
        <v>0.15873151939329153</v>
      </c>
      <c r="CK25" s="137">
        <f t="shared" si="47"/>
        <v>1.9999999999999991</v>
      </c>
      <c r="CL25" s="27">
        <f t="shared" si="48"/>
        <v>0.820955735481947</v>
      </c>
      <c r="CM25" s="27">
        <f t="shared" si="49"/>
        <v>0.84126848060670845</v>
      </c>
      <c r="CN25" s="137">
        <f t="shared" si="50"/>
        <v>-2.0000000000000018</v>
      </c>
      <c r="CO25" s="108">
        <v>0</v>
      </c>
    </row>
    <row r="26" spans="2:93" ht="13.5" customHeight="1">
      <c r="B26" s="284"/>
      <c r="C26" s="345"/>
      <c r="D26" s="53" t="s">
        <v>128</v>
      </c>
      <c r="E26" s="181">
        <v>24</v>
      </c>
      <c r="F26" s="182">
        <v>4</v>
      </c>
      <c r="G26" s="180">
        <f t="shared" si="4"/>
        <v>0.16666666666666666</v>
      </c>
      <c r="H26" s="182">
        <v>20</v>
      </c>
      <c r="I26" s="180">
        <f t="shared" si="5"/>
        <v>0.83333333333333337</v>
      </c>
      <c r="J26" s="181">
        <v>62</v>
      </c>
      <c r="K26" s="182">
        <v>5</v>
      </c>
      <c r="L26" s="180">
        <f t="shared" si="6"/>
        <v>8.0645161290322578E-2</v>
      </c>
      <c r="M26" s="182">
        <v>57</v>
      </c>
      <c r="N26" s="180">
        <f t="shared" si="7"/>
        <v>0.91935483870967738</v>
      </c>
      <c r="O26" s="181">
        <v>4028</v>
      </c>
      <c r="P26" s="182">
        <v>860</v>
      </c>
      <c r="Q26" s="180">
        <f t="shared" si="8"/>
        <v>0.21350546176762661</v>
      </c>
      <c r="R26" s="182">
        <v>3168</v>
      </c>
      <c r="S26" s="180">
        <f t="shared" si="9"/>
        <v>0.78649453823237336</v>
      </c>
      <c r="T26" s="181">
        <v>3079</v>
      </c>
      <c r="U26" s="182">
        <v>547</v>
      </c>
      <c r="V26" s="180">
        <f t="shared" si="10"/>
        <v>0.17765508281909712</v>
      </c>
      <c r="W26" s="182">
        <v>2532</v>
      </c>
      <c r="X26" s="180">
        <f t="shared" si="11"/>
        <v>0.82234491718090286</v>
      </c>
      <c r="Y26" s="181">
        <v>1978</v>
      </c>
      <c r="Z26" s="182">
        <v>267</v>
      </c>
      <c r="AA26" s="180">
        <f t="shared" si="12"/>
        <v>0.13498483316481294</v>
      </c>
      <c r="AB26" s="182">
        <v>1711</v>
      </c>
      <c r="AC26" s="180">
        <f t="shared" si="13"/>
        <v>0.86501516683518709</v>
      </c>
      <c r="AD26" s="181">
        <v>868</v>
      </c>
      <c r="AE26" s="182">
        <v>78</v>
      </c>
      <c r="AF26" s="180">
        <f t="shared" si="14"/>
        <v>8.9861751152073732E-2</v>
      </c>
      <c r="AG26" s="182">
        <v>790</v>
      </c>
      <c r="AH26" s="180">
        <f t="shared" si="15"/>
        <v>0.91013824884792627</v>
      </c>
      <c r="AI26" s="181">
        <v>284</v>
      </c>
      <c r="AJ26" s="182">
        <v>20</v>
      </c>
      <c r="AK26" s="180">
        <f t="shared" si="16"/>
        <v>7.0422535211267609E-2</v>
      </c>
      <c r="AL26" s="182">
        <v>264</v>
      </c>
      <c r="AM26" s="180">
        <f t="shared" si="17"/>
        <v>0.92957746478873238</v>
      </c>
      <c r="AN26" s="181">
        <f t="shared" si="18"/>
        <v>10323</v>
      </c>
      <c r="AO26" s="182">
        <f t="shared" si="19"/>
        <v>1781</v>
      </c>
      <c r="AP26" s="180">
        <f t="shared" si="20"/>
        <v>0.17252736607575317</v>
      </c>
      <c r="AQ26" s="220">
        <f t="shared" si="0"/>
        <v>8542</v>
      </c>
      <c r="AR26" s="180">
        <f t="shared" si="21"/>
        <v>0.82747263392424686</v>
      </c>
      <c r="AS26" s="69"/>
      <c r="AT26" s="284"/>
      <c r="AU26" s="345"/>
      <c r="AV26" s="110" t="s">
        <v>67</v>
      </c>
      <c r="AW26" s="140">
        <v>10508</v>
      </c>
      <c r="AX26" s="28">
        <v>1732</v>
      </c>
      <c r="AY26" s="63">
        <v>0.16482679862961552</v>
      </c>
      <c r="AZ26" s="28">
        <v>8776</v>
      </c>
      <c r="BA26" s="63">
        <v>0.83517320137038442</v>
      </c>
      <c r="BB26" s="69"/>
      <c r="BC26" s="2">
        <v>21</v>
      </c>
      <c r="BD26" s="8" t="s">
        <v>112</v>
      </c>
      <c r="BE26" s="27">
        <f t="shared" si="22"/>
        <v>0.17685923777294335</v>
      </c>
      <c r="BF26" s="27">
        <f t="shared" si="23"/>
        <v>0.16176589712434183</v>
      </c>
      <c r="BG26" s="27">
        <f t="shared" si="1"/>
        <v>0.82314076222705668</v>
      </c>
      <c r="BH26" s="27">
        <f t="shared" si="24"/>
        <v>0.83823410287565814</v>
      </c>
      <c r="BI26" s="27">
        <f t="shared" si="2"/>
        <v>0.14101813926272674</v>
      </c>
      <c r="BJ26" s="27">
        <f t="shared" si="25"/>
        <v>0.11183225162256615</v>
      </c>
      <c r="BK26" s="27">
        <f t="shared" si="3"/>
        <v>0.85898186073727323</v>
      </c>
      <c r="BL26" s="27">
        <f t="shared" si="26"/>
        <v>0.88816774837743384</v>
      </c>
      <c r="BN26" s="56" t="s">
        <v>4</v>
      </c>
      <c r="BO26" s="27">
        <f t="shared" si="27"/>
        <v>0.30493298481730718</v>
      </c>
      <c r="BP26" s="27">
        <f t="shared" si="28"/>
        <v>0.30416928078480582</v>
      </c>
      <c r="BQ26" s="137">
        <f t="shared" si="29"/>
        <v>0.10000000000000009</v>
      </c>
      <c r="BR26" s="27">
        <f t="shared" si="30"/>
        <v>0.69506701518269287</v>
      </c>
      <c r="BS26" s="27">
        <f t="shared" si="31"/>
        <v>0.69583071921519424</v>
      </c>
      <c r="BT26" s="137">
        <f t="shared" si="32"/>
        <v>-0.10000000000000009</v>
      </c>
      <c r="BU26" s="27">
        <f t="shared" si="33"/>
        <v>0.20845528455284554</v>
      </c>
      <c r="BV26" s="27">
        <f t="shared" si="34"/>
        <v>0.19736842105263158</v>
      </c>
      <c r="BW26" s="137">
        <f t="shared" si="35"/>
        <v>1.0999999999999983</v>
      </c>
      <c r="BX26" s="27">
        <f t="shared" si="36"/>
        <v>0.79154471544715443</v>
      </c>
      <c r="BY26" s="27">
        <f t="shared" si="37"/>
        <v>0.80263157894736847</v>
      </c>
      <c r="BZ26" s="137">
        <f t="shared" si="38"/>
        <v>-1.100000000000001</v>
      </c>
      <c r="CB26" s="56" t="s">
        <v>4</v>
      </c>
      <c r="CC26" s="27">
        <f t="shared" si="39"/>
        <v>0.23794967641638792</v>
      </c>
      <c r="CD26" s="27">
        <f t="shared" si="40"/>
        <v>0.23346069467078409</v>
      </c>
      <c r="CE26" s="137">
        <f t="shared" si="41"/>
        <v>0.49999999999999767</v>
      </c>
      <c r="CF26" s="27">
        <f t="shared" si="42"/>
        <v>0.76205032358361213</v>
      </c>
      <c r="CG26" s="27">
        <f t="shared" si="43"/>
        <v>0.76653930532921588</v>
      </c>
      <c r="CH26" s="137">
        <f t="shared" si="44"/>
        <v>-0.50000000000000044</v>
      </c>
      <c r="CI26" s="27">
        <f t="shared" si="45"/>
        <v>0.17904426451805297</v>
      </c>
      <c r="CJ26" s="27">
        <f t="shared" si="46"/>
        <v>0.15873151939329153</v>
      </c>
      <c r="CK26" s="137">
        <f t="shared" si="47"/>
        <v>1.9999999999999991</v>
      </c>
      <c r="CL26" s="27">
        <f t="shared" si="48"/>
        <v>0.820955735481947</v>
      </c>
      <c r="CM26" s="27">
        <f t="shared" si="49"/>
        <v>0.84126848060670845</v>
      </c>
      <c r="CN26" s="137">
        <f t="shared" si="50"/>
        <v>-2.0000000000000018</v>
      </c>
      <c r="CO26" s="108">
        <v>0</v>
      </c>
    </row>
    <row r="27" spans="2:93" ht="13.5" customHeight="1">
      <c r="B27" s="282">
        <v>8</v>
      </c>
      <c r="C27" s="343" t="s">
        <v>51</v>
      </c>
      <c r="D27" s="54" t="s">
        <v>130</v>
      </c>
      <c r="E27" s="175">
        <v>13</v>
      </c>
      <c r="F27" s="176">
        <v>0</v>
      </c>
      <c r="G27" s="174">
        <f t="shared" si="4"/>
        <v>0</v>
      </c>
      <c r="H27" s="176">
        <v>13</v>
      </c>
      <c r="I27" s="174">
        <f t="shared" si="5"/>
        <v>1</v>
      </c>
      <c r="J27" s="175">
        <v>27</v>
      </c>
      <c r="K27" s="176">
        <v>6</v>
      </c>
      <c r="L27" s="174">
        <f t="shared" si="6"/>
        <v>0.22222222222222221</v>
      </c>
      <c r="M27" s="176">
        <v>21</v>
      </c>
      <c r="N27" s="174">
        <f t="shared" si="7"/>
        <v>0.77777777777777779</v>
      </c>
      <c r="O27" s="175">
        <v>2657</v>
      </c>
      <c r="P27" s="176">
        <v>533</v>
      </c>
      <c r="Q27" s="174">
        <f t="shared" si="8"/>
        <v>0.20060218291305984</v>
      </c>
      <c r="R27" s="176">
        <v>2124</v>
      </c>
      <c r="S27" s="174">
        <f t="shared" si="9"/>
        <v>0.79939781708694013</v>
      </c>
      <c r="T27" s="175">
        <v>2013</v>
      </c>
      <c r="U27" s="176">
        <v>314</v>
      </c>
      <c r="V27" s="174">
        <f t="shared" si="10"/>
        <v>0.15598609041231992</v>
      </c>
      <c r="W27" s="176">
        <v>1699</v>
      </c>
      <c r="X27" s="174">
        <f t="shared" si="11"/>
        <v>0.84401390958768008</v>
      </c>
      <c r="Y27" s="175">
        <v>1365</v>
      </c>
      <c r="Z27" s="176">
        <v>146</v>
      </c>
      <c r="AA27" s="174">
        <f t="shared" si="12"/>
        <v>0.10695970695970695</v>
      </c>
      <c r="AB27" s="176">
        <v>1219</v>
      </c>
      <c r="AC27" s="174">
        <f t="shared" si="13"/>
        <v>0.89304029304029309</v>
      </c>
      <c r="AD27" s="175">
        <v>769</v>
      </c>
      <c r="AE27" s="176">
        <v>69</v>
      </c>
      <c r="AF27" s="174">
        <f t="shared" si="14"/>
        <v>8.9726918075422629E-2</v>
      </c>
      <c r="AG27" s="176">
        <v>700</v>
      </c>
      <c r="AH27" s="174">
        <f t="shared" si="15"/>
        <v>0.91027308192457734</v>
      </c>
      <c r="AI27" s="175">
        <v>261</v>
      </c>
      <c r="AJ27" s="176">
        <v>13</v>
      </c>
      <c r="AK27" s="174">
        <f t="shared" si="16"/>
        <v>4.9808429118773943E-2</v>
      </c>
      <c r="AL27" s="176">
        <v>248</v>
      </c>
      <c r="AM27" s="174">
        <f t="shared" si="17"/>
        <v>0.95019157088122608</v>
      </c>
      <c r="AN27" s="175">
        <f t="shared" si="18"/>
        <v>7105</v>
      </c>
      <c r="AO27" s="176">
        <f t="shared" si="19"/>
        <v>1081</v>
      </c>
      <c r="AP27" s="174">
        <f t="shared" si="20"/>
        <v>0.15214637579169599</v>
      </c>
      <c r="AQ27" s="176">
        <f t="shared" si="0"/>
        <v>6024</v>
      </c>
      <c r="AR27" s="174">
        <f t="shared" si="21"/>
        <v>0.84785362420830401</v>
      </c>
      <c r="AS27" s="69"/>
      <c r="AT27" s="282">
        <v>8</v>
      </c>
      <c r="AU27" s="343" t="s">
        <v>51</v>
      </c>
      <c r="AV27" s="8" t="s">
        <v>123</v>
      </c>
      <c r="AW27" s="140">
        <v>6954</v>
      </c>
      <c r="AX27" s="28">
        <v>1080</v>
      </c>
      <c r="AY27" s="63">
        <v>0.15530629853321828</v>
      </c>
      <c r="AZ27" s="28">
        <v>5874</v>
      </c>
      <c r="BA27" s="63">
        <v>0.84469370146678169</v>
      </c>
      <c r="BB27" s="69"/>
      <c r="BC27" s="2">
        <v>22</v>
      </c>
      <c r="BD27" s="8" t="s">
        <v>56</v>
      </c>
      <c r="BE27" s="27">
        <f t="shared" si="22"/>
        <v>0.14371698808500183</v>
      </c>
      <c r="BF27" s="27">
        <f t="shared" si="23"/>
        <v>0.14370996828555438</v>
      </c>
      <c r="BG27" s="27">
        <f t="shared" si="1"/>
        <v>0.85628301191499812</v>
      </c>
      <c r="BH27" s="27">
        <f t="shared" si="24"/>
        <v>0.85629003171444562</v>
      </c>
      <c r="BI27" s="27">
        <f t="shared" si="2"/>
        <v>0.12519561815336464</v>
      </c>
      <c r="BJ27" s="27">
        <f t="shared" si="25"/>
        <v>0.10053981106612686</v>
      </c>
      <c r="BK27" s="27">
        <f t="shared" si="3"/>
        <v>0.87480438184663534</v>
      </c>
      <c r="BL27" s="27">
        <f t="shared" si="26"/>
        <v>0.89946018893387314</v>
      </c>
      <c r="BN27" s="56" t="s">
        <v>19</v>
      </c>
      <c r="BO27" s="27">
        <f t="shared" si="27"/>
        <v>0.28949165772270463</v>
      </c>
      <c r="BP27" s="27">
        <f t="shared" si="28"/>
        <v>0.2840486481053372</v>
      </c>
      <c r="BQ27" s="137">
        <f t="shared" si="29"/>
        <v>0.50000000000000044</v>
      </c>
      <c r="BR27" s="27">
        <f t="shared" si="30"/>
        <v>0.71050834227729531</v>
      </c>
      <c r="BS27" s="27">
        <f t="shared" si="31"/>
        <v>0.71595135189466275</v>
      </c>
      <c r="BT27" s="137">
        <f t="shared" si="32"/>
        <v>-0.50000000000000044</v>
      </c>
      <c r="BU27" s="27">
        <f t="shared" si="33"/>
        <v>0.22727272727272727</v>
      </c>
      <c r="BV27" s="27">
        <f t="shared" si="34"/>
        <v>0.19407496977025393</v>
      </c>
      <c r="BW27" s="137">
        <f t="shared" si="35"/>
        <v>3.3000000000000003</v>
      </c>
      <c r="BX27" s="27">
        <f t="shared" si="36"/>
        <v>0.77272727272727271</v>
      </c>
      <c r="BY27" s="27">
        <f t="shared" si="37"/>
        <v>0.80592503022974604</v>
      </c>
      <c r="BZ27" s="137">
        <f t="shared" si="38"/>
        <v>-3.3000000000000029</v>
      </c>
      <c r="CB27" s="56" t="s">
        <v>19</v>
      </c>
      <c r="CC27" s="27">
        <f t="shared" si="39"/>
        <v>0.23794967641638792</v>
      </c>
      <c r="CD27" s="27">
        <f t="shared" si="40"/>
        <v>0.23346069467078409</v>
      </c>
      <c r="CE27" s="137">
        <f t="shared" si="41"/>
        <v>0.49999999999999767</v>
      </c>
      <c r="CF27" s="27">
        <f t="shared" si="42"/>
        <v>0.76205032358361213</v>
      </c>
      <c r="CG27" s="27">
        <f t="shared" si="43"/>
        <v>0.76653930532921588</v>
      </c>
      <c r="CH27" s="137">
        <f t="shared" si="44"/>
        <v>-0.50000000000000044</v>
      </c>
      <c r="CI27" s="27">
        <f t="shared" si="45"/>
        <v>0.17904426451805297</v>
      </c>
      <c r="CJ27" s="27">
        <f t="shared" si="46"/>
        <v>0.15873151939329153</v>
      </c>
      <c r="CK27" s="137">
        <f t="shared" si="47"/>
        <v>1.9999999999999991</v>
      </c>
      <c r="CL27" s="27">
        <f t="shared" si="48"/>
        <v>0.820955735481947</v>
      </c>
      <c r="CM27" s="27">
        <f t="shared" si="49"/>
        <v>0.84126848060670845</v>
      </c>
      <c r="CN27" s="137">
        <f t="shared" si="50"/>
        <v>-2.0000000000000018</v>
      </c>
      <c r="CO27" s="108">
        <v>0</v>
      </c>
    </row>
    <row r="28" spans="2:93" ht="13.5" customHeight="1">
      <c r="B28" s="283"/>
      <c r="C28" s="344"/>
      <c r="D28" s="49" t="s">
        <v>129</v>
      </c>
      <c r="E28" s="224">
        <v>0</v>
      </c>
      <c r="F28" s="212">
        <v>0</v>
      </c>
      <c r="G28" s="199" t="str">
        <f t="shared" si="4"/>
        <v>-</v>
      </c>
      <c r="H28" s="212">
        <v>0</v>
      </c>
      <c r="I28" s="199" t="str">
        <f t="shared" si="5"/>
        <v>-</v>
      </c>
      <c r="J28" s="224">
        <v>6</v>
      </c>
      <c r="K28" s="212">
        <v>0</v>
      </c>
      <c r="L28" s="199">
        <f t="shared" si="6"/>
        <v>0</v>
      </c>
      <c r="M28" s="212">
        <v>6</v>
      </c>
      <c r="N28" s="199">
        <f t="shared" si="7"/>
        <v>1</v>
      </c>
      <c r="O28" s="224">
        <v>622</v>
      </c>
      <c r="P28" s="212">
        <v>84</v>
      </c>
      <c r="Q28" s="199">
        <f t="shared" si="8"/>
        <v>0.13504823151125403</v>
      </c>
      <c r="R28" s="212">
        <v>538</v>
      </c>
      <c r="S28" s="199">
        <f t="shared" si="9"/>
        <v>0.864951768488746</v>
      </c>
      <c r="T28" s="224">
        <v>269</v>
      </c>
      <c r="U28" s="212">
        <v>35</v>
      </c>
      <c r="V28" s="199">
        <f t="shared" si="10"/>
        <v>0.13011152416356878</v>
      </c>
      <c r="W28" s="212">
        <v>234</v>
      </c>
      <c r="X28" s="199">
        <f t="shared" si="11"/>
        <v>0.86988847583643125</v>
      </c>
      <c r="Y28" s="224">
        <v>140</v>
      </c>
      <c r="Z28" s="212">
        <v>13</v>
      </c>
      <c r="AA28" s="199">
        <f t="shared" si="12"/>
        <v>9.285714285714286E-2</v>
      </c>
      <c r="AB28" s="212">
        <v>127</v>
      </c>
      <c r="AC28" s="199">
        <f t="shared" si="13"/>
        <v>0.90714285714285714</v>
      </c>
      <c r="AD28" s="224">
        <v>98</v>
      </c>
      <c r="AE28" s="212">
        <v>3</v>
      </c>
      <c r="AF28" s="199">
        <f t="shared" si="14"/>
        <v>3.0612244897959183E-2</v>
      </c>
      <c r="AG28" s="212">
        <v>95</v>
      </c>
      <c r="AH28" s="199">
        <f t="shared" si="15"/>
        <v>0.96938775510204078</v>
      </c>
      <c r="AI28" s="224">
        <v>55</v>
      </c>
      <c r="AJ28" s="212">
        <v>2</v>
      </c>
      <c r="AK28" s="199">
        <f t="shared" si="16"/>
        <v>3.6363636363636362E-2</v>
      </c>
      <c r="AL28" s="212">
        <v>53</v>
      </c>
      <c r="AM28" s="199">
        <f t="shared" si="17"/>
        <v>0.96363636363636362</v>
      </c>
      <c r="AN28" s="224">
        <f t="shared" si="18"/>
        <v>1190</v>
      </c>
      <c r="AO28" s="212">
        <f t="shared" si="19"/>
        <v>137</v>
      </c>
      <c r="AP28" s="199">
        <f t="shared" si="20"/>
        <v>0.11512605042016806</v>
      </c>
      <c r="AQ28" s="211">
        <f t="shared" si="0"/>
        <v>1053</v>
      </c>
      <c r="AR28" s="199">
        <f t="shared" si="21"/>
        <v>0.8848739495798319</v>
      </c>
      <c r="AS28" s="69"/>
      <c r="AT28" s="283"/>
      <c r="AU28" s="344"/>
      <c r="AV28" s="8" t="s">
        <v>129</v>
      </c>
      <c r="AW28" s="140">
        <v>1403</v>
      </c>
      <c r="AX28" s="28">
        <v>141</v>
      </c>
      <c r="AY28" s="63">
        <v>0.10049893086243764</v>
      </c>
      <c r="AZ28" s="28">
        <v>1262</v>
      </c>
      <c r="BA28" s="63">
        <v>0.89950106913756234</v>
      </c>
      <c r="BB28" s="69"/>
      <c r="BC28" s="2">
        <v>23</v>
      </c>
      <c r="BD28" s="8" t="s">
        <v>113</v>
      </c>
      <c r="BE28" s="27">
        <f t="shared" si="22"/>
        <v>0.13390547848577475</v>
      </c>
      <c r="BF28" s="27">
        <f t="shared" si="23"/>
        <v>0.13579908317987696</v>
      </c>
      <c r="BG28" s="27">
        <f t="shared" si="1"/>
        <v>0.86609452151422528</v>
      </c>
      <c r="BH28" s="27">
        <f t="shared" si="24"/>
        <v>0.86420091682012301</v>
      </c>
      <c r="BI28" s="27">
        <f t="shared" si="2"/>
        <v>0.10033042955842596</v>
      </c>
      <c r="BJ28" s="27">
        <f t="shared" si="25"/>
        <v>9.2222489766433907E-2</v>
      </c>
      <c r="BK28" s="27">
        <f t="shared" si="3"/>
        <v>0.89966957044157403</v>
      </c>
      <c r="BL28" s="27">
        <f t="shared" si="26"/>
        <v>0.90777751023356612</v>
      </c>
      <c r="BN28" s="56" t="s">
        <v>24</v>
      </c>
      <c r="BO28" s="27">
        <f t="shared" si="27"/>
        <v>0.34405774053458926</v>
      </c>
      <c r="BP28" s="27">
        <f t="shared" si="28"/>
        <v>0.32998075370956725</v>
      </c>
      <c r="BQ28" s="137">
        <f t="shared" si="29"/>
        <v>1.3999999999999957</v>
      </c>
      <c r="BR28" s="27">
        <f t="shared" si="30"/>
        <v>0.65594225946541074</v>
      </c>
      <c r="BS28" s="27">
        <f t="shared" si="31"/>
        <v>0.67001924629043275</v>
      </c>
      <c r="BT28" s="137">
        <f t="shared" si="32"/>
        <v>-1.4000000000000012</v>
      </c>
      <c r="BU28" s="27">
        <f t="shared" si="33"/>
        <v>0.23752417794970987</v>
      </c>
      <c r="BV28" s="27">
        <f t="shared" si="34"/>
        <v>0.20338983050847459</v>
      </c>
      <c r="BW28" s="137">
        <f t="shared" si="35"/>
        <v>3.4999999999999973</v>
      </c>
      <c r="BX28" s="27">
        <f t="shared" si="36"/>
        <v>0.76247582205029019</v>
      </c>
      <c r="BY28" s="27">
        <f t="shared" si="37"/>
        <v>0.79661016949152541</v>
      </c>
      <c r="BZ28" s="137">
        <f t="shared" si="38"/>
        <v>-3.5000000000000031</v>
      </c>
      <c r="CB28" s="56" t="s">
        <v>24</v>
      </c>
      <c r="CC28" s="27">
        <f t="shared" si="39"/>
        <v>0.23794967641638792</v>
      </c>
      <c r="CD28" s="27">
        <f t="shared" si="40"/>
        <v>0.23346069467078409</v>
      </c>
      <c r="CE28" s="137">
        <f t="shared" si="41"/>
        <v>0.49999999999999767</v>
      </c>
      <c r="CF28" s="27">
        <f t="shared" si="42"/>
        <v>0.76205032358361213</v>
      </c>
      <c r="CG28" s="27">
        <f t="shared" si="43"/>
        <v>0.76653930532921588</v>
      </c>
      <c r="CH28" s="137">
        <f t="shared" si="44"/>
        <v>-0.50000000000000044</v>
      </c>
      <c r="CI28" s="27">
        <f t="shared" si="45"/>
        <v>0.17904426451805297</v>
      </c>
      <c r="CJ28" s="27">
        <f t="shared" si="46"/>
        <v>0.15873151939329153</v>
      </c>
      <c r="CK28" s="137">
        <f t="shared" si="47"/>
        <v>1.9999999999999991</v>
      </c>
      <c r="CL28" s="27">
        <f t="shared" si="48"/>
        <v>0.820955735481947</v>
      </c>
      <c r="CM28" s="27">
        <f t="shared" si="49"/>
        <v>0.84126848060670845</v>
      </c>
      <c r="CN28" s="137">
        <f t="shared" si="50"/>
        <v>-2.0000000000000018</v>
      </c>
      <c r="CO28" s="108">
        <v>0</v>
      </c>
    </row>
    <row r="29" spans="2:93" ht="13.5" customHeight="1">
      <c r="B29" s="284"/>
      <c r="C29" s="345"/>
      <c r="D29" s="53" t="s">
        <v>128</v>
      </c>
      <c r="E29" s="181">
        <v>13</v>
      </c>
      <c r="F29" s="182">
        <v>0</v>
      </c>
      <c r="G29" s="180">
        <f t="shared" si="4"/>
        <v>0</v>
      </c>
      <c r="H29" s="182">
        <v>13</v>
      </c>
      <c r="I29" s="180">
        <f t="shared" si="5"/>
        <v>1</v>
      </c>
      <c r="J29" s="181">
        <v>33</v>
      </c>
      <c r="K29" s="182">
        <v>6</v>
      </c>
      <c r="L29" s="180">
        <f t="shared" si="6"/>
        <v>0.18181818181818182</v>
      </c>
      <c r="M29" s="182">
        <v>27</v>
      </c>
      <c r="N29" s="180">
        <f t="shared" si="7"/>
        <v>0.81818181818181823</v>
      </c>
      <c r="O29" s="181">
        <v>3279</v>
      </c>
      <c r="P29" s="182">
        <v>617</v>
      </c>
      <c r="Q29" s="180">
        <f t="shared" si="8"/>
        <v>0.1881671241232083</v>
      </c>
      <c r="R29" s="182">
        <v>2662</v>
      </c>
      <c r="S29" s="180">
        <f t="shared" si="9"/>
        <v>0.81183287587679176</v>
      </c>
      <c r="T29" s="181">
        <v>2282</v>
      </c>
      <c r="U29" s="182">
        <v>349</v>
      </c>
      <c r="V29" s="180">
        <f t="shared" si="10"/>
        <v>0.15293602103418055</v>
      </c>
      <c r="W29" s="182">
        <v>1933</v>
      </c>
      <c r="X29" s="180">
        <f t="shared" si="11"/>
        <v>0.84706397896581942</v>
      </c>
      <c r="Y29" s="181">
        <v>1505</v>
      </c>
      <c r="Z29" s="182">
        <v>159</v>
      </c>
      <c r="AA29" s="180">
        <f t="shared" si="12"/>
        <v>0.10564784053156147</v>
      </c>
      <c r="AB29" s="182">
        <v>1346</v>
      </c>
      <c r="AC29" s="180">
        <f t="shared" si="13"/>
        <v>0.89435215946843849</v>
      </c>
      <c r="AD29" s="181">
        <v>867</v>
      </c>
      <c r="AE29" s="182">
        <v>72</v>
      </c>
      <c r="AF29" s="180">
        <f t="shared" si="14"/>
        <v>8.3044982698961933E-2</v>
      </c>
      <c r="AG29" s="182">
        <v>795</v>
      </c>
      <c r="AH29" s="180">
        <f t="shared" si="15"/>
        <v>0.91695501730103801</v>
      </c>
      <c r="AI29" s="181">
        <v>316</v>
      </c>
      <c r="AJ29" s="182">
        <v>15</v>
      </c>
      <c r="AK29" s="180">
        <f t="shared" si="16"/>
        <v>4.746835443037975E-2</v>
      </c>
      <c r="AL29" s="182">
        <v>301</v>
      </c>
      <c r="AM29" s="180">
        <f t="shared" si="17"/>
        <v>0.95253164556962022</v>
      </c>
      <c r="AN29" s="181">
        <f t="shared" si="18"/>
        <v>8295</v>
      </c>
      <c r="AO29" s="182">
        <f t="shared" si="19"/>
        <v>1218</v>
      </c>
      <c r="AP29" s="180">
        <f t="shared" si="20"/>
        <v>0.14683544303797469</v>
      </c>
      <c r="AQ29" s="220">
        <f t="shared" si="0"/>
        <v>7077</v>
      </c>
      <c r="AR29" s="180">
        <f t="shared" si="21"/>
        <v>0.85316455696202531</v>
      </c>
      <c r="AS29" s="69"/>
      <c r="AT29" s="284"/>
      <c r="AU29" s="345"/>
      <c r="AV29" s="110" t="s">
        <v>67</v>
      </c>
      <c r="AW29" s="140">
        <v>8357</v>
      </c>
      <c r="AX29" s="28">
        <v>1221</v>
      </c>
      <c r="AY29" s="63">
        <v>0.14610506162498504</v>
      </c>
      <c r="AZ29" s="28">
        <v>7136</v>
      </c>
      <c r="BA29" s="63">
        <v>0.85389493837501496</v>
      </c>
      <c r="BB29" s="69"/>
      <c r="BC29" s="2">
        <v>24</v>
      </c>
      <c r="BD29" s="8" t="s">
        <v>114</v>
      </c>
      <c r="BE29" s="27">
        <f t="shared" si="22"/>
        <v>0.129508486562942</v>
      </c>
      <c r="BF29" s="27">
        <f t="shared" si="23"/>
        <v>0.13052878119088371</v>
      </c>
      <c r="BG29" s="27">
        <f t="shared" si="1"/>
        <v>0.870491513437058</v>
      </c>
      <c r="BH29" s="27">
        <f t="shared" si="24"/>
        <v>0.86947121880911626</v>
      </c>
      <c r="BI29" s="27">
        <f t="shared" si="2"/>
        <v>0.11610486891385768</v>
      </c>
      <c r="BJ29" s="27">
        <f t="shared" si="25"/>
        <v>9.202453987730061E-2</v>
      </c>
      <c r="BK29" s="27">
        <f t="shared" si="3"/>
        <v>0.88389513108614237</v>
      </c>
      <c r="BL29" s="27">
        <f t="shared" si="26"/>
        <v>0.90797546012269936</v>
      </c>
      <c r="BN29" s="56" t="s">
        <v>15</v>
      </c>
      <c r="BO29" s="27">
        <f t="shared" si="27"/>
        <v>0.27889462136037479</v>
      </c>
      <c r="BP29" s="27">
        <f t="shared" si="28"/>
        <v>0.28323181655320673</v>
      </c>
      <c r="BQ29" s="137">
        <f t="shared" si="29"/>
        <v>-0.3999999999999948</v>
      </c>
      <c r="BR29" s="27">
        <f t="shared" si="30"/>
        <v>0.72110537863962521</v>
      </c>
      <c r="BS29" s="27">
        <f t="shared" si="31"/>
        <v>0.71676818344679327</v>
      </c>
      <c r="BT29" s="137">
        <f t="shared" si="32"/>
        <v>0.40000000000000036</v>
      </c>
      <c r="BU29" s="27">
        <f t="shared" si="33"/>
        <v>0.14291338582677166</v>
      </c>
      <c r="BV29" s="27">
        <f t="shared" si="34"/>
        <v>0.1291916696081892</v>
      </c>
      <c r="BW29" s="137">
        <f t="shared" si="35"/>
        <v>1.3999999999999986</v>
      </c>
      <c r="BX29" s="27">
        <f t="shared" si="36"/>
        <v>0.8570866141732284</v>
      </c>
      <c r="BY29" s="27">
        <f t="shared" si="37"/>
        <v>0.87080833039181083</v>
      </c>
      <c r="BZ29" s="137">
        <f t="shared" si="38"/>
        <v>-1.4000000000000012</v>
      </c>
      <c r="CB29" s="56" t="s">
        <v>15</v>
      </c>
      <c r="CC29" s="27">
        <f t="shared" si="39"/>
        <v>0.23794967641638792</v>
      </c>
      <c r="CD29" s="27">
        <f t="shared" si="40"/>
        <v>0.23346069467078409</v>
      </c>
      <c r="CE29" s="137">
        <f t="shared" si="41"/>
        <v>0.49999999999999767</v>
      </c>
      <c r="CF29" s="27">
        <f t="shared" si="42"/>
        <v>0.76205032358361213</v>
      </c>
      <c r="CG29" s="27">
        <f t="shared" si="43"/>
        <v>0.76653930532921588</v>
      </c>
      <c r="CH29" s="137">
        <f t="shared" si="44"/>
        <v>-0.50000000000000044</v>
      </c>
      <c r="CI29" s="27">
        <f t="shared" si="45"/>
        <v>0.17904426451805297</v>
      </c>
      <c r="CJ29" s="27">
        <f t="shared" si="46"/>
        <v>0.15873151939329153</v>
      </c>
      <c r="CK29" s="137">
        <f t="shared" si="47"/>
        <v>1.9999999999999991</v>
      </c>
      <c r="CL29" s="27">
        <f t="shared" si="48"/>
        <v>0.820955735481947</v>
      </c>
      <c r="CM29" s="27">
        <f t="shared" si="49"/>
        <v>0.84126848060670845</v>
      </c>
      <c r="CN29" s="137">
        <f t="shared" si="50"/>
        <v>-2.0000000000000018</v>
      </c>
      <c r="CO29" s="108">
        <v>0</v>
      </c>
    </row>
    <row r="30" spans="2:93" ht="13.5" customHeight="1">
      <c r="B30" s="282">
        <v>9</v>
      </c>
      <c r="C30" s="343" t="s">
        <v>104</v>
      </c>
      <c r="D30" s="54" t="s">
        <v>130</v>
      </c>
      <c r="E30" s="175">
        <v>8</v>
      </c>
      <c r="F30" s="176">
        <v>0</v>
      </c>
      <c r="G30" s="174">
        <f t="shared" si="4"/>
        <v>0</v>
      </c>
      <c r="H30" s="176">
        <v>8</v>
      </c>
      <c r="I30" s="174">
        <f t="shared" si="5"/>
        <v>1</v>
      </c>
      <c r="J30" s="175">
        <v>22</v>
      </c>
      <c r="K30" s="176">
        <v>3</v>
      </c>
      <c r="L30" s="174">
        <f t="shared" si="6"/>
        <v>0.13636363636363635</v>
      </c>
      <c r="M30" s="176">
        <v>19</v>
      </c>
      <c r="N30" s="174">
        <f t="shared" si="7"/>
        <v>0.86363636363636365</v>
      </c>
      <c r="O30" s="175">
        <v>1652</v>
      </c>
      <c r="P30" s="176">
        <v>297</v>
      </c>
      <c r="Q30" s="174">
        <f t="shared" si="8"/>
        <v>0.17978208232445519</v>
      </c>
      <c r="R30" s="176">
        <v>1355</v>
      </c>
      <c r="S30" s="174">
        <f t="shared" si="9"/>
        <v>0.82021791767554475</v>
      </c>
      <c r="T30" s="175">
        <v>1263</v>
      </c>
      <c r="U30" s="176">
        <v>167</v>
      </c>
      <c r="V30" s="174">
        <f t="shared" si="10"/>
        <v>0.13222486144101345</v>
      </c>
      <c r="W30" s="176">
        <v>1096</v>
      </c>
      <c r="X30" s="174">
        <f t="shared" si="11"/>
        <v>0.86777513855898658</v>
      </c>
      <c r="Y30" s="175">
        <v>838</v>
      </c>
      <c r="Z30" s="176">
        <v>94</v>
      </c>
      <c r="AA30" s="174">
        <f t="shared" si="12"/>
        <v>0.11217183770883055</v>
      </c>
      <c r="AB30" s="176">
        <v>744</v>
      </c>
      <c r="AC30" s="174">
        <f t="shared" si="13"/>
        <v>0.88782816229116945</v>
      </c>
      <c r="AD30" s="175">
        <v>390</v>
      </c>
      <c r="AE30" s="176">
        <v>22</v>
      </c>
      <c r="AF30" s="174">
        <f t="shared" si="14"/>
        <v>5.6410256410256411E-2</v>
      </c>
      <c r="AG30" s="176">
        <v>368</v>
      </c>
      <c r="AH30" s="174">
        <f t="shared" si="15"/>
        <v>0.94358974358974357</v>
      </c>
      <c r="AI30" s="175">
        <v>130</v>
      </c>
      <c r="AJ30" s="176">
        <v>3</v>
      </c>
      <c r="AK30" s="174">
        <f t="shared" si="16"/>
        <v>2.3076923076923078E-2</v>
      </c>
      <c r="AL30" s="176">
        <v>127</v>
      </c>
      <c r="AM30" s="174">
        <f t="shared" si="17"/>
        <v>0.97692307692307689</v>
      </c>
      <c r="AN30" s="175">
        <f t="shared" si="18"/>
        <v>4303</v>
      </c>
      <c r="AO30" s="176">
        <f t="shared" si="19"/>
        <v>586</v>
      </c>
      <c r="AP30" s="174">
        <f t="shared" si="20"/>
        <v>0.13618405763420868</v>
      </c>
      <c r="AQ30" s="203">
        <f t="shared" si="0"/>
        <v>3717</v>
      </c>
      <c r="AR30" s="174">
        <f t="shared" si="21"/>
        <v>0.86381594236579129</v>
      </c>
      <c r="AS30" s="69"/>
      <c r="AT30" s="282">
        <v>9</v>
      </c>
      <c r="AU30" s="343" t="s">
        <v>104</v>
      </c>
      <c r="AV30" s="8" t="s">
        <v>123</v>
      </c>
      <c r="AW30" s="140">
        <v>4320</v>
      </c>
      <c r="AX30" s="28">
        <v>556</v>
      </c>
      <c r="AY30" s="63">
        <v>0.12870370370370371</v>
      </c>
      <c r="AZ30" s="28">
        <v>3764</v>
      </c>
      <c r="BA30" s="63">
        <v>0.87129629629629635</v>
      </c>
      <c r="BB30" s="69"/>
      <c r="BC30" s="2">
        <v>25</v>
      </c>
      <c r="BD30" s="8" t="s">
        <v>115</v>
      </c>
      <c r="BE30" s="27">
        <f t="shared" si="22"/>
        <v>0.16591375770020533</v>
      </c>
      <c r="BF30" s="27">
        <f t="shared" si="23"/>
        <v>0.16331248300244763</v>
      </c>
      <c r="BG30" s="27">
        <f t="shared" si="1"/>
        <v>0.83408624229979467</v>
      </c>
      <c r="BH30" s="27">
        <f t="shared" si="24"/>
        <v>0.83668751699755239</v>
      </c>
      <c r="BI30" s="27">
        <f t="shared" si="2"/>
        <v>0.12207987942727958</v>
      </c>
      <c r="BJ30" s="27">
        <f t="shared" si="25"/>
        <v>7.7641564506713362E-2</v>
      </c>
      <c r="BK30" s="27">
        <f t="shared" si="3"/>
        <v>0.8779201205727204</v>
      </c>
      <c r="BL30" s="27">
        <f t="shared" si="26"/>
        <v>0.92235843549328667</v>
      </c>
      <c r="BN30" s="56" t="s">
        <v>9</v>
      </c>
      <c r="BO30" s="27">
        <f t="shared" si="27"/>
        <v>0.19106125356125356</v>
      </c>
      <c r="BP30" s="27">
        <f t="shared" si="28"/>
        <v>0.19174337009022147</v>
      </c>
      <c r="BQ30" s="137">
        <f t="shared" si="29"/>
        <v>-0.10000000000000009</v>
      </c>
      <c r="BR30" s="27">
        <f t="shared" si="30"/>
        <v>0.80893874643874641</v>
      </c>
      <c r="BS30" s="27">
        <f t="shared" si="31"/>
        <v>0.80825662990977853</v>
      </c>
      <c r="BT30" s="137">
        <f t="shared" si="32"/>
        <v>0.10000000000000009</v>
      </c>
      <c r="BU30" s="27">
        <f t="shared" si="33"/>
        <v>0.1691542288557214</v>
      </c>
      <c r="BV30" s="27">
        <f t="shared" si="34"/>
        <v>0.1580110497237569</v>
      </c>
      <c r="BW30" s="137">
        <f t="shared" si="35"/>
        <v>1.100000000000001</v>
      </c>
      <c r="BX30" s="27">
        <f t="shared" si="36"/>
        <v>0.8308457711442786</v>
      </c>
      <c r="BY30" s="27">
        <f t="shared" si="37"/>
        <v>0.8419889502762431</v>
      </c>
      <c r="BZ30" s="137">
        <f t="shared" si="38"/>
        <v>-1.100000000000001</v>
      </c>
      <c r="CB30" s="56" t="s">
        <v>9</v>
      </c>
      <c r="CC30" s="27">
        <f t="shared" si="39"/>
        <v>0.23794967641638792</v>
      </c>
      <c r="CD30" s="27">
        <f t="shared" si="40"/>
        <v>0.23346069467078409</v>
      </c>
      <c r="CE30" s="137">
        <f t="shared" si="41"/>
        <v>0.49999999999999767</v>
      </c>
      <c r="CF30" s="27">
        <f t="shared" si="42"/>
        <v>0.76205032358361213</v>
      </c>
      <c r="CG30" s="27">
        <f t="shared" si="43"/>
        <v>0.76653930532921588</v>
      </c>
      <c r="CH30" s="137">
        <f t="shared" si="44"/>
        <v>-0.50000000000000044</v>
      </c>
      <c r="CI30" s="27">
        <f t="shared" si="45"/>
        <v>0.17904426451805297</v>
      </c>
      <c r="CJ30" s="27">
        <f t="shared" si="46"/>
        <v>0.15873151939329153</v>
      </c>
      <c r="CK30" s="137">
        <f t="shared" si="47"/>
        <v>1.9999999999999991</v>
      </c>
      <c r="CL30" s="27">
        <f t="shared" si="48"/>
        <v>0.820955735481947</v>
      </c>
      <c r="CM30" s="27">
        <f t="shared" si="49"/>
        <v>0.84126848060670845</v>
      </c>
      <c r="CN30" s="137">
        <f t="shared" si="50"/>
        <v>-2.0000000000000018</v>
      </c>
      <c r="CO30" s="108">
        <v>0</v>
      </c>
    </row>
    <row r="31" spans="2:93" ht="13.5" customHeight="1">
      <c r="B31" s="283"/>
      <c r="C31" s="344"/>
      <c r="D31" s="49" t="s">
        <v>129</v>
      </c>
      <c r="E31" s="224">
        <v>2</v>
      </c>
      <c r="F31" s="212">
        <v>0</v>
      </c>
      <c r="G31" s="199">
        <f t="shared" si="4"/>
        <v>0</v>
      </c>
      <c r="H31" s="212">
        <v>2</v>
      </c>
      <c r="I31" s="199">
        <f t="shared" si="5"/>
        <v>1</v>
      </c>
      <c r="J31" s="224">
        <v>6</v>
      </c>
      <c r="K31" s="212">
        <v>0</v>
      </c>
      <c r="L31" s="199">
        <f t="shared" si="6"/>
        <v>0</v>
      </c>
      <c r="M31" s="212">
        <v>6</v>
      </c>
      <c r="N31" s="199">
        <f t="shared" si="7"/>
        <v>1</v>
      </c>
      <c r="O31" s="224">
        <v>428</v>
      </c>
      <c r="P31" s="212">
        <v>57</v>
      </c>
      <c r="Q31" s="199">
        <f t="shared" si="8"/>
        <v>0.13317757009345793</v>
      </c>
      <c r="R31" s="212">
        <v>371</v>
      </c>
      <c r="S31" s="199">
        <f t="shared" si="9"/>
        <v>0.86682242990654201</v>
      </c>
      <c r="T31" s="224">
        <v>179</v>
      </c>
      <c r="U31" s="212">
        <v>16</v>
      </c>
      <c r="V31" s="199">
        <f t="shared" si="10"/>
        <v>8.9385474860335198E-2</v>
      </c>
      <c r="W31" s="212">
        <v>163</v>
      </c>
      <c r="X31" s="199">
        <f t="shared" si="11"/>
        <v>0.91061452513966479</v>
      </c>
      <c r="Y31" s="224">
        <v>79</v>
      </c>
      <c r="Z31" s="212">
        <v>3</v>
      </c>
      <c r="AA31" s="199">
        <f t="shared" si="12"/>
        <v>3.7974683544303799E-2</v>
      </c>
      <c r="AB31" s="212">
        <v>76</v>
      </c>
      <c r="AC31" s="199">
        <f t="shared" si="13"/>
        <v>0.96202531645569622</v>
      </c>
      <c r="AD31" s="224">
        <v>66</v>
      </c>
      <c r="AE31" s="212">
        <v>1</v>
      </c>
      <c r="AF31" s="199">
        <f t="shared" si="14"/>
        <v>1.5151515151515152E-2</v>
      </c>
      <c r="AG31" s="212">
        <v>65</v>
      </c>
      <c r="AH31" s="199">
        <f t="shared" si="15"/>
        <v>0.98484848484848486</v>
      </c>
      <c r="AI31" s="224">
        <v>33</v>
      </c>
      <c r="AJ31" s="212">
        <v>1</v>
      </c>
      <c r="AK31" s="199">
        <f t="shared" si="16"/>
        <v>3.0303030303030304E-2</v>
      </c>
      <c r="AL31" s="212">
        <v>32</v>
      </c>
      <c r="AM31" s="199">
        <f t="shared" si="17"/>
        <v>0.96969696969696972</v>
      </c>
      <c r="AN31" s="224">
        <f t="shared" si="18"/>
        <v>793</v>
      </c>
      <c r="AO31" s="212">
        <f t="shared" si="19"/>
        <v>78</v>
      </c>
      <c r="AP31" s="199">
        <f t="shared" si="20"/>
        <v>9.8360655737704916E-2</v>
      </c>
      <c r="AQ31" s="211">
        <f t="shared" si="0"/>
        <v>715</v>
      </c>
      <c r="AR31" s="199">
        <f t="shared" si="21"/>
        <v>0.90163934426229508</v>
      </c>
      <c r="AS31" s="69"/>
      <c r="AT31" s="283"/>
      <c r="AU31" s="344"/>
      <c r="AV31" s="8" t="s">
        <v>129</v>
      </c>
      <c r="AW31" s="140">
        <v>977</v>
      </c>
      <c r="AX31" s="28">
        <v>83</v>
      </c>
      <c r="AY31" s="63">
        <v>8.4953940634595701E-2</v>
      </c>
      <c r="AZ31" s="28">
        <v>894</v>
      </c>
      <c r="BA31" s="63">
        <v>0.91504605936540429</v>
      </c>
      <c r="BB31" s="69"/>
      <c r="BC31" s="2">
        <v>26</v>
      </c>
      <c r="BD31" s="8" t="s">
        <v>30</v>
      </c>
      <c r="BE31" s="27">
        <f t="shared" si="22"/>
        <v>0.22360470801899973</v>
      </c>
      <c r="BF31" s="27">
        <f t="shared" si="23"/>
        <v>0.22318987702472862</v>
      </c>
      <c r="BG31" s="27">
        <f t="shared" si="1"/>
        <v>0.77639529198100032</v>
      </c>
      <c r="BH31" s="27">
        <f t="shared" si="24"/>
        <v>0.77681012297527141</v>
      </c>
      <c r="BI31" s="27">
        <f t="shared" si="2"/>
        <v>0.17750054716568175</v>
      </c>
      <c r="BJ31" s="27">
        <f t="shared" si="25"/>
        <v>0.16012852484174181</v>
      </c>
      <c r="BK31" s="27">
        <f t="shared" si="3"/>
        <v>0.82249945283431825</v>
      </c>
      <c r="BL31" s="27">
        <f t="shared" si="26"/>
        <v>0.83987147515825822</v>
      </c>
      <c r="BN31" s="56" t="s">
        <v>43</v>
      </c>
      <c r="BO31" s="27">
        <f t="shared" si="27"/>
        <v>0.21764032073310424</v>
      </c>
      <c r="BP31" s="27">
        <f t="shared" si="28"/>
        <v>0.21654657745753988</v>
      </c>
      <c r="BQ31" s="137">
        <f t="shared" si="29"/>
        <v>0.10000000000000009</v>
      </c>
      <c r="BR31" s="27">
        <f t="shared" si="30"/>
        <v>0.78235967926689576</v>
      </c>
      <c r="BS31" s="27">
        <f t="shared" si="31"/>
        <v>0.78345342254246009</v>
      </c>
      <c r="BT31" s="137">
        <f t="shared" si="32"/>
        <v>-0.10000000000000009</v>
      </c>
      <c r="BU31" s="27">
        <f t="shared" si="33"/>
        <v>0.23181049069373943</v>
      </c>
      <c r="BV31" s="27">
        <f t="shared" si="34"/>
        <v>0.18437500000000001</v>
      </c>
      <c r="BW31" s="137">
        <f t="shared" si="35"/>
        <v>4.8000000000000016</v>
      </c>
      <c r="BX31" s="27">
        <f t="shared" si="36"/>
        <v>0.76818950930626062</v>
      </c>
      <c r="BY31" s="27">
        <f t="shared" si="37"/>
        <v>0.81562500000000004</v>
      </c>
      <c r="BZ31" s="137">
        <f t="shared" si="38"/>
        <v>-4.7999999999999936</v>
      </c>
      <c r="CB31" s="56" t="s">
        <v>43</v>
      </c>
      <c r="CC31" s="27">
        <f t="shared" si="39"/>
        <v>0.23794967641638792</v>
      </c>
      <c r="CD31" s="27">
        <f t="shared" si="40"/>
        <v>0.23346069467078409</v>
      </c>
      <c r="CE31" s="137">
        <f t="shared" si="41"/>
        <v>0.49999999999999767</v>
      </c>
      <c r="CF31" s="27">
        <f t="shared" si="42"/>
        <v>0.76205032358361213</v>
      </c>
      <c r="CG31" s="27">
        <f t="shared" si="43"/>
        <v>0.76653930532921588</v>
      </c>
      <c r="CH31" s="137">
        <f t="shared" si="44"/>
        <v>-0.50000000000000044</v>
      </c>
      <c r="CI31" s="27">
        <f t="shared" si="45"/>
        <v>0.17904426451805297</v>
      </c>
      <c r="CJ31" s="27">
        <f t="shared" si="46"/>
        <v>0.15873151939329153</v>
      </c>
      <c r="CK31" s="137">
        <f t="shared" si="47"/>
        <v>1.9999999999999991</v>
      </c>
      <c r="CL31" s="27">
        <f t="shared" si="48"/>
        <v>0.820955735481947</v>
      </c>
      <c r="CM31" s="27">
        <f t="shared" si="49"/>
        <v>0.84126848060670845</v>
      </c>
      <c r="CN31" s="137">
        <f t="shared" si="50"/>
        <v>-2.0000000000000018</v>
      </c>
      <c r="CO31" s="108">
        <v>0</v>
      </c>
    </row>
    <row r="32" spans="2:93" ht="13.5" customHeight="1">
      <c r="B32" s="284"/>
      <c r="C32" s="345"/>
      <c r="D32" s="53" t="s">
        <v>128</v>
      </c>
      <c r="E32" s="181">
        <v>10</v>
      </c>
      <c r="F32" s="182">
        <v>0</v>
      </c>
      <c r="G32" s="180">
        <f t="shared" si="4"/>
        <v>0</v>
      </c>
      <c r="H32" s="182">
        <v>10</v>
      </c>
      <c r="I32" s="180">
        <f t="shared" si="5"/>
        <v>1</v>
      </c>
      <c r="J32" s="181">
        <v>28</v>
      </c>
      <c r="K32" s="182">
        <v>3</v>
      </c>
      <c r="L32" s="180">
        <f t="shared" si="6"/>
        <v>0.10714285714285714</v>
      </c>
      <c r="M32" s="182">
        <v>25</v>
      </c>
      <c r="N32" s="180">
        <f t="shared" si="7"/>
        <v>0.8928571428571429</v>
      </c>
      <c r="O32" s="181">
        <v>2080</v>
      </c>
      <c r="P32" s="182">
        <v>354</v>
      </c>
      <c r="Q32" s="180">
        <f t="shared" si="8"/>
        <v>0.1701923076923077</v>
      </c>
      <c r="R32" s="182">
        <v>1726</v>
      </c>
      <c r="S32" s="180">
        <f t="shared" si="9"/>
        <v>0.82980769230769236</v>
      </c>
      <c r="T32" s="181">
        <v>1442</v>
      </c>
      <c r="U32" s="182">
        <v>183</v>
      </c>
      <c r="V32" s="180">
        <f t="shared" si="10"/>
        <v>0.12690707350901526</v>
      </c>
      <c r="W32" s="182">
        <v>1259</v>
      </c>
      <c r="X32" s="180">
        <f t="shared" si="11"/>
        <v>0.87309292649098469</v>
      </c>
      <c r="Y32" s="181">
        <v>917</v>
      </c>
      <c r="Z32" s="182">
        <v>97</v>
      </c>
      <c r="AA32" s="180">
        <f t="shared" si="12"/>
        <v>0.10577971646673937</v>
      </c>
      <c r="AB32" s="182">
        <v>820</v>
      </c>
      <c r="AC32" s="180">
        <f t="shared" si="13"/>
        <v>0.89422028353326066</v>
      </c>
      <c r="AD32" s="181">
        <v>456</v>
      </c>
      <c r="AE32" s="182">
        <v>23</v>
      </c>
      <c r="AF32" s="180">
        <f t="shared" si="14"/>
        <v>5.0438596491228067E-2</v>
      </c>
      <c r="AG32" s="182">
        <v>433</v>
      </c>
      <c r="AH32" s="180">
        <f t="shared" si="15"/>
        <v>0.94956140350877194</v>
      </c>
      <c r="AI32" s="181">
        <v>163</v>
      </c>
      <c r="AJ32" s="182">
        <v>4</v>
      </c>
      <c r="AK32" s="180">
        <f t="shared" si="16"/>
        <v>2.4539877300613498E-2</v>
      </c>
      <c r="AL32" s="182">
        <v>159</v>
      </c>
      <c r="AM32" s="180">
        <f t="shared" si="17"/>
        <v>0.97546012269938653</v>
      </c>
      <c r="AN32" s="181">
        <f t="shared" si="18"/>
        <v>5096</v>
      </c>
      <c r="AO32" s="182">
        <f t="shared" si="19"/>
        <v>664</v>
      </c>
      <c r="AP32" s="180">
        <f t="shared" si="20"/>
        <v>0.13029827315541601</v>
      </c>
      <c r="AQ32" s="220">
        <f t="shared" si="0"/>
        <v>4432</v>
      </c>
      <c r="AR32" s="180">
        <f t="shared" si="21"/>
        <v>0.86970172684458402</v>
      </c>
      <c r="AS32" s="69"/>
      <c r="AT32" s="284"/>
      <c r="AU32" s="345"/>
      <c r="AV32" s="110" t="s">
        <v>67</v>
      </c>
      <c r="AW32" s="140">
        <v>5297</v>
      </c>
      <c r="AX32" s="28">
        <v>639</v>
      </c>
      <c r="AY32" s="63">
        <v>0.1206343213139513</v>
      </c>
      <c r="AZ32" s="28">
        <v>4658</v>
      </c>
      <c r="BA32" s="63">
        <v>0.87936567868604876</v>
      </c>
      <c r="BB32" s="69"/>
      <c r="BC32" s="2">
        <v>27</v>
      </c>
      <c r="BD32" s="8" t="s">
        <v>31</v>
      </c>
      <c r="BE32" s="27">
        <f t="shared" si="22"/>
        <v>0.19901880621422732</v>
      </c>
      <c r="BF32" s="27">
        <f t="shared" si="23"/>
        <v>0.20269595606590116</v>
      </c>
      <c r="BG32" s="27">
        <f t="shared" si="1"/>
        <v>0.8009811937857727</v>
      </c>
      <c r="BH32" s="27">
        <f t="shared" si="24"/>
        <v>0.79730404393409882</v>
      </c>
      <c r="BI32" s="27">
        <f t="shared" si="2"/>
        <v>0.14743368928694453</v>
      </c>
      <c r="BJ32" s="27">
        <f t="shared" si="25"/>
        <v>0.12656751239428404</v>
      </c>
      <c r="BK32" s="27">
        <f t="shared" si="3"/>
        <v>0.85256631071305544</v>
      </c>
      <c r="BL32" s="27">
        <f t="shared" si="26"/>
        <v>0.8734324876057159</v>
      </c>
      <c r="BN32" s="56" t="s">
        <v>25</v>
      </c>
      <c r="BO32" s="27">
        <f t="shared" si="27"/>
        <v>0.41503340757238305</v>
      </c>
      <c r="BP32" s="27">
        <f t="shared" si="28"/>
        <v>0.41268226517463547</v>
      </c>
      <c r="BQ32" s="137">
        <f t="shared" si="29"/>
        <v>0.20000000000000018</v>
      </c>
      <c r="BR32" s="27">
        <f t="shared" si="30"/>
        <v>0.58496659242761695</v>
      </c>
      <c r="BS32" s="27">
        <f t="shared" si="31"/>
        <v>0.58731773482536453</v>
      </c>
      <c r="BT32" s="137">
        <f t="shared" si="32"/>
        <v>-0.20000000000000018</v>
      </c>
      <c r="BU32" s="27">
        <f t="shared" si="33"/>
        <v>0.28212290502793297</v>
      </c>
      <c r="BV32" s="27">
        <f t="shared" si="34"/>
        <v>0.23327305605786619</v>
      </c>
      <c r="BW32" s="137">
        <f t="shared" si="35"/>
        <v>4.8999999999999959</v>
      </c>
      <c r="BX32" s="27">
        <f t="shared" si="36"/>
        <v>0.71787709497206709</v>
      </c>
      <c r="BY32" s="27">
        <f t="shared" si="37"/>
        <v>0.76672694394213381</v>
      </c>
      <c r="BZ32" s="137">
        <f t="shared" si="38"/>
        <v>-4.9000000000000039</v>
      </c>
      <c r="CB32" s="56" t="s">
        <v>25</v>
      </c>
      <c r="CC32" s="27">
        <f t="shared" si="39"/>
        <v>0.23794967641638792</v>
      </c>
      <c r="CD32" s="27">
        <f t="shared" si="40"/>
        <v>0.23346069467078409</v>
      </c>
      <c r="CE32" s="137">
        <f t="shared" si="41"/>
        <v>0.49999999999999767</v>
      </c>
      <c r="CF32" s="27">
        <f t="shared" si="42"/>
        <v>0.76205032358361213</v>
      </c>
      <c r="CG32" s="27">
        <f t="shared" si="43"/>
        <v>0.76653930532921588</v>
      </c>
      <c r="CH32" s="137">
        <f t="shared" si="44"/>
        <v>-0.50000000000000044</v>
      </c>
      <c r="CI32" s="27">
        <f t="shared" si="45"/>
        <v>0.17904426451805297</v>
      </c>
      <c r="CJ32" s="27">
        <f t="shared" si="46"/>
        <v>0.15873151939329153</v>
      </c>
      <c r="CK32" s="137">
        <f t="shared" si="47"/>
        <v>1.9999999999999991</v>
      </c>
      <c r="CL32" s="27">
        <f t="shared" si="48"/>
        <v>0.820955735481947</v>
      </c>
      <c r="CM32" s="27">
        <f t="shared" si="49"/>
        <v>0.84126848060670845</v>
      </c>
      <c r="CN32" s="137">
        <f t="shared" si="50"/>
        <v>-2.0000000000000018</v>
      </c>
      <c r="CO32" s="108">
        <v>0</v>
      </c>
    </row>
    <row r="33" spans="1:93" ht="13.5" customHeight="1">
      <c r="B33" s="282">
        <v>10</v>
      </c>
      <c r="C33" s="343" t="s">
        <v>52</v>
      </c>
      <c r="D33" s="54" t="s">
        <v>130</v>
      </c>
      <c r="E33" s="175">
        <v>18</v>
      </c>
      <c r="F33" s="176">
        <v>2</v>
      </c>
      <c r="G33" s="174">
        <f t="shared" si="4"/>
        <v>0.1111111111111111</v>
      </c>
      <c r="H33" s="176">
        <v>16</v>
      </c>
      <c r="I33" s="174">
        <f t="shared" si="5"/>
        <v>0.88888888888888884</v>
      </c>
      <c r="J33" s="175">
        <v>53</v>
      </c>
      <c r="K33" s="176">
        <v>6</v>
      </c>
      <c r="L33" s="174">
        <f t="shared" si="6"/>
        <v>0.11320754716981132</v>
      </c>
      <c r="M33" s="176">
        <v>47</v>
      </c>
      <c r="N33" s="174">
        <f t="shared" si="7"/>
        <v>0.8867924528301887</v>
      </c>
      <c r="O33" s="175">
        <v>4222</v>
      </c>
      <c r="P33" s="176">
        <v>1063</v>
      </c>
      <c r="Q33" s="174">
        <f t="shared" si="8"/>
        <v>0.25177640928469919</v>
      </c>
      <c r="R33" s="176">
        <v>3159</v>
      </c>
      <c r="S33" s="174">
        <f t="shared" si="9"/>
        <v>0.74822359071530076</v>
      </c>
      <c r="T33" s="175">
        <v>3474</v>
      </c>
      <c r="U33" s="176">
        <v>792</v>
      </c>
      <c r="V33" s="174">
        <f t="shared" si="10"/>
        <v>0.22797927461139897</v>
      </c>
      <c r="W33" s="176">
        <v>2682</v>
      </c>
      <c r="X33" s="174">
        <f t="shared" si="11"/>
        <v>0.772020725388601</v>
      </c>
      <c r="Y33" s="175">
        <v>2282</v>
      </c>
      <c r="Z33" s="176">
        <v>394</v>
      </c>
      <c r="AA33" s="174">
        <f t="shared" si="12"/>
        <v>0.1726555652936021</v>
      </c>
      <c r="AB33" s="176">
        <v>1888</v>
      </c>
      <c r="AC33" s="174">
        <f t="shared" si="13"/>
        <v>0.82734443470639785</v>
      </c>
      <c r="AD33" s="175">
        <v>1021</v>
      </c>
      <c r="AE33" s="176">
        <v>114</v>
      </c>
      <c r="AF33" s="174">
        <f t="shared" si="14"/>
        <v>0.11165523996082272</v>
      </c>
      <c r="AG33" s="176">
        <v>907</v>
      </c>
      <c r="AH33" s="174">
        <f t="shared" si="15"/>
        <v>0.88834476003917728</v>
      </c>
      <c r="AI33" s="175">
        <v>290</v>
      </c>
      <c r="AJ33" s="176">
        <v>14</v>
      </c>
      <c r="AK33" s="174">
        <f t="shared" si="16"/>
        <v>4.8275862068965517E-2</v>
      </c>
      <c r="AL33" s="176">
        <v>276</v>
      </c>
      <c r="AM33" s="174">
        <f t="shared" si="17"/>
        <v>0.9517241379310345</v>
      </c>
      <c r="AN33" s="175">
        <f t="shared" si="18"/>
        <v>11360</v>
      </c>
      <c r="AO33" s="176">
        <f t="shared" si="19"/>
        <v>2385</v>
      </c>
      <c r="AP33" s="174">
        <f t="shared" si="20"/>
        <v>0.20994718309859156</v>
      </c>
      <c r="AQ33" s="203">
        <f t="shared" si="0"/>
        <v>8975</v>
      </c>
      <c r="AR33" s="174">
        <f t="shared" si="21"/>
        <v>0.79005281690140849</v>
      </c>
      <c r="AS33" s="69"/>
      <c r="AT33" s="282">
        <v>10</v>
      </c>
      <c r="AU33" s="343" t="s">
        <v>52</v>
      </c>
      <c r="AV33" s="8" t="s">
        <v>123</v>
      </c>
      <c r="AW33" s="140">
        <v>11111</v>
      </c>
      <c r="AX33" s="28">
        <v>2210</v>
      </c>
      <c r="AY33" s="63">
        <v>0.1989019890198902</v>
      </c>
      <c r="AZ33" s="28">
        <v>8901</v>
      </c>
      <c r="BA33" s="63">
        <v>0.8010980109801098</v>
      </c>
      <c r="BB33" s="69"/>
      <c r="BC33" s="2">
        <v>28</v>
      </c>
      <c r="BD33" s="8" t="s">
        <v>32</v>
      </c>
      <c r="BE33" s="27">
        <f t="shared" si="22"/>
        <v>0.21191066997518609</v>
      </c>
      <c r="BF33" s="27">
        <f t="shared" si="23"/>
        <v>0.21235054693462224</v>
      </c>
      <c r="BG33" s="27">
        <f t="shared" si="1"/>
        <v>0.78808933002481385</v>
      </c>
      <c r="BH33" s="27">
        <f t="shared" si="24"/>
        <v>0.78764945306537781</v>
      </c>
      <c r="BI33" s="27">
        <f t="shared" si="2"/>
        <v>0.17304347826086958</v>
      </c>
      <c r="BJ33" s="27">
        <f t="shared" si="25"/>
        <v>0.16349085365853658</v>
      </c>
      <c r="BK33" s="27">
        <f t="shared" si="3"/>
        <v>0.82695652173913048</v>
      </c>
      <c r="BL33" s="27">
        <f t="shared" si="26"/>
        <v>0.83650914634146345</v>
      </c>
      <c r="BN33" s="56" t="s">
        <v>20</v>
      </c>
      <c r="BO33" s="27">
        <f t="shared" si="27"/>
        <v>0.21255076122830766</v>
      </c>
      <c r="BP33" s="27">
        <f t="shared" si="28"/>
        <v>0.21189613991832962</v>
      </c>
      <c r="BQ33" s="137">
        <f t="shared" si="29"/>
        <v>0.10000000000000009</v>
      </c>
      <c r="BR33" s="27">
        <f t="shared" si="30"/>
        <v>0.78744923877169237</v>
      </c>
      <c r="BS33" s="27">
        <f t="shared" si="31"/>
        <v>0.78810386008167044</v>
      </c>
      <c r="BT33" s="137">
        <f t="shared" si="32"/>
        <v>-0.10000000000000009</v>
      </c>
      <c r="BU33" s="27">
        <f t="shared" si="33"/>
        <v>0.16436327739387957</v>
      </c>
      <c r="BV33" s="27">
        <f t="shared" si="34"/>
        <v>0.1550429669832655</v>
      </c>
      <c r="BW33" s="137">
        <f t="shared" si="35"/>
        <v>0.9000000000000008</v>
      </c>
      <c r="BX33" s="27">
        <f t="shared" si="36"/>
        <v>0.83563672260612043</v>
      </c>
      <c r="BY33" s="27">
        <f t="shared" si="37"/>
        <v>0.84495703301673453</v>
      </c>
      <c r="BZ33" s="137">
        <f t="shared" si="38"/>
        <v>-0.9000000000000008</v>
      </c>
      <c r="CB33" s="56" t="s">
        <v>20</v>
      </c>
      <c r="CC33" s="27">
        <f t="shared" si="39"/>
        <v>0.23794967641638792</v>
      </c>
      <c r="CD33" s="27">
        <f t="shared" si="40"/>
        <v>0.23346069467078409</v>
      </c>
      <c r="CE33" s="137">
        <f t="shared" si="41"/>
        <v>0.49999999999999767</v>
      </c>
      <c r="CF33" s="27">
        <f t="shared" si="42"/>
        <v>0.76205032358361213</v>
      </c>
      <c r="CG33" s="27">
        <f t="shared" si="43"/>
        <v>0.76653930532921588</v>
      </c>
      <c r="CH33" s="137">
        <f t="shared" si="44"/>
        <v>-0.50000000000000044</v>
      </c>
      <c r="CI33" s="27">
        <f t="shared" si="45"/>
        <v>0.17904426451805297</v>
      </c>
      <c r="CJ33" s="27">
        <f t="shared" si="46"/>
        <v>0.15873151939329153</v>
      </c>
      <c r="CK33" s="137">
        <f t="shared" si="47"/>
        <v>1.9999999999999991</v>
      </c>
      <c r="CL33" s="27">
        <f t="shared" si="48"/>
        <v>0.820955735481947</v>
      </c>
      <c r="CM33" s="27">
        <f t="shared" si="49"/>
        <v>0.84126848060670845</v>
      </c>
      <c r="CN33" s="137">
        <f t="shared" si="50"/>
        <v>-2.0000000000000018</v>
      </c>
      <c r="CO33" s="108">
        <v>0</v>
      </c>
    </row>
    <row r="34" spans="1:93" ht="13.5" customHeight="1">
      <c r="A34" s="55"/>
      <c r="B34" s="283"/>
      <c r="C34" s="344"/>
      <c r="D34" s="49" t="s">
        <v>129</v>
      </c>
      <c r="E34" s="224">
        <v>1</v>
      </c>
      <c r="F34" s="212">
        <v>0</v>
      </c>
      <c r="G34" s="199">
        <f t="shared" si="4"/>
        <v>0</v>
      </c>
      <c r="H34" s="212">
        <v>1</v>
      </c>
      <c r="I34" s="199">
        <f t="shared" si="5"/>
        <v>1</v>
      </c>
      <c r="J34" s="224">
        <v>6</v>
      </c>
      <c r="K34" s="212">
        <v>0</v>
      </c>
      <c r="L34" s="199">
        <f t="shared" si="6"/>
        <v>0</v>
      </c>
      <c r="M34" s="212">
        <v>6</v>
      </c>
      <c r="N34" s="199">
        <f t="shared" si="7"/>
        <v>1</v>
      </c>
      <c r="O34" s="224">
        <v>915</v>
      </c>
      <c r="P34" s="212">
        <v>153</v>
      </c>
      <c r="Q34" s="199">
        <f t="shared" si="8"/>
        <v>0.16721311475409836</v>
      </c>
      <c r="R34" s="212">
        <v>762</v>
      </c>
      <c r="S34" s="199">
        <f t="shared" si="9"/>
        <v>0.83278688524590161</v>
      </c>
      <c r="T34" s="224">
        <v>384</v>
      </c>
      <c r="U34" s="212">
        <v>72</v>
      </c>
      <c r="V34" s="199">
        <f t="shared" si="10"/>
        <v>0.1875</v>
      </c>
      <c r="W34" s="212">
        <v>312</v>
      </c>
      <c r="X34" s="199">
        <f t="shared" si="11"/>
        <v>0.8125</v>
      </c>
      <c r="Y34" s="224">
        <v>176</v>
      </c>
      <c r="Z34" s="212">
        <v>18</v>
      </c>
      <c r="AA34" s="199">
        <f t="shared" si="12"/>
        <v>0.10227272727272728</v>
      </c>
      <c r="AB34" s="212">
        <v>158</v>
      </c>
      <c r="AC34" s="199">
        <f t="shared" si="13"/>
        <v>0.89772727272727271</v>
      </c>
      <c r="AD34" s="224">
        <v>91</v>
      </c>
      <c r="AE34" s="212">
        <v>4</v>
      </c>
      <c r="AF34" s="199">
        <f t="shared" si="14"/>
        <v>4.3956043956043959E-2</v>
      </c>
      <c r="AG34" s="212">
        <v>87</v>
      </c>
      <c r="AH34" s="199">
        <f t="shared" si="15"/>
        <v>0.95604395604395609</v>
      </c>
      <c r="AI34" s="224">
        <v>57</v>
      </c>
      <c r="AJ34" s="212">
        <v>0</v>
      </c>
      <c r="AK34" s="199">
        <f t="shared" si="16"/>
        <v>0</v>
      </c>
      <c r="AL34" s="212">
        <v>57</v>
      </c>
      <c r="AM34" s="199">
        <f t="shared" si="17"/>
        <v>1</v>
      </c>
      <c r="AN34" s="224">
        <f t="shared" si="18"/>
        <v>1630</v>
      </c>
      <c r="AO34" s="212">
        <f t="shared" si="19"/>
        <v>247</v>
      </c>
      <c r="AP34" s="199">
        <f t="shared" si="20"/>
        <v>0.15153374233128836</v>
      </c>
      <c r="AQ34" s="211">
        <f t="shared" si="0"/>
        <v>1383</v>
      </c>
      <c r="AR34" s="199">
        <f t="shared" si="21"/>
        <v>0.84846625766871164</v>
      </c>
      <c r="AS34" s="69"/>
      <c r="AT34" s="283"/>
      <c r="AU34" s="344"/>
      <c r="AV34" s="8" t="s">
        <v>129</v>
      </c>
      <c r="AW34" s="140">
        <v>1844</v>
      </c>
      <c r="AX34" s="28">
        <v>236</v>
      </c>
      <c r="AY34" s="63">
        <v>0.1279826464208243</v>
      </c>
      <c r="AZ34" s="28">
        <v>1608</v>
      </c>
      <c r="BA34" s="63">
        <v>0.87201735357917576</v>
      </c>
      <c r="BB34" s="69"/>
      <c r="BC34" s="2">
        <v>29</v>
      </c>
      <c r="BD34" s="8" t="s">
        <v>33</v>
      </c>
      <c r="BE34" s="27">
        <f t="shared" si="22"/>
        <v>0.22303514858953086</v>
      </c>
      <c r="BF34" s="27">
        <f t="shared" si="23"/>
        <v>0.22724135286448346</v>
      </c>
      <c r="BG34" s="27">
        <f t="shared" si="1"/>
        <v>0.77696485141046912</v>
      </c>
      <c r="BH34" s="27">
        <f t="shared" si="24"/>
        <v>0.77275864713551656</v>
      </c>
      <c r="BI34" s="27">
        <f t="shared" si="2"/>
        <v>0.16465475615644617</v>
      </c>
      <c r="BJ34" s="27">
        <f t="shared" si="25"/>
        <v>0.15757311217808817</v>
      </c>
      <c r="BK34" s="27">
        <f t="shared" si="3"/>
        <v>0.8353452438435538</v>
      </c>
      <c r="BL34" s="27">
        <f t="shared" si="26"/>
        <v>0.84242688782191177</v>
      </c>
      <c r="BN34" s="56" t="s">
        <v>44</v>
      </c>
      <c r="BO34" s="27">
        <f t="shared" si="27"/>
        <v>0.21245634458672877</v>
      </c>
      <c r="BP34" s="27">
        <f t="shared" si="28"/>
        <v>0.21258363657706303</v>
      </c>
      <c r="BQ34" s="137">
        <f t="shared" si="29"/>
        <v>-0.10000000000000009</v>
      </c>
      <c r="BR34" s="27">
        <f t="shared" si="30"/>
        <v>0.7875436554132712</v>
      </c>
      <c r="BS34" s="27">
        <f t="shared" si="31"/>
        <v>0.78741636342293697</v>
      </c>
      <c r="BT34" s="137">
        <f t="shared" si="32"/>
        <v>0.10000000000000009</v>
      </c>
      <c r="BU34" s="27">
        <f t="shared" si="33"/>
        <v>0.17655367231638419</v>
      </c>
      <c r="BV34" s="27">
        <f t="shared" si="34"/>
        <v>0.176056338028169</v>
      </c>
      <c r="BW34" s="137">
        <f t="shared" si="35"/>
        <v>0.10000000000000009</v>
      </c>
      <c r="BX34" s="27">
        <f t="shared" si="36"/>
        <v>0.82344632768361581</v>
      </c>
      <c r="BY34" s="27">
        <f t="shared" si="37"/>
        <v>0.823943661971831</v>
      </c>
      <c r="BZ34" s="137">
        <f t="shared" si="38"/>
        <v>-0.10000000000000009</v>
      </c>
      <c r="CB34" s="56" t="s">
        <v>44</v>
      </c>
      <c r="CC34" s="27">
        <f t="shared" si="39"/>
        <v>0.23794967641638792</v>
      </c>
      <c r="CD34" s="27">
        <f t="shared" si="40"/>
        <v>0.23346069467078409</v>
      </c>
      <c r="CE34" s="137">
        <f t="shared" si="41"/>
        <v>0.49999999999999767</v>
      </c>
      <c r="CF34" s="27">
        <f t="shared" si="42"/>
        <v>0.76205032358361213</v>
      </c>
      <c r="CG34" s="27">
        <f t="shared" si="43"/>
        <v>0.76653930532921588</v>
      </c>
      <c r="CH34" s="137">
        <f t="shared" si="44"/>
        <v>-0.50000000000000044</v>
      </c>
      <c r="CI34" s="27">
        <f t="shared" si="45"/>
        <v>0.17904426451805297</v>
      </c>
      <c r="CJ34" s="27">
        <f t="shared" si="46"/>
        <v>0.15873151939329153</v>
      </c>
      <c r="CK34" s="137">
        <f t="shared" si="47"/>
        <v>1.9999999999999991</v>
      </c>
      <c r="CL34" s="27">
        <f t="shared" si="48"/>
        <v>0.820955735481947</v>
      </c>
      <c r="CM34" s="27">
        <f t="shared" si="49"/>
        <v>0.84126848060670845</v>
      </c>
      <c r="CN34" s="137">
        <f t="shared" si="50"/>
        <v>-2.0000000000000018</v>
      </c>
      <c r="CO34" s="108">
        <v>0</v>
      </c>
    </row>
    <row r="35" spans="1:93" ht="13.5" customHeight="1">
      <c r="A35" s="55"/>
      <c r="B35" s="284"/>
      <c r="C35" s="345"/>
      <c r="D35" s="53" t="s">
        <v>128</v>
      </c>
      <c r="E35" s="181">
        <v>19</v>
      </c>
      <c r="F35" s="182">
        <v>2</v>
      </c>
      <c r="G35" s="180">
        <f t="shared" si="4"/>
        <v>0.10526315789473684</v>
      </c>
      <c r="H35" s="182">
        <v>17</v>
      </c>
      <c r="I35" s="180">
        <f t="shared" si="5"/>
        <v>0.89473684210526316</v>
      </c>
      <c r="J35" s="181">
        <v>59</v>
      </c>
      <c r="K35" s="182">
        <v>6</v>
      </c>
      <c r="L35" s="180">
        <f t="shared" si="6"/>
        <v>0.10169491525423729</v>
      </c>
      <c r="M35" s="182">
        <v>53</v>
      </c>
      <c r="N35" s="180">
        <f t="shared" si="7"/>
        <v>0.89830508474576276</v>
      </c>
      <c r="O35" s="181">
        <v>5137</v>
      </c>
      <c r="P35" s="182">
        <v>1216</v>
      </c>
      <c r="Q35" s="180">
        <f t="shared" si="8"/>
        <v>0.23671403542923886</v>
      </c>
      <c r="R35" s="182">
        <v>3921</v>
      </c>
      <c r="S35" s="180">
        <f t="shared" si="9"/>
        <v>0.76328596457076114</v>
      </c>
      <c r="T35" s="181">
        <v>3858</v>
      </c>
      <c r="U35" s="182">
        <v>864</v>
      </c>
      <c r="V35" s="180">
        <f t="shared" si="10"/>
        <v>0.22395023328149299</v>
      </c>
      <c r="W35" s="182">
        <v>2994</v>
      </c>
      <c r="X35" s="180">
        <f t="shared" si="11"/>
        <v>0.77604976671850701</v>
      </c>
      <c r="Y35" s="181">
        <v>2458</v>
      </c>
      <c r="Z35" s="182">
        <v>412</v>
      </c>
      <c r="AA35" s="180">
        <f t="shared" si="12"/>
        <v>0.16761594792514239</v>
      </c>
      <c r="AB35" s="182">
        <v>2046</v>
      </c>
      <c r="AC35" s="180">
        <f t="shared" si="13"/>
        <v>0.83238405207485766</v>
      </c>
      <c r="AD35" s="181">
        <v>1112</v>
      </c>
      <c r="AE35" s="182">
        <v>118</v>
      </c>
      <c r="AF35" s="180">
        <f t="shared" si="14"/>
        <v>0.10611510791366907</v>
      </c>
      <c r="AG35" s="182">
        <v>994</v>
      </c>
      <c r="AH35" s="180">
        <f t="shared" si="15"/>
        <v>0.89388489208633093</v>
      </c>
      <c r="AI35" s="181">
        <v>347</v>
      </c>
      <c r="AJ35" s="182">
        <v>14</v>
      </c>
      <c r="AK35" s="180">
        <f t="shared" si="16"/>
        <v>4.0345821325648415E-2</v>
      </c>
      <c r="AL35" s="182">
        <v>333</v>
      </c>
      <c r="AM35" s="180">
        <f t="shared" si="17"/>
        <v>0.95965417867435154</v>
      </c>
      <c r="AN35" s="181">
        <f t="shared" si="18"/>
        <v>12990</v>
      </c>
      <c r="AO35" s="182">
        <f t="shared" si="19"/>
        <v>2632</v>
      </c>
      <c r="AP35" s="180">
        <f t="shared" si="20"/>
        <v>0.20261739799846035</v>
      </c>
      <c r="AQ35" s="220">
        <f t="shared" si="0"/>
        <v>10358</v>
      </c>
      <c r="AR35" s="180">
        <f t="shared" si="21"/>
        <v>0.79738260200153965</v>
      </c>
      <c r="AS35" s="69"/>
      <c r="AT35" s="284"/>
      <c r="AU35" s="345"/>
      <c r="AV35" s="110" t="s">
        <v>67</v>
      </c>
      <c r="AW35" s="140">
        <v>12955</v>
      </c>
      <c r="AX35" s="28">
        <v>2446</v>
      </c>
      <c r="AY35" s="63">
        <v>0.18880741026630646</v>
      </c>
      <c r="AZ35" s="28">
        <v>10509</v>
      </c>
      <c r="BA35" s="63">
        <v>0.81119258973369357</v>
      </c>
      <c r="BB35" s="69"/>
      <c r="BC35" s="2">
        <v>30</v>
      </c>
      <c r="BD35" s="8" t="s">
        <v>34</v>
      </c>
      <c r="BE35" s="27">
        <f t="shared" si="22"/>
        <v>0.2257699915230291</v>
      </c>
      <c r="BF35" s="27">
        <f t="shared" si="23"/>
        <v>0.22063831015178623</v>
      </c>
      <c r="BG35" s="27">
        <f t="shared" si="1"/>
        <v>0.77423000847697088</v>
      </c>
      <c r="BH35" s="27">
        <f t="shared" si="24"/>
        <v>0.77936168984821375</v>
      </c>
      <c r="BI35" s="27">
        <f t="shared" si="2"/>
        <v>0.16737206617929973</v>
      </c>
      <c r="BJ35" s="27">
        <f t="shared" si="25"/>
        <v>0.14558001971738416</v>
      </c>
      <c r="BK35" s="27">
        <f t="shared" si="3"/>
        <v>0.83262793382070022</v>
      </c>
      <c r="BL35" s="27">
        <f t="shared" si="26"/>
        <v>0.85441998028261579</v>
      </c>
      <c r="BN35" s="56" t="s">
        <v>16</v>
      </c>
      <c r="BO35" s="27">
        <f t="shared" si="27"/>
        <v>0.22688072177258856</v>
      </c>
      <c r="BP35" s="27">
        <f t="shared" si="28"/>
        <v>0.22663614328036627</v>
      </c>
      <c r="BQ35" s="137">
        <f t="shared" si="29"/>
        <v>0</v>
      </c>
      <c r="BR35" s="27">
        <f t="shared" si="30"/>
        <v>0.77311927822741144</v>
      </c>
      <c r="BS35" s="27">
        <f t="shared" si="31"/>
        <v>0.7733638567196337</v>
      </c>
      <c r="BT35" s="137">
        <f t="shared" si="32"/>
        <v>0</v>
      </c>
      <c r="BU35" s="27">
        <f t="shared" si="33"/>
        <v>0.20439739413680783</v>
      </c>
      <c r="BV35" s="27">
        <f t="shared" si="34"/>
        <v>0.17065868263473055</v>
      </c>
      <c r="BW35" s="137">
        <f t="shared" si="35"/>
        <v>3.2999999999999972</v>
      </c>
      <c r="BX35" s="27">
        <f t="shared" si="36"/>
        <v>0.7956026058631922</v>
      </c>
      <c r="BY35" s="27">
        <f t="shared" si="37"/>
        <v>0.8293413173652695</v>
      </c>
      <c r="BZ35" s="137">
        <f t="shared" si="38"/>
        <v>-3.2999999999999918</v>
      </c>
      <c r="CB35" s="56" t="s">
        <v>16</v>
      </c>
      <c r="CC35" s="27">
        <f t="shared" si="39"/>
        <v>0.23794967641638792</v>
      </c>
      <c r="CD35" s="27">
        <f t="shared" si="40"/>
        <v>0.23346069467078409</v>
      </c>
      <c r="CE35" s="137">
        <f t="shared" si="41"/>
        <v>0.49999999999999767</v>
      </c>
      <c r="CF35" s="27">
        <f t="shared" si="42"/>
        <v>0.76205032358361213</v>
      </c>
      <c r="CG35" s="27">
        <f t="shared" si="43"/>
        <v>0.76653930532921588</v>
      </c>
      <c r="CH35" s="137">
        <f t="shared" si="44"/>
        <v>-0.50000000000000044</v>
      </c>
      <c r="CI35" s="27">
        <f t="shared" si="45"/>
        <v>0.17904426451805297</v>
      </c>
      <c r="CJ35" s="27">
        <f t="shared" si="46"/>
        <v>0.15873151939329153</v>
      </c>
      <c r="CK35" s="137">
        <f t="shared" si="47"/>
        <v>1.9999999999999991</v>
      </c>
      <c r="CL35" s="27">
        <f t="shared" si="48"/>
        <v>0.820955735481947</v>
      </c>
      <c r="CM35" s="27">
        <f t="shared" si="49"/>
        <v>0.84126848060670845</v>
      </c>
      <c r="CN35" s="137">
        <f t="shared" si="50"/>
        <v>-2.0000000000000018</v>
      </c>
      <c r="CO35" s="108">
        <v>0</v>
      </c>
    </row>
    <row r="36" spans="1:93" ht="13.5" customHeight="1">
      <c r="A36" s="55"/>
      <c r="B36" s="282">
        <v>11</v>
      </c>
      <c r="C36" s="343" t="s">
        <v>53</v>
      </c>
      <c r="D36" s="54" t="s">
        <v>130</v>
      </c>
      <c r="E36" s="175">
        <v>22</v>
      </c>
      <c r="F36" s="176">
        <v>6</v>
      </c>
      <c r="G36" s="174">
        <f t="shared" si="4"/>
        <v>0.27272727272727271</v>
      </c>
      <c r="H36" s="176">
        <v>16</v>
      </c>
      <c r="I36" s="174">
        <f t="shared" si="5"/>
        <v>0.72727272727272729</v>
      </c>
      <c r="J36" s="175">
        <v>86</v>
      </c>
      <c r="K36" s="176">
        <v>8</v>
      </c>
      <c r="L36" s="174">
        <f t="shared" si="6"/>
        <v>9.3023255813953487E-2</v>
      </c>
      <c r="M36" s="176">
        <v>78</v>
      </c>
      <c r="N36" s="174">
        <f t="shared" si="7"/>
        <v>0.90697674418604646</v>
      </c>
      <c r="O36" s="175">
        <v>6847</v>
      </c>
      <c r="P36" s="176">
        <v>1466</v>
      </c>
      <c r="Q36" s="174">
        <f t="shared" si="8"/>
        <v>0.21410836862859647</v>
      </c>
      <c r="R36" s="176">
        <v>5381</v>
      </c>
      <c r="S36" s="174">
        <f t="shared" si="9"/>
        <v>0.7858916313714035</v>
      </c>
      <c r="T36" s="175">
        <v>5979</v>
      </c>
      <c r="U36" s="176">
        <v>1069</v>
      </c>
      <c r="V36" s="174">
        <f t="shared" si="10"/>
        <v>0.17879244020739254</v>
      </c>
      <c r="W36" s="176">
        <v>4910</v>
      </c>
      <c r="X36" s="174">
        <f t="shared" si="11"/>
        <v>0.82120755979260751</v>
      </c>
      <c r="Y36" s="175">
        <v>3794</v>
      </c>
      <c r="Z36" s="176">
        <v>534</v>
      </c>
      <c r="AA36" s="174">
        <f t="shared" si="12"/>
        <v>0.14074855034264627</v>
      </c>
      <c r="AB36" s="176">
        <v>3260</v>
      </c>
      <c r="AC36" s="174">
        <f t="shared" si="13"/>
        <v>0.85925144965735367</v>
      </c>
      <c r="AD36" s="175">
        <v>1802</v>
      </c>
      <c r="AE36" s="176">
        <v>163</v>
      </c>
      <c r="AF36" s="174">
        <f t="shared" si="14"/>
        <v>9.0455049944506108E-2</v>
      </c>
      <c r="AG36" s="176">
        <v>1639</v>
      </c>
      <c r="AH36" s="174">
        <f t="shared" si="15"/>
        <v>0.90954495005549385</v>
      </c>
      <c r="AI36" s="175">
        <v>526</v>
      </c>
      <c r="AJ36" s="176">
        <v>35</v>
      </c>
      <c r="AK36" s="174">
        <f t="shared" si="16"/>
        <v>6.6539923954372623E-2</v>
      </c>
      <c r="AL36" s="176">
        <v>491</v>
      </c>
      <c r="AM36" s="174">
        <f t="shared" si="17"/>
        <v>0.93346007604562742</v>
      </c>
      <c r="AN36" s="175">
        <f t="shared" si="18"/>
        <v>19056</v>
      </c>
      <c r="AO36" s="176">
        <f t="shared" si="19"/>
        <v>3281</v>
      </c>
      <c r="AP36" s="174">
        <f t="shared" si="20"/>
        <v>0.17217674223341731</v>
      </c>
      <c r="AQ36" s="203">
        <f t="shared" si="0"/>
        <v>15775</v>
      </c>
      <c r="AR36" s="174">
        <f t="shared" si="21"/>
        <v>0.82782325776658272</v>
      </c>
      <c r="AS36" s="69"/>
      <c r="AT36" s="282">
        <v>11</v>
      </c>
      <c r="AU36" s="343" t="s">
        <v>53</v>
      </c>
      <c r="AV36" s="8" t="s">
        <v>123</v>
      </c>
      <c r="AW36" s="140">
        <v>18783</v>
      </c>
      <c r="AX36" s="28">
        <v>3172</v>
      </c>
      <c r="AY36" s="63">
        <v>0.16887611137730926</v>
      </c>
      <c r="AZ36" s="28">
        <v>15611</v>
      </c>
      <c r="BA36" s="63">
        <v>0.83112388862269071</v>
      </c>
      <c r="BB36" s="69"/>
      <c r="BC36" s="2">
        <v>31</v>
      </c>
      <c r="BD36" s="8" t="s">
        <v>35</v>
      </c>
      <c r="BE36" s="27">
        <f t="shared" si="22"/>
        <v>0.23923886164550065</v>
      </c>
      <c r="BF36" s="27">
        <f t="shared" si="23"/>
        <v>0.23840206185567012</v>
      </c>
      <c r="BG36" s="27">
        <f t="shared" si="1"/>
        <v>0.76076113835449932</v>
      </c>
      <c r="BH36" s="27">
        <f t="shared" si="24"/>
        <v>0.76159793814432986</v>
      </c>
      <c r="BI36" s="27">
        <f t="shared" si="2"/>
        <v>0.21593197583351981</v>
      </c>
      <c r="BJ36" s="27">
        <f t="shared" si="25"/>
        <v>0.19606251268520397</v>
      </c>
      <c r="BK36" s="27">
        <f t="shared" si="3"/>
        <v>0.78406802416648025</v>
      </c>
      <c r="BL36" s="27">
        <f t="shared" si="26"/>
        <v>0.80393748731479597</v>
      </c>
      <c r="BN36" s="56" t="s">
        <v>17</v>
      </c>
      <c r="BO36" s="27">
        <f t="shared" si="27"/>
        <v>0.21743697478991597</v>
      </c>
      <c r="BP36" s="27">
        <f t="shared" si="28"/>
        <v>0.20788817663817663</v>
      </c>
      <c r="BQ36" s="137">
        <f t="shared" si="29"/>
        <v>0.9000000000000008</v>
      </c>
      <c r="BR36" s="27">
        <f t="shared" si="30"/>
        <v>0.78256302521008403</v>
      </c>
      <c r="BS36" s="27">
        <f t="shared" si="31"/>
        <v>0.7921118233618234</v>
      </c>
      <c r="BT36" s="137">
        <f t="shared" si="32"/>
        <v>-0.9000000000000008</v>
      </c>
      <c r="BU36" s="27">
        <f t="shared" si="33"/>
        <v>0.18143681174619822</v>
      </c>
      <c r="BV36" s="27">
        <f t="shared" si="34"/>
        <v>0.17467467467467468</v>
      </c>
      <c r="BW36" s="137">
        <f t="shared" si="35"/>
        <v>0.60000000000000053</v>
      </c>
      <c r="BX36" s="27">
        <f t="shared" si="36"/>
        <v>0.81856318825380181</v>
      </c>
      <c r="BY36" s="27">
        <f t="shared" si="37"/>
        <v>0.82532532532532532</v>
      </c>
      <c r="BZ36" s="137">
        <f t="shared" si="38"/>
        <v>-0.60000000000000053</v>
      </c>
      <c r="CB36" s="56" t="s">
        <v>17</v>
      </c>
      <c r="CC36" s="27">
        <f t="shared" si="39"/>
        <v>0.23794967641638792</v>
      </c>
      <c r="CD36" s="27">
        <f t="shared" si="40"/>
        <v>0.23346069467078409</v>
      </c>
      <c r="CE36" s="137">
        <f t="shared" si="41"/>
        <v>0.49999999999999767</v>
      </c>
      <c r="CF36" s="27">
        <f t="shared" si="42"/>
        <v>0.76205032358361213</v>
      </c>
      <c r="CG36" s="27">
        <f t="shared" si="43"/>
        <v>0.76653930532921588</v>
      </c>
      <c r="CH36" s="137">
        <f t="shared" si="44"/>
        <v>-0.50000000000000044</v>
      </c>
      <c r="CI36" s="27">
        <f t="shared" si="45"/>
        <v>0.17904426451805297</v>
      </c>
      <c r="CJ36" s="27">
        <f t="shared" si="46"/>
        <v>0.15873151939329153</v>
      </c>
      <c r="CK36" s="137">
        <f t="shared" si="47"/>
        <v>1.9999999999999991</v>
      </c>
      <c r="CL36" s="27">
        <f t="shared" si="48"/>
        <v>0.820955735481947</v>
      </c>
      <c r="CM36" s="27">
        <f t="shared" si="49"/>
        <v>0.84126848060670845</v>
      </c>
      <c r="CN36" s="137">
        <f t="shared" si="50"/>
        <v>-2.0000000000000018</v>
      </c>
      <c r="CO36" s="108">
        <v>0</v>
      </c>
    </row>
    <row r="37" spans="1:93" ht="13.5" customHeight="1">
      <c r="A37" s="55"/>
      <c r="B37" s="283"/>
      <c r="C37" s="344"/>
      <c r="D37" s="49" t="s">
        <v>129</v>
      </c>
      <c r="E37" s="224">
        <v>3</v>
      </c>
      <c r="F37" s="212">
        <v>1</v>
      </c>
      <c r="G37" s="199">
        <f t="shared" si="4"/>
        <v>0.33333333333333331</v>
      </c>
      <c r="H37" s="212">
        <v>2</v>
      </c>
      <c r="I37" s="199">
        <f t="shared" si="5"/>
        <v>0.66666666666666663</v>
      </c>
      <c r="J37" s="224">
        <v>13</v>
      </c>
      <c r="K37" s="212">
        <v>1</v>
      </c>
      <c r="L37" s="199">
        <f t="shared" si="6"/>
        <v>7.6923076923076927E-2</v>
      </c>
      <c r="M37" s="212">
        <v>12</v>
      </c>
      <c r="N37" s="199">
        <f t="shared" si="7"/>
        <v>0.92307692307692313</v>
      </c>
      <c r="O37" s="224">
        <v>1354</v>
      </c>
      <c r="P37" s="212">
        <v>196</v>
      </c>
      <c r="Q37" s="199">
        <f t="shared" si="8"/>
        <v>0.14475627769571639</v>
      </c>
      <c r="R37" s="212">
        <v>1158</v>
      </c>
      <c r="S37" s="199">
        <f t="shared" si="9"/>
        <v>0.85524372230428358</v>
      </c>
      <c r="T37" s="224">
        <v>584</v>
      </c>
      <c r="U37" s="212">
        <v>88</v>
      </c>
      <c r="V37" s="199">
        <f t="shared" si="10"/>
        <v>0.15068493150684931</v>
      </c>
      <c r="W37" s="212">
        <v>496</v>
      </c>
      <c r="X37" s="199">
        <f t="shared" si="11"/>
        <v>0.84931506849315064</v>
      </c>
      <c r="Y37" s="224">
        <v>338</v>
      </c>
      <c r="Z37" s="212">
        <v>29</v>
      </c>
      <c r="AA37" s="199">
        <f t="shared" si="12"/>
        <v>8.5798816568047331E-2</v>
      </c>
      <c r="AB37" s="212">
        <v>309</v>
      </c>
      <c r="AC37" s="199">
        <f t="shared" si="13"/>
        <v>0.91420118343195267</v>
      </c>
      <c r="AD37" s="224">
        <v>178</v>
      </c>
      <c r="AE37" s="212">
        <v>8</v>
      </c>
      <c r="AF37" s="199">
        <f t="shared" si="14"/>
        <v>4.49438202247191E-2</v>
      </c>
      <c r="AG37" s="212">
        <v>170</v>
      </c>
      <c r="AH37" s="199">
        <f t="shared" si="15"/>
        <v>0.9550561797752809</v>
      </c>
      <c r="AI37" s="224">
        <v>89</v>
      </c>
      <c r="AJ37" s="212">
        <v>0</v>
      </c>
      <c r="AK37" s="199">
        <f t="shared" si="16"/>
        <v>0</v>
      </c>
      <c r="AL37" s="212">
        <v>89</v>
      </c>
      <c r="AM37" s="199">
        <f t="shared" si="17"/>
        <v>1</v>
      </c>
      <c r="AN37" s="224">
        <f t="shared" si="18"/>
        <v>2559</v>
      </c>
      <c r="AO37" s="212">
        <f t="shared" si="19"/>
        <v>323</v>
      </c>
      <c r="AP37" s="199">
        <f t="shared" si="20"/>
        <v>0.12622118014849551</v>
      </c>
      <c r="AQ37" s="211">
        <f t="shared" si="0"/>
        <v>2236</v>
      </c>
      <c r="AR37" s="199">
        <f t="shared" si="21"/>
        <v>0.87377881985150452</v>
      </c>
      <c r="AS37" s="69"/>
      <c r="AT37" s="283"/>
      <c r="AU37" s="344"/>
      <c r="AV37" s="8" t="s">
        <v>129</v>
      </c>
      <c r="AW37" s="140">
        <v>2998</v>
      </c>
      <c r="AX37" s="28">
        <v>310</v>
      </c>
      <c r="AY37" s="63">
        <v>0.10340226817878585</v>
      </c>
      <c r="AZ37" s="28">
        <v>2688</v>
      </c>
      <c r="BA37" s="63">
        <v>0.89659773182121416</v>
      </c>
      <c r="BB37" s="69"/>
      <c r="BC37" s="2">
        <v>32</v>
      </c>
      <c r="BD37" s="8" t="s">
        <v>36</v>
      </c>
      <c r="BE37" s="27">
        <f t="shared" si="22"/>
        <v>0.21764127000569741</v>
      </c>
      <c r="BF37" s="27">
        <f t="shared" si="23"/>
        <v>0.21728678929765885</v>
      </c>
      <c r="BG37" s="27">
        <f t="shared" si="1"/>
        <v>0.78235872999430256</v>
      </c>
      <c r="BH37" s="27">
        <f t="shared" si="24"/>
        <v>0.78271321070234112</v>
      </c>
      <c r="BI37" s="27">
        <f t="shared" si="2"/>
        <v>0.16699539776462854</v>
      </c>
      <c r="BJ37" s="27">
        <f t="shared" si="25"/>
        <v>0.14382593953094094</v>
      </c>
      <c r="BK37" s="27">
        <f t="shared" si="3"/>
        <v>0.83300460223537143</v>
      </c>
      <c r="BL37" s="27">
        <f t="shared" si="26"/>
        <v>0.85617406046905908</v>
      </c>
      <c r="BN37" s="56" t="s">
        <v>26</v>
      </c>
      <c r="BO37" s="27">
        <f t="shared" si="27"/>
        <v>0.3207113476893298</v>
      </c>
      <c r="BP37" s="27">
        <f t="shared" si="28"/>
        <v>0.31463714637146373</v>
      </c>
      <c r="BQ37" s="137">
        <f t="shared" si="29"/>
        <v>0.60000000000000053</v>
      </c>
      <c r="BR37" s="27">
        <f t="shared" si="30"/>
        <v>0.67928865231067026</v>
      </c>
      <c r="BS37" s="27">
        <f t="shared" si="31"/>
        <v>0.68536285362853633</v>
      </c>
      <c r="BT37" s="137">
        <f t="shared" si="32"/>
        <v>-0.60000000000000053</v>
      </c>
      <c r="BU37" s="27">
        <f t="shared" si="33"/>
        <v>0.22539444027047334</v>
      </c>
      <c r="BV37" s="27">
        <f t="shared" si="34"/>
        <v>0.2197952218430034</v>
      </c>
      <c r="BW37" s="137">
        <f t="shared" si="35"/>
        <v>0.50000000000000044</v>
      </c>
      <c r="BX37" s="27">
        <f t="shared" si="36"/>
        <v>0.77460555972952672</v>
      </c>
      <c r="BY37" s="27">
        <f t="shared" si="37"/>
        <v>0.78020477815699663</v>
      </c>
      <c r="BZ37" s="137">
        <f t="shared" si="38"/>
        <v>-0.50000000000000044</v>
      </c>
      <c r="CB37" s="56" t="s">
        <v>26</v>
      </c>
      <c r="CC37" s="27">
        <f t="shared" si="39"/>
        <v>0.23794967641638792</v>
      </c>
      <c r="CD37" s="27">
        <f t="shared" si="40"/>
        <v>0.23346069467078409</v>
      </c>
      <c r="CE37" s="137">
        <f t="shared" si="41"/>
        <v>0.49999999999999767</v>
      </c>
      <c r="CF37" s="27">
        <f t="shared" si="42"/>
        <v>0.76205032358361213</v>
      </c>
      <c r="CG37" s="27">
        <f t="shared" si="43"/>
        <v>0.76653930532921588</v>
      </c>
      <c r="CH37" s="137">
        <f t="shared" si="44"/>
        <v>-0.50000000000000044</v>
      </c>
      <c r="CI37" s="27">
        <f t="shared" si="45"/>
        <v>0.17904426451805297</v>
      </c>
      <c r="CJ37" s="27">
        <f t="shared" si="46"/>
        <v>0.15873151939329153</v>
      </c>
      <c r="CK37" s="137">
        <f t="shared" si="47"/>
        <v>1.9999999999999991</v>
      </c>
      <c r="CL37" s="27">
        <f t="shared" si="48"/>
        <v>0.820955735481947</v>
      </c>
      <c r="CM37" s="27">
        <f t="shared" si="49"/>
        <v>0.84126848060670845</v>
      </c>
      <c r="CN37" s="137">
        <f t="shared" si="50"/>
        <v>-2.0000000000000018</v>
      </c>
      <c r="CO37" s="108">
        <v>0</v>
      </c>
    </row>
    <row r="38" spans="1:93" ht="13.5" customHeight="1">
      <c r="A38" s="55"/>
      <c r="B38" s="284"/>
      <c r="C38" s="345"/>
      <c r="D38" s="53" t="s">
        <v>128</v>
      </c>
      <c r="E38" s="181">
        <v>25</v>
      </c>
      <c r="F38" s="182">
        <v>7</v>
      </c>
      <c r="G38" s="180">
        <f t="shared" si="4"/>
        <v>0.28000000000000003</v>
      </c>
      <c r="H38" s="182">
        <v>18</v>
      </c>
      <c r="I38" s="180">
        <f t="shared" si="5"/>
        <v>0.72</v>
      </c>
      <c r="J38" s="181">
        <v>99</v>
      </c>
      <c r="K38" s="182">
        <v>9</v>
      </c>
      <c r="L38" s="180">
        <f t="shared" si="6"/>
        <v>9.0909090909090912E-2</v>
      </c>
      <c r="M38" s="182">
        <v>90</v>
      </c>
      <c r="N38" s="180">
        <f t="shared" si="7"/>
        <v>0.90909090909090906</v>
      </c>
      <c r="O38" s="181">
        <v>8201</v>
      </c>
      <c r="P38" s="182">
        <v>1662</v>
      </c>
      <c r="Q38" s="180">
        <f t="shared" si="8"/>
        <v>0.20265821241312035</v>
      </c>
      <c r="R38" s="182">
        <v>6539</v>
      </c>
      <c r="S38" s="180">
        <f t="shared" si="9"/>
        <v>0.79734178758687968</v>
      </c>
      <c r="T38" s="181">
        <v>6563</v>
      </c>
      <c r="U38" s="182">
        <v>1157</v>
      </c>
      <c r="V38" s="180">
        <f t="shared" si="10"/>
        <v>0.17629133018436691</v>
      </c>
      <c r="W38" s="182">
        <v>5406</v>
      </c>
      <c r="X38" s="180">
        <f t="shared" si="11"/>
        <v>0.82370866981563307</v>
      </c>
      <c r="Y38" s="181">
        <v>4132</v>
      </c>
      <c r="Z38" s="182">
        <v>563</v>
      </c>
      <c r="AA38" s="180">
        <f t="shared" si="12"/>
        <v>0.1362536302032914</v>
      </c>
      <c r="AB38" s="182">
        <v>3569</v>
      </c>
      <c r="AC38" s="180">
        <f t="shared" si="13"/>
        <v>0.8637463697967086</v>
      </c>
      <c r="AD38" s="181">
        <v>1980</v>
      </c>
      <c r="AE38" s="182">
        <v>171</v>
      </c>
      <c r="AF38" s="180">
        <f t="shared" si="14"/>
        <v>8.6363636363636365E-2</v>
      </c>
      <c r="AG38" s="182">
        <v>1809</v>
      </c>
      <c r="AH38" s="180">
        <f t="shared" si="15"/>
        <v>0.91363636363636369</v>
      </c>
      <c r="AI38" s="181">
        <v>615</v>
      </c>
      <c r="AJ38" s="182">
        <v>35</v>
      </c>
      <c r="AK38" s="180">
        <f t="shared" si="16"/>
        <v>5.6910569105691054E-2</v>
      </c>
      <c r="AL38" s="182">
        <v>580</v>
      </c>
      <c r="AM38" s="180">
        <f t="shared" si="17"/>
        <v>0.94308943089430897</v>
      </c>
      <c r="AN38" s="181">
        <f t="shared" si="18"/>
        <v>21615</v>
      </c>
      <c r="AO38" s="182">
        <f t="shared" si="19"/>
        <v>3604</v>
      </c>
      <c r="AP38" s="180">
        <f t="shared" si="20"/>
        <v>0.16673606291926901</v>
      </c>
      <c r="AQ38" s="220">
        <f t="shared" si="0"/>
        <v>18011</v>
      </c>
      <c r="AR38" s="180">
        <f t="shared" si="21"/>
        <v>0.83326393708073099</v>
      </c>
      <c r="AS38" s="69"/>
      <c r="AT38" s="284"/>
      <c r="AU38" s="345"/>
      <c r="AV38" s="110" t="s">
        <v>67</v>
      </c>
      <c r="AW38" s="140">
        <v>21781</v>
      </c>
      <c r="AX38" s="28">
        <v>3482</v>
      </c>
      <c r="AY38" s="63">
        <v>0.15986410174004867</v>
      </c>
      <c r="AZ38" s="28">
        <v>18299</v>
      </c>
      <c r="BA38" s="63">
        <v>0.84013589825995139</v>
      </c>
      <c r="BB38" s="69"/>
      <c r="BC38" s="2">
        <v>33</v>
      </c>
      <c r="BD38" s="8" t="s">
        <v>37</v>
      </c>
      <c r="BE38" s="27">
        <f t="shared" ref="BE38:BE69" si="51">INDEX($AP:$AP,(ROW()+(BC38*2)-2))</f>
        <v>0.28263795423956933</v>
      </c>
      <c r="BF38" s="27">
        <f t="shared" si="23"/>
        <v>0.27349982656954563</v>
      </c>
      <c r="BG38" s="27">
        <f t="shared" ref="BG38:BG69" si="52">INDEX($AR:$AR,(ROW()+(BC38*2)-2))</f>
        <v>0.71736204576043072</v>
      </c>
      <c r="BH38" s="27">
        <f t="shared" si="24"/>
        <v>0.72650017343045437</v>
      </c>
      <c r="BI38" s="27">
        <f t="shared" ref="BI38:BI69" si="53">INDEX($AP:$AP,(ROW()+(BC38*2)-1))</f>
        <v>0.18946188340807174</v>
      </c>
      <c r="BJ38" s="27">
        <f t="shared" si="25"/>
        <v>0.19719719719719719</v>
      </c>
      <c r="BK38" s="27">
        <f t="shared" ref="BK38:BK69" si="54">INDEX($AR:$AR,(ROW()+(BC38*2)-1))</f>
        <v>0.8105381165919282</v>
      </c>
      <c r="BL38" s="27">
        <f t="shared" si="26"/>
        <v>0.80280280280280281</v>
      </c>
      <c r="BN38" s="56" t="s">
        <v>45</v>
      </c>
      <c r="BO38" s="27">
        <f t="shared" si="27"/>
        <v>0.14838035527690699</v>
      </c>
      <c r="BP38" s="27">
        <f t="shared" si="28"/>
        <v>0.14201462609105922</v>
      </c>
      <c r="BQ38" s="137">
        <f t="shared" si="29"/>
        <v>0.60000000000000053</v>
      </c>
      <c r="BR38" s="27">
        <f t="shared" si="30"/>
        <v>0.85161964472309304</v>
      </c>
      <c r="BS38" s="27">
        <f t="shared" si="31"/>
        <v>0.85798537390894081</v>
      </c>
      <c r="BT38" s="137">
        <f t="shared" si="32"/>
        <v>-0.60000000000000053</v>
      </c>
      <c r="BU38" s="27">
        <f t="shared" si="33"/>
        <v>0.16666666666666666</v>
      </c>
      <c r="BV38" s="27">
        <f t="shared" si="34"/>
        <v>0.14166666666666666</v>
      </c>
      <c r="BW38" s="137">
        <f t="shared" si="35"/>
        <v>2.5000000000000022</v>
      </c>
      <c r="BX38" s="27">
        <f t="shared" si="36"/>
        <v>0.83333333333333337</v>
      </c>
      <c r="BY38" s="27">
        <f t="shared" si="37"/>
        <v>0.85833333333333328</v>
      </c>
      <c r="BZ38" s="137">
        <f t="shared" si="38"/>
        <v>-2.5000000000000022</v>
      </c>
      <c r="CB38" s="56" t="s">
        <v>45</v>
      </c>
      <c r="CC38" s="27">
        <f t="shared" si="39"/>
        <v>0.23794967641638792</v>
      </c>
      <c r="CD38" s="27">
        <f t="shared" si="40"/>
        <v>0.23346069467078409</v>
      </c>
      <c r="CE38" s="137">
        <f t="shared" si="41"/>
        <v>0.49999999999999767</v>
      </c>
      <c r="CF38" s="27">
        <f t="shared" si="42"/>
        <v>0.76205032358361213</v>
      </c>
      <c r="CG38" s="27">
        <f t="shared" si="43"/>
        <v>0.76653930532921588</v>
      </c>
      <c r="CH38" s="137">
        <f t="shared" si="44"/>
        <v>-0.50000000000000044</v>
      </c>
      <c r="CI38" s="27">
        <f t="shared" si="45"/>
        <v>0.17904426451805297</v>
      </c>
      <c r="CJ38" s="27">
        <f t="shared" si="46"/>
        <v>0.15873151939329153</v>
      </c>
      <c r="CK38" s="137">
        <f t="shared" si="47"/>
        <v>1.9999999999999991</v>
      </c>
      <c r="CL38" s="27">
        <f t="shared" si="48"/>
        <v>0.820955735481947</v>
      </c>
      <c r="CM38" s="27">
        <f t="shared" si="49"/>
        <v>0.84126848060670845</v>
      </c>
      <c r="CN38" s="137">
        <f t="shared" si="50"/>
        <v>-2.0000000000000018</v>
      </c>
      <c r="CO38" s="108">
        <v>0</v>
      </c>
    </row>
    <row r="39" spans="1:93" ht="13.5" customHeight="1">
      <c r="A39" s="55"/>
      <c r="B39" s="282">
        <v>12</v>
      </c>
      <c r="C39" s="343" t="s">
        <v>105</v>
      </c>
      <c r="D39" s="54" t="s">
        <v>130</v>
      </c>
      <c r="E39" s="175">
        <v>24</v>
      </c>
      <c r="F39" s="176">
        <v>3</v>
      </c>
      <c r="G39" s="174">
        <f t="shared" si="4"/>
        <v>0.125</v>
      </c>
      <c r="H39" s="176">
        <v>21</v>
      </c>
      <c r="I39" s="174">
        <f t="shared" si="5"/>
        <v>0.875</v>
      </c>
      <c r="J39" s="175">
        <v>54</v>
      </c>
      <c r="K39" s="176">
        <v>10</v>
      </c>
      <c r="L39" s="174">
        <f t="shared" si="6"/>
        <v>0.18518518518518517</v>
      </c>
      <c r="M39" s="176">
        <v>44</v>
      </c>
      <c r="N39" s="174">
        <f t="shared" si="7"/>
        <v>0.81481481481481477</v>
      </c>
      <c r="O39" s="175">
        <v>3378</v>
      </c>
      <c r="P39" s="176">
        <v>735</v>
      </c>
      <c r="Q39" s="174">
        <f t="shared" si="8"/>
        <v>0.21758436944937834</v>
      </c>
      <c r="R39" s="176">
        <v>2643</v>
      </c>
      <c r="S39" s="174">
        <f t="shared" si="9"/>
        <v>0.78241563055062169</v>
      </c>
      <c r="T39" s="175">
        <v>2763</v>
      </c>
      <c r="U39" s="176">
        <v>460</v>
      </c>
      <c r="V39" s="174">
        <f t="shared" si="10"/>
        <v>0.16648570394498732</v>
      </c>
      <c r="W39" s="176">
        <v>2303</v>
      </c>
      <c r="X39" s="174">
        <f t="shared" si="11"/>
        <v>0.8335142960550127</v>
      </c>
      <c r="Y39" s="175">
        <v>1910</v>
      </c>
      <c r="Z39" s="176">
        <v>252</v>
      </c>
      <c r="AA39" s="174">
        <f t="shared" si="12"/>
        <v>0.1319371727748691</v>
      </c>
      <c r="AB39" s="176">
        <v>1658</v>
      </c>
      <c r="AC39" s="174">
        <f t="shared" si="13"/>
        <v>0.86806282722513084</v>
      </c>
      <c r="AD39" s="175">
        <v>1051</v>
      </c>
      <c r="AE39" s="176">
        <v>123</v>
      </c>
      <c r="AF39" s="174">
        <f t="shared" si="14"/>
        <v>0.1170313986679353</v>
      </c>
      <c r="AG39" s="176">
        <v>928</v>
      </c>
      <c r="AH39" s="174">
        <f t="shared" si="15"/>
        <v>0.88296860133206467</v>
      </c>
      <c r="AI39" s="175">
        <v>337</v>
      </c>
      <c r="AJ39" s="176">
        <v>30</v>
      </c>
      <c r="AK39" s="174">
        <f t="shared" si="16"/>
        <v>8.9020771513353122E-2</v>
      </c>
      <c r="AL39" s="176">
        <v>307</v>
      </c>
      <c r="AM39" s="174">
        <f t="shared" si="17"/>
        <v>0.91097922848664692</v>
      </c>
      <c r="AN39" s="175">
        <f t="shared" si="18"/>
        <v>9517</v>
      </c>
      <c r="AO39" s="176">
        <f t="shared" si="19"/>
        <v>1613</v>
      </c>
      <c r="AP39" s="174">
        <f t="shared" si="20"/>
        <v>0.16948618262057372</v>
      </c>
      <c r="AQ39" s="203">
        <f t="shared" si="0"/>
        <v>7904</v>
      </c>
      <c r="AR39" s="174">
        <f t="shared" si="21"/>
        <v>0.83051381737942631</v>
      </c>
      <c r="AS39" s="69"/>
      <c r="AT39" s="282">
        <v>12</v>
      </c>
      <c r="AU39" s="343" t="s">
        <v>105</v>
      </c>
      <c r="AV39" s="8" t="s">
        <v>123</v>
      </c>
      <c r="AW39" s="140">
        <v>9374</v>
      </c>
      <c r="AX39" s="28">
        <v>1548</v>
      </c>
      <c r="AY39" s="63">
        <v>0.16513761467889909</v>
      </c>
      <c r="AZ39" s="28">
        <v>7826</v>
      </c>
      <c r="BA39" s="63">
        <v>0.83486238532110091</v>
      </c>
      <c r="BB39" s="69"/>
      <c r="BC39" s="2">
        <v>34</v>
      </c>
      <c r="BD39" s="8" t="s">
        <v>38</v>
      </c>
      <c r="BE39" s="27">
        <f t="shared" si="51"/>
        <v>0.21194146341463416</v>
      </c>
      <c r="BF39" s="27">
        <f t="shared" si="23"/>
        <v>0.20924205573940433</v>
      </c>
      <c r="BG39" s="27">
        <f t="shared" si="52"/>
        <v>0.78805853658536584</v>
      </c>
      <c r="BH39" s="27">
        <f t="shared" si="24"/>
        <v>0.79075794426059565</v>
      </c>
      <c r="BI39" s="27">
        <f t="shared" si="53"/>
        <v>0.16389749366375669</v>
      </c>
      <c r="BJ39" s="27">
        <f t="shared" si="25"/>
        <v>0.14713541666666666</v>
      </c>
      <c r="BK39" s="27">
        <f t="shared" si="54"/>
        <v>0.83610250633624328</v>
      </c>
      <c r="BL39" s="27">
        <f t="shared" si="26"/>
        <v>0.85286458333333337</v>
      </c>
      <c r="BN39" s="56" t="s">
        <v>10</v>
      </c>
      <c r="BO39" s="27">
        <f t="shared" si="27"/>
        <v>0.26750285062713797</v>
      </c>
      <c r="BP39" s="27">
        <f t="shared" si="28"/>
        <v>0.25070093457943926</v>
      </c>
      <c r="BQ39" s="137">
        <f t="shared" si="29"/>
        <v>1.7000000000000015</v>
      </c>
      <c r="BR39" s="27">
        <f t="shared" si="30"/>
        <v>0.73249714937286203</v>
      </c>
      <c r="BS39" s="27">
        <f t="shared" si="31"/>
        <v>0.74929906542056079</v>
      </c>
      <c r="BT39" s="137">
        <f t="shared" si="32"/>
        <v>-1.7000000000000015</v>
      </c>
      <c r="BU39" s="27">
        <f t="shared" si="33"/>
        <v>0.21366459627329193</v>
      </c>
      <c r="BV39" s="27">
        <f t="shared" si="34"/>
        <v>0.19472361809045227</v>
      </c>
      <c r="BW39" s="137">
        <f t="shared" si="35"/>
        <v>1.899999999999999</v>
      </c>
      <c r="BX39" s="27">
        <f t="shared" si="36"/>
        <v>0.78633540372670807</v>
      </c>
      <c r="BY39" s="27">
        <f t="shared" si="37"/>
        <v>0.80527638190954776</v>
      </c>
      <c r="BZ39" s="137">
        <f t="shared" si="38"/>
        <v>-1.9000000000000017</v>
      </c>
      <c r="CB39" s="56" t="s">
        <v>10</v>
      </c>
      <c r="CC39" s="27">
        <f t="shared" si="39"/>
        <v>0.23794967641638792</v>
      </c>
      <c r="CD39" s="27">
        <f t="shared" si="40"/>
        <v>0.23346069467078409</v>
      </c>
      <c r="CE39" s="137">
        <f t="shared" si="41"/>
        <v>0.49999999999999767</v>
      </c>
      <c r="CF39" s="27">
        <f t="shared" si="42"/>
        <v>0.76205032358361213</v>
      </c>
      <c r="CG39" s="27">
        <f t="shared" si="43"/>
        <v>0.76653930532921588</v>
      </c>
      <c r="CH39" s="137">
        <f t="shared" si="44"/>
        <v>-0.50000000000000044</v>
      </c>
      <c r="CI39" s="27">
        <f t="shared" si="45"/>
        <v>0.17904426451805297</v>
      </c>
      <c r="CJ39" s="27">
        <f t="shared" si="46"/>
        <v>0.15873151939329153</v>
      </c>
      <c r="CK39" s="137">
        <f t="shared" si="47"/>
        <v>1.9999999999999991</v>
      </c>
      <c r="CL39" s="27">
        <f t="shared" si="48"/>
        <v>0.820955735481947</v>
      </c>
      <c r="CM39" s="27">
        <f t="shared" si="49"/>
        <v>0.84126848060670845</v>
      </c>
      <c r="CN39" s="137">
        <f t="shared" si="50"/>
        <v>-2.0000000000000018</v>
      </c>
      <c r="CO39" s="108">
        <v>0</v>
      </c>
    </row>
    <row r="40" spans="1:93" ht="13.5" customHeight="1">
      <c r="A40" s="55"/>
      <c r="B40" s="283"/>
      <c r="C40" s="344"/>
      <c r="D40" s="49" t="s">
        <v>129</v>
      </c>
      <c r="E40" s="224">
        <v>2</v>
      </c>
      <c r="F40" s="212">
        <v>0</v>
      </c>
      <c r="G40" s="199">
        <f t="shared" si="4"/>
        <v>0</v>
      </c>
      <c r="H40" s="212">
        <v>2</v>
      </c>
      <c r="I40" s="199">
        <f t="shared" si="5"/>
        <v>1</v>
      </c>
      <c r="J40" s="224">
        <v>3</v>
      </c>
      <c r="K40" s="212">
        <v>0</v>
      </c>
      <c r="L40" s="199">
        <f t="shared" si="6"/>
        <v>0</v>
      </c>
      <c r="M40" s="212">
        <v>3</v>
      </c>
      <c r="N40" s="199">
        <f t="shared" si="7"/>
        <v>1</v>
      </c>
      <c r="O40" s="224">
        <v>702</v>
      </c>
      <c r="P40" s="212">
        <v>84</v>
      </c>
      <c r="Q40" s="199">
        <f t="shared" si="8"/>
        <v>0.11965811965811966</v>
      </c>
      <c r="R40" s="212">
        <v>618</v>
      </c>
      <c r="S40" s="199">
        <f t="shared" si="9"/>
        <v>0.88034188034188032</v>
      </c>
      <c r="T40" s="224">
        <v>310</v>
      </c>
      <c r="U40" s="212">
        <v>39</v>
      </c>
      <c r="V40" s="199">
        <f t="shared" si="10"/>
        <v>0.12580645161290321</v>
      </c>
      <c r="W40" s="212">
        <v>271</v>
      </c>
      <c r="X40" s="199">
        <f t="shared" si="11"/>
        <v>0.87419354838709673</v>
      </c>
      <c r="Y40" s="224">
        <v>187</v>
      </c>
      <c r="Z40" s="212">
        <v>25</v>
      </c>
      <c r="AA40" s="199">
        <f t="shared" si="12"/>
        <v>0.13368983957219252</v>
      </c>
      <c r="AB40" s="212">
        <v>162</v>
      </c>
      <c r="AC40" s="199">
        <f t="shared" si="13"/>
        <v>0.86631016042780751</v>
      </c>
      <c r="AD40" s="224">
        <v>102</v>
      </c>
      <c r="AE40" s="212">
        <v>5</v>
      </c>
      <c r="AF40" s="199">
        <f t="shared" si="14"/>
        <v>4.9019607843137254E-2</v>
      </c>
      <c r="AG40" s="212">
        <v>97</v>
      </c>
      <c r="AH40" s="199">
        <f t="shared" si="15"/>
        <v>0.9509803921568627</v>
      </c>
      <c r="AI40" s="224">
        <v>57</v>
      </c>
      <c r="AJ40" s="212">
        <v>0</v>
      </c>
      <c r="AK40" s="199">
        <f t="shared" si="16"/>
        <v>0</v>
      </c>
      <c r="AL40" s="212">
        <v>57</v>
      </c>
      <c r="AM40" s="199">
        <f t="shared" si="17"/>
        <v>1</v>
      </c>
      <c r="AN40" s="224">
        <f t="shared" si="18"/>
        <v>1363</v>
      </c>
      <c r="AO40" s="212">
        <f t="shared" si="19"/>
        <v>153</v>
      </c>
      <c r="AP40" s="199">
        <f t="shared" si="20"/>
        <v>0.11225238444607484</v>
      </c>
      <c r="AQ40" s="211">
        <f t="shared" si="0"/>
        <v>1210</v>
      </c>
      <c r="AR40" s="199">
        <f t="shared" si="21"/>
        <v>0.88774761555392512</v>
      </c>
      <c r="AS40" s="69"/>
      <c r="AT40" s="283"/>
      <c r="AU40" s="344"/>
      <c r="AV40" s="8" t="s">
        <v>129</v>
      </c>
      <c r="AW40" s="140">
        <v>1747</v>
      </c>
      <c r="AX40" s="28">
        <v>170</v>
      </c>
      <c r="AY40" s="63">
        <v>9.7309673726388088E-2</v>
      </c>
      <c r="AZ40" s="28">
        <v>1577</v>
      </c>
      <c r="BA40" s="63">
        <v>0.9026903262736119</v>
      </c>
      <c r="BB40" s="69"/>
      <c r="BC40" s="2">
        <v>35</v>
      </c>
      <c r="BD40" s="8" t="s">
        <v>1</v>
      </c>
      <c r="BE40" s="27">
        <f t="shared" si="51"/>
        <v>0.22143274284601908</v>
      </c>
      <c r="BF40" s="27">
        <f t="shared" si="23"/>
        <v>0.21260935981113735</v>
      </c>
      <c r="BG40" s="27">
        <f t="shared" si="52"/>
        <v>0.7785672571539809</v>
      </c>
      <c r="BH40" s="27">
        <f t="shared" si="24"/>
        <v>0.78739064018886262</v>
      </c>
      <c r="BI40" s="27">
        <f t="shared" si="53"/>
        <v>0.16816063105055576</v>
      </c>
      <c r="BJ40" s="27">
        <f t="shared" si="25"/>
        <v>0.13759733036707453</v>
      </c>
      <c r="BK40" s="27">
        <f t="shared" si="54"/>
        <v>0.83183936894944421</v>
      </c>
      <c r="BL40" s="27">
        <f t="shared" si="26"/>
        <v>0.86240266963292544</v>
      </c>
      <c r="BN40" s="56" t="s">
        <v>5</v>
      </c>
      <c r="BO40" s="27">
        <f t="shared" si="27"/>
        <v>0.51566318595867588</v>
      </c>
      <c r="BP40" s="27">
        <f t="shared" si="28"/>
        <v>0.50849825378346913</v>
      </c>
      <c r="BQ40" s="137">
        <f t="shared" si="29"/>
        <v>0.80000000000000071</v>
      </c>
      <c r="BR40" s="27">
        <f t="shared" si="30"/>
        <v>0.48433681404132417</v>
      </c>
      <c r="BS40" s="27">
        <f t="shared" si="31"/>
        <v>0.49150174621653087</v>
      </c>
      <c r="BT40" s="137">
        <f t="shared" si="32"/>
        <v>-0.80000000000000071</v>
      </c>
      <c r="BU40" s="27">
        <f t="shared" si="33"/>
        <v>0.41852286049237986</v>
      </c>
      <c r="BV40" s="27">
        <f t="shared" si="34"/>
        <v>0.39205155746509129</v>
      </c>
      <c r="BW40" s="137">
        <f t="shared" si="35"/>
        <v>2.6999999999999966</v>
      </c>
      <c r="BX40" s="27">
        <f t="shared" si="36"/>
        <v>0.58147713950762014</v>
      </c>
      <c r="BY40" s="27">
        <f t="shared" si="37"/>
        <v>0.60794844253490865</v>
      </c>
      <c r="BZ40" s="137">
        <f t="shared" si="38"/>
        <v>-2.7000000000000024</v>
      </c>
      <c r="CB40" s="56" t="s">
        <v>5</v>
      </c>
      <c r="CC40" s="27">
        <f t="shared" si="39"/>
        <v>0.23794967641638792</v>
      </c>
      <c r="CD40" s="27">
        <f t="shared" si="40"/>
        <v>0.23346069467078409</v>
      </c>
      <c r="CE40" s="137">
        <f t="shared" si="41"/>
        <v>0.49999999999999767</v>
      </c>
      <c r="CF40" s="27">
        <f t="shared" si="42"/>
        <v>0.76205032358361213</v>
      </c>
      <c r="CG40" s="27">
        <f t="shared" si="43"/>
        <v>0.76653930532921588</v>
      </c>
      <c r="CH40" s="137">
        <f t="shared" si="44"/>
        <v>-0.50000000000000044</v>
      </c>
      <c r="CI40" s="27">
        <f t="shared" si="45"/>
        <v>0.17904426451805297</v>
      </c>
      <c r="CJ40" s="27">
        <f t="shared" si="46"/>
        <v>0.15873151939329153</v>
      </c>
      <c r="CK40" s="137">
        <f t="shared" si="47"/>
        <v>1.9999999999999991</v>
      </c>
      <c r="CL40" s="27">
        <f t="shared" si="48"/>
        <v>0.820955735481947</v>
      </c>
      <c r="CM40" s="27">
        <f t="shared" si="49"/>
        <v>0.84126848060670845</v>
      </c>
      <c r="CN40" s="137">
        <f t="shared" si="50"/>
        <v>-2.0000000000000018</v>
      </c>
      <c r="CO40" s="108">
        <v>0</v>
      </c>
    </row>
    <row r="41" spans="1:93" ht="13.5" customHeight="1">
      <c r="B41" s="284"/>
      <c r="C41" s="345"/>
      <c r="D41" s="53" t="s">
        <v>128</v>
      </c>
      <c r="E41" s="181">
        <v>26</v>
      </c>
      <c r="F41" s="182">
        <v>3</v>
      </c>
      <c r="G41" s="180">
        <f t="shared" si="4"/>
        <v>0.11538461538461539</v>
      </c>
      <c r="H41" s="182">
        <v>23</v>
      </c>
      <c r="I41" s="180">
        <f t="shared" si="5"/>
        <v>0.88461538461538458</v>
      </c>
      <c r="J41" s="181">
        <v>57</v>
      </c>
      <c r="K41" s="182">
        <v>10</v>
      </c>
      <c r="L41" s="180">
        <f t="shared" si="6"/>
        <v>0.17543859649122806</v>
      </c>
      <c r="M41" s="182">
        <v>47</v>
      </c>
      <c r="N41" s="180">
        <f t="shared" si="7"/>
        <v>0.82456140350877194</v>
      </c>
      <c r="O41" s="181">
        <v>4080</v>
      </c>
      <c r="P41" s="182">
        <v>819</v>
      </c>
      <c r="Q41" s="180">
        <f t="shared" si="8"/>
        <v>0.20073529411764707</v>
      </c>
      <c r="R41" s="182">
        <v>3261</v>
      </c>
      <c r="S41" s="180">
        <f t="shared" si="9"/>
        <v>0.79926470588235299</v>
      </c>
      <c r="T41" s="181">
        <v>3073</v>
      </c>
      <c r="U41" s="182">
        <v>499</v>
      </c>
      <c r="V41" s="180">
        <f t="shared" si="10"/>
        <v>0.16238203709729906</v>
      </c>
      <c r="W41" s="182">
        <v>2574</v>
      </c>
      <c r="X41" s="180">
        <f t="shared" si="11"/>
        <v>0.83761796290270096</v>
      </c>
      <c r="Y41" s="181">
        <v>2097</v>
      </c>
      <c r="Z41" s="182">
        <v>277</v>
      </c>
      <c r="AA41" s="180">
        <f t="shared" si="12"/>
        <v>0.13209346685741535</v>
      </c>
      <c r="AB41" s="182">
        <v>1820</v>
      </c>
      <c r="AC41" s="180">
        <f t="shared" si="13"/>
        <v>0.86790653314258459</v>
      </c>
      <c r="AD41" s="181">
        <v>1153</v>
      </c>
      <c r="AE41" s="182">
        <v>128</v>
      </c>
      <c r="AF41" s="180">
        <f t="shared" si="14"/>
        <v>0.11101474414570685</v>
      </c>
      <c r="AG41" s="182">
        <v>1025</v>
      </c>
      <c r="AH41" s="180">
        <f t="shared" si="15"/>
        <v>0.88898525585429311</v>
      </c>
      <c r="AI41" s="181">
        <v>394</v>
      </c>
      <c r="AJ41" s="182">
        <v>30</v>
      </c>
      <c r="AK41" s="180">
        <f t="shared" si="16"/>
        <v>7.6142131979695438E-2</v>
      </c>
      <c r="AL41" s="182">
        <v>364</v>
      </c>
      <c r="AM41" s="180">
        <f t="shared" si="17"/>
        <v>0.92385786802030456</v>
      </c>
      <c r="AN41" s="181">
        <f t="shared" si="18"/>
        <v>10880</v>
      </c>
      <c r="AO41" s="182">
        <f t="shared" si="19"/>
        <v>1766</v>
      </c>
      <c r="AP41" s="180">
        <f t="shared" si="20"/>
        <v>0.16231617647058824</v>
      </c>
      <c r="AQ41" s="220">
        <f t="shared" si="0"/>
        <v>9114</v>
      </c>
      <c r="AR41" s="180">
        <f t="shared" si="21"/>
        <v>0.83768382352941173</v>
      </c>
      <c r="AS41" s="69"/>
      <c r="AT41" s="284"/>
      <c r="AU41" s="345"/>
      <c r="AV41" s="110" t="s">
        <v>67</v>
      </c>
      <c r="AW41" s="140">
        <v>11121</v>
      </c>
      <c r="AX41" s="28">
        <v>1718</v>
      </c>
      <c r="AY41" s="63">
        <v>0.15448251056559661</v>
      </c>
      <c r="AZ41" s="28">
        <v>9403</v>
      </c>
      <c r="BA41" s="63">
        <v>0.84551748943440341</v>
      </c>
      <c r="BB41" s="69"/>
      <c r="BC41" s="2">
        <v>36</v>
      </c>
      <c r="BD41" s="8" t="s">
        <v>2</v>
      </c>
      <c r="BE41" s="27">
        <f t="shared" si="51"/>
        <v>0.45835057233485038</v>
      </c>
      <c r="BF41" s="27">
        <f t="shared" si="23"/>
        <v>0.44079966211459948</v>
      </c>
      <c r="BG41" s="27">
        <f t="shared" si="52"/>
        <v>0.54164942766514967</v>
      </c>
      <c r="BH41" s="27">
        <f t="shared" si="24"/>
        <v>0.55920033788540058</v>
      </c>
      <c r="BI41" s="27">
        <f t="shared" si="53"/>
        <v>0.25079654073736912</v>
      </c>
      <c r="BJ41" s="27">
        <f t="shared" si="25"/>
        <v>0.24126455906821964</v>
      </c>
      <c r="BK41" s="27">
        <f t="shared" si="54"/>
        <v>0.74920345926263088</v>
      </c>
      <c r="BL41" s="27">
        <f t="shared" si="26"/>
        <v>0.75873544093178036</v>
      </c>
      <c r="BN41" s="56" t="s">
        <v>6</v>
      </c>
      <c r="BO41" s="27">
        <f t="shared" si="27"/>
        <v>0.26167728237791932</v>
      </c>
      <c r="BP41" s="27">
        <f t="shared" si="28"/>
        <v>0.24105668684645018</v>
      </c>
      <c r="BQ41" s="137">
        <f t="shared" si="29"/>
        <v>2.1000000000000019</v>
      </c>
      <c r="BR41" s="27">
        <f t="shared" si="30"/>
        <v>0.73832271762208068</v>
      </c>
      <c r="BS41" s="27">
        <f t="shared" si="31"/>
        <v>0.75894331315354979</v>
      </c>
      <c r="BT41" s="137">
        <f t="shared" si="32"/>
        <v>-2.1000000000000019</v>
      </c>
      <c r="BU41" s="27">
        <f t="shared" si="33"/>
        <v>0.19760479041916168</v>
      </c>
      <c r="BV41" s="27">
        <f t="shared" si="34"/>
        <v>0.18276762402088773</v>
      </c>
      <c r="BW41" s="137">
        <f t="shared" si="35"/>
        <v>1.5000000000000013</v>
      </c>
      <c r="BX41" s="27">
        <f t="shared" si="36"/>
        <v>0.80239520958083832</v>
      </c>
      <c r="BY41" s="27">
        <f t="shared" si="37"/>
        <v>0.81723237597911225</v>
      </c>
      <c r="BZ41" s="137">
        <f t="shared" si="38"/>
        <v>-1.4999999999999902</v>
      </c>
      <c r="CB41" s="56" t="s">
        <v>6</v>
      </c>
      <c r="CC41" s="27">
        <f t="shared" si="39"/>
        <v>0.23794967641638792</v>
      </c>
      <c r="CD41" s="27">
        <f t="shared" si="40"/>
        <v>0.23346069467078409</v>
      </c>
      <c r="CE41" s="137">
        <f t="shared" si="41"/>
        <v>0.49999999999999767</v>
      </c>
      <c r="CF41" s="27">
        <f t="shared" si="42"/>
        <v>0.76205032358361213</v>
      </c>
      <c r="CG41" s="27">
        <f t="shared" si="43"/>
        <v>0.76653930532921588</v>
      </c>
      <c r="CH41" s="137">
        <f t="shared" si="44"/>
        <v>-0.50000000000000044</v>
      </c>
      <c r="CI41" s="27">
        <f t="shared" si="45"/>
        <v>0.17904426451805297</v>
      </c>
      <c r="CJ41" s="27">
        <f t="shared" si="46"/>
        <v>0.15873151939329153</v>
      </c>
      <c r="CK41" s="137">
        <f t="shared" si="47"/>
        <v>1.9999999999999991</v>
      </c>
      <c r="CL41" s="27">
        <f t="shared" si="48"/>
        <v>0.820955735481947</v>
      </c>
      <c r="CM41" s="27">
        <f t="shared" si="49"/>
        <v>0.84126848060670845</v>
      </c>
      <c r="CN41" s="137">
        <f t="shared" si="50"/>
        <v>-2.0000000000000018</v>
      </c>
      <c r="CO41" s="108">
        <v>0</v>
      </c>
    </row>
    <row r="42" spans="1:93" ht="13.5" customHeight="1">
      <c r="B42" s="282">
        <v>13</v>
      </c>
      <c r="C42" s="343" t="s">
        <v>106</v>
      </c>
      <c r="D42" s="54" t="s">
        <v>130</v>
      </c>
      <c r="E42" s="175">
        <v>27</v>
      </c>
      <c r="F42" s="176">
        <v>5</v>
      </c>
      <c r="G42" s="174">
        <f t="shared" si="4"/>
        <v>0.18518518518518517</v>
      </c>
      <c r="H42" s="176">
        <v>22</v>
      </c>
      <c r="I42" s="174">
        <f t="shared" si="5"/>
        <v>0.81481481481481477</v>
      </c>
      <c r="J42" s="175">
        <v>81</v>
      </c>
      <c r="K42" s="176">
        <v>6</v>
      </c>
      <c r="L42" s="174">
        <f t="shared" si="6"/>
        <v>7.407407407407407E-2</v>
      </c>
      <c r="M42" s="176">
        <v>75</v>
      </c>
      <c r="N42" s="174">
        <f t="shared" si="7"/>
        <v>0.92592592592592593</v>
      </c>
      <c r="O42" s="175">
        <v>5561</v>
      </c>
      <c r="P42" s="176">
        <v>1053</v>
      </c>
      <c r="Q42" s="174">
        <f t="shared" si="8"/>
        <v>0.18935443265599713</v>
      </c>
      <c r="R42" s="176">
        <v>4508</v>
      </c>
      <c r="S42" s="174">
        <f t="shared" si="9"/>
        <v>0.81064556734400284</v>
      </c>
      <c r="T42" s="175">
        <v>4830</v>
      </c>
      <c r="U42" s="176">
        <v>757</v>
      </c>
      <c r="V42" s="174">
        <f t="shared" si="10"/>
        <v>0.15672877846790889</v>
      </c>
      <c r="W42" s="176">
        <v>4073</v>
      </c>
      <c r="X42" s="174">
        <f t="shared" si="11"/>
        <v>0.84327122153209111</v>
      </c>
      <c r="Y42" s="175">
        <v>3382</v>
      </c>
      <c r="Z42" s="176">
        <v>415</v>
      </c>
      <c r="AA42" s="174">
        <f t="shared" si="12"/>
        <v>0.12270845653459492</v>
      </c>
      <c r="AB42" s="176">
        <v>2967</v>
      </c>
      <c r="AC42" s="174">
        <f t="shared" si="13"/>
        <v>0.87729154346540505</v>
      </c>
      <c r="AD42" s="175">
        <v>1642</v>
      </c>
      <c r="AE42" s="176">
        <v>161</v>
      </c>
      <c r="AF42" s="174">
        <f t="shared" si="14"/>
        <v>9.8051157125456756E-2</v>
      </c>
      <c r="AG42" s="176">
        <v>1481</v>
      </c>
      <c r="AH42" s="174">
        <f t="shared" si="15"/>
        <v>0.90194884287454324</v>
      </c>
      <c r="AI42" s="175">
        <v>465</v>
      </c>
      <c r="AJ42" s="176">
        <v>16</v>
      </c>
      <c r="AK42" s="174">
        <f t="shared" si="16"/>
        <v>3.4408602150537634E-2</v>
      </c>
      <c r="AL42" s="176">
        <v>449</v>
      </c>
      <c r="AM42" s="174">
        <f t="shared" si="17"/>
        <v>0.96559139784946235</v>
      </c>
      <c r="AN42" s="175">
        <f t="shared" si="18"/>
        <v>15988</v>
      </c>
      <c r="AO42" s="176">
        <f t="shared" si="19"/>
        <v>2413</v>
      </c>
      <c r="AP42" s="174">
        <f t="shared" si="20"/>
        <v>0.15092569427070301</v>
      </c>
      <c r="AQ42" s="203">
        <f t="shared" si="0"/>
        <v>13575</v>
      </c>
      <c r="AR42" s="174">
        <f t="shared" si="21"/>
        <v>0.84907430572929699</v>
      </c>
      <c r="AS42" s="69"/>
      <c r="AT42" s="282">
        <v>13</v>
      </c>
      <c r="AU42" s="343" t="s">
        <v>106</v>
      </c>
      <c r="AV42" s="8" t="s">
        <v>123</v>
      </c>
      <c r="AW42" s="140">
        <v>15997</v>
      </c>
      <c r="AX42" s="28">
        <v>2251</v>
      </c>
      <c r="AY42" s="63">
        <v>0.14071388385322248</v>
      </c>
      <c r="AZ42" s="28">
        <v>13746</v>
      </c>
      <c r="BA42" s="63">
        <v>0.85928611614677752</v>
      </c>
      <c r="BB42" s="69"/>
      <c r="BC42" s="2">
        <v>37</v>
      </c>
      <c r="BD42" s="8" t="s">
        <v>3</v>
      </c>
      <c r="BE42" s="27">
        <f t="shared" si="51"/>
        <v>0.35242300573136193</v>
      </c>
      <c r="BF42" s="27">
        <f t="shared" si="23"/>
        <v>0.35402513008111608</v>
      </c>
      <c r="BG42" s="27">
        <f t="shared" si="52"/>
        <v>0.64757699426863813</v>
      </c>
      <c r="BH42" s="27">
        <f t="shared" si="24"/>
        <v>0.64597486991888386</v>
      </c>
      <c r="BI42" s="27">
        <f t="shared" si="53"/>
        <v>0.26693548387096772</v>
      </c>
      <c r="BJ42" s="27">
        <f t="shared" si="25"/>
        <v>0.24381937436932391</v>
      </c>
      <c r="BK42" s="27">
        <f t="shared" si="54"/>
        <v>0.73306451612903223</v>
      </c>
      <c r="BL42" s="27">
        <f t="shared" si="26"/>
        <v>0.75618062563067612</v>
      </c>
      <c r="BN42" s="56" t="s">
        <v>46</v>
      </c>
      <c r="BO42" s="27">
        <f t="shared" si="27"/>
        <v>0.22331691297208539</v>
      </c>
      <c r="BP42" s="27">
        <f t="shared" si="28"/>
        <v>0.21470099667774087</v>
      </c>
      <c r="BQ42" s="137">
        <f t="shared" si="29"/>
        <v>0.80000000000000071</v>
      </c>
      <c r="BR42" s="27">
        <f t="shared" si="30"/>
        <v>0.77668308702791466</v>
      </c>
      <c r="BS42" s="27">
        <f t="shared" si="31"/>
        <v>0.7852990033222591</v>
      </c>
      <c r="BT42" s="137">
        <f t="shared" si="32"/>
        <v>-0.80000000000000071</v>
      </c>
      <c r="BU42" s="27">
        <f t="shared" si="33"/>
        <v>0.13576158940397351</v>
      </c>
      <c r="BV42" s="27">
        <f t="shared" si="34"/>
        <v>0.12623762376237624</v>
      </c>
      <c r="BW42" s="137">
        <f t="shared" si="35"/>
        <v>1.0000000000000009</v>
      </c>
      <c r="BX42" s="27">
        <f t="shared" si="36"/>
        <v>0.86423841059602646</v>
      </c>
      <c r="BY42" s="27">
        <f t="shared" si="37"/>
        <v>0.87376237623762376</v>
      </c>
      <c r="BZ42" s="137">
        <f t="shared" si="38"/>
        <v>-1.0000000000000009</v>
      </c>
      <c r="CB42" s="56" t="s">
        <v>46</v>
      </c>
      <c r="CC42" s="27">
        <f t="shared" si="39"/>
        <v>0.23794967641638792</v>
      </c>
      <c r="CD42" s="27">
        <f t="shared" si="40"/>
        <v>0.23346069467078409</v>
      </c>
      <c r="CE42" s="137">
        <f t="shared" si="41"/>
        <v>0.49999999999999767</v>
      </c>
      <c r="CF42" s="27">
        <f t="shared" si="42"/>
        <v>0.76205032358361213</v>
      </c>
      <c r="CG42" s="27">
        <f t="shared" si="43"/>
        <v>0.76653930532921588</v>
      </c>
      <c r="CH42" s="137">
        <f t="shared" si="44"/>
        <v>-0.50000000000000044</v>
      </c>
      <c r="CI42" s="27">
        <f t="shared" si="45"/>
        <v>0.17904426451805297</v>
      </c>
      <c r="CJ42" s="27">
        <f t="shared" si="46"/>
        <v>0.15873151939329153</v>
      </c>
      <c r="CK42" s="137">
        <f t="shared" si="47"/>
        <v>1.9999999999999991</v>
      </c>
      <c r="CL42" s="27">
        <f t="shared" si="48"/>
        <v>0.820955735481947</v>
      </c>
      <c r="CM42" s="27">
        <f t="shared" si="49"/>
        <v>0.84126848060670845</v>
      </c>
      <c r="CN42" s="137">
        <f t="shared" si="50"/>
        <v>-2.0000000000000018</v>
      </c>
      <c r="CO42" s="108">
        <v>0</v>
      </c>
    </row>
    <row r="43" spans="1:93" ht="13.5" customHeight="1">
      <c r="B43" s="283"/>
      <c r="C43" s="344"/>
      <c r="D43" s="49" t="s">
        <v>129</v>
      </c>
      <c r="E43" s="224">
        <v>2</v>
      </c>
      <c r="F43" s="212">
        <v>0</v>
      </c>
      <c r="G43" s="199">
        <f t="shared" si="4"/>
        <v>0</v>
      </c>
      <c r="H43" s="212">
        <v>2</v>
      </c>
      <c r="I43" s="199">
        <f t="shared" si="5"/>
        <v>1</v>
      </c>
      <c r="J43" s="224">
        <v>11</v>
      </c>
      <c r="K43" s="212">
        <v>0</v>
      </c>
      <c r="L43" s="199">
        <f t="shared" si="6"/>
        <v>0</v>
      </c>
      <c r="M43" s="212">
        <v>11</v>
      </c>
      <c r="N43" s="199">
        <f t="shared" si="7"/>
        <v>1</v>
      </c>
      <c r="O43" s="224">
        <v>1115</v>
      </c>
      <c r="P43" s="212">
        <v>142</v>
      </c>
      <c r="Q43" s="199">
        <f t="shared" si="8"/>
        <v>0.12735426008968609</v>
      </c>
      <c r="R43" s="212">
        <v>973</v>
      </c>
      <c r="S43" s="199">
        <f t="shared" si="9"/>
        <v>0.87264573991031391</v>
      </c>
      <c r="T43" s="224">
        <v>557</v>
      </c>
      <c r="U43" s="212">
        <v>71</v>
      </c>
      <c r="V43" s="199">
        <f t="shared" si="10"/>
        <v>0.12746858168761221</v>
      </c>
      <c r="W43" s="212">
        <v>486</v>
      </c>
      <c r="X43" s="199">
        <f t="shared" si="11"/>
        <v>0.87253141831238779</v>
      </c>
      <c r="Y43" s="224">
        <v>330</v>
      </c>
      <c r="Z43" s="212">
        <v>21</v>
      </c>
      <c r="AA43" s="199">
        <f t="shared" si="12"/>
        <v>6.363636363636363E-2</v>
      </c>
      <c r="AB43" s="212">
        <v>309</v>
      </c>
      <c r="AC43" s="199">
        <f t="shared" si="13"/>
        <v>0.9363636363636364</v>
      </c>
      <c r="AD43" s="224">
        <v>191</v>
      </c>
      <c r="AE43" s="212">
        <v>9</v>
      </c>
      <c r="AF43" s="199">
        <f t="shared" si="14"/>
        <v>4.712041884816754E-2</v>
      </c>
      <c r="AG43" s="212">
        <v>182</v>
      </c>
      <c r="AH43" s="199">
        <f t="shared" si="15"/>
        <v>0.95287958115183247</v>
      </c>
      <c r="AI43" s="224">
        <v>90</v>
      </c>
      <c r="AJ43" s="212">
        <v>2</v>
      </c>
      <c r="AK43" s="199">
        <f t="shared" si="16"/>
        <v>2.2222222222222223E-2</v>
      </c>
      <c r="AL43" s="212">
        <v>88</v>
      </c>
      <c r="AM43" s="199">
        <f t="shared" si="17"/>
        <v>0.97777777777777775</v>
      </c>
      <c r="AN43" s="224">
        <f t="shared" si="18"/>
        <v>2296</v>
      </c>
      <c r="AO43" s="212">
        <f t="shared" si="19"/>
        <v>245</v>
      </c>
      <c r="AP43" s="199">
        <f t="shared" si="20"/>
        <v>0.10670731707317073</v>
      </c>
      <c r="AQ43" s="211">
        <f t="shared" si="0"/>
        <v>2051</v>
      </c>
      <c r="AR43" s="199">
        <f t="shared" si="21"/>
        <v>0.89329268292682928</v>
      </c>
      <c r="AS43" s="69"/>
      <c r="AT43" s="283"/>
      <c r="AU43" s="344"/>
      <c r="AV43" s="8" t="s">
        <v>129</v>
      </c>
      <c r="AW43" s="140">
        <v>2755</v>
      </c>
      <c r="AX43" s="28">
        <v>235</v>
      </c>
      <c r="AY43" s="63">
        <v>8.5299455535390201E-2</v>
      </c>
      <c r="AZ43" s="28">
        <v>2520</v>
      </c>
      <c r="BA43" s="63">
        <v>0.9147005444646098</v>
      </c>
      <c r="BB43" s="69"/>
      <c r="BC43" s="2">
        <v>38</v>
      </c>
      <c r="BD43" s="24" t="s">
        <v>39</v>
      </c>
      <c r="BE43" s="27">
        <f t="shared" si="51"/>
        <v>0.29319371727748689</v>
      </c>
      <c r="BF43" s="27">
        <f t="shared" si="23"/>
        <v>0.27267824398662494</v>
      </c>
      <c r="BG43" s="27">
        <f t="shared" si="52"/>
        <v>0.70680628272251311</v>
      </c>
      <c r="BH43" s="27">
        <f t="shared" si="24"/>
        <v>0.72732175601337501</v>
      </c>
      <c r="BI43" s="27">
        <f t="shared" si="53"/>
        <v>0.17438271604938271</v>
      </c>
      <c r="BJ43" s="27">
        <f t="shared" si="25"/>
        <v>0.14723926380368099</v>
      </c>
      <c r="BK43" s="27">
        <f t="shared" si="54"/>
        <v>0.82561728395061729</v>
      </c>
      <c r="BL43" s="27">
        <f t="shared" si="26"/>
        <v>0.85276073619631898</v>
      </c>
      <c r="BN43" s="56" t="s">
        <v>47</v>
      </c>
      <c r="BO43" s="27">
        <f t="shared" si="27"/>
        <v>0.21626794258373205</v>
      </c>
      <c r="BP43" s="27">
        <f t="shared" si="28"/>
        <v>0.20954254795868174</v>
      </c>
      <c r="BQ43" s="137">
        <f t="shared" si="29"/>
        <v>0.60000000000000053</v>
      </c>
      <c r="BR43" s="27">
        <f t="shared" si="30"/>
        <v>0.78373205741626795</v>
      </c>
      <c r="BS43" s="27">
        <f t="shared" si="31"/>
        <v>0.79045745204131823</v>
      </c>
      <c r="BT43" s="137">
        <f t="shared" si="32"/>
        <v>-0.60000000000000053</v>
      </c>
      <c r="BU43" s="27">
        <f t="shared" si="33"/>
        <v>0.22395326192794549</v>
      </c>
      <c r="BV43" s="27">
        <f t="shared" si="34"/>
        <v>0.18231540565177756</v>
      </c>
      <c r="BW43" s="137">
        <f t="shared" si="35"/>
        <v>4.2000000000000011</v>
      </c>
      <c r="BX43" s="27">
        <f t="shared" si="36"/>
        <v>0.77604673807205449</v>
      </c>
      <c r="BY43" s="27">
        <f t="shared" si="37"/>
        <v>0.81768459434822238</v>
      </c>
      <c r="BZ43" s="137">
        <f t="shared" si="38"/>
        <v>-4.1999999999999922</v>
      </c>
      <c r="CB43" s="56" t="s">
        <v>47</v>
      </c>
      <c r="CC43" s="27">
        <f t="shared" si="39"/>
        <v>0.23794967641638792</v>
      </c>
      <c r="CD43" s="27">
        <f t="shared" si="40"/>
        <v>0.23346069467078409</v>
      </c>
      <c r="CE43" s="137">
        <f t="shared" si="41"/>
        <v>0.49999999999999767</v>
      </c>
      <c r="CF43" s="27">
        <f t="shared" si="42"/>
        <v>0.76205032358361213</v>
      </c>
      <c r="CG43" s="27">
        <f t="shared" si="43"/>
        <v>0.76653930532921588</v>
      </c>
      <c r="CH43" s="137">
        <f t="shared" si="44"/>
        <v>-0.50000000000000044</v>
      </c>
      <c r="CI43" s="27">
        <f t="shared" si="45"/>
        <v>0.17904426451805297</v>
      </c>
      <c r="CJ43" s="27">
        <f t="shared" si="46"/>
        <v>0.15873151939329153</v>
      </c>
      <c r="CK43" s="137">
        <f t="shared" si="47"/>
        <v>1.9999999999999991</v>
      </c>
      <c r="CL43" s="27">
        <f t="shared" si="48"/>
        <v>0.820955735481947</v>
      </c>
      <c r="CM43" s="27">
        <f t="shared" si="49"/>
        <v>0.84126848060670845</v>
      </c>
      <c r="CN43" s="137">
        <f t="shared" si="50"/>
        <v>-2.0000000000000018</v>
      </c>
      <c r="CO43" s="108">
        <v>0</v>
      </c>
    </row>
    <row r="44" spans="1:93" ht="13.5" customHeight="1">
      <c r="B44" s="284"/>
      <c r="C44" s="345"/>
      <c r="D44" s="53" t="s">
        <v>128</v>
      </c>
      <c r="E44" s="181">
        <v>29</v>
      </c>
      <c r="F44" s="182">
        <v>5</v>
      </c>
      <c r="G44" s="180">
        <f t="shared" si="4"/>
        <v>0.17241379310344829</v>
      </c>
      <c r="H44" s="182">
        <v>24</v>
      </c>
      <c r="I44" s="180">
        <f t="shared" si="5"/>
        <v>0.82758620689655171</v>
      </c>
      <c r="J44" s="181">
        <v>92</v>
      </c>
      <c r="K44" s="182">
        <v>6</v>
      </c>
      <c r="L44" s="180">
        <f t="shared" si="6"/>
        <v>6.5217391304347824E-2</v>
      </c>
      <c r="M44" s="182">
        <v>86</v>
      </c>
      <c r="N44" s="180">
        <f t="shared" si="7"/>
        <v>0.93478260869565222</v>
      </c>
      <c r="O44" s="181">
        <v>6676</v>
      </c>
      <c r="P44" s="182">
        <v>1195</v>
      </c>
      <c r="Q44" s="180">
        <f t="shared" si="8"/>
        <v>0.17899940083882565</v>
      </c>
      <c r="R44" s="182">
        <v>5481</v>
      </c>
      <c r="S44" s="180">
        <f t="shared" si="9"/>
        <v>0.8210005991611744</v>
      </c>
      <c r="T44" s="181">
        <v>5387</v>
      </c>
      <c r="U44" s="182">
        <v>828</v>
      </c>
      <c r="V44" s="180">
        <f t="shared" si="10"/>
        <v>0.15370335994059772</v>
      </c>
      <c r="W44" s="182">
        <v>4559</v>
      </c>
      <c r="X44" s="180">
        <f t="shared" si="11"/>
        <v>0.84629664005940231</v>
      </c>
      <c r="Y44" s="181">
        <v>3712</v>
      </c>
      <c r="Z44" s="182">
        <v>436</v>
      </c>
      <c r="AA44" s="180">
        <f t="shared" si="12"/>
        <v>0.11745689655172414</v>
      </c>
      <c r="AB44" s="182">
        <v>3276</v>
      </c>
      <c r="AC44" s="180">
        <f t="shared" si="13"/>
        <v>0.88254310344827591</v>
      </c>
      <c r="AD44" s="181">
        <v>1833</v>
      </c>
      <c r="AE44" s="182">
        <v>170</v>
      </c>
      <c r="AF44" s="180">
        <f t="shared" si="14"/>
        <v>9.2744135297326794E-2</v>
      </c>
      <c r="AG44" s="182">
        <v>1663</v>
      </c>
      <c r="AH44" s="180">
        <f t="shared" si="15"/>
        <v>0.90725586470267316</v>
      </c>
      <c r="AI44" s="181">
        <v>555</v>
      </c>
      <c r="AJ44" s="182">
        <v>18</v>
      </c>
      <c r="AK44" s="180">
        <f t="shared" si="16"/>
        <v>3.2432432432432434E-2</v>
      </c>
      <c r="AL44" s="182">
        <v>537</v>
      </c>
      <c r="AM44" s="180">
        <f t="shared" si="17"/>
        <v>0.96756756756756757</v>
      </c>
      <c r="AN44" s="181">
        <f t="shared" si="18"/>
        <v>18284</v>
      </c>
      <c r="AO44" s="182">
        <f t="shared" si="19"/>
        <v>2658</v>
      </c>
      <c r="AP44" s="180">
        <f t="shared" si="20"/>
        <v>0.14537300371909867</v>
      </c>
      <c r="AQ44" s="220">
        <f t="shared" si="0"/>
        <v>15626</v>
      </c>
      <c r="AR44" s="180">
        <f t="shared" si="21"/>
        <v>0.85462699628090133</v>
      </c>
      <c r="AS44" s="69"/>
      <c r="AT44" s="284"/>
      <c r="AU44" s="345"/>
      <c r="AV44" s="110" t="s">
        <v>67</v>
      </c>
      <c r="AW44" s="140">
        <v>18752</v>
      </c>
      <c r="AX44" s="28">
        <v>2486</v>
      </c>
      <c r="AY44" s="63">
        <v>0.13257252559726962</v>
      </c>
      <c r="AZ44" s="28">
        <v>16266</v>
      </c>
      <c r="BA44" s="63">
        <v>0.86742747440273038</v>
      </c>
      <c r="BB44" s="69"/>
      <c r="BC44" s="2">
        <v>39</v>
      </c>
      <c r="BD44" s="24" t="s">
        <v>7</v>
      </c>
      <c r="BE44" s="27">
        <f t="shared" si="51"/>
        <v>0.34406566839708391</v>
      </c>
      <c r="BF44" s="27">
        <f t="shared" si="23"/>
        <v>0.33302792570959555</v>
      </c>
      <c r="BG44" s="27">
        <f t="shared" si="52"/>
        <v>0.65593433160291614</v>
      </c>
      <c r="BH44" s="27">
        <f t="shared" si="24"/>
        <v>0.6669720742904045</v>
      </c>
      <c r="BI44" s="27">
        <f t="shared" si="53"/>
        <v>0.21162027470523884</v>
      </c>
      <c r="BJ44" s="27">
        <f t="shared" si="25"/>
        <v>0.19826880336881506</v>
      </c>
      <c r="BK44" s="27">
        <f t="shared" si="54"/>
        <v>0.78837972529476119</v>
      </c>
      <c r="BL44" s="27">
        <f t="shared" si="26"/>
        <v>0.80173119663118497</v>
      </c>
      <c r="BN44" s="56" t="s">
        <v>48</v>
      </c>
      <c r="BO44" s="27">
        <f t="shared" si="27"/>
        <v>0.26915708812260536</v>
      </c>
      <c r="BP44" s="27">
        <f t="shared" si="28"/>
        <v>0.25123639960435212</v>
      </c>
      <c r="BQ44" s="137">
        <f t="shared" si="29"/>
        <v>1.8000000000000016</v>
      </c>
      <c r="BR44" s="27">
        <f t="shared" si="30"/>
        <v>0.73084291187739459</v>
      </c>
      <c r="BS44" s="27">
        <f t="shared" si="31"/>
        <v>0.74876360039564782</v>
      </c>
      <c r="BT44" s="137">
        <f t="shared" si="32"/>
        <v>-1.8000000000000016</v>
      </c>
      <c r="BU44" s="27">
        <f t="shared" si="33"/>
        <v>0.23148148148148148</v>
      </c>
      <c r="BV44" s="27">
        <f t="shared" si="34"/>
        <v>0.13846153846153847</v>
      </c>
      <c r="BW44" s="137">
        <f t="shared" si="35"/>
        <v>9.3000000000000007</v>
      </c>
      <c r="BX44" s="27">
        <f t="shared" si="36"/>
        <v>0.76851851851851849</v>
      </c>
      <c r="BY44" s="27">
        <f t="shared" si="37"/>
        <v>0.86153846153846159</v>
      </c>
      <c r="BZ44" s="137">
        <f t="shared" si="38"/>
        <v>-9.2999999999999972</v>
      </c>
      <c r="CB44" s="56" t="s">
        <v>48</v>
      </c>
      <c r="CC44" s="27">
        <f t="shared" si="39"/>
        <v>0.23794967641638792</v>
      </c>
      <c r="CD44" s="27">
        <f t="shared" si="40"/>
        <v>0.23346069467078409</v>
      </c>
      <c r="CE44" s="137">
        <f t="shared" si="41"/>
        <v>0.49999999999999767</v>
      </c>
      <c r="CF44" s="27">
        <f t="shared" si="42"/>
        <v>0.76205032358361213</v>
      </c>
      <c r="CG44" s="27">
        <f t="shared" si="43"/>
        <v>0.76653930532921588</v>
      </c>
      <c r="CH44" s="137">
        <f t="shared" si="44"/>
        <v>-0.50000000000000044</v>
      </c>
      <c r="CI44" s="27">
        <f t="shared" si="45"/>
        <v>0.17904426451805297</v>
      </c>
      <c r="CJ44" s="27">
        <f t="shared" si="46"/>
        <v>0.15873151939329153</v>
      </c>
      <c r="CK44" s="137">
        <f t="shared" si="47"/>
        <v>1.9999999999999991</v>
      </c>
      <c r="CL44" s="27">
        <f t="shared" si="48"/>
        <v>0.820955735481947</v>
      </c>
      <c r="CM44" s="27">
        <f t="shared" si="49"/>
        <v>0.84126848060670845</v>
      </c>
      <c r="CN44" s="137">
        <f t="shared" si="50"/>
        <v>-2.0000000000000018</v>
      </c>
      <c r="CO44" s="108">
        <v>0</v>
      </c>
    </row>
    <row r="45" spans="1:93" ht="13.5" customHeight="1">
      <c r="B45" s="282">
        <v>14</v>
      </c>
      <c r="C45" s="343" t="s">
        <v>107</v>
      </c>
      <c r="D45" s="54" t="s">
        <v>130</v>
      </c>
      <c r="E45" s="175">
        <v>25</v>
      </c>
      <c r="F45" s="176">
        <v>4</v>
      </c>
      <c r="G45" s="174">
        <f t="shared" si="4"/>
        <v>0.16</v>
      </c>
      <c r="H45" s="176">
        <v>21</v>
      </c>
      <c r="I45" s="174">
        <f t="shared" si="5"/>
        <v>0.84</v>
      </c>
      <c r="J45" s="175">
        <v>55</v>
      </c>
      <c r="K45" s="176">
        <v>6</v>
      </c>
      <c r="L45" s="174">
        <f t="shared" si="6"/>
        <v>0.10909090909090909</v>
      </c>
      <c r="M45" s="176">
        <v>49</v>
      </c>
      <c r="N45" s="174">
        <f t="shared" si="7"/>
        <v>0.89090909090909087</v>
      </c>
      <c r="O45" s="175">
        <v>4346</v>
      </c>
      <c r="P45" s="176">
        <v>997</v>
      </c>
      <c r="Q45" s="174">
        <f t="shared" si="8"/>
        <v>0.22940635066728027</v>
      </c>
      <c r="R45" s="176">
        <v>3349</v>
      </c>
      <c r="S45" s="174">
        <f t="shared" si="9"/>
        <v>0.77059364933271979</v>
      </c>
      <c r="T45" s="175">
        <v>3627</v>
      </c>
      <c r="U45" s="176">
        <v>633</v>
      </c>
      <c r="V45" s="174">
        <f t="shared" si="10"/>
        <v>0.17452440033085195</v>
      </c>
      <c r="W45" s="176">
        <v>2994</v>
      </c>
      <c r="X45" s="174">
        <f t="shared" si="11"/>
        <v>0.82547559966914807</v>
      </c>
      <c r="Y45" s="175">
        <v>2632</v>
      </c>
      <c r="Z45" s="176">
        <v>311</v>
      </c>
      <c r="AA45" s="174">
        <f t="shared" si="12"/>
        <v>0.11816109422492402</v>
      </c>
      <c r="AB45" s="176">
        <v>2321</v>
      </c>
      <c r="AC45" s="174">
        <f t="shared" si="13"/>
        <v>0.88183890577507595</v>
      </c>
      <c r="AD45" s="175">
        <v>1407</v>
      </c>
      <c r="AE45" s="176">
        <v>115</v>
      </c>
      <c r="AF45" s="174">
        <f t="shared" si="14"/>
        <v>8.1734186211798149E-2</v>
      </c>
      <c r="AG45" s="176">
        <v>1292</v>
      </c>
      <c r="AH45" s="174">
        <f t="shared" si="15"/>
        <v>0.91826581378820182</v>
      </c>
      <c r="AI45" s="175">
        <v>445</v>
      </c>
      <c r="AJ45" s="176">
        <v>27</v>
      </c>
      <c r="AK45" s="174">
        <f t="shared" si="16"/>
        <v>6.0674157303370786E-2</v>
      </c>
      <c r="AL45" s="176">
        <v>418</v>
      </c>
      <c r="AM45" s="174">
        <f t="shared" si="17"/>
        <v>0.93932584269662922</v>
      </c>
      <c r="AN45" s="175">
        <f t="shared" si="18"/>
        <v>12537</v>
      </c>
      <c r="AO45" s="176">
        <f t="shared" si="19"/>
        <v>2093</v>
      </c>
      <c r="AP45" s="174">
        <f t="shared" si="20"/>
        <v>0.16694584031267448</v>
      </c>
      <c r="AQ45" s="203">
        <f t="shared" si="0"/>
        <v>10444</v>
      </c>
      <c r="AR45" s="174">
        <f t="shared" si="21"/>
        <v>0.83305415968732555</v>
      </c>
      <c r="AS45" s="69"/>
      <c r="AT45" s="282">
        <v>14</v>
      </c>
      <c r="AU45" s="343" t="s">
        <v>107</v>
      </c>
      <c r="AV45" s="8" t="s">
        <v>123</v>
      </c>
      <c r="AW45" s="140">
        <v>12629</v>
      </c>
      <c r="AX45" s="28">
        <v>2020</v>
      </c>
      <c r="AY45" s="63">
        <v>0.15994932298677647</v>
      </c>
      <c r="AZ45" s="28">
        <v>10609</v>
      </c>
      <c r="BA45" s="63">
        <v>0.84005067701322356</v>
      </c>
      <c r="BB45" s="69"/>
      <c r="BC45" s="2">
        <v>40</v>
      </c>
      <c r="BD45" s="24" t="s">
        <v>40</v>
      </c>
      <c r="BE45" s="27">
        <f t="shared" si="51"/>
        <v>0.22072474116387006</v>
      </c>
      <c r="BF45" s="27">
        <f t="shared" si="23"/>
        <v>0.21177854170436042</v>
      </c>
      <c r="BG45" s="27">
        <f t="shared" si="52"/>
        <v>0.77927525883612991</v>
      </c>
      <c r="BH45" s="27">
        <f t="shared" si="24"/>
        <v>0.78822145829563961</v>
      </c>
      <c r="BI45" s="27">
        <f t="shared" si="53"/>
        <v>0.16463414634146342</v>
      </c>
      <c r="BJ45" s="27">
        <f t="shared" si="25"/>
        <v>0.14527421236872812</v>
      </c>
      <c r="BK45" s="27">
        <f t="shared" si="54"/>
        <v>0.83536585365853655</v>
      </c>
      <c r="BL45" s="27">
        <f t="shared" si="26"/>
        <v>0.85472578763127183</v>
      </c>
      <c r="BN45" s="56" t="s">
        <v>49</v>
      </c>
      <c r="BO45" s="27">
        <f t="shared" si="27"/>
        <v>0.1618229854689564</v>
      </c>
      <c r="BP45" s="27">
        <f t="shared" si="28"/>
        <v>0.13735343383584589</v>
      </c>
      <c r="BQ45" s="137">
        <f t="shared" si="29"/>
        <v>2.4999999999999996</v>
      </c>
      <c r="BR45" s="27">
        <f t="shared" si="30"/>
        <v>0.83817701453104354</v>
      </c>
      <c r="BS45" s="27">
        <f t="shared" si="31"/>
        <v>0.86264656616415414</v>
      </c>
      <c r="BT45" s="137">
        <f t="shared" si="32"/>
        <v>-2.5000000000000022</v>
      </c>
      <c r="BU45" s="27">
        <f t="shared" si="33"/>
        <v>0.1210762331838565</v>
      </c>
      <c r="BV45" s="27">
        <f t="shared" si="34"/>
        <v>0.16475095785440613</v>
      </c>
      <c r="BW45" s="137">
        <f t="shared" si="35"/>
        <v>-4.4000000000000012</v>
      </c>
      <c r="BX45" s="27">
        <f t="shared" si="36"/>
        <v>0.87892376681614348</v>
      </c>
      <c r="BY45" s="27">
        <f t="shared" si="37"/>
        <v>0.83524904214559392</v>
      </c>
      <c r="BZ45" s="137">
        <f t="shared" si="38"/>
        <v>4.4000000000000039</v>
      </c>
      <c r="CB45" s="56" t="s">
        <v>49</v>
      </c>
      <c r="CC45" s="27">
        <f t="shared" si="39"/>
        <v>0.23794967641638792</v>
      </c>
      <c r="CD45" s="27">
        <f t="shared" si="40"/>
        <v>0.23346069467078409</v>
      </c>
      <c r="CE45" s="137">
        <f t="shared" si="41"/>
        <v>0.49999999999999767</v>
      </c>
      <c r="CF45" s="27">
        <f t="shared" si="42"/>
        <v>0.76205032358361213</v>
      </c>
      <c r="CG45" s="27">
        <f t="shared" si="43"/>
        <v>0.76653930532921588</v>
      </c>
      <c r="CH45" s="137">
        <f t="shared" si="44"/>
        <v>-0.50000000000000044</v>
      </c>
      <c r="CI45" s="27">
        <f t="shared" si="45"/>
        <v>0.17904426451805297</v>
      </c>
      <c r="CJ45" s="27">
        <f t="shared" si="46"/>
        <v>0.15873151939329153</v>
      </c>
      <c r="CK45" s="137">
        <f t="shared" si="47"/>
        <v>1.9999999999999991</v>
      </c>
      <c r="CL45" s="27">
        <f t="shared" si="48"/>
        <v>0.820955735481947</v>
      </c>
      <c r="CM45" s="27">
        <f t="shared" si="49"/>
        <v>0.84126848060670845</v>
      </c>
      <c r="CN45" s="137">
        <f t="shared" si="50"/>
        <v>-2.0000000000000018</v>
      </c>
      <c r="CO45" s="108">
        <v>0</v>
      </c>
    </row>
    <row r="46" spans="1:93" ht="13.5" customHeight="1">
      <c r="B46" s="283"/>
      <c r="C46" s="344"/>
      <c r="D46" s="49" t="s">
        <v>129</v>
      </c>
      <c r="E46" s="224">
        <v>0</v>
      </c>
      <c r="F46" s="212">
        <v>0</v>
      </c>
      <c r="G46" s="199" t="str">
        <f t="shared" si="4"/>
        <v>-</v>
      </c>
      <c r="H46" s="212">
        <v>0</v>
      </c>
      <c r="I46" s="199" t="str">
        <f t="shared" si="5"/>
        <v>-</v>
      </c>
      <c r="J46" s="224">
        <v>6</v>
      </c>
      <c r="K46" s="212">
        <v>1</v>
      </c>
      <c r="L46" s="199">
        <f t="shared" si="6"/>
        <v>0.16666666666666666</v>
      </c>
      <c r="M46" s="212">
        <v>5</v>
      </c>
      <c r="N46" s="199">
        <f t="shared" si="7"/>
        <v>0.83333333333333337</v>
      </c>
      <c r="O46" s="224">
        <v>919</v>
      </c>
      <c r="P46" s="212">
        <v>142</v>
      </c>
      <c r="Q46" s="199">
        <f t="shared" si="8"/>
        <v>0.15451577801958652</v>
      </c>
      <c r="R46" s="212">
        <v>777</v>
      </c>
      <c r="S46" s="199">
        <f t="shared" si="9"/>
        <v>0.84548422198041351</v>
      </c>
      <c r="T46" s="224">
        <v>467</v>
      </c>
      <c r="U46" s="212">
        <v>53</v>
      </c>
      <c r="V46" s="199">
        <f t="shared" si="10"/>
        <v>0.11349036402569593</v>
      </c>
      <c r="W46" s="212">
        <v>414</v>
      </c>
      <c r="X46" s="199">
        <f t="shared" si="11"/>
        <v>0.8865096359743041</v>
      </c>
      <c r="Y46" s="224">
        <v>217</v>
      </c>
      <c r="Z46" s="212">
        <v>25</v>
      </c>
      <c r="AA46" s="199">
        <f t="shared" si="12"/>
        <v>0.1152073732718894</v>
      </c>
      <c r="AB46" s="212">
        <v>192</v>
      </c>
      <c r="AC46" s="199">
        <f t="shared" si="13"/>
        <v>0.88479262672811065</v>
      </c>
      <c r="AD46" s="224">
        <v>145</v>
      </c>
      <c r="AE46" s="212">
        <v>8</v>
      </c>
      <c r="AF46" s="199">
        <f t="shared" si="14"/>
        <v>5.5172413793103448E-2</v>
      </c>
      <c r="AG46" s="212">
        <v>137</v>
      </c>
      <c r="AH46" s="199">
        <f t="shared" si="15"/>
        <v>0.94482758620689655</v>
      </c>
      <c r="AI46" s="224">
        <v>76</v>
      </c>
      <c r="AJ46" s="212">
        <v>2</v>
      </c>
      <c r="AK46" s="199">
        <f t="shared" si="16"/>
        <v>2.6315789473684209E-2</v>
      </c>
      <c r="AL46" s="212">
        <v>74</v>
      </c>
      <c r="AM46" s="199">
        <f t="shared" si="17"/>
        <v>0.97368421052631582</v>
      </c>
      <c r="AN46" s="224">
        <f t="shared" si="18"/>
        <v>1830</v>
      </c>
      <c r="AO46" s="212">
        <f t="shared" si="19"/>
        <v>231</v>
      </c>
      <c r="AP46" s="199">
        <f t="shared" si="20"/>
        <v>0.12622950819672132</v>
      </c>
      <c r="AQ46" s="211">
        <f t="shared" si="0"/>
        <v>1599</v>
      </c>
      <c r="AR46" s="199">
        <f t="shared" si="21"/>
        <v>0.8737704918032787</v>
      </c>
      <c r="AS46" s="69"/>
      <c r="AT46" s="283"/>
      <c r="AU46" s="344"/>
      <c r="AV46" s="8" t="s">
        <v>129</v>
      </c>
      <c r="AW46" s="140">
        <v>2137</v>
      </c>
      <c r="AX46" s="28">
        <v>225</v>
      </c>
      <c r="AY46" s="63">
        <v>0.10528778661675246</v>
      </c>
      <c r="AZ46" s="28">
        <v>1912</v>
      </c>
      <c r="BA46" s="63">
        <v>0.89471221338324758</v>
      </c>
      <c r="BB46" s="69"/>
      <c r="BC46" s="2">
        <v>41</v>
      </c>
      <c r="BD46" s="24" t="s">
        <v>11</v>
      </c>
      <c r="BE46" s="27">
        <f t="shared" si="51"/>
        <v>0.16217414872123392</v>
      </c>
      <c r="BF46" s="27">
        <f t="shared" si="23"/>
        <v>0.1542271479011377</v>
      </c>
      <c r="BG46" s="27">
        <f t="shared" si="52"/>
        <v>0.83782585127876608</v>
      </c>
      <c r="BH46" s="27">
        <f t="shared" si="24"/>
        <v>0.84577285209886233</v>
      </c>
      <c r="BI46" s="27">
        <f t="shared" si="53"/>
        <v>0.14531478770131773</v>
      </c>
      <c r="BJ46" s="27">
        <f t="shared" si="25"/>
        <v>0.12058346839546191</v>
      </c>
      <c r="BK46" s="27">
        <f t="shared" si="54"/>
        <v>0.85468521229868233</v>
      </c>
      <c r="BL46" s="27">
        <f t="shared" si="26"/>
        <v>0.87941653160453803</v>
      </c>
      <c r="BN46" s="56" t="s">
        <v>27</v>
      </c>
      <c r="BO46" s="27">
        <f t="shared" si="27"/>
        <v>0.28179551122194513</v>
      </c>
      <c r="BP46" s="27">
        <f t="shared" si="28"/>
        <v>0.29652042360060515</v>
      </c>
      <c r="BQ46" s="137">
        <f t="shared" si="29"/>
        <v>-1.5000000000000013</v>
      </c>
      <c r="BR46" s="27">
        <f t="shared" si="30"/>
        <v>0.71820448877805487</v>
      </c>
      <c r="BS46" s="27">
        <f t="shared" si="31"/>
        <v>0.70347957639939485</v>
      </c>
      <c r="BT46" s="137">
        <f t="shared" si="32"/>
        <v>1.5000000000000013</v>
      </c>
      <c r="BU46" s="27">
        <f t="shared" si="33"/>
        <v>0.2608695652173913</v>
      </c>
      <c r="BV46" s="27">
        <f t="shared" si="34"/>
        <v>0.23509933774834438</v>
      </c>
      <c r="BW46" s="137">
        <f t="shared" si="35"/>
        <v>2.6000000000000023</v>
      </c>
      <c r="BX46" s="27">
        <f t="shared" si="36"/>
        <v>0.73913043478260865</v>
      </c>
      <c r="BY46" s="27">
        <f t="shared" si="37"/>
        <v>0.76490066225165565</v>
      </c>
      <c r="BZ46" s="137">
        <f t="shared" si="38"/>
        <v>-2.6000000000000023</v>
      </c>
      <c r="CB46" s="56" t="s">
        <v>27</v>
      </c>
      <c r="CC46" s="27">
        <f t="shared" si="39"/>
        <v>0.23794967641638792</v>
      </c>
      <c r="CD46" s="27">
        <f t="shared" si="40"/>
        <v>0.23346069467078409</v>
      </c>
      <c r="CE46" s="137">
        <f t="shared" si="41"/>
        <v>0.49999999999999767</v>
      </c>
      <c r="CF46" s="27">
        <f t="shared" si="42"/>
        <v>0.76205032358361213</v>
      </c>
      <c r="CG46" s="27">
        <f t="shared" si="43"/>
        <v>0.76653930532921588</v>
      </c>
      <c r="CH46" s="137">
        <f t="shared" si="44"/>
        <v>-0.50000000000000044</v>
      </c>
      <c r="CI46" s="27">
        <f t="shared" si="45"/>
        <v>0.17904426451805297</v>
      </c>
      <c r="CJ46" s="27">
        <f t="shared" si="46"/>
        <v>0.15873151939329153</v>
      </c>
      <c r="CK46" s="137">
        <f t="shared" si="47"/>
        <v>1.9999999999999991</v>
      </c>
      <c r="CL46" s="27">
        <f t="shared" si="48"/>
        <v>0.820955735481947</v>
      </c>
      <c r="CM46" s="27">
        <f t="shared" si="49"/>
        <v>0.84126848060670845</v>
      </c>
      <c r="CN46" s="137">
        <f t="shared" si="50"/>
        <v>-2.0000000000000018</v>
      </c>
      <c r="CO46" s="108">
        <v>0</v>
      </c>
    </row>
    <row r="47" spans="1:93" ht="13.5" customHeight="1">
      <c r="B47" s="284"/>
      <c r="C47" s="345"/>
      <c r="D47" s="53" t="s">
        <v>128</v>
      </c>
      <c r="E47" s="181">
        <v>25</v>
      </c>
      <c r="F47" s="182">
        <v>4</v>
      </c>
      <c r="G47" s="180">
        <f t="shared" si="4"/>
        <v>0.16</v>
      </c>
      <c r="H47" s="182">
        <v>21</v>
      </c>
      <c r="I47" s="180">
        <f t="shared" si="5"/>
        <v>0.84</v>
      </c>
      <c r="J47" s="181">
        <v>61</v>
      </c>
      <c r="K47" s="182">
        <v>7</v>
      </c>
      <c r="L47" s="180">
        <f t="shared" si="6"/>
        <v>0.11475409836065574</v>
      </c>
      <c r="M47" s="182">
        <v>54</v>
      </c>
      <c r="N47" s="180">
        <f t="shared" si="7"/>
        <v>0.88524590163934425</v>
      </c>
      <c r="O47" s="181">
        <v>5265</v>
      </c>
      <c r="P47" s="182">
        <v>1139</v>
      </c>
      <c r="Q47" s="180">
        <f t="shared" si="8"/>
        <v>0.21633428300094967</v>
      </c>
      <c r="R47" s="182">
        <v>4126</v>
      </c>
      <c r="S47" s="180">
        <f t="shared" si="9"/>
        <v>0.7836657169990503</v>
      </c>
      <c r="T47" s="181">
        <v>4094</v>
      </c>
      <c r="U47" s="182">
        <v>686</v>
      </c>
      <c r="V47" s="180">
        <f t="shared" si="10"/>
        <v>0.16756228627259404</v>
      </c>
      <c r="W47" s="182">
        <v>3408</v>
      </c>
      <c r="X47" s="180">
        <f t="shared" si="11"/>
        <v>0.83243771372740594</v>
      </c>
      <c r="Y47" s="181">
        <v>2849</v>
      </c>
      <c r="Z47" s="182">
        <v>336</v>
      </c>
      <c r="AA47" s="180">
        <f t="shared" si="12"/>
        <v>0.11793611793611794</v>
      </c>
      <c r="AB47" s="182">
        <v>2513</v>
      </c>
      <c r="AC47" s="180">
        <f t="shared" si="13"/>
        <v>0.88206388206388209</v>
      </c>
      <c r="AD47" s="181">
        <v>1552</v>
      </c>
      <c r="AE47" s="182">
        <v>123</v>
      </c>
      <c r="AF47" s="180">
        <f t="shared" si="14"/>
        <v>7.9252577319587625E-2</v>
      </c>
      <c r="AG47" s="182">
        <v>1429</v>
      </c>
      <c r="AH47" s="180">
        <f t="shared" si="15"/>
        <v>0.92074742268041232</v>
      </c>
      <c r="AI47" s="181">
        <v>521</v>
      </c>
      <c r="AJ47" s="182">
        <v>29</v>
      </c>
      <c r="AK47" s="180">
        <f t="shared" si="16"/>
        <v>5.5662188099808059E-2</v>
      </c>
      <c r="AL47" s="182">
        <v>492</v>
      </c>
      <c r="AM47" s="180">
        <f t="shared" si="17"/>
        <v>0.94433781190019195</v>
      </c>
      <c r="AN47" s="181">
        <f t="shared" si="18"/>
        <v>14367</v>
      </c>
      <c r="AO47" s="182">
        <f t="shared" si="19"/>
        <v>2324</v>
      </c>
      <c r="AP47" s="180">
        <f t="shared" si="20"/>
        <v>0.16175958794459525</v>
      </c>
      <c r="AQ47" s="220">
        <f t="shared" si="0"/>
        <v>12043</v>
      </c>
      <c r="AR47" s="180">
        <f t="shared" si="21"/>
        <v>0.83824041205540478</v>
      </c>
      <c r="AS47" s="69"/>
      <c r="AT47" s="284"/>
      <c r="AU47" s="345"/>
      <c r="AV47" s="110" t="s">
        <v>67</v>
      </c>
      <c r="AW47" s="140">
        <v>14766</v>
      </c>
      <c r="AX47" s="28">
        <v>2245</v>
      </c>
      <c r="AY47" s="63">
        <v>0.15203846674793445</v>
      </c>
      <c r="AZ47" s="28">
        <v>12521</v>
      </c>
      <c r="BA47" s="63">
        <v>0.84796153325206558</v>
      </c>
      <c r="BB47" s="69"/>
      <c r="BC47" s="2">
        <v>42</v>
      </c>
      <c r="BD47" s="24" t="s">
        <v>12</v>
      </c>
      <c r="BE47" s="27">
        <f t="shared" si="51"/>
        <v>0.25115992970123024</v>
      </c>
      <c r="BF47" s="27">
        <f t="shared" si="23"/>
        <v>0.24376213548188069</v>
      </c>
      <c r="BG47" s="27">
        <f t="shared" si="52"/>
        <v>0.74884007029876976</v>
      </c>
      <c r="BH47" s="27">
        <f t="shared" si="24"/>
        <v>0.75623786451811925</v>
      </c>
      <c r="BI47" s="27">
        <f t="shared" si="53"/>
        <v>0.21085202784838103</v>
      </c>
      <c r="BJ47" s="27">
        <f t="shared" si="25"/>
        <v>0.20196783749471012</v>
      </c>
      <c r="BK47" s="27">
        <f t="shared" si="54"/>
        <v>0.78914797215161891</v>
      </c>
      <c r="BL47" s="27">
        <f t="shared" si="26"/>
        <v>0.79803216250528985</v>
      </c>
      <c r="BN47" s="56" t="s">
        <v>28</v>
      </c>
      <c r="BO47" s="27">
        <f t="shared" si="27"/>
        <v>0.32953652788688137</v>
      </c>
      <c r="BP47" s="27">
        <f t="shared" si="28"/>
        <v>0.33728746540134441</v>
      </c>
      <c r="BQ47" s="137">
        <f t="shared" si="29"/>
        <v>-0.70000000000000062</v>
      </c>
      <c r="BR47" s="27">
        <f t="shared" si="30"/>
        <v>0.67046347211311863</v>
      </c>
      <c r="BS47" s="27">
        <f t="shared" si="31"/>
        <v>0.66271253459865564</v>
      </c>
      <c r="BT47" s="137">
        <f t="shared" si="32"/>
        <v>0.70000000000000062</v>
      </c>
      <c r="BU47" s="27">
        <f t="shared" si="33"/>
        <v>0.26811594202898553</v>
      </c>
      <c r="BV47" s="27">
        <f t="shared" si="34"/>
        <v>0.24568965517241378</v>
      </c>
      <c r="BW47" s="137">
        <f t="shared" si="35"/>
        <v>2.200000000000002</v>
      </c>
      <c r="BX47" s="27">
        <f t="shared" si="36"/>
        <v>0.73188405797101452</v>
      </c>
      <c r="BY47" s="27">
        <f t="shared" si="37"/>
        <v>0.75431034482758619</v>
      </c>
      <c r="BZ47" s="137">
        <f t="shared" si="38"/>
        <v>-2.200000000000002</v>
      </c>
      <c r="CB47" s="56" t="s">
        <v>28</v>
      </c>
      <c r="CC47" s="27">
        <f t="shared" si="39"/>
        <v>0.23794967641638792</v>
      </c>
      <c r="CD47" s="27">
        <f t="shared" si="40"/>
        <v>0.23346069467078409</v>
      </c>
      <c r="CE47" s="137">
        <f t="shared" si="41"/>
        <v>0.49999999999999767</v>
      </c>
      <c r="CF47" s="27">
        <f t="shared" si="42"/>
        <v>0.76205032358361213</v>
      </c>
      <c r="CG47" s="27">
        <f t="shared" si="43"/>
        <v>0.76653930532921588</v>
      </c>
      <c r="CH47" s="137">
        <f t="shared" si="44"/>
        <v>-0.50000000000000044</v>
      </c>
      <c r="CI47" s="27">
        <f t="shared" si="45"/>
        <v>0.17904426451805297</v>
      </c>
      <c r="CJ47" s="27">
        <f t="shared" si="46"/>
        <v>0.15873151939329153</v>
      </c>
      <c r="CK47" s="137">
        <f t="shared" si="47"/>
        <v>1.9999999999999991</v>
      </c>
      <c r="CL47" s="27">
        <f t="shared" si="48"/>
        <v>0.820955735481947</v>
      </c>
      <c r="CM47" s="27">
        <f t="shared" si="49"/>
        <v>0.84126848060670845</v>
      </c>
      <c r="CN47" s="137">
        <f t="shared" si="50"/>
        <v>-2.0000000000000018</v>
      </c>
      <c r="CO47" s="108">
        <v>0</v>
      </c>
    </row>
    <row r="48" spans="1:93" ht="13.5" customHeight="1">
      <c r="B48" s="282">
        <v>15</v>
      </c>
      <c r="C48" s="343" t="s">
        <v>108</v>
      </c>
      <c r="D48" s="54" t="s">
        <v>130</v>
      </c>
      <c r="E48" s="175">
        <v>29</v>
      </c>
      <c r="F48" s="176">
        <v>5</v>
      </c>
      <c r="G48" s="174">
        <f t="shared" si="4"/>
        <v>0.17241379310344829</v>
      </c>
      <c r="H48" s="176">
        <v>24</v>
      </c>
      <c r="I48" s="174">
        <f t="shared" si="5"/>
        <v>0.82758620689655171</v>
      </c>
      <c r="J48" s="175">
        <v>105</v>
      </c>
      <c r="K48" s="176">
        <v>11</v>
      </c>
      <c r="L48" s="174">
        <f t="shared" si="6"/>
        <v>0.10476190476190476</v>
      </c>
      <c r="M48" s="176">
        <v>94</v>
      </c>
      <c r="N48" s="174">
        <f t="shared" si="7"/>
        <v>0.89523809523809528</v>
      </c>
      <c r="O48" s="175">
        <v>7567</v>
      </c>
      <c r="P48" s="176">
        <v>1627</v>
      </c>
      <c r="Q48" s="174">
        <f t="shared" si="8"/>
        <v>0.21501255451301704</v>
      </c>
      <c r="R48" s="176">
        <v>5940</v>
      </c>
      <c r="S48" s="174">
        <f t="shared" si="9"/>
        <v>0.78498744548698296</v>
      </c>
      <c r="T48" s="175">
        <v>6321</v>
      </c>
      <c r="U48" s="176">
        <v>1082</v>
      </c>
      <c r="V48" s="174">
        <f t="shared" si="10"/>
        <v>0.17117544692295522</v>
      </c>
      <c r="W48" s="176">
        <v>5239</v>
      </c>
      <c r="X48" s="174">
        <f t="shared" si="11"/>
        <v>0.82882455307704472</v>
      </c>
      <c r="Y48" s="175">
        <v>4101</v>
      </c>
      <c r="Z48" s="176">
        <v>525</v>
      </c>
      <c r="AA48" s="174">
        <f t="shared" si="12"/>
        <v>0.12801755669348938</v>
      </c>
      <c r="AB48" s="176">
        <v>3576</v>
      </c>
      <c r="AC48" s="174">
        <f t="shared" si="13"/>
        <v>0.87198244330651065</v>
      </c>
      <c r="AD48" s="175">
        <v>2069</v>
      </c>
      <c r="AE48" s="176">
        <v>198</v>
      </c>
      <c r="AF48" s="174">
        <f t="shared" si="14"/>
        <v>9.5698405026582889E-2</v>
      </c>
      <c r="AG48" s="176">
        <v>1871</v>
      </c>
      <c r="AH48" s="174">
        <f t="shared" si="15"/>
        <v>0.90430159497341711</v>
      </c>
      <c r="AI48" s="175">
        <v>555</v>
      </c>
      <c r="AJ48" s="176">
        <v>26</v>
      </c>
      <c r="AK48" s="174">
        <f t="shared" si="16"/>
        <v>4.6846846846846847E-2</v>
      </c>
      <c r="AL48" s="176">
        <v>529</v>
      </c>
      <c r="AM48" s="174">
        <f t="shared" si="17"/>
        <v>0.95315315315315319</v>
      </c>
      <c r="AN48" s="175">
        <f t="shared" si="18"/>
        <v>20747</v>
      </c>
      <c r="AO48" s="176">
        <f t="shared" si="19"/>
        <v>3474</v>
      </c>
      <c r="AP48" s="174">
        <f t="shared" si="20"/>
        <v>0.16744589579216274</v>
      </c>
      <c r="AQ48" s="176">
        <f t="shared" si="0"/>
        <v>17273</v>
      </c>
      <c r="AR48" s="174">
        <f t="shared" si="21"/>
        <v>0.83255410420783726</v>
      </c>
      <c r="AS48" s="69"/>
      <c r="AT48" s="282">
        <v>15</v>
      </c>
      <c r="AU48" s="343" t="s">
        <v>108</v>
      </c>
      <c r="AV48" s="8" t="s">
        <v>123</v>
      </c>
      <c r="AW48" s="140">
        <v>20494</v>
      </c>
      <c r="AX48" s="28">
        <v>3331</v>
      </c>
      <c r="AY48" s="63">
        <v>0.16253537620767053</v>
      </c>
      <c r="AZ48" s="28">
        <v>17163</v>
      </c>
      <c r="BA48" s="63">
        <v>0.83746462379232944</v>
      </c>
      <c r="BB48" s="69"/>
      <c r="BC48" s="2">
        <v>43</v>
      </c>
      <c r="BD48" s="24" t="s">
        <v>8</v>
      </c>
      <c r="BE48" s="27">
        <f t="shared" si="51"/>
        <v>0.27709754533263364</v>
      </c>
      <c r="BF48" s="27">
        <f t="shared" si="23"/>
        <v>0.27069920646803414</v>
      </c>
      <c r="BG48" s="27">
        <f t="shared" si="52"/>
        <v>0.72290245466736636</v>
      </c>
      <c r="BH48" s="27">
        <f t="shared" si="24"/>
        <v>0.72930079353196586</v>
      </c>
      <c r="BI48" s="27">
        <f t="shared" si="53"/>
        <v>0.18771626297577854</v>
      </c>
      <c r="BJ48" s="27">
        <f t="shared" si="25"/>
        <v>0.17653890824622531</v>
      </c>
      <c r="BK48" s="27">
        <f t="shared" si="54"/>
        <v>0.81228373702422141</v>
      </c>
      <c r="BL48" s="27">
        <f t="shared" si="26"/>
        <v>0.82346109175377469</v>
      </c>
      <c r="BN48" s="56" t="s">
        <v>29</v>
      </c>
      <c r="BO48" s="27">
        <f t="shared" si="27"/>
        <v>0.31690739167374682</v>
      </c>
      <c r="BP48" s="27">
        <f t="shared" si="28"/>
        <v>0.346483704974271</v>
      </c>
      <c r="BQ48" s="137">
        <f t="shared" si="29"/>
        <v>-2.8999999999999968</v>
      </c>
      <c r="BR48" s="27">
        <f t="shared" si="30"/>
        <v>0.68309260832625318</v>
      </c>
      <c r="BS48" s="27">
        <f t="shared" si="31"/>
        <v>0.65351629502572894</v>
      </c>
      <c r="BT48" s="137">
        <f t="shared" si="32"/>
        <v>2.9000000000000026</v>
      </c>
      <c r="BU48" s="27">
        <f t="shared" si="33"/>
        <v>0.27155172413793105</v>
      </c>
      <c r="BV48" s="27">
        <f t="shared" si="34"/>
        <v>0.24806201550387597</v>
      </c>
      <c r="BW48" s="137">
        <f t="shared" si="35"/>
        <v>2.4000000000000021</v>
      </c>
      <c r="BX48" s="27">
        <f t="shared" si="36"/>
        <v>0.72844827586206895</v>
      </c>
      <c r="BY48" s="27">
        <f t="shared" si="37"/>
        <v>0.75193798449612403</v>
      </c>
      <c r="BZ48" s="137">
        <f t="shared" si="38"/>
        <v>-2.4000000000000021</v>
      </c>
      <c r="CB48" s="56" t="s">
        <v>29</v>
      </c>
      <c r="CC48" s="27">
        <f t="shared" si="39"/>
        <v>0.23794967641638792</v>
      </c>
      <c r="CD48" s="27">
        <f t="shared" si="40"/>
        <v>0.23346069467078409</v>
      </c>
      <c r="CE48" s="137">
        <f t="shared" si="41"/>
        <v>0.49999999999999767</v>
      </c>
      <c r="CF48" s="27">
        <f t="shared" si="42"/>
        <v>0.76205032358361213</v>
      </c>
      <c r="CG48" s="27">
        <f t="shared" si="43"/>
        <v>0.76653930532921588</v>
      </c>
      <c r="CH48" s="137">
        <f t="shared" si="44"/>
        <v>-0.50000000000000044</v>
      </c>
      <c r="CI48" s="27">
        <f t="shared" si="45"/>
        <v>0.17904426451805297</v>
      </c>
      <c r="CJ48" s="27">
        <f t="shared" si="46"/>
        <v>0.15873151939329153</v>
      </c>
      <c r="CK48" s="137">
        <f t="shared" si="47"/>
        <v>1.9999999999999991</v>
      </c>
      <c r="CL48" s="27">
        <f t="shared" si="48"/>
        <v>0.820955735481947</v>
      </c>
      <c r="CM48" s="27">
        <f t="shared" si="49"/>
        <v>0.84126848060670845</v>
      </c>
      <c r="CN48" s="137">
        <f t="shared" si="50"/>
        <v>-2.0000000000000018</v>
      </c>
      <c r="CO48" s="108">
        <v>999</v>
      </c>
    </row>
    <row r="49" spans="1:78" ht="13.5" customHeight="1">
      <c r="B49" s="283"/>
      <c r="C49" s="344"/>
      <c r="D49" s="49" t="s">
        <v>129</v>
      </c>
      <c r="E49" s="224">
        <v>4</v>
      </c>
      <c r="F49" s="212">
        <v>0</v>
      </c>
      <c r="G49" s="199">
        <f t="shared" si="4"/>
        <v>0</v>
      </c>
      <c r="H49" s="212">
        <v>4</v>
      </c>
      <c r="I49" s="199">
        <f t="shared" si="5"/>
        <v>1</v>
      </c>
      <c r="J49" s="224">
        <v>23</v>
      </c>
      <c r="K49" s="212">
        <v>3</v>
      </c>
      <c r="L49" s="199">
        <f t="shared" si="6"/>
        <v>0.13043478260869565</v>
      </c>
      <c r="M49" s="212">
        <v>20</v>
      </c>
      <c r="N49" s="199">
        <f t="shared" si="7"/>
        <v>0.86956521739130432</v>
      </c>
      <c r="O49" s="224">
        <v>1574</v>
      </c>
      <c r="P49" s="212">
        <v>227</v>
      </c>
      <c r="Q49" s="199">
        <f t="shared" si="8"/>
        <v>0.14421855146124524</v>
      </c>
      <c r="R49" s="212">
        <v>1347</v>
      </c>
      <c r="S49" s="199">
        <f t="shared" si="9"/>
        <v>0.85578144853875482</v>
      </c>
      <c r="T49" s="224">
        <v>740</v>
      </c>
      <c r="U49" s="212">
        <v>112</v>
      </c>
      <c r="V49" s="199">
        <f t="shared" si="10"/>
        <v>0.15135135135135136</v>
      </c>
      <c r="W49" s="212">
        <v>628</v>
      </c>
      <c r="X49" s="199">
        <f t="shared" si="11"/>
        <v>0.84864864864864864</v>
      </c>
      <c r="Y49" s="224">
        <v>361</v>
      </c>
      <c r="Z49" s="212">
        <v>30</v>
      </c>
      <c r="AA49" s="199">
        <f t="shared" si="12"/>
        <v>8.3102493074792241E-2</v>
      </c>
      <c r="AB49" s="212">
        <v>331</v>
      </c>
      <c r="AC49" s="199">
        <f t="shared" si="13"/>
        <v>0.91689750692520777</v>
      </c>
      <c r="AD49" s="224">
        <v>228</v>
      </c>
      <c r="AE49" s="212">
        <v>10</v>
      </c>
      <c r="AF49" s="199">
        <f t="shared" si="14"/>
        <v>4.3859649122807015E-2</v>
      </c>
      <c r="AG49" s="212">
        <v>218</v>
      </c>
      <c r="AH49" s="199">
        <f t="shared" si="15"/>
        <v>0.95614035087719296</v>
      </c>
      <c r="AI49" s="224">
        <v>100</v>
      </c>
      <c r="AJ49" s="212">
        <v>3</v>
      </c>
      <c r="AK49" s="199">
        <f t="shared" si="16"/>
        <v>0.03</v>
      </c>
      <c r="AL49" s="212">
        <v>97</v>
      </c>
      <c r="AM49" s="199">
        <f t="shared" si="17"/>
        <v>0.97</v>
      </c>
      <c r="AN49" s="224">
        <f t="shared" si="18"/>
        <v>3030</v>
      </c>
      <c r="AO49" s="212">
        <f t="shared" si="19"/>
        <v>385</v>
      </c>
      <c r="AP49" s="199">
        <f t="shared" si="20"/>
        <v>0.12706270627062707</v>
      </c>
      <c r="AQ49" s="211">
        <f t="shared" si="0"/>
        <v>2645</v>
      </c>
      <c r="AR49" s="199">
        <f t="shared" si="21"/>
        <v>0.8729372937293729</v>
      </c>
      <c r="AS49" s="69"/>
      <c r="AT49" s="283"/>
      <c r="AU49" s="344"/>
      <c r="AV49" s="8" t="s">
        <v>129</v>
      </c>
      <c r="AW49" s="140">
        <v>3683</v>
      </c>
      <c r="AX49" s="28">
        <v>399</v>
      </c>
      <c r="AY49" s="63">
        <v>0.10833559598153679</v>
      </c>
      <c r="AZ49" s="28">
        <v>3284</v>
      </c>
      <c r="BA49" s="63">
        <v>0.89166440401846325</v>
      </c>
      <c r="BB49" s="69"/>
      <c r="BC49" s="2">
        <v>44</v>
      </c>
      <c r="BD49" s="24" t="s">
        <v>18</v>
      </c>
      <c r="BE49" s="27">
        <f t="shared" si="51"/>
        <v>0.28833465655542473</v>
      </c>
      <c r="BF49" s="27">
        <f t="shared" si="23"/>
        <v>0.27315815732579413</v>
      </c>
      <c r="BG49" s="27">
        <f t="shared" si="52"/>
        <v>0.71166534344457522</v>
      </c>
      <c r="BH49" s="27">
        <f t="shared" si="24"/>
        <v>0.72684184267420593</v>
      </c>
      <c r="BI49" s="27">
        <f t="shared" si="53"/>
        <v>0.21128205128205127</v>
      </c>
      <c r="BJ49" s="27">
        <f t="shared" si="25"/>
        <v>0.19362077255970508</v>
      </c>
      <c r="BK49" s="27">
        <f t="shared" si="54"/>
        <v>0.78871794871794876</v>
      </c>
      <c r="BL49" s="27">
        <f t="shared" si="26"/>
        <v>0.80637922744029489</v>
      </c>
      <c r="BN49" s="56" t="s">
        <v>192</v>
      </c>
      <c r="BO49" s="27">
        <f t="shared" si="27"/>
        <v>0.23794967641638792</v>
      </c>
      <c r="BP49" s="27">
        <f t="shared" si="28"/>
        <v>0.23346069467078409</v>
      </c>
      <c r="BQ49" s="137">
        <f t="shared" si="29"/>
        <v>0.49999999999999767</v>
      </c>
      <c r="BR49" s="27">
        <f t="shared" si="30"/>
        <v>0.76205032358361213</v>
      </c>
      <c r="BS49" s="27">
        <f t="shared" si="31"/>
        <v>0.76653930532921588</v>
      </c>
      <c r="BT49" s="137">
        <f t="shared" si="32"/>
        <v>-0.50000000000000044</v>
      </c>
      <c r="BU49" s="27">
        <f t="shared" si="33"/>
        <v>0.17904426451805297</v>
      </c>
      <c r="BV49" s="27">
        <f t="shared" si="34"/>
        <v>0.15873151939329153</v>
      </c>
      <c r="BW49" s="137">
        <f t="shared" si="35"/>
        <v>1.9999999999999991</v>
      </c>
      <c r="BX49" s="27">
        <f t="shared" si="36"/>
        <v>0.820955735481947</v>
      </c>
      <c r="BY49" s="27">
        <f t="shared" si="37"/>
        <v>0.84126848060670845</v>
      </c>
      <c r="BZ49" s="137">
        <f t="shared" si="38"/>
        <v>-2.0000000000000018</v>
      </c>
    </row>
    <row r="50" spans="1:78" ht="13.5" customHeight="1">
      <c r="B50" s="284"/>
      <c r="C50" s="345"/>
      <c r="D50" s="53" t="s">
        <v>128</v>
      </c>
      <c r="E50" s="181">
        <v>33</v>
      </c>
      <c r="F50" s="182">
        <v>5</v>
      </c>
      <c r="G50" s="180">
        <f t="shared" si="4"/>
        <v>0.15151515151515152</v>
      </c>
      <c r="H50" s="182">
        <v>28</v>
      </c>
      <c r="I50" s="180">
        <f t="shared" si="5"/>
        <v>0.84848484848484851</v>
      </c>
      <c r="J50" s="181">
        <v>128</v>
      </c>
      <c r="K50" s="182">
        <v>14</v>
      </c>
      <c r="L50" s="180">
        <f t="shared" si="6"/>
        <v>0.109375</v>
      </c>
      <c r="M50" s="182">
        <v>114</v>
      </c>
      <c r="N50" s="180">
        <f t="shared" si="7"/>
        <v>0.890625</v>
      </c>
      <c r="O50" s="181">
        <v>9141</v>
      </c>
      <c r="P50" s="182">
        <v>1854</v>
      </c>
      <c r="Q50" s="180">
        <f t="shared" si="8"/>
        <v>0.20282244830981294</v>
      </c>
      <c r="R50" s="182">
        <v>7287</v>
      </c>
      <c r="S50" s="180">
        <f t="shared" si="9"/>
        <v>0.79717755169018711</v>
      </c>
      <c r="T50" s="181">
        <v>7061</v>
      </c>
      <c r="U50" s="182">
        <v>1194</v>
      </c>
      <c r="V50" s="180">
        <f t="shared" si="10"/>
        <v>0.16909786149270642</v>
      </c>
      <c r="W50" s="182">
        <v>5867</v>
      </c>
      <c r="X50" s="180">
        <f t="shared" si="11"/>
        <v>0.83090213850729355</v>
      </c>
      <c r="Y50" s="181">
        <v>4462</v>
      </c>
      <c r="Z50" s="182">
        <v>555</v>
      </c>
      <c r="AA50" s="180">
        <f t="shared" si="12"/>
        <v>0.12438368444643658</v>
      </c>
      <c r="AB50" s="182">
        <v>3907</v>
      </c>
      <c r="AC50" s="180">
        <f t="shared" si="13"/>
        <v>0.87561631555356345</v>
      </c>
      <c r="AD50" s="181">
        <v>2297</v>
      </c>
      <c r="AE50" s="182">
        <v>208</v>
      </c>
      <c r="AF50" s="180">
        <f t="shared" si="14"/>
        <v>9.0552895080539833E-2</v>
      </c>
      <c r="AG50" s="182">
        <v>2089</v>
      </c>
      <c r="AH50" s="180">
        <f t="shared" si="15"/>
        <v>0.90944710491946013</v>
      </c>
      <c r="AI50" s="181">
        <v>655</v>
      </c>
      <c r="AJ50" s="182">
        <v>29</v>
      </c>
      <c r="AK50" s="180">
        <f t="shared" si="16"/>
        <v>4.4274809160305344E-2</v>
      </c>
      <c r="AL50" s="182">
        <v>626</v>
      </c>
      <c r="AM50" s="180">
        <f t="shared" si="17"/>
        <v>0.95572519083969465</v>
      </c>
      <c r="AN50" s="181">
        <f t="shared" si="18"/>
        <v>23777</v>
      </c>
      <c r="AO50" s="182">
        <f t="shared" si="19"/>
        <v>3859</v>
      </c>
      <c r="AP50" s="180">
        <f t="shared" si="20"/>
        <v>0.16229970139210162</v>
      </c>
      <c r="AQ50" s="220">
        <f t="shared" si="0"/>
        <v>19918</v>
      </c>
      <c r="AR50" s="180">
        <f t="shared" si="21"/>
        <v>0.83770029860789841</v>
      </c>
      <c r="AS50" s="69"/>
      <c r="AT50" s="284"/>
      <c r="AU50" s="345"/>
      <c r="AV50" s="110" t="s">
        <v>67</v>
      </c>
      <c r="AW50" s="140">
        <v>24177</v>
      </c>
      <c r="AX50" s="28">
        <v>3730</v>
      </c>
      <c r="AY50" s="63">
        <v>0.15427886007362368</v>
      </c>
      <c r="AZ50" s="28">
        <v>20447</v>
      </c>
      <c r="BA50" s="63">
        <v>0.84572113992637632</v>
      </c>
      <c r="BB50" s="69"/>
      <c r="BC50" s="2">
        <v>45</v>
      </c>
      <c r="BD50" s="24" t="s">
        <v>41</v>
      </c>
      <c r="BE50" s="27">
        <f t="shared" si="51"/>
        <v>0.22528063970475165</v>
      </c>
      <c r="BF50" s="27">
        <f t="shared" si="23"/>
        <v>0.21642201114687182</v>
      </c>
      <c r="BG50" s="27">
        <f t="shared" si="52"/>
        <v>0.77471936029524835</v>
      </c>
      <c r="BH50" s="27">
        <f t="shared" si="24"/>
        <v>0.78357798885312824</v>
      </c>
      <c r="BI50" s="27">
        <f t="shared" si="53"/>
        <v>0.13469119579500657</v>
      </c>
      <c r="BJ50" s="27">
        <f t="shared" si="25"/>
        <v>0.12625698324022347</v>
      </c>
      <c r="BK50" s="27">
        <f t="shared" si="54"/>
        <v>0.86530880420499345</v>
      </c>
      <c r="BL50" s="27">
        <f t="shared" si="26"/>
        <v>0.8737430167597765</v>
      </c>
    </row>
    <row r="51" spans="1:78" ht="13.5" customHeight="1">
      <c r="B51" s="282">
        <v>16</v>
      </c>
      <c r="C51" s="343" t="s">
        <v>54</v>
      </c>
      <c r="D51" s="54" t="s">
        <v>130</v>
      </c>
      <c r="E51" s="175">
        <v>13</v>
      </c>
      <c r="F51" s="176">
        <v>1</v>
      </c>
      <c r="G51" s="174">
        <f t="shared" si="4"/>
        <v>7.6923076923076927E-2</v>
      </c>
      <c r="H51" s="176">
        <v>12</v>
      </c>
      <c r="I51" s="174">
        <f t="shared" si="5"/>
        <v>0.92307692307692313</v>
      </c>
      <c r="J51" s="175">
        <v>54</v>
      </c>
      <c r="K51" s="176">
        <v>8</v>
      </c>
      <c r="L51" s="174">
        <f t="shared" si="6"/>
        <v>0.14814814814814814</v>
      </c>
      <c r="M51" s="176">
        <v>46</v>
      </c>
      <c r="N51" s="174">
        <f t="shared" si="7"/>
        <v>0.85185185185185186</v>
      </c>
      <c r="O51" s="175">
        <v>4662</v>
      </c>
      <c r="P51" s="176">
        <v>1007</v>
      </c>
      <c r="Q51" s="174">
        <f t="shared" si="8"/>
        <v>0.216001716001716</v>
      </c>
      <c r="R51" s="176">
        <v>3655</v>
      </c>
      <c r="S51" s="174">
        <f t="shared" si="9"/>
        <v>0.78399828399828397</v>
      </c>
      <c r="T51" s="175">
        <v>3806</v>
      </c>
      <c r="U51" s="176">
        <v>668</v>
      </c>
      <c r="V51" s="174">
        <f t="shared" si="10"/>
        <v>0.17551234892275355</v>
      </c>
      <c r="W51" s="176">
        <v>3138</v>
      </c>
      <c r="X51" s="174">
        <f t="shared" si="11"/>
        <v>0.82448765107724642</v>
      </c>
      <c r="Y51" s="175">
        <v>2711</v>
      </c>
      <c r="Z51" s="176">
        <v>350</v>
      </c>
      <c r="AA51" s="174">
        <f t="shared" si="12"/>
        <v>0.12910365178900773</v>
      </c>
      <c r="AB51" s="176">
        <v>2361</v>
      </c>
      <c r="AC51" s="174">
        <f t="shared" si="13"/>
        <v>0.87089634821099227</v>
      </c>
      <c r="AD51" s="175">
        <v>1531</v>
      </c>
      <c r="AE51" s="176">
        <v>155</v>
      </c>
      <c r="AF51" s="174">
        <f t="shared" si="14"/>
        <v>0.10124101894186806</v>
      </c>
      <c r="AG51" s="176">
        <v>1376</v>
      </c>
      <c r="AH51" s="174">
        <f t="shared" si="15"/>
        <v>0.8987589810581319</v>
      </c>
      <c r="AI51" s="175">
        <v>521</v>
      </c>
      <c r="AJ51" s="176">
        <v>27</v>
      </c>
      <c r="AK51" s="174">
        <f t="shared" si="16"/>
        <v>5.1823416506717852E-2</v>
      </c>
      <c r="AL51" s="176">
        <v>494</v>
      </c>
      <c r="AM51" s="174">
        <f t="shared" si="17"/>
        <v>0.94817658349328215</v>
      </c>
      <c r="AN51" s="175">
        <f t="shared" si="18"/>
        <v>13298</v>
      </c>
      <c r="AO51" s="176">
        <f t="shared" si="19"/>
        <v>2216</v>
      </c>
      <c r="AP51" s="174">
        <f t="shared" si="20"/>
        <v>0.16664160024063768</v>
      </c>
      <c r="AQ51" s="203">
        <f t="shared" si="0"/>
        <v>11082</v>
      </c>
      <c r="AR51" s="174">
        <f t="shared" si="21"/>
        <v>0.83335839975936232</v>
      </c>
      <c r="AS51" s="69"/>
      <c r="AT51" s="282">
        <v>16</v>
      </c>
      <c r="AU51" s="343" t="s">
        <v>54</v>
      </c>
      <c r="AV51" s="8" t="s">
        <v>123</v>
      </c>
      <c r="AW51" s="140">
        <v>13139</v>
      </c>
      <c r="AX51" s="28">
        <v>2163</v>
      </c>
      <c r="AY51" s="63">
        <v>0.16462440063931805</v>
      </c>
      <c r="AZ51" s="28">
        <v>10976</v>
      </c>
      <c r="BA51" s="63">
        <v>0.83537559936068195</v>
      </c>
      <c r="BB51" s="69"/>
      <c r="BC51" s="2">
        <v>46</v>
      </c>
      <c r="BD51" s="24" t="s">
        <v>21</v>
      </c>
      <c r="BE51" s="27">
        <f t="shared" si="51"/>
        <v>0.29854144870453564</v>
      </c>
      <c r="BF51" s="27">
        <f t="shared" si="23"/>
        <v>0.30139657775541018</v>
      </c>
      <c r="BG51" s="27">
        <f t="shared" si="52"/>
        <v>0.70145855129546431</v>
      </c>
      <c r="BH51" s="27">
        <f t="shared" si="24"/>
        <v>0.69860342224458982</v>
      </c>
      <c r="BI51" s="27">
        <f t="shared" si="53"/>
        <v>0.21974758723088345</v>
      </c>
      <c r="BJ51" s="27">
        <f t="shared" si="25"/>
        <v>0.20208473436449226</v>
      </c>
      <c r="BK51" s="27">
        <f t="shared" si="54"/>
        <v>0.78025241276911661</v>
      </c>
      <c r="BL51" s="27">
        <f t="shared" si="26"/>
        <v>0.79791526563550774</v>
      </c>
    </row>
    <row r="52" spans="1:78" ht="13.5" customHeight="1">
      <c r="B52" s="283"/>
      <c r="C52" s="344"/>
      <c r="D52" s="49" t="s">
        <v>129</v>
      </c>
      <c r="E52" s="224">
        <v>5</v>
      </c>
      <c r="F52" s="212">
        <v>0</v>
      </c>
      <c r="G52" s="199">
        <f t="shared" si="4"/>
        <v>0</v>
      </c>
      <c r="H52" s="212">
        <v>5</v>
      </c>
      <c r="I52" s="199">
        <f t="shared" si="5"/>
        <v>1</v>
      </c>
      <c r="J52" s="224">
        <v>5</v>
      </c>
      <c r="K52" s="212">
        <v>1</v>
      </c>
      <c r="L52" s="199">
        <f t="shared" si="6"/>
        <v>0.2</v>
      </c>
      <c r="M52" s="212">
        <v>4</v>
      </c>
      <c r="N52" s="199">
        <f t="shared" si="7"/>
        <v>0.8</v>
      </c>
      <c r="O52" s="224">
        <v>965</v>
      </c>
      <c r="P52" s="212">
        <v>131</v>
      </c>
      <c r="Q52" s="199">
        <f t="shared" si="8"/>
        <v>0.13575129533678756</v>
      </c>
      <c r="R52" s="212">
        <v>834</v>
      </c>
      <c r="S52" s="199">
        <f t="shared" si="9"/>
        <v>0.86424870466321246</v>
      </c>
      <c r="T52" s="224">
        <v>506</v>
      </c>
      <c r="U52" s="212">
        <v>65</v>
      </c>
      <c r="V52" s="199">
        <f t="shared" si="10"/>
        <v>0.12845849802371542</v>
      </c>
      <c r="W52" s="212">
        <v>441</v>
      </c>
      <c r="X52" s="199">
        <f t="shared" si="11"/>
        <v>0.87154150197628455</v>
      </c>
      <c r="Y52" s="224">
        <v>280</v>
      </c>
      <c r="Z52" s="212">
        <v>25</v>
      </c>
      <c r="AA52" s="199">
        <f t="shared" si="12"/>
        <v>8.9285714285714288E-2</v>
      </c>
      <c r="AB52" s="212">
        <v>255</v>
      </c>
      <c r="AC52" s="199">
        <f t="shared" si="13"/>
        <v>0.9107142857142857</v>
      </c>
      <c r="AD52" s="224">
        <v>165</v>
      </c>
      <c r="AE52" s="212">
        <v>5</v>
      </c>
      <c r="AF52" s="199">
        <f t="shared" si="14"/>
        <v>3.0303030303030304E-2</v>
      </c>
      <c r="AG52" s="212">
        <v>160</v>
      </c>
      <c r="AH52" s="199">
        <f t="shared" si="15"/>
        <v>0.96969696969696972</v>
      </c>
      <c r="AI52" s="224">
        <v>83</v>
      </c>
      <c r="AJ52" s="212">
        <v>2</v>
      </c>
      <c r="AK52" s="199">
        <f t="shared" si="16"/>
        <v>2.4096385542168676E-2</v>
      </c>
      <c r="AL52" s="212">
        <v>81</v>
      </c>
      <c r="AM52" s="199">
        <f t="shared" si="17"/>
        <v>0.97590361445783136</v>
      </c>
      <c r="AN52" s="224">
        <f t="shared" si="18"/>
        <v>2009</v>
      </c>
      <c r="AO52" s="212">
        <f t="shared" si="19"/>
        <v>229</v>
      </c>
      <c r="AP52" s="199">
        <f t="shared" si="20"/>
        <v>0.11398705823792932</v>
      </c>
      <c r="AQ52" s="211">
        <f t="shared" si="0"/>
        <v>1780</v>
      </c>
      <c r="AR52" s="199">
        <f t="shared" si="21"/>
        <v>0.88601294176207068</v>
      </c>
      <c r="AS52" s="69"/>
      <c r="AT52" s="283"/>
      <c r="AU52" s="344"/>
      <c r="AV52" s="8" t="s">
        <v>129</v>
      </c>
      <c r="AW52" s="140">
        <v>2539</v>
      </c>
      <c r="AX52" s="28">
        <v>242</v>
      </c>
      <c r="AY52" s="63">
        <v>9.5313115399763684E-2</v>
      </c>
      <c r="AZ52" s="28">
        <v>2297</v>
      </c>
      <c r="BA52" s="63">
        <v>0.90468688460023627</v>
      </c>
      <c r="BB52" s="69"/>
      <c r="BC52" s="2">
        <v>47</v>
      </c>
      <c r="BD52" s="24" t="s">
        <v>13</v>
      </c>
      <c r="BE52" s="27">
        <f t="shared" si="51"/>
        <v>0.28920799407846037</v>
      </c>
      <c r="BF52" s="27">
        <f t="shared" si="23"/>
        <v>0.29034898881174009</v>
      </c>
      <c r="BG52" s="27">
        <f t="shared" si="52"/>
        <v>0.71079200592153957</v>
      </c>
      <c r="BH52" s="27">
        <f t="shared" si="24"/>
        <v>0.70965101118825991</v>
      </c>
      <c r="BI52" s="27">
        <f t="shared" si="53"/>
        <v>0.22927008641294355</v>
      </c>
      <c r="BJ52" s="27">
        <f t="shared" si="25"/>
        <v>0.21262626262626264</v>
      </c>
      <c r="BK52" s="27">
        <f t="shared" si="54"/>
        <v>0.77072991358705645</v>
      </c>
      <c r="BL52" s="27">
        <f t="shared" si="26"/>
        <v>0.78737373737373739</v>
      </c>
    </row>
    <row r="53" spans="1:78" ht="13.5" customHeight="1">
      <c r="B53" s="284"/>
      <c r="C53" s="345"/>
      <c r="D53" s="53" t="s">
        <v>128</v>
      </c>
      <c r="E53" s="181">
        <v>18</v>
      </c>
      <c r="F53" s="182">
        <v>1</v>
      </c>
      <c r="G53" s="180">
        <f t="shared" si="4"/>
        <v>5.5555555555555552E-2</v>
      </c>
      <c r="H53" s="182">
        <v>17</v>
      </c>
      <c r="I53" s="180">
        <f t="shared" si="5"/>
        <v>0.94444444444444442</v>
      </c>
      <c r="J53" s="181">
        <v>59</v>
      </c>
      <c r="K53" s="182">
        <v>9</v>
      </c>
      <c r="L53" s="180">
        <f t="shared" si="6"/>
        <v>0.15254237288135594</v>
      </c>
      <c r="M53" s="182">
        <v>50</v>
      </c>
      <c r="N53" s="180">
        <f t="shared" si="7"/>
        <v>0.84745762711864403</v>
      </c>
      <c r="O53" s="181">
        <v>5627</v>
      </c>
      <c r="P53" s="182">
        <v>1138</v>
      </c>
      <c r="Q53" s="180">
        <f t="shared" si="8"/>
        <v>0.20223920383863514</v>
      </c>
      <c r="R53" s="182">
        <v>4489</v>
      </c>
      <c r="S53" s="180">
        <f t="shared" si="9"/>
        <v>0.79776079616136486</v>
      </c>
      <c r="T53" s="181">
        <v>4312</v>
      </c>
      <c r="U53" s="182">
        <v>733</v>
      </c>
      <c r="V53" s="180">
        <f t="shared" si="10"/>
        <v>0.16999072356215214</v>
      </c>
      <c r="W53" s="182">
        <v>3579</v>
      </c>
      <c r="X53" s="180">
        <f t="shared" si="11"/>
        <v>0.83000927643784783</v>
      </c>
      <c r="Y53" s="181">
        <v>2991</v>
      </c>
      <c r="Z53" s="182">
        <v>375</v>
      </c>
      <c r="AA53" s="180">
        <f t="shared" si="12"/>
        <v>0.12537612838515547</v>
      </c>
      <c r="AB53" s="182">
        <v>2616</v>
      </c>
      <c r="AC53" s="180">
        <f t="shared" si="13"/>
        <v>0.87462387161484456</v>
      </c>
      <c r="AD53" s="181">
        <v>1696</v>
      </c>
      <c r="AE53" s="182">
        <v>160</v>
      </c>
      <c r="AF53" s="180">
        <f t="shared" si="14"/>
        <v>9.4339622641509441E-2</v>
      </c>
      <c r="AG53" s="182">
        <v>1536</v>
      </c>
      <c r="AH53" s="180">
        <f t="shared" si="15"/>
        <v>0.90566037735849059</v>
      </c>
      <c r="AI53" s="181">
        <v>604</v>
      </c>
      <c r="AJ53" s="182">
        <v>29</v>
      </c>
      <c r="AK53" s="180">
        <f t="shared" si="16"/>
        <v>4.8013245033112585E-2</v>
      </c>
      <c r="AL53" s="182">
        <v>575</v>
      </c>
      <c r="AM53" s="180">
        <f t="shared" si="17"/>
        <v>0.95198675496688745</v>
      </c>
      <c r="AN53" s="181">
        <f t="shared" si="18"/>
        <v>15307</v>
      </c>
      <c r="AO53" s="182">
        <f t="shared" si="19"/>
        <v>2445</v>
      </c>
      <c r="AP53" s="180">
        <f t="shared" si="20"/>
        <v>0.15973084209838637</v>
      </c>
      <c r="AQ53" s="220">
        <f t="shared" si="0"/>
        <v>12862</v>
      </c>
      <c r="AR53" s="180">
        <f t="shared" si="21"/>
        <v>0.84026915790161361</v>
      </c>
      <c r="AS53" s="69"/>
      <c r="AT53" s="284"/>
      <c r="AU53" s="345"/>
      <c r="AV53" s="110" t="s">
        <v>67</v>
      </c>
      <c r="AW53" s="140">
        <v>15678</v>
      </c>
      <c r="AX53" s="28">
        <v>2405</v>
      </c>
      <c r="AY53" s="63">
        <v>0.15339966832504145</v>
      </c>
      <c r="AZ53" s="28">
        <v>13273</v>
      </c>
      <c r="BA53" s="63">
        <v>0.84660033167495852</v>
      </c>
      <c r="BB53" s="69"/>
      <c r="BC53" s="2">
        <v>48</v>
      </c>
      <c r="BD53" s="24" t="s">
        <v>22</v>
      </c>
      <c r="BE53" s="27">
        <f t="shared" si="51"/>
        <v>0.32563804462160217</v>
      </c>
      <c r="BF53" s="27">
        <f t="shared" si="23"/>
        <v>0.32779685828500649</v>
      </c>
      <c r="BG53" s="27">
        <f t="shared" si="52"/>
        <v>0.67436195537839783</v>
      </c>
      <c r="BH53" s="27">
        <f t="shared" si="24"/>
        <v>0.67220314171499351</v>
      </c>
      <c r="BI53" s="27">
        <f t="shared" si="53"/>
        <v>0.24176527022705468</v>
      </c>
      <c r="BJ53" s="27">
        <f t="shared" si="25"/>
        <v>0.22381679389312978</v>
      </c>
      <c r="BK53" s="27">
        <f t="shared" si="54"/>
        <v>0.75823472977294526</v>
      </c>
      <c r="BL53" s="27">
        <f t="shared" si="26"/>
        <v>0.77618320610687019</v>
      </c>
    </row>
    <row r="54" spans="1:78" ht="13.5" customHeight="1">
      <c r="B54" s="282">
        <v>17</v>
      </c>
      <c r="C54" s="343" t="s">
        <v>109</v>
      </c>
      <c r="D54" s="54" t="s">
        <v>130</v>
      </c>
      <c r="E54" s="175">
        <v>41</v>
      </c>
      <c r="F54" s="176">
        <v>8</v>
      </c>
      <c r="G54" s="174">
        <f t="shared" si="4"/>
        <v>0.1951219512195122</v>
      </c>
      <c r="H54" s="176">
        <v>33</v>
      </c>
      <c r="I54" s="174">
        <f t="shared" si="5"/>
        <v>0.80487804878048785</v>
      </c>
      <c r="J54" s="175">
        <v>99</v>
      </c>
      <c r="K54" s="176">
        <v>15</v>
      </c>
      <c r="L54" s="174">
        <f t="shared" si="6"/>
        <v>0.15151515151515152</v>
      </c>
      <c r="M54" s="176">
        <v>84</v>
      </c>
      <c r="N54" s="174">
        <f t="shared" si="7"/>
        <v>0.84848484848484851</v>
      </c>
      <c r="O54" s="175">
        <v>6668</v>
      </c>
      <c r="P54" s="176">
        <v>1456</v>
      </c>
      <c r="Q54" s="174">
        <f t="shared" si="8"/>
        <v>0.21835632873425315</v>
      </c>
      <c r="R54" s="176">
        <v>5212</v>
      </c>
      <c r="S54" s="174">
        <f t="shared" si="9"/>
        <v>0.78164367126574685</v>
      </c>
      <c r="T54" s="175">
        <v>5562</v>
      </c>
      <c r="U54" s="176">
        <v>988</v>
      </c>
      <c r="V54" s="174">
        <f t="shared" si="10"/>
        <v>0.17763394462423587</v>
      </c>
      <c r="W54" s="176">
        <v>4574</v>
      </c>
      <c r="X54" s="174">
        <f t="shared" si="11"/>
        <v>0.82236605537576413</v>
      </c>
      <c r="Y54" s="175">
        <v>3795</v>
      </c>
      <c r="Z54" s="176">
        <v>451</v>
      </c>
      <c r="AA54" s="174">
        <f t="shared" si="12"/>
        <v>0.11884057971014493</v>
      </c>
      <c r="AB54" s="176">
        <v>3344</v>
      </c>
      <c r="AC54" s="174">
        <f t="shared" si="13"/>
        <v>0.88115942028985506</v>
      </c>
      <c r="AD54" s="175">
        <v>2012</v>
      </c>
      <c r="AE54" s="176">
        <v>159</v>
      </c>
      <c r="AF54" s="174">
        <f t="shared" si="14"/>
        <v>7.9025844930417491E-2</v>
      </c>
      <c r="AG54" s="176">
        <v>1853</v>
      </c>
      <c r="AH54" s="174">
        <f t="shared" si="15"/>
        <v>0.92097415506958247</v>
      </c>
      <c r="AI54" s="175">
        <v>653</v>
      </c>
      <c r="AJ54" s="176">
        <v>40</v>
      </c>
      <c r="AK54" s="174">
        <f t="shared" si="16"/>
        <v>6.1255742725880552E-2</v>
      </c>
      <c r="AL54" s="176">
        <v>613</v>
      </c>
      <c r="AM54" s="174">
        <f t="shared" si="17"/>
        <v>0.93874425727411948</v>
      </c>
      <c r="AN54" s="175">
        <f t="shared" si="18"/>
        <v>18830</v>
      </c>
      <c r="AO54" s="176">
        <f t="shared" si="19"/>
        <v>3117</v>
      </c>
      <c r="AP54" s="174">
        <f t="shared" si="20"/>
        <v>0.16553372278279341</v>
      </c>
      <c r="AQ54" s="203">
        <f t="shared" ref="AQ54:AQ101" si="55">SUM(H54,M54,R54,W54,AB54,AG54,AL54)</f>
        <v>15713</v>
      </c>
      <c r="AR54" s="174">
        <f t="shared" si="21"/>
        <v>0.83446627721720656</v>
      </c>
      <c r="AS54" s="69"/>
      <c r="AT54" s="282">
        <v>17</v>
      </c>
      <c r="AU54" s="343" t="s">
        <v>109</v>
      </c>
      <c r="AV54" s="8" t="s">
        <v>123</v>
      </c>
      <c r="AW54" s="140">
        <v>18894</v>
      </c>
      <c r="AX54" s="28">
        <v>3054</v>
      </c>
      <c r="AY54" s="63">
        <v>0.16163861543347094</v>
      </c>
      <c r="AZ54" s="28">
        <v>15840</v>
      </c>
      <c r="BA54" s="63">
        <v>0.83836138456652909</v>
      </c>
      <c r="BB54" s="69"/>
      <c r="BC54" s="2">
        <v>49</v>
      </c>
      <c r="BD54" s="24" t="s">
        <v>23</v>
      </c>
      <c r="BE54" s="27">
        <f t="shared" si="51"/>
        <v>0.20160976963641411</v>
      </c>
      <c r="BF54" s="27">
        <f t="shared" si="23"/>
        <v>0.19840606364599009</v>
      </c>
      <c r="BG54" s="27">
        <f t="shared" si="52"/>
        <v>0.79839023036358592</v>
      </c>
      <c r="BH54" s="27">
        <f t="shared" si="24"/>
        <v>0.80159393635400988</v>
      </c>
      <c r="BI54" s="27">
        <f t="shared" si="53"/>
        <v>0.15148148148148149</v>
      </c>
      <c r="BJ54" s="27">
        <f t="shared" si="25"/>
        <v>0.12949640287769784</v>
      </c>
      <c r="BK54" s="27">
        <f t="shared" si="54"/>
        <v>0.84851851851851856</v>
      </c>
      <c r="BL54" s="27">
        <f t="shared" si="26"/>
        <v>0.87050359712230219</v>
      </c>
    </row>
    <row r="55" spans="1:78" ht="13.5" customHeight="1">
      <c r="B55" s="283"/>
      <c r="C55" s="344"/>
      <c r="D55" s="49" t="s">
        <v>129</v>
      </c>
      <c r="E55" s="224">
        <v>4</v>
      </c>
      <c r="F55" s="212">
        <v>0</v>
      </c>
      <c r="G55" s="199">
        <f t="shared" ref="G55:G102" si="56">IFERROR(F55/E55,"-")</f>
        <v>0</v>
      </c>
      <c r="H55" s="212">
        <v>4</v>
      </c>
      <c r="I55" s="199">
        <f t="shared" ref="I55:I102" si="57">IFERROR(H55/E55,"-")</f>
        <v>1</v>
      </c>
      <c r="J55" s="224">
        <v>11</v>
      </c>
      <c r="K55" s="212">
        <v>2</v>
      </c>
      <c r="L55" s="199">
        <f t="shared" ref="L55:L102" si="58">IFERROR(K55/J55,"-")</f>
        <v>0.18181818181818182</v>
      </c>
      <c r="M55" s="212">
        <v>9</v>
      </c>
      <c r="N55" s="199">
        <f t="shared" ref="N55:N102" si="59">IFERROR(M55/J55,"-")</f>
        <v>0.81818181818181823</v>
      </c>
      <c r="O55" s="224">
        <v>1405</v>
      </c>
      <c r="P55" s="212">
        <v>213</v>
      </c>
      <c r="Q55" s="199">
        <f t="shared" ref="Q55:Q102" si="60">IFERROR(P55/O55,"-")</f>
        <v>0.15160142348754449</v>
      </c>
      <c r="R55" s="212">
        <v>1192</v>
      </c>
      <c r="S55" s="199">
        <f t="shared" ref="S55:S102" si="61">IFERROR(R55/O55,"-")</f>
        <v>0.84839857651245554</v>
      </c>
      <c r="T55" s="224">
        <v>568</v>
      </c>
      <c r="U55" s="212">
        <v>85</v>
      </c>
      <c r="V55" s="199">
        <f t="shared" ref="V55:V102" si="62">IFERROR(U55/T55,"-")</f>
        <v>0.14964788732394366</v>
      </c>
      <c r="W55" s="212">
        <v>483</v>
      </c>
      <c r="X55" s="199">
        <f t="shared" ref="X55:X102" si="63">IFERROR(W55/T55,"-")</f>
        <v>0.85035211267605637</v>
      </c>
      <c r="Y55" s="224">
        <v>375</v>
      </c>
      <c r="Z55" s="212">
        <v>38</v>
      </c>
      <c r="AA55" s="199">
        <f t="shared" ref="AA55:AA102" si="64">IFERROR(Z55/Y55,"-")</f>
        <v>0.10133333333333333</v>
      </c>
      <c r="AB55" s="212">
        <v>337</v>
      </c>
      <c r="AC55" s="199">
        <f t="shared" ref="AC55:AC102" si="65">IFERROR(AB55/Y55,"-")</f>
        <v>0.89866666666666661</v>
      </c>
      <c r="AD55" s="224">
        <v>246</v>
      </c>
      <c r="AE55" s="212">
        <v>13</v>
      </c>
      <c r="AF55" s="199">
        <f t="shared" ref="AF55:AF102" si="66">IFERROR(AE55/AD55,"-")</f>
        <v>5.2845528455284556E-2</v>
      </c>
      <c r="AG55" s="212">
        <v>233</v>
      </c>
      <c r="AH55" s="199">
        <f t="shared" ref="AH55:AH102" si="67">IFERROR(AG55/AD55,"-")</f>
        <v>0.94715447154471544</v>
      </c>
      <c r="AI55" s="224">
        <v>142</v>
      </c>
      <c r="AJ55" s="212">
        <v>4</v>
      </c>
      <c r="AK55" s="199">
        <f t="shared" ref="AK55:AK102" si="68">IFERROR(AJ55/AI55,"-")</f>
        <v>2.8169014084507043E-2</v>
      </c>
      <c r="AL55" s="212">
        <v>138</v>
      </c>
      <c r="AM55" s="199">
        <f t="shared" ref="AM55:AM102" si="69">IFERROR(AL55/AI55,"-")</f>
        <v>0.971830985915493</v>
      </c>
      <c r="AN55" s="224">
        <f t="shared" ref="AN55:AN102" si="70">SUM(E55,J55,O55,T55,Y55,AD55,AI55)</f>
        <v>2751</v>
      </c>
      <c r="AO55" s="212">
        <f t="shared" ref="AO55:AO102" si="71">SUM(F55,K55,P55,U55,Z55,AE55,AJ55)</f>
        <v>355</v>
      </c>
      <c r="AP55" s="199">
        <f t="shared" ref="AP55:AP102" si="72">IFERROR(AO55/AN55,"-")</f>
        <v>0.12904398400581607</v>
      </c>
      <c r="AQ55" s="211">
        <f t="shared" si="55"/>
        <v>2396</v>
      </c>
      <c r="AR55" s="199">
        <f t="shared" ref="AR55:AR102" si="73">IFERROR(AQ55/AN55,"-")</f>
        <v>0.87095601599418393</v>
      </c>
      <c r="AS55" s="69"/>
      <c r="AT55" s="283"/>
      <c r="AU55" s="344"/>
      <c r="AV55" s="8" t="s">
        <v>129</v>
      </c>
      <c r="AW55" s="140">
        <v>3362</v>
      </c>
      <c r="AX55" s="28">
        <v>326</v>
      </c>
      <c r="AY55" s="63">
        <v>9.6966091612135638E-2</v>
      </c>
      <c r="AZ55" s="28">
        <v>3036</v>
      </c>
      <c r="BA55" s="63">
        <v>0.90303390838786435</v>
      </c>
      <c r="BB55" s="69"/>
      <c r="BC55" s="2">
        <v>50</v>
      </c>
      <c r="BD55" s="24" t="s">
        <v>14</v>
      </c>
      <c r="BE55" s="27">
        <f t="shared" si="51"/>
        <v>0.24279481349474591</v>
      </c>
      <c r="BF55" s="27">
        <f t="shared" si="23"/>
        <v>0.24768981018981018</v>
      </c>
      <c r="BG55" s="27">
        <f t="shared" si="52"/>
        <v>0.75720518650525415</v>
      </c>
      <c r="BH55" s="27">
        <f t="shared" si="24"/>
        <v>0.75231018981018982</v>
      </c>
      <c r="BI55" s="27">
        <f t="shared" si="53"/>
        <v>0.19247022666154437</v>
      </c>
      <c r="BJ55" s="27">
        <f t="shared" si="25"/>
        <v>0.1682825484764543</v>
      </c>
      <c r="BK55" s="27">
        <f t="shared" si="54"/>
        <v>0.80752977333845566</v>
      </c>
      <c r="BL55" s="27">
        <f t="shared" si="26"/>
        <v>0.8317174515235457</v>
      </c>
    </row>
    <row r="56" spans="1:78" ht="13.5" customHeight="1">
      <c r="B56" s="284"/>
      <c r="C56" s="345"/>
      <c r="D56" s="53" t="s">
        <v>128</v>
      </c>
      <c r="E56" s="181">
        <v>45</v>
      </c>
      <c r="F56" s="182">
        <v>8</v>
      </c>
      <c r="G56" s="180">
        <f t="shared" si="56"/>
        <v>0.17777777777777778</v>
      </c>
      <c r="H56" s="182">
        <v>37</v>
      </c>
      <c r="I56" s="180">
        <f t="shared" si="57"/>
        <v>0.82222222222222219</v>
      </c>
      <c r="J56" s="181">
        <v>110</v>
      </c>
      <c r="K56" s="182">
        <v>17</v>
      </c>
      <c r="L56" s="180">
        <f t="shared" si="58"/>
        <v>0.15454545454545454</v>
      </c>
      <c r="M56" s="182">
        <v>93</v>
      </c>
      <c r="N56" s="180">
        <f t="shared" si="59"/>
        <v>0.84545454545454546</v>
      </c>
      <c r="O56" s="181">
        <v>8073</v>
      </c>
      <c r="P56" s="182">
        <v>1669</v>
      </c>
      <c r="Q56" s="180">
        <f t="shared" si="60"/>
        <v>0.20673851108633717</v>
      </c>
      <c r="R56" s="182">
        <v>6404</v>
      </c>
      <c r="S56" s="180">
        <f t="shared" si="61"/>
        <v>0.79326148891366288</v>
      </c>
      <c r="T56" s="181">
        <v>6130</v>
      </c>
      <c r="U56" s="182">
        <v>1073</v>
      </c>
      <c r="V56" s="180">
        <f t="shared" si="62"/>
        <v>0.17504078303425774</v>
      </c>
      <c r="W56" s="182">
        <v>5057</v>
      </c>
      <c r="X56" s="180">
        <f t="shared" si="63"/>
        <v>0.82495921696574226</v>
      </c>
      <c r="Y56" s="181">
        <v>4170</v>
      </c>
      <c r="Z56" s="182">
        <v>489</v>
      </c>
      <c r="AA56" s="180">
        <f t="shared" si="64"/>
        <v>0.11726618705035971</v>
      </c>
      <c r="AB56" s="182">
        <v>3681</v>
      </c>
      <c r="AC56" s="180">
        <f t="shared" si="65"/>
        <v>0.88273381294964026</v>
      </c>
      <c r="AD56" s="181">
        <v>2258</v>
      </c>
      <c r="AE56" s="182">
        <v>172</v>
      </c>
      <c r="AF56" s="180">
        <f t="shared" si="66"/>
        <v>7.6173604960141722E-2</v>
      </c>
      <c r="AG56" s="182">
        <v>2086</v>
      </c>
      <c r="AH56" s="180">
        <f t="shared" si="67"/>
        <v>0.92382639503985831</v>
      </c>
      <c r="AI56" s="181">
        <v>795</v>
      </c>
      <c r="AJ56" s="182">
        <v>44</v>
      </c>
      <c r="AK56" s="180">
        <f t="shared" si="68"/>
        <v>5.5345911949685536E-2</v>
      </c>
      <c r="AL56" s="182">
        <v>751</v>
      </c>
      <c r="AM56" s="180">
        <f t="shared" si="69"/>
        <v>0.94465408805031448</v>
      </c>
      <c r="AN56" s="181">
        <f t="shared" si="70"/>
        <v>21581</v>
      </c>
      <c r="AO56" s="182">
        <f t="shared" si="71"/>
        <v>3472</v>
      </c>
      <c r="AP56" s="180">
        <f t="shared" si="72"/>
        <v>0.16088225754135582</v>
      </c>
      <c r="AQ56" s="220">
        <f t="shared" si="55"/>
        <v>18109</v>
      </c>
      <c r="AR56" s="180">
        <f t="shared" si="73"/>
        <v>0.83911774245864412</v>
      </c>
      <c r="AS56" s="69"/>
      <c r="AT56" s="284"/>
      <c r="AU56" s="345"/>
      <c r="AV56" s="110" t="s">
        <v>67</v>
      </c>
      <c r="AW56" s="140">
        <v>22256</v>
      </c>
      <c r="AX56" s="28">
        <v>3380</v>
      </c>
      <c r="AY56" s="63">
        <v>0.15186915887850466</v>
      </c>
      <c r="AZ56" s="28">
        <v>18876</v>
      </c>
      <c r="BA56" s="63">
        <v>0.84813084112149528</v>
      </c>
      <c r="BB56" s="69"/>
      <c r="BC56" s="2">
        <v>51</v>
      </c>
      <c r="BD56" s="24" t="s">
        <v>42</v>
      </c>
      <c r="BE56" s="27">
        <f t="shared" si="51"/>
        <v>0.34938633938100322</v>
      </c>
      <c r="BF56" s="27">
        <f t="shared" si="23"/>
        <v>0.34882659117888776</v>
      </c>
      <c r="BG56" s="27">
        <f t="shared" si="52"/>
        <v>0.65061366061899684</v>
      </c>
      <c r="BH56" s="27">
        <f t="shared" si="24"/>
        <v>0.65117340882111219</v>
      </c>
      <c r="BI56" s="27">
        <f t="shared" si="53"/>
        <v>0.2326862539349423</v>
      </c>
      <c r="BJ56" s="27">
        <f t="shared" si="25"/>
        <v>0.22820641282565129</v>
      </c>
      <c r="BK56" s="27">
        <f t="shared" si="54"/>
        <v>0.76731374606505776</v>
      </c>
      <c r="BL56" s="27">
        <f t="shared" si="26"/>
        <v>0.77179358717434865</v>
      </c>
    </row>
    <row r="57" spans="1:78" ht="13.5" customHeight="1">
      <c r="B57" s="282">
        <v>18</v>
      </c>
      <c r="C57" s="343" t="s">
        <v>55</v>
      </c>
      <c r="D57" s="54" t="s">
        <v>130</v>
      </c>
      <c r="E57" s="175">
        <v>23</v>
      </c>
      <c r="F57" s="225">
        <v>2</v>
      </c>
      <c r="G57" s="174">
        <f t="shared" si="56"/>
        <v>8.6956521739130432E-2</v>
      </c>
      <c r="H57" s="202">
        <v>21</v>
      </c>
      <c r="I57" s="174">
        <f t="shared" si="57"/>
        <v>0.91304347826086951</v>
      </c>
      <c r="J57" s="175">
        <v>67</v>
      </c>
      <c r="K57" s="176">
        <v>9</v>
      </c>
      <c r="L57" s="174">
        <f t="shared" si="58"/>
        <v>0.13432835820895522</v>
      </c>
      <c r="M57" s="176">
        <v>58</v>
      </c>
      <c r="N57" s="174">
        <f t="shared" si="59"/>
        <v>0.86567164179104472</v>
      </c>
      <c r="O57" s="175">
        <v>5824</v>
      </c>
      <c r="P57" s="176">
        <v>1272</v>
      </c>
      <c r="Q57" s="174">
        <f t="shared" si="60"/>
        <v>0.21840659340659341</v>
      </c>
      <c r="R57" s="176">
        <v>4552</v>
      </c>
      <c r="S57" s="174">
        <f t="shared" si="61"/>
        <v>0.78159340659340659</v>
      </c>
      <c r="T57" s="175">
        <v>5032</v>
      </c>
      <c r="U57" s="176">
        <v>860</v>
      </c>
      <c r="V57" s="174">
        <f t="shared" si="62"/>
        <v>0.17090620031796502</v>
      </c>
      <c r="W57" s="176">
        <v>4172</v>
      </c>
      <c r="X57" s="174">
        <f t="shared" si="63"/>
        <v>0.829093799682035</v>
      </c>
      <c r="Y57" s="175">
        <v>3576</v>
      </c>
      <c r="Z57" s="176">
        <v>393</v>
      </c>
      <c r="AA57" s="174">
        <f t="shared" si="64"/>
        <v>0.1098993288590604</v>
      </c>
      <c r="AB57" s="176">
        <v>3183</v>
      </c>
      <c r="AC57" s="174">
        <f t="shared" si="65"/>
        <v>0.8901006711409396</v>
      </c>
      <c r="AD57" s="175">
        <v>1870</v>
      </c>
      <c r="AE57" s="176">
        <v>187</v>
      </c>
      <c r="AF57" s="174">
        <f t="shared" si="66"/>
        <v>0.1</v>
      </c>
      <c r="AG57" s="176">
        <v>1683</v>
      </c>
      <c r="AH57" s="174">
        <f t="shared" si="67"/>
        <v>0.9</v>
      </c>
      <c r="AI57" s="175">
        <v>610</v>
      </c>
      <c r="AJ57" s="176">
        <v>34</v>
      </c>
      <c r="AK57" s="174">
        <f t="shared" si="68"/>
        <v>5.5737704918032788E-2</v>
      </c>
      <c r="AL57" s="176">
        <v>576</v>
      </c>
      <c r="AM57" s="174">
        <f t="shared" si="69"/>
        <v>0.94426229508196724</v>
      </c>
      <c r="AN57" s="175">
        <f t="shared" si="70"/>
        <v>17002</v>
      </c>
      <c r="AO57" s="176">
        <f t="shared" si="71"/>
        <v>2757</v>
      </c>
      <c r="AP57" s="174">
        <f t="shared" si="72"/>
        <v>0.16215739324785319</v>
      </c>
      <c r="AQ57" s="203">
        <f t="shared" si="55"/>
        <v>14245</v>
      </c>
      <c r="AR57" s="174">
        <f t="shared" si="73"/>
        <v>0.83784260675214683</v>
      </c>
      <c r="AS57" s="69"/>
      <c r="AT57" s="282">
        <v>18</v>
      </c>
      <c r="AU57" s="343" t="s">
        <v>55</v>
      </c>
      <c r="AV57" s="8" t="s">
        <v>123</v>
      </c>
      <c r="AW57" s="140">
        <v>17089</v>
      </c>
      <c r="AX57" s="28">
        <v>2700</v>
      </c>
      <c r="AY57" s="63">
        <v>0.15799637193516297</v>
      </c>
      <c r="AZ57" s="28">
        <v>14389</v>
      </c>
      <c r="BA57" s="63">
        <v>0.84200362806483708</v>
      </c>
      <c r="BB57" s="69"/>
      <c r="BC57" s="2">
        <v>52</v>
      </c>
      <c r="BD57" s="24" t="s">
        <v>4</v>
      </c>
      <c r="BE57" s="27">
        <f t="shared" si="51"/>
        <v>0.30493298481730718</v>
      </c>
      <c r="BF57" s="27">
        <f t="shared" si="23"/>
        <v>0.30416928078480582</v>
      </c>
      <c r="BG57" s="27">
        <f t="shared" si="52"/>
        <v>0.69506701518269287</v>
      </c>
      <c r="BH57" s="27">
        <f t="shared" si="24"/>
        <v>0.69583071921519424</v>
      </c>
      <c r="BI57" s="27">
        <f t="shared" si="53"/>
        <v>0.20845528455284554</v>
      </c>
      <c r="BJ57" s="27">
        <f t="shared" si="25"/>
        <v>0.19736842105263158</v>
      </c>
      <c r="BK57" s="27">
        <f t="shared" si="54"/>
        <v>0.79154471544715443</v>
      </c>
      <c r="BL57" s="27">
        <f t="shared" si="26"/>
        <v>0.80263157894736847</v>
      </c>
    </row>
    <row r="58" spans="1:78" ht="13.5" customHeight="1">
      <c r="B58" s="283"/>
      <c r="C58" s="344"/>
      <c r="D58" s="49" t="s">
        <v>129</v>
      </c>
      <c r="E58" s="226">
        <v>1</v>
      </c>
      <c r="F58" s="227">
        <v>1</v>
      </c>
      <c r="G58" s="228">
        <f t="shared" si="56"/>
        <v>1</v>
      </c>
      <c r="H58" s="229">
        <v>0</v>
      </c>
      <c r="I58" s="228">
        <f t="shared" si="57"/>
        <v>0</v>
      </c>
      <c r="J58" s="226">
        <v>7</v>
      </c>
      <c r="K58" s="230">
        <v>0</v>
      </c>
      <c r="L58" s="228">
        <f t="shared" si="58"/>
        <v>0</v>
      </c>
      <c r="M58" s="230">
        <v>7</v>
      </c>
      <c r="N58" s="228">
        <f t="shared" si="59"/>
        <v>1</v>
      </c>
      <c r="O58" s="226">
        <v>1197</v>
      </c>
      <c r="P58" s="230">
        <v>163</v>
      </c>
      <c r="Q58" s="228">
        <f t="shared" si="60"/>
        <v>0.13617376775271511</v>
      </c>
      <c r="R58" s="230">
        <v>1034</v>
      </c>
      <c r="S58" s="228">
        <f t="shared" si="61"/>
        <v>0.86382623224728483</v>
      </c>
      <c r="T58" s="226">
        <v>578</v>
      </c>
      <c r="U58" s="230">
        <v>78</v>
      </c>
      <c r="V58" s="228">
        <f t="shared" si="62"/>
        <v>0.13494809688581316</v>
      </c>
      <c r="W58" s="230">
        <v>500</v>
      </c>
      <c r="X58" s="228">
        <f t="shared" si="63"/>
        <v>0.86505190311418689</v>
      </c>
      <c r="Y58" s="226">
        <v>334</v>
      </c>
      <c r="Z58" s="230">
        <v>30</v>
      </c>
      <c r="AA58" s="228">
        <f t="shared" si="64"/>
        <v>8.9820359281437126E-2</v>
      </c>
      <c r="AB58" s="230">
        <v>304</v>
      </c>
      <c r="AC58" s="228">
        <f t="shared" si="65"/>
        <v>0.91017964071856283</v>
      </c>
      <c r="AD58" s="226">
        <v>204</v>
      </c>
      <c r="AE58" s="230">
        <v>9</v>
      </c>
      <c r="AF58" s="228">
        <f t="shared" si="66"/>
        <v>4.4117647058823532E-2</v>
      </c>
      <c r="AG58" s="230">
        <v>195</v>
      </c>
      <c r="AH58" s="228">
        <f t="shared" si="67"/>
        <v>0.95588235294117652</v>
      </c>
      <c r="AI58" s="226">
        <v>108</v>
      </c>
      <c r="AJ58" s="230">
        <v>1</v>
      </c>
      <c r="AK58" s="228">
        <f t="shared" si="68"/>
        <v>9.2592592592592587E-3</v>
      </c>
      <c r="AL58" s="230">
        <v>107</v>
      </c>
      <c r="AM58" s="228">
        <f t="shared" si="69"/>
        <v>0.9907407407407407</v>
      </c>
      <c r="AN58" s="226">
        <f t="shared" si="70"/>
        <v>2429</v>
      </c>
      <c r="AO58" s="230">
        <f t="shared" si="71"/>
        <v>282</v>
      </c>
      <c r="AP58" s="228">
        <f t="shared" si="72"/>
        <v>0.11609715932482503</v>
      </c>
      <c r="AQ58" s="231">
        <f t="shared" si="55"/>
        <v>2147</v>
      </c>
      <c r="AR58" s="228">
        <f t="shared" si="73"/>
        <v>0.88390284067517499</v>
      </c>
      <c r="AS58" s="69"/>
      <c r="AT58" s="283"/>
      <c r="AU58" s="344"/>
      <c r="AV58" s="8" t="s">
        <v>129</v>
      </c>
      <c r="AW58" s="140">
        <v>2999</v>
      </c>
      <c r="AX58" s="28">
        <v>276</v>
      </c>
      <c r="AY58" s="63">
        <v>9.2030676892297436E-2</v>
      </c>
      <c r="AZ58" s="28">
        <v>2723</v>
      </c>
      <c r="BA58" s="63">
        <v>0.90796932310770262</v>
      </c>
      <c r="BB58" s="69"/>
      <c r="BC58" s="2">
        <v>53</v>
      </c>
      <c r="BD58" s="24" t="s">
        <v>19</v>
      </c>
      <c r="BE58" s="27">
        <f t="shared" si="51"/>
        <v>0.28949165772270463</v>
      </c>
      <c r="BF58" s="27">
        <f t="shared" si="23"/>
        <v>0.2840486481053372</v>
      </c>
      <c r="BG58" s="27">
        <f t="shared" si="52"/>
        <v>0.71050834227729531</v>
      </c>
      <c r="BH58" s="27">
        <f t="shared" si="24"/>
        <v>0.71595135189466275</v>
      </c>
      <c r="BI58" s="27">
        <f t="shared" si="53"/>
        <v>0.22727272727272727</v>
      </c>
      <c r="BJ58" s="27">
        <f t="shared" si="25"/>
        <v>0.19407496977025393</v>
      </c>
      <c r="BK58" s="27">
        <f t="shared" si="54"/>
        <v>0.77272727272727271</v>
      </c>
      <c r="BL58" s="27">
        <f t="shared" si="26"/>
        <v>0.80592503022974604</v>
      </c>
    </row>
    <row r="59" spans="1:78" ht="13.5" customHeight="1">
      <c r="B59" s="284"/>
      <c r="C59" s="345"/>
      <c r="D59" s="53" t="s">
        <v>128</v>
      </c>
      <c r="E59" s="185">
        <v>24</v>
      </c>
      <c r="F59" s="183">
        <v>3</v>
      </c>
      <c r="G59" s="184">
        <f t="shared" si="56"/>
        <v>0.125</v>
      </c>
      <c r="H59" s="183">
        <v>21</v>
      </c>
      <c r="I59" s="184">
        <f t="shared" si="57"/>
        <v>0.875</v>
      </c>
      <c r="J59" s="185">
        <v>74</v>
      </c>
      <c r="K59" s="183">
        <v>9</v>
      </c>
      <c r="L59" s="184">
        <f t="shared" si="58"/>
        <v>0.12162162162162163</v>
      </c>
      <c r="M59" s="183">
        <v>65</v>
      </c>
      <c r="N59" s="184">
        <f t="shared" si="59"/>
        <v>0.8783783783783784</v>
      </c>
      <c r="O59" s="185">
        <v>7021</v>
      </c>
      <c r="P59" s="183">
        <v>1435</v>
      </c>
      <c r="Q59" s="184">
        <f t="shared" si="60"/>
        <v>0.20438683948155534</v>
      </c>
      <c r="R59" s="183">
        <v>5586</v>
      </c>
      <c r="S59" s="184">
        <f t="shared" si="61"/>
        <v>0.79561316051844466</v>
      </c>
      <c r="T59" s="185">
        <v>5610</v>
      </c>
      <c r="U59" s="183">
        <v>938</v>
      </c>
      <c r="V59" s="184">
        <f t="shared" si="62"/>
        <v>0.16720142602495544</v>
      </c>
      <c r="W59" s="183">
        <v>4672</v>
      </c>
      <c r="X59" s="184">
        <f t="shared" si="63"/>
        <v>0.83279857397504453</v>
      </c>
      <c r="Y59" s="185">
        <v>3910</v>
      </c>
      <c r="Z59" s="183">
        <v>423</v>
      </c>
      <c r="AA59" s="184">
        <f t="shared" si="64"/>
        <v>0.1081841432225064</v>
      </c>
      <c r="AB59" s="183">
        <v>3487</v>
      </c>
      <c r="AC59" s="184">
        <f t="shared" si="65"/>
        <v>0.89181585677749364</v>
      </c>
      <c r="AD59" s="185">
        <v>2074</v>
      </c>
      <c r="AE59" s="183">
        <v>196</v>
      </c>
      <c r="AF59" s="184">
        <f t="shared" si="66"/>
        <v>9.4503375120540023E-2</v>
      </c>
      <c r="AG59" s="183">
        <v>1878</v>
      </c>
      <c r="AH59" s="184">
        <f t="shared" si="67"/>
        <v>0.90549662487946003</v>
      </c>
      <c r="AI59" s="185">
        <v>718</v>
      </c>
      <c r="AJ59" s="183">
        <v>35</v>
      </c>
      <c r="AK59" s="184">
        <f t="shared" si="68"/>
        <v>4.8746518105849582E-2</v>
      </c>
      <c r="AL59" s="183">
        <v>683</v>
      </c>
      <c r="AM59" s="184">
        <f t="shared" si="69"/>
        <v>0.95125348189415038</v>
      </c>
      <c r="AN59" s="185">
        <f t="shared" si="70"/>
        <v>19431</v>
      </c>
      <c r="AO59" s="183">
        <f t="shared" si="71"/>
        <v>3039</v>
      </c>
      <c r="AP59" s="184">
        <f t="shared" si="72"/>
        <v>0.1563995677010962</v>
      </c>
      <c r="AQ59" s="222">
        <f t="shared" si="55"/>
        <v>16392</v>
      </c>
      <c r="AR59" s="184">
        <f t="shared" si="73"/>
        <v>0.8436004322989038</v>
      </c>
      <c r="AS59" s="69"/>
      <c r="AT59" s="284"/>
      <c r="AU59" s="345"/>
      <c r="AV59" s="110" t="s">
        <v>67</v>
      </c>
      <c r="AW59" s="140">
        <v>20088</v>
      </c>
      <c r="AX59" s="28">
        <v>2976</v>
      </c>
      <c r="AY59" s="63">
        <v>0.14814814814814814</v>
      </c>
      <c r="AZ59" s="28">
        <v>17112</v>
      </c>
      <c r="BA59" s="63">
        <v>0.85185185185185186</v>
      </c>
      <c r="BB59" s="69"/>
      <c r="BC59" s="2">
        <v>54</v>
      </c>
      <c r="BD59" s="24" t="s">
        <v>24</v>
      </c>
      <c r="BE59" s="27">
        <f t="shared" si="51"/>
        <v>0.34405774053458926</v>
      </c>
      <c r="BF59" s="27">
        <f t="shared" si="23"/>
        <v>0.32998075370956725</v>
      </c>
      <c r="BG59" s="27">
        <f t="shared" si="52"/>
        <v>0.65594225946541074</v>
      </c>
      <c r="BH59" s="27">
        <f t="shared" si="24"/>
        <v>0.67001924629043275</v>
      </c>
      <c r="BI59" s="27">
        <f t="shared" si="53"/>
        <v>0.23752417794970987</v>
      </c>
      <c r="BJ59" s="27">
        <f t="shared" si="25"/>
        <v>0.20338983050847459</v>
      </c>
      <c r="BK59" s="27">
        <f t="shared" si="54"/>
        <v>0.76247582205029019</v>
      </c>
      <c r="BL59" s="27">
        <f t="shared" si="26"/>
        <v>0.79661016949152541</v>
      </c>
    </row>
    <row r="60" spans="1:78" ht="13.5" customHeight="1">
      <c r="B60" s="282">
        <v>19</v>
      </c>
      <c r="C60" s="343" t="s">
        <v>110</v>
      </c>
      <c r="D60" s="54" t="s">
        <v>130</v>
      </c>
      <c r="E60" s="175">
        <v>20</v>
      </c>
      <c r="F60" s="176">
        <v>3</v>
      </c>
      <c r="G60" s="174">
        <f t="shared" si="56"/>
        <v>0.15</v>
      </c>
      <c r="H60" s="176">
        <v>17</v>
      </c>
      <c r="I60" s="174">
        <f t="shared" si="57"/>
        <v>0.85</v>
      </c>
      <c r="J60" s="175">
        <v>82</v>
      </c>
      <c r="K60" s="176">
        <v>9</v>
      </c>
      <c r="L60" s="174">
        <f t="shared" si="58"/>
        <v>0.10975609756097561</v>
      </c>
      <c r="M60" s="176">
        <v>73</v>
      </c>
      <c r="N60" s="174">
        <f t="shared" si="59"/>
        <v>0.8902439024390244</v>
      </c>
      <c r="O60" s="175">
        <v>3912</v>
      </c>
      <c r="P60" s="176">
        <v>785</v>
      </c>
      <c r="Q60" s="174">
        <f t="shared" si="60"/>
        <v>0.20066462167689161</v>
      </c>
      <c r="R60" s="176">
        <v>3127</v>
      </c>
      <c r="S60" s="174">
        <f t="shared" si="61"/>
        <v>0.79933537832310841</v>
      </c>
      <c r="T60" s="175">
        <v>3205</v>
      </c>
      <c r="U60" s="176">
        <v>586</v>
      </c>
      <c r="V60" s="174">
        <f t="shared" si="62"/>
        <v>0.18283931357254291</v>
      </c>
      <c r="W60" s="176">
        <v>2619</v>
      </c>
      <c r="X60" s="174">
        <f t="shared" si="63"/>
        <v>0.81716068642745709</v>
      </c>
      <c r="Y60" s="175">
        <v>2145</v>
      </c>
      <c r="Z60" s="176">
        <v>311</v>
      </c>
      <c r="AA60" s="174">
        <f t="shared" si="64"/>
        <v>0.14498834498834498</v>
      </c>
      <c r="AB60" s="176">
        <v>1834</v>
      </c>
      <c r="AC60" s="174">
        <f t="shared" si="65"/>
        <v>0.85501165501165499</v>
      </c>
      <c r="AD60" s="175">
        <v>1047</v>
      </c>
      <c r="AE60" s="176">
        <v>102</v>
      </c>
      <c r="AF60" s="174">
        <f t="shared" si="66"/>
        <v>9.7421203438395415E-2</v>
      </c>
      <c r="AG60" s="176">
        <v>945</v>
      </c>
      <c r="AH60" s="174">
        <f t="shared" si="67"/>
        <v>0.90257879656160456</v>
      </c>
      <c r="AI60" s="175">
        <v>343</v>
      </c>
      <c r="AJ60" s="176">
        <v>23</v>
      </c>
      <c r="AK60" s="174">
        <f t="shared" si="68"/>
        <v>6.7055393586005832E-2</v>
      </c>
      <c r="AL60" s="176">
        <v>320</v>
      </c>
      <c r="AM60" s="174">
        <f t="shared" si="69"/>
        <v>0.93294460641399413</v>
      </c>
      <c r="AN60" s="175">
        <f t="shared" si="70"/>
        <v>10754</v>
      </c>
      <c r="AO60" s="176">
        <f t="shared" si="71"/>
        <v>1819</v>
      </c>
      <c r="AP60" s="174">
        <f t="shared" si="72"/>
        <v>0.16914636414357448</v>
      </c>
      <c r="AQ60" s="203">
        <f t="shared" si="55"/>
        <v>8935</v>
      </c>
      <c r="AR60" s="174">
        <f t="shared" si="73"/>
        <v>0.83085363585642547</v>
      </c>
      <c r="AS60" s="69"/>
      <c r="AT60" s="282">
        <v>19</v>
      </c>
      <c r="AU60" s="343" t="s">
        <v>110</v>
      </c>
      <c r="AV60" s="8" t="s">
        <v>123</v>
      </c>
      <c r="AW60" s="140">
        <v>10965</v>
      </c>
      <c r="AX60" s="28">
        <v>1844</v>
      </c>
      <c r="AY60" s="63">
        <v>0.16817145462836297</v>
      </c>
      <c r="AZ60" s="28">
        <v>9121</v>
      </c>
      <c r="BA60" s="63">
        <v>0.83182854537163697</v>
      </c>
      <c r="BB60" s="69"/>
      <c r="BC60" s="2">
        <v>55</v>
      </c>
      <c r="BD60" s="24" t="s">
        <v>15</v>
      </c>
      <c r="BE60" s="27">
        <f t="shared" si="51"/>
        <v>0.27889462136037479</v>
      </c>
      <c r="BF60" s="27">
        <f t="shared" si="23"/>
        <v>0.28323181655320673</v>
      </c>
      <c r="BG60" s="27">
        <f t="shared" si="52"/>
        <v>0.72110537863962521</v>
      </c>
      <c r="BH60" s="27">
        <f t="shared" si="24"/>
        <v>0.71676818344679327</v>
      </c>
      <c r="BI60" s="27">
        <f t="shared" si="53"/>
        <v>0.14291338582677166</v>
      </c>
      <c r="BJ60" s="27">
        <f t="shared" si="25"/>
        <v>0.1291916696081892</v>
      </c>
      <c r="BK60" s="27">
        <f t="shared" si="54"/>
        <v>0.8570866141732284</v>
      </c>
      <c r="BL60" s="27">
        <f t="shared" si="26"/>
        <v>0.87080833039181083</v>
      </c>
    </row>
    <row r="61" spans="1:78" ht="13.5" customHeight="1">
      <c r="A61" s="55"/>
      <c r="B61" s="283"/>
      <c r="C61" s="344"/>
      <c r="D61" s="49" t="s">
        <v>129</v>
      </c>
      <c r="E61" s="224">
        <v>3</v>
      </c>
      <c r="F61" s="212">
        <v>1</v>
      </c>
      <c r="G61" s="199">
        <f t="shared" si="56"/>
        <v>0.33333333333333331</v>
      </c>
      <c r="H61" s="212">
        <v>2</v>
      </c>
      <c r="I61" s="199">
        <f t="shared" si="57"/>
        <v>0.66666666666666663</v>
      </c>
      <c r="J61" s="224">
        <v>7</v>
      </c>
      <c r="K61" s="212">
        <v>0</v>
      </c>
      <c r="L61" s="199">
        <f t="shared" si="58"/>
        <v>0</v>
      </c>
      <c r="M61" s="212">
        <v>7</v>
      </c>
      <c r="N61" s="199">
        <f t="shared" si="59"/>
        <v>1</v>
      </c>
      <c r="O61" s="224">
        <v>943</v>
      </c>
      <c r="P61" s="212">
        <v>97</v>
      </c>
      <c r="Q61" s="199">
        <f t="shared" si="60"/>
        <v>0.10286320254506894</v>
      </c>
      <c r="R61" s="212">
        <v>846</v>
      </c>
      <c r="S61" s="199">
        <f t="shared" si="61"/>
        <v>0.89713679745493102</v>
      </c>
      <c r="T61" s="224">
        <v>431</v>
      </c>
      <c r="U61" s="212">
        <v>30</v>
      </c>
      <c r="V61" s="199">
        <f t="shared" si="62"/>
        <v>6.9605568445475635E-2</v>
      </c>
      <c r="W61" s="212">
        <v>401</v>
      </c>
      <c r="X61" s="199">
        <f t="shared" si="63"/>
        <v>0.93039443155452439</v>
      </c>
      <c r="Y61" s="224">
        <v>217</v>
      </c>
      <c r="Z61" s="212">
        <v>16</v>
      </c>
      <c r="AA61" s="199">
        <f t="shared" si="64"/>
        <v>7.3732718894009217E-2</v>
      </c>
      <c r="AB61" s="212">
        <v>201</v>
      </c>
      <c r="AC61" s="199">
        <f t="shared" si="65"/>
        <v>0.92626728110599077</v>
      </c>
      <c r="AD61" s="224">
        <v>141</v>
      </c>
      <c r="AE61" s="212">
        <v>2</v>
      </c>
      <c r="AF61" s="199">
        <f t="shared" si="66"/>
        <v>1.4184397163120567E-2</v>
      </c>
      <c r="AG61" s="212">
        <v>139</v>
      </c>
      <c r="AH61" s="199">
        <f t="shared" si="67"/>
        <v>0.98581560283687941</v>
      </c>
      <c r="AI61" s="224">
        <v>69</v>
      </c>
      <c r="AJ61" s="212">
        <v>2</v>
      </c>
      <c r="AK61" s="199">
        <f t="shared" si="68"/>
        <v>2.8985507246376812E-2</v>
      </c>
      <c r="AL61" s="212">
        <v>67</v>
      </c>
      <c r="AM61" s="199">
        <f t="shared" si="69"/>
        <v>0.97101449275362317</v>
      </c>
      <c r="AN61" s="224">
        <f t="shared" si="70"/>
        <v>1811</v>
      </c>
      <c r="AO61" s="212">
        <f t="shared" si="71"/>
        <v>148</v>
      </c>
      <c r="AP61" s="199">
        <f t="shared" si="72"/>
        <v>8.1722805080066269E-2</v>
      </c>
      <c r="AQ61" s="211">
        <f t="shared" si="55"/>
        <v>1663</v>
      </c>
      <c r="AR61" s="199">
        <f t="shared" si="73"/>
        <v>0.91827719491993376</v>
      </c>
      <c r="AS61" s="69"/>
      <c r="AT61" s="283"/>
      <c r="AU61" s="344"/>
      <c r="AV61" s="8" t="s">
        <v>129</v>
      </c>
      <c r="AW61" s="140">
        <v>2236</v>
      </c>
      <c r="AX61" s="28">
        <v>171</v>
      </c>
      <c r="AY61" s="63">
        <v>7.6475849731663686E-2</v>
      </c>
      <c r="AZ61" s="28">
        <v>2065</v>
      </c>
      <c r="BA61" s="63">
        <v>0.92352415026833634</v>
      </c>
      <c r="BB61" s="69"/>
      <c r="BC61" s="2">
        <v>56</v>
      </c>
      <c r="BD61" s="24" t="s">
        <v>9</v>
      </c>
      <c r="BE61" s="27">
        <f t="shared" si="51"/>
        <v>0.19106125356125356</v>
      </c>
      <c r="BF61" s="27">
        <f t="shared" si="23"/>
        <v>0.19174337009022147</v>
      </c>
      <c r="BG61" s="27">
        <f t="shared" si="52"/>
        <v>0.80893874643874641</v>
      </c>
      <c r="BH61" s="27">
        <f t="shared" si="24"/>
        <v>0.80825662990977853</v>
      </c>
      <c r="BI61" s="27">
        <f t="shared" si="53"/>
        <v>0.1691542288557214</v>
      </c>
      <c r="BJ61" s="27">
        <f t="shared" si="25"/>
        <v>0.1580110497237569</v>
      </c>
      <c r="BK61" s="27">
        <f t="shared" si="54"/>
        <v>0.8308457711442786</v>
      </c>
      <c r="BL61" s="27">
        <f t="shared" si="26"/>
        <v>0.8419889502762431</v>
      </c>
    </row>
    <row r="62" spans="1:78" ht="13.5" customHeight="1">
      <c r="A62" s="55"/>
      <c r="B62" s="284"/>
      <c r="C62" s="345"/>
      <c r="D62" s="53" t="s">
        <v>128</v>
      </c>
      <c r="E62" s="181">
        <v>23</v>
      </c>
      <c r="F62" s="182">
        <v>4</v>
      </c>
      <c r="G62" s="180">
        <f t="shared" si="56"/>
        <v>0.17391304347826086</v>
      </c>
      <c r="H62" s="182">
        <v>19</v>
      </c>
      <c r="I62" s="180">
        <f t="shared" si="57"/>
        <v>0.82608695652173914</v>
      </c>
      <c r="J62" s="181">
        <v>89</v>
      </c>
      <c r="K62" s="182">
        <v>9</v>
      </c>
      <c r="L62" s="180">
        <f t="shared" si="58"/>
        <v>0.10112359550561797</v>
      </c>
      <c r="M62" s="182">
        <v>80</v>
      </c>
      <c r="N62" s="180">
        <f t="shared" si="59"/>
        <v>0.898876404494382</v>
      </c>
      <c r="O62" s="181">
        <v>4855</v>
      </c>
      <c r="P62" s="182">
        <v>882</v>
      </c>
      <c r="Q62" s="180">
        <f t="shared" si="60"/>
        <v>0.18166838311019567</v>
      </c>
      <c r="R62" s="182">
        <v>3973</v>
      </c>
      <c r="S62" s="180">
        <f t="shared" si="61"/>
        <v>0.81833161688980438</v>
      </c>
      <c r="T62" s="181">
        <v>3636</v>
      </c>
      <c r="U62" s="182">
        <v>616</v>
      </c>
      <c r="V62" s="180">
        <f t="shared" si="62"/>
        <v>0.1694169416941694</v>
      </c>
      <c r="W62" s="182">
        <v>3020</v>
      </c>
      <c r="X62" s="180">
        <f t="shared" si="63"/>
        <v>0.83058305830583057</v>
      </c>
      <c r="Y62" s="181">
        <v>2362</v>
      </c>
      <c r="Z62" s="182">
        <v>327</v>
      </c>
      <c r="AA62" s="180">
        <f t="shared" si="64"/>
        <v>0.1384419983065199</v>
      </c>
      <c r="AB62" s="182">
        <v>2035</v>
      </c>
      <c r="AC62" s="180">
        <f t="shared" si="65"/>
        <v>0.86155800169348007</v>
      </c>
      <c r="AD62" s="181">
        <v>1188</v>
      </c>
      <c r="AE62" s="182">
        <v>104</v>
      </c>
      <c r="AF62" s="180">
        <f t="shared" si="66"/>
        <v>8.7542087542087546E-2</v>
      </c>
      <c r="AG62" s="182">
        <v>1084</v>
      </c>
      <c r="AH62" s="180">
        <f t="shared" si="67"/>
        <v>0.91245791245791241</v>
      </c>
      <c r="AI62" s="181">
        <v>412</v>
      </c>
      <c r="AJ62" s="182">
        <v>25</v>
      </c>
      <c r="AK62" s="180">
        <f t="shared" si="68"/>
        <v>6.0679611650485438E-2</v>
      </c>
      <c r="AL62" s="182">
        <v>387</v>
      </c>
      <c r="AM62" s="180">
        <f t="shared" si="69"/>
        <v>0.93932038834951459</v>
      </c>
      <c r="AN62" s="181">
        <f t="shared" si="70"/>
        <v>12565</v>
      </c>
      <c r="AO62" s="182">
        <f t="shared" si="71"/>
        <v>1967</v>
      </c>
      <c r="AP62" s="180">
        <f t="shared" si="72"/>
        <v>0.15654596100278551</v>
      </c>
      <c r="AQ62" s="220">
        <f t="shared" si="55"/>
        <v>10598</v>
      </c>
      <c r="AR62" s="180">
        <f t="shared" si="73"/>
        <v>0.84345403899721449</v>
      </c>
      <c r="AS62" s="69"/>
      <c r="AT62" s="284"/>
      <c r="AU62" s="345"/>
      <c r="AV62" s="110" t="s">
        <v>67</v>
      </c>
      <c r="AW62" s="140">
        <v>13201</v>
      </c>
      <c r="AX62" s="28">
        <v>2015</v>
      </c>
      <c r="AY62" s="63">
        <v>0.15263995151882434</v>
      </c>
      <c r="AZ62" s="28">
        <v>11186</v>
      </c>
      <c r="BA62" s="63">
        <v>0.84736004848117563</v>
      </c>
      <c r="BB62" s="69"/>
      <c r="BC62" s="2">
        <v>57</v>
      </c>
      <c r="BD62" s="24" t="s">
        <v>43</v>
      </c>
      <c r="BE62" s="27">
        <f t="shared" si="51"/>
        <v>0.21764032073310424</v>
      </c>
      <c r="BF62" s="27">
        <f t="shared" si="23"/>
        <v>0.21654657745753988</v>
      </c>
      <c r="BG62" s="27">
        <f t="shared" si="52"/>
        <v>0.78235967926689576</v>
      </c>
      <c r="BH62" s="27">
        <f t="shared" si="24"/>
        <v>0.78345342254246009</v>
      </c>
      <c r="BI62" s="27">
        <f t="shared" si="53"/>
        <v>0.23181049069373943</v>
      </c>
      <c r="BJ62" s="27">
        <f t="shared" si="25"/>
        <v>0.18437500000000001</v>
      </c>
      <c r="BK62" s="27">
        <f t="shared" si="54"/>
        <v>0.76818950930626062</v>
      </c>
      <c r="BL62" s="27">
        <f t="shared" si="26"/>
        <v>0.81562500000000004</v>
      </c>
    </row>
    <row r="63" spans="1:78" ht="13.5" customHeight="1">
      <c r="A63" s="55"/>
      <c r="B63" s="282">
        <v>20</v>
      </c>
      <c r="C63" s="343" t="s">
        <v>111</v>
      </c>
      <c r="D63" s="54" t="s">
        <v>130</v>
      </c>
      <c r="E63" s="175">
        <v>28</v>
      </c>
      <c r="F63" s="176">
        <v>0</v>
      </c>
      <c r="G63" s="174">
        <f t="shared" si="56"/>
        <v>0</v>
      </c>
      <c r="H63" s="176">
        <v>28</v>
      </c>
      <c r="I63" s="174">
        <f t="shared" si="57"/>
        <v>1</v>
      </c>
      <c r="J63" s="175">
        <v>94</v>
      </c>
      <c r="K63" s="176">
        <v>6</v>
      </c>
      <c r="L63" s="174">
        <f t="shared" si="58"/>
        <v>6.3829787234042548E-2</v>
      </c>
      <c r="M63" s="176">
        <v>88</v>
      </c>
      <c r="N63" s="174">
        <f t="shared" si="59"/>
        <v>0.93617021276595747</v>
      </c>
      <c r="O63" s="175">
        <v>7072</v>
      </c>
      <c r="P63" s="176">
        <v>1291</v>
      </c>
      <c r="Q63" s="174">
        <f t="shared" si="60"/>
        <v>0.18255090497737556</v>
      </c>
      <c r="R63" s="176">
        <v>5781</v>
      </c>
      <c r="S63" s="174">
        <f t="shared" si="61"/>
        <v>0.81744909502262442</v>
      </c>
      <c r="T63" s="175">
        <v>5627</v>
      </c>
      <c r="U63" s="176">
        <v>797</v>
      </c>
      <c r="V63" s="174">
        <f t="shared" si="62"/>
        <v>0.14163852852319175</v>
      </c>
      <c r="W63" s="176">
        <v>4830</v>
      </c>
      <c r="X63" s="174">
        <f t="shared" si="63"/>
        <v>0.85836147147680819</v>
      </c>
      <c r="Y63" s="175">
        <v>3563</v>
      </c>
      <c r="Z63" s="176">
        <v>387</v>
      </c>
      <c r="AA63" s="174">
        <f t="shared" si="64"/>
        <v>0.10861633454953691</v>
      </c>
      <c r="AB63" s="176">
        <v>3176</v>
      </c>
      <c r="AC63" s="174">
        <f t="shared" si="65"/>
        <v>0.8913836654504631</v>
      </c>
      <c r="AD63" s="175">
        <v>1756</v>
      </c>
      <c r="AE63" s="176">
        <v>148</v>
      </c>
      <c r="AF63" s="174">
        <f t="shared" si="66"/>
        <v>8.4282460136674259E-2</v>
      </c>
      <c r="AG63" s="176">
        <v>1608</v>
      </c>
      <c r="AH63" s="174">
        <f t="shared" si="67"/>
        <v>0.91571753986332571</v>
      </c>
      <c r="AI63" s="175">
        <v>539</v>
      </c>
      <c r="AJ63" s="176">
        <v>22</v>
      </c>
      <c r="AK63" s="174">
        <f t="shared" si="68"/>
        <v>4.0816326530612242E-2</v>
      </c>
      <c r="AL63" s="176">
        <v>517</v>
      </c>
      <c r="AM63" s="174">
        <f t="shared" si="69"/>
        <v>0.95918367346938771</v>
      </c>
      <c r="AN63" s="175">
        <f t="shared" si="70"/>
        <v>18679</v>
      </c>
      <c r="AO63" s="176">
        <f t="shared" si="71"/>
        <v>2651</v>
      </c>
      <c r="AP63" s="174">
        <f t="shared" si="72"/>
        <v>0.14192408587183469</v>
      </c>
      <c r="AQ63" s="203">
        <f t="shared" si="55"/>
        <v>16028</v>
      </c>
      <c r="AR63" s="174">
        <f t="shared" si="73"/>
        <v>0.85807591412816531</v>
      </c>
      <c r="AS63" s="69"/>
      <c r="AT63" s="282">
        <v>20</v>
      </c>
      <c r="AU63" s="343" t="s">
        <v>111</v>
      </c>
      <c r="AV63" s="8" t="s">
        <v>123</v>
      </c>
      <c r="AW63" s="140">
        <v>18575</v>
      </c>
      <c r="AX63" s="28">
        <v>2687</v>
      </c>
      <c r="AY63" s="63">
        <v>0.14465679676985196</v>
      </c>
      <c r="AZ63" s="28">
        <v>15888</v>
      </c>
      <c r="BA63" s="63">
        <v>0.85534320323014801</v>
      </c>
      <c r="BB63" s="69"/>
      <c r="BC63" s="2">
        <v>58</v>
      </c>
      <c r="BD63" s="24" t="s">
        <v>25</v>
      </c>
      <c r="BE63" s="27">
        <f t="shared" si="51"/>
        <v>0.41503340757238305</v>
      </c>
      <c r="BF63" s="27">
        <f t="shared" si="23"/>
        <v>0.41268226517463547</v>
      </c>
      <c r="BG63" s="27">
        <f t="shared" si="52"/>
        <v>0.58496659242761695</v>
      </c>
      <c r="BH63" s="27">
        <f t="shared" si="24"/>
        <v>0.58731773482536453</v>
      </c>
      <c r="BI63" s="27">
        <f t="shared" si="53"/>
        <v>0.28212290502793297</v>
      </c>
      <c r="BJ63" s="27">
        <f t="shared" si="25"/>
        <v>0.23327305605786619</v>
      </c>
      <c r="BK63" s="27">
        <f t="shared" si="54"/>
        <v>0.71787709497206709</v>
      </c>
      <c r="BL63" s="27">
        <f t="shared" si="26"/>
        <v>0.76672694394213381</v>
      </c>
    </row>
    <row r="64" spans="1:78" ht="13.5" customHeight="1">
      <c r="A64" s="55"/>
      <c r="B64" s="283"/>
      <c r="C64" s="344"/>
      <c r="D64" s="49" t="s">
        <v>129</v>
      </c>
      <c r="E64" s="224">
        <v>5</v>
      </c>
      <c r="F64" s="212">
        <v>2</v>
      </c>
      <c r="G64" s="199">
        <f t="shared" si="56"/>
        <v>0.4</v>
      </c>
      <c r="H64" s="212">
        <v>3</v>
      </c>
      <c r="I64" s="199">
        <f t="shared" si="57"/>
        <v>0.6</v>
      </c>
      <c r="J64" s="224">
        <v>11</v>
      </c>
      <c r="K64" s="212">
        <v>2</v>
      </c>
      <c r="L64" s="199">
        <f t="shared" si="58"/>
        <v>0.18181818181818182</v>
      </c>
      <c r="M64" s="212">
        <v>9</v>
      </c>
      <c r="N64" s="199">
        <f t="shared" si="59"/>
        <v>0.81818181818181823</v>
      </c>
      <c r="O64" s="224">
        <v>1603</v>
      </c>
      <c r="P64" s="212">
        <v>236</v>
      </c>
      <c r="Q64" s="199">
        <f t="shared" si="60"/>
        <v>0.1472239550842171</v>
      </c>
      <c r="R64" s="212">
        <v>1367</v>
      </c>
      <c r="S64" s="199">
        <f t="shared" si="61"/>
        <v>0.85277604491578296</v>
      </c>
      <c r="T64" s="224">
        <v>710</v>
      </c>
      <c r="U64" s="212">
        <v>88</v>
      </c>
      <c r="V64" s="199">
        <f t="shared" si="62"/>
        <v>0.12394366197183099</v>
      </c>
      <c r="W64" s="212">
        <v>622</v>
      </c>
      <c r="X64" s="199">
        <f t="shared" si="63"/>
        <v>0.87605633802816907</v>
      </c>
      <c r="Y64" s="224">
        <v>369</v>
      </c>
      <c r="Z64" s="212">
        <v>27</v>
      </c>
      <c r="AA64" s="199">
        <f t="shared" si="64"/>
        <v>7.3170731707317069E-2</v>
      </c>
      <c r="AB64" s="212">
        <v>342</v>
      </c>
      <c r="AC64" s="199">
        <f t="shared" si="65"/>
        <v>0.92682926829268297</v>
      </c>
      <c r="AD64" s="224">
        <v>192</v>
      </c>
      <c r="AE64" s="212">
        <v>5</v>
      </c>
      <c r="AF64" s="199">
        <f t="shared" si="66"/>
        <v>2.6041666666666668E-2</v>
      </c>
      <c r="AG64" s="212">
        <v>187</v>
      </c>
      <c r="AH64" s="199">
        <f t="shared" si="67"/>
        <v>0.97395833333333337</v>
      </c>
      <c r="AI64" s="224">
        <v>112</v>
      </c>
      <c r="AJ64" s="212">
        <v>4</v>
      </c>
      <c r="AK64" s="199">
        <f t="shared" si="68"/>
        <v>3.5714285714285712E-2</v>
      </c>
      <c r="AL64" s="212">
        <v>108</v>
      </c>
      <c r="AM64" s="199">
        <f t="shared" si="69"/>
        <v>0.9642857142857143</v>
      </c>
      <c r="AN64" s="224">
        <f t="shared" si="70"/>
        <v>3002</v>
      </c>
      <c r="AO64" s="212">
        <f t="shared" si="71"/>
        <v>364</v>
      </c>
      <c r="AP64" s="199">
        <f t="shared" si="72"/>
        <v>0.12125249833444371</v>
      </c>
      <c r="AQ64" s="211">
        <f t="shared" si="55"/>
        <v>2638</v>
      </c>
      <c r="AR64" s="199">
        <f t="shared" si="73"/>
        <v>0.87874750166555626</v>
      </c>
      <c r="AS64" s="69"/>
      <c r="AT64" s="283"/>
      <c r="AU64" s="344"/>
      <c r="AV64" s="8" t="s">
        <v>129</v>
      </c>
      <c r="AW64" s="140">
        <v>3449</v>
      </c>
      <c r="AX64" s="28">
        <v>323</v>
      </c>
      <c r="AY64" s="63">
        <v>9.3650333429979707E-2</v>
      </c>
      <c r="AZ64" s="28">
        <v>3126</v>
      </c>
      <c r="BA64" s="63">
        <v>0.90634966657002025</v>
      </c>
      <c r="BB64" s="69"/>
      <c r="BC64" s="2">
        <v>59</v>
      </c>
      <c r="BD64" s="24" t="s">
        <v>20</v>
      </c>
      <c r="BE64" s="27">
        <f t="shared" si="51"/>
        <v>0.21255076122830766</v>
      </c>
      <c r="BF64" s="27">
        <f t="shared" si="23"/>
        <v>0.21189613991832962</v>
      </c>
      <c r="BG64" s="27">
        <f t="shared" si="52"/>
        <v>0.78744923877169237</v>
      </c>
      <c r="BH64" s="27">
        <f t="shared" si="24"/>
        <v>0.78810386008167044</v>
      </c>
      <c r="BI64" s="27">
        <f t="shared" si="53"/>
        <v>0.16436327739387957</v>
      </c>
      <c r="BJ64" s="27">
        <f t="shared" si="25"/>
        <v>0.1550429669832655</v>
      </c>
      <c r="BK64" s="27">
        <f t="shared" si="54"/>
        <v>0.83563672260612043</v>
      </c>
      <c r="BL64" s="27">
        <f t="shared" si="26"/>
        <v>0.84495703301673453</v>
      </c>
    </row>
    <row r="65" spans="1:64" ht="13.5" customHeight="1">
      <c r="A65" s="55"/>
      <c r="B65" s="284"/>
      <c r="C65" s="345"/>
      <c r="D65" s="45" t="s">
        <v>128</v>
      </c>
      <c r="E65" s="185">
        <v>33</v>
      </c>
      <c r="F65" s="183">
        <v>2</v>
      </c>
      <c r="G65" s="184">
        <f t="shared" si="56"/>
        <v>6.0606060606060608E-2</v>
      </c>
      <c r="H65" s="183">
        <v>31</v>
      </c>
      <c r="I65" s="184">
        <f t="shared" si="57"/>
        <v>0.93939393939393945</v>
      </c>
      <c r="J65" s="185">
        <v>105</v>
      </c>
      <c r="K65" s="183">
        <v>8</v>
      </c>
      <c r="L65" s="184">
        <f t="shared" si="58"/>
        <v>7.6190476190476197E-2</v>
      </c>
      <c r="M65" s="183">
        <v>97</v>
      </c>
      <c r="N65" s="184">
        <f t="shared" si="59"/>
        <v>0.92380952380952386</v>
      </c>
      <c r="O65" s="185">
        <v>8675</v>
      </c>
      <c r="P65" s="183">
        <v>1527</v>
      </c>
      <c r="Q65" s="184">
        <f t="shared" si="60"/>
        <v>0.17602305475504323</v>
      </c>
      <c r="R65" s="183">
        <v>7148</v>
      </c>
      <c r="S65" s="184">
        <f t="shared" si="61"/>
        <v>0.82397694524495679</v>
      </c>
      <c r="T65" s="185">
        <v>6337</v>
      </c>
      <c r="U65" s="183">
        <v>885</v>
      </c>
      <c r="V65" s="184">
        <f t="shared" si="62"/>
        <v>0.13965598863815687</v>
      </c>
      <c r="W65" s="183">
        <v>5452</v>
      </c>
      <c r="X65" s="184">
        <f t="shared" si="63"/>
        <v>0.86034401136184313</v>
      </c>
      <c r="Y65" s="185">
        <v>3932</v>
      </c>
      <c r="Z65" s="183">
        <v>414</v>
      </c>
      <c r="AA65" s="184">
        <f t="shared" si="64"/>
        <v>0.10528992878942015</v>
      </c>
      <c r="AB65" s="183">
        <v>3518</v>
      </c>
      <c r="AC65" s="184">
        <f t="shared" si="65"/>
        <v>0.89471007121057988</v>
      </c>
      <c r="AD65" s="185">
        <v>1948</v>
      </c>
      <c r="AE65" s="183">
        <v>153</v>
      </c>
      <c r="AF65" s="184">
        <f t="shared" si="66"/>
        <v>7.8542094455852154E-2</v>
      </c>
      <c r="AG65" s="183">
        <v>1795</v>
      </c>
      <c r="AH65" s="184">
        <f t="shared" si="67"/>
        <v>0.92145790554414786</v>
      </c>
      <c r="AI65" s="185">
        <v>651</v>
      </c>
      <c r="AJ65" s="183">
        <v>26</v>
      </c>
      <c r="AK65" s="184">
        <f t="shared" si="68"/>
        <v>3.9938556067588324E-2</v>
      </c>
      <c r="AL65" s="183">
        <v>625</v>
      </c>
      <c r="AM65" s="184">
        <f t="shared" si="69"/>
        <v>0.96006144393241166</v>
      </c>
      <c r="AN65" s="185">
        <f t="shared" si="70"/>
        <v>21681</v>
      </c>
      <c r="AO65" s="183">
        <f t="shared" si="71"/>
        <v>3015</v>
      </c>
      <c r="AP65" s="184">
        <f t="shared" si="72"/>
        <v>0.13906185139061852</v>
      </c>
      <c r="AQ65" s="222">
        <f t="shared" si="55"/>
        <v>18666</v>
      </c>
      <c r="AR65" s="184">
        <f t="shared" si="73"/>
        <v>0.86093814860938145</v>
      </c>
      <c r="AS65" s="69"/>
      <c r="AT65" s="284"/>
      <c r="AU65" s="345"/>
      <c r="AV65" s="110" t="s">
        <v>67</v>
      </c>
      <c r="AW65" s="140">
        <v>22024</v>
      </c>
      <c r="AX65" s="28">
        <v>3010</v>
      </c>
      <c r="AY65" s="63">
        <v>0.13666908826734472</v>
      </c>
      <c r="AZ65" s="28">
        <v>19014</v>
      </c>
      <c r="BA65" s="63">
        <v>0.8633309117326553</v>
      </c>
      <c r="BB65" s="69"/>
      <c r="BC65" s="2">
        <v>60</v>
      </c>
      <c r="BD65" s="24" t="s">
        <v>44</v>
      </c>
      <c r="BE65" s="27">
        <f t="shared" si="51"/>
        <v>0.21245634458672877</v>
      </c>
      <c r="BF65" s="27">
        <f t="shared" si="23"/>
        <v>0.21258363657706303</v>
      </c>
      <c r="BG65" s="27">
        <f t="shared" si="52"/>
        <v>0.7875436554132712</v>
      </c>
      <c r="BH65" s="27">
        <f t="shared" si="24"/>
        <v>0.78741636342293697</v>
      </c>
      <c r="BI65" s="27">
        <f t="shared" si="53"/>
        <v>0.17655367231638419</v>
      </c>
      <c r="BJ65" s="27">
        <f t="shared" si="25"/>
        <v>0.176056338028169</v>
      </c>
      <c r="BK65" s="27">
        <f t="shared" si="54"/>
        <v>0.82344632768361581</v>
      </c>
      <c r="BL65" s="27">
        <f t="shared" si="26"/>
        <v>0.823943661971831</v>
      </c>
    </row>
    <row r="66" spans="1:64" ht="13.5" customHeight="1">
      <c r="A66" s="55"/>
      <c r="B66" s="282">
        <v>21</v>
      </c>
      <c r="C66" s="343" t="s">
        <v>112</v>
      </c>
      <c r="D66" s="54" t="s">
        <v>130</v>
      </c>
      <c r="E66" s="175">
        <v>27</v>
      </c>
      <c r="F66" s="176">
        <v>5</v>
      </c>
      <c r="G66" s="174">
        <f t="shared" si="56"/>
        <v>0.18518518518518517</v>
      </c>
      <c r="H66" s="176">
        <v>22</v>
      </c>
      <c r="I66" s="174">
        <f t="shared" si="57"/>
        <v>0.81481481481481477</v>
      </c>
      <c r="J66" s="175">
        <v>59</v>
      </c>
      <c r="K66" s="176">
        <v>9</v>
      </c>
      <c r="L66" s="174">
        <f t="shared" si="58"/>
        <v>0.15254237288135594</v>
      </c>
      <c r="M66" s="176">
        <v>50</v>
      </c>
      <c r="N66" s="174">
        <f t="shared" si="59"/>
        <v>0.84745762711864403</v>
      </c>
      <c r="O66" s="175">
        <v>4347</v>
      </c>
      <c r="P66" s="176">
        <v>1023</v>
      </c>
      <c r="Q66" s="174">
        <f t="shared" si="60"/>
        <v>0.23533471359558317</v>
      </c>
      <c r="R66" s="176">
        <v>3324</v>
      </c>
      <c r="S66" s="174">
        <f t="shared" si="61"/>
        <v>0.76466528640441689</v>
      </c>
      <c r="T66" s="175">
        <v>3915</v>
      </c>
      <c r="U66" s="176">
        <v>712</v>
      </c>
      <c r="V66" s="174">
        <f t="shared" si="62"/>
        <v>0.1818646232439336</v>
      </c>
      <c r="W66" s="176">
        <v>3203</v>
      </c>
      <c r="X66" s="174">
        <f t="shared" si="63"/>
        <v>0.8181353767560664</v>
      </c>
      <c r="Y66" s="175">
        <v>2611</v>
      </c>
      <c r="Z66" s="176">
        <v>325</v>
      </c>
      <c r="AA66" s="174">
        <f t="shared" si="64"/>
        <v>0.124473381846036</v>
      </c>
      <c r="AB66" s="176">
        <v>2286</v>
      </c>
      <c r="AC66" s="174">
        <f t="shared" si="65"/>
        <v>0.87552661815396404</v>
      </c>
      <c r="AD66" s="175">
        <v>1171</v>
      </c>
      <c r="AE66" s="176">
        <v>105</v>
      </c>
      <c r="AF66" s="174">
        <f t="shared" si="66"/>
        <v>8.9666951323655E-2</v>
      </c>
      <c r="AG66" s="176">
        <v>1066</v>
      </c>
      <c r="AH66" s="174">
        <f t="shared" si="67"/>
        <v>0.91033304867634501</v>
      </c>
      <c r="AI66" s="175">
        <v>281</v>
      </c>
      <c r="AJ66" s="176">
        <v>16</v>
      </c>
      <c r="AK66" s="174">
        <f t="shared" si="68"/>
        <v>5.6939501779359428E-2</v>
      </c>
      <c r="AL66" s="176">
        <v>265</v>
      </c>
      <c r="AM66" s="174">
        <f t="shared" si="69"/>
        <v>0.94306049822064053</v>
      </c>
      <c r="AN66" s="175">
        <f t="shared" si="70"/>
        <v>12411</v>
      </c>
      <c r="AO66" s="176">
        <f t="shared" si="71"/>
        <v>2195</v>
      </c>
      <c r="AP66" s="174">
        <f t="shared" si="72"/>
        <v>0.17685923777294335</v>
      </c>
      <c r="AQ66" s="203">
        <f t="shared" si="55"/>
        <v>10216</v>
      </c>
      <c r="AR66" s="174">
        <f t="shared" si="73"/>
        <v>0.82314076222705668</v>
      </c>
      <c r="AS66" s="69"/>
      <c r="AT66" s="282">
        <v>21</v>
      </c>
      <c r="AU66" s="343" t="s">
        <v>112</v>
      </c>
      <c r="AV66" s="8" t="s">
        <v>123</v>
      </c>
      <c r="AW66" s="140">
        <v>12345</v>
      </c>
      <c r="AX66" s="28">
        <v>1997</v>
      </c>
      <c r="AY66" s="63">
        <v>0.16176589712434183</v>
      </c>
      <c r="AZ66" s="28">
        <v>10348</v>
      </c>
      <c r="BA66" s="63">
        <v>0.83823410287565814</v>
      </c>
      <c r="BB66" s="69"/>
      <c r="BC66" s="2">
        <v>61</v>
      </c>
      <c r="BD66" s="24" t="s">
        <v>16</v>
      </c>
      <c r="BE66" s="27">
        <f t="shared" si="51"/>
        <v>0.22688072177258856</v>
      </c>
      <c r="BF66" s="27">
        <f t="shared" si="23"/>
        <v>0.22663614328036627</v>
      </c>
      <c r="BG66" s="27">
        <f t="shared" si="52"/>
        <v>0.77311927822741144</v>
      </c>
      <c r="BH66" s="27">
        <f t="shared" si="24"/>
        <v>0.7733638567196337</v>
      </c>
      <c r="BI66" s="27">
        <f t="shared" si="53"/>
        <v>0.20439739413680783</v>
      </c>
      <c r="BJ66" s="27">
        <f t="shared" si="25"/>
        <v>0.17065868263473055</v>
      </c>
      <c r="BK66" s="27">
        <f t="shared" si="54"/>
        <v>0.7956026058631922</v>
      </c>
      <c r="BL66" s="27">
        <f t="shared" si="26"/>
        <v>0.8293413173652695</v>
      </c>
    </row>
    <row r="67" spans="1:64" ht="13.5" customHeight="1">
      <c r="A67" s="55"/>
      <c r="B67" s="283"/>
      <c r="C67" s="344"/>
      <c r="D67" s="49" t="s">
        <v>129</v>
      </c>
      <c r="E67" s="224">
        <v>8</v>
      </c>
      <c r="F67" s="212">
        <v>0</v>
      </c>
      <c r="G67" s="199">
        <f t="shared" si="56"/>
        <v>0</v>
      </c>
      <c r="H67" s="212">
        <v>8</v>
      </c>
      <c r="I67" s="199">
        <f t="shared" si="57"/>
        <v>1</v>
      </c>
      <c r="J67" s="224">
        <v>8</v>
      </c>
      <c r="K67" s="212">
        <v>1</v>
      </c>
      <c r="L67" s="199">
        <f t="shared" si="58"/>
        <v>0.125</v>
      </c>
      <c r="M67" s="212">
        <v>7</v>
      </c>
      <c r="N67" s="199">
        <f t="shared" si="59"/>
        <v>0.875</v>
      </c>
      <c r="O67" s="224">
        <v>878</v>
      </c>
      <c r="P67" s="212">
        <v>141</v>
      </c>
      <c r="Q67" s="199">
        <f t="shared" si="60"/>
        <v>0.16059225512528474</v>
      </c>
      <c r="R67" s="212">
        <v>737</v>
      </c>
      <c r="S67" s="199">
        <f t="shared" si="61"/>
        <v>0.83940774487471526</v>
      </c>
      <c r="T67" s="224">
        <v>407</v>
      </c>
      <c r="U67" s="212">
        <v>66</v>
      </c>
      <c r="V67" s="199">
        <f t="shared" si="62"/>
        <v>0.16216216216216217</v>
      </c>
      <c r="W67" s="212">
        <v>341</v>
      </c>
      <c r="X67" s="199">
        <f t="shared" si="63"/>
        <v>0.83783783783783783</v>
      </c>
      <c r="Y67" s="224">
        <v>210</v>
      </c>
      <c r="Z67" s="212">
        <v>26</v>
      </c>
      <c r="AA67" s="199">
        <f t="shared" si="64"/>
        <v>0.12380952380952381</v>
      </c>
      <c r="AB67" s="212">
        <v>184</v>
      </c>
      <c r="AC67" s="199">
        <f t="shared" si="65"/>
        <v>0.87619047619047619</v>
      </c>
      <c r="AD67" s="224">
        <v>135</v>
      </c>
      <c r="AE67" s="212">
        <v>6</v>
      </c>
      <c r="AF67" s="199">
        <f t="shared" si="66"/>
        <v>4.4444444444444446E-2</v>
      </c>
      <c r="AG67" s="212">
        <v>129</v>
      </c>
      <c r="AH67" s="199">
        <f t="shared" si="67"/>
        <v>0.9555555555555556</v>
      </c>
      <c r="AI67" s="224">
        <v>63</v>
      </c>
      <c r="AJ67" s="212">
        <v>1</v>
      </c>
      <c r="AK67" s="199">
        <f t="shared" si="68"/>
        <v>1.5873015873015872E-2</v>
      </c>
      <c r="AL67" s="212">
        <v>62</v>
      </c>
      <c r="AM67" s="199">
        <f t="shared" si="69"/>
        <v>0.98412698412698407</v>
      </c>
      <c r="AN67" s="224">
        <f t="shared" si="70"/>
        <v>1709</v>
      </c>
      <c r="AO67" s="212">
        <f t="shared" si="71"/>
        <v>241</v>
      </c>
      <c r="AP67" s="199">
        <f t="shared" si="72"/>
        <v>0.14101813926272674</v>
      </c>
      <c r="AQ67" s="211">
        <f t="shared" si="55"/>
        <v>1468</v>
      </c>
      <c r="AR67" s="199">
        <f t="shared" si="73"/>
        <v>0.85898186073727323</v>
      </c>
      <c r="AS67" s="69"/>
      <c r="AT67" s="283"/>
      <c r="AU67" s="344"/>
      <c r="AV67" s="8" t="s">
        <v>129</v>
      </c>
      <c r="AW67" s="140">
        <v>2003</v>
      </c>
      <c r="AX67" s="28">
        <v>224</v>
      </c>
      <c r="AY67" s="63">
        <v>0.11183225162256615</v>
      </c>
      <c r="AZ67" s="28">
        <v>1779</v>
      </c>
      <c r="BA67" s="63">
        <v>0.88816774837743384</v>
      </c>
      <c r="BB67" s="69"/>
      <c r="BC67" s="2">
        <v>62</v>
      </c>
      <c r="BD67" s="24" t="s">
        <v>17</v>
      </c>
      <c r="BE67" s="27">
        <f t="shared" si="51"/>
        <v>0.21743697478991597</v>
      </c>
      <c r="BF67" s="27">
        <f t="shared" si="23"/>
        <v>0.20788817663817663</v>
      </c>
      <c r="BG67" s="27">
        <f t="shared" si="52"/>
        <v>0.78256302521008403</v>
      </c>
      <c r="BH67" s="27">
        <f t="shared" si="24"/>
        <v>0.7921118233618234</v>
      </c>
      <c r="BI67" s="27">
        <f t="shared" si="53"/>
        <v>0.18143681174619822</v>
      </c>
      <c r="BJ67" s="27">
        <f t="shared" si="25"/>
        <v>0.17467467467467468</v>
      </c>
      <c r="BK67" s="27">
        <f t="shared" si="54"/>
        <v>0.81856318825380181</v>
      </c>
      <c r="BL67" s="27">
        <f t="shared" si="26"/>
        <v>0.82532532532532532</v>
      </c>
    </row>
    <row r="68" spans="1:64" ht="13.5" customHeight="1">
      <c r="B68" s="284"/>
      <c r="C68" s="345"/>
      <c r="D68" s="53" t="s">
        <v>128</v>
      </c>
      <c r="E68" s="181">
        <v>35</v>
      </c>
      <c r="F68" s="182">
        <v>5</v>
      </c>
      <c r="G68" s="180">
        <f t="shared" si="56"/>
        <v>0.14285714285714285</v>
      </c>
      <c r="H68" s="182">
        <v>30</v>
      </c>
      <c r="I68" s="180">
        <f t="shared" si="57"/>
        <v>0.8571428571428571</v>
      </c>
      <c r="J68" s="181">
        <v>67</v>
      </c>
      <c r="K68" s="182">
        <v>10</v>
      </c>
      <c r="L68" s="180">
        <f t="shared" si="58"/>
        <v>0.14925373134328357</v>
      </c>
      <c r="M68" s="182">
        <v>57</v>
      </c>
      <c r="N68" s="180">
        <f t="shared" si="59"/>
        <v>0.85074626865671643</v>
      </c>
      <c r="O68" s="181">
        <v>5225</v>
      </c>
      <c r="P68" s="182">
        <v>1164</v>
      </c>
      <c r="Q68" s="180">
        <f t="shared" si="60"/>
        <v>0.22277511961722488</v>
      </c>
      <c r="R68" s="182">
        <v>4061</v>
      </c>
      <c r="S68" s="180">
        <f t="shared" si="61"/>
        <v>0.77722488038277515</v>
      </c>
      <c r="T68" s="181">
        <v>4322</v>
      </c>
      <c r="U68" s="182">
        <v>778</v>
      </c>
      <c r="V68" s="180">
        <f t="shared" si="62"/>
        <v>0.18000925497454881</v>
      </c>
      <c r="W68" s="182">
        <v>3544</v>
      </c>
      <c r="X68" s="180">
        <f t="shared" si="63"/>
        <v>0.81999074502545122</v>
      </c>
      <c r="Y68" s="181">
        <v>2821</v>
      </c>
      <c r="Z68" s="182">
        <v>351</v>
      </c>
      <c r="AA68" s="180">
        <f t="shared" si="64"/>
        <v>0.12442396313364056</v>
      </c>
      <c r="AB68" s="182">
        <v>2470</v>
      </c>
      <c r="AC68" s="180">
        <f t="shared" si="65"/>
        <v>0.87557603686635943</v>
      </c>
      <c r="AD68" s="181">
        <v>1306</v>
      </c>
      <c r="AE68" s="182">
        <v>111</v>
      </c>
      <c r="AF68" s="180">
        <f t="shared" si="66"/>
        <v>8.4992343032159259E-2</v>
      </c>
      <c r="AG68" s="182">
        <v>1195</v>
      </c>
      <c r="AH68" s="180">
        <f t="shared" si="67"/>
        <v>0.9150076569678407</v>
      </c>
      <c r="AI68" s="181">
        <v>344</v>
      </c>
      <c r="AJ68" s="182">
        <v>17</v>
      </c>
      <c r="AK68" s="180">
        <f t="shared" si="68"/>
        <v>4.9418604651162788E-2</v>
      </c>
      <c r="AL68" s="182">
        <v>327</v>
      </c>
      <c r="AM68" s="180">
        <f t="shared" si="69"/>
        <v>0.95058139534883723</v>
      </c>
      <c r="AN68" s="181">
        <f t="shared" si="70"/>
        <v>14120</v>
      </c>
      <c r="AO68" s="182">
        <f t="shared" si="71"/>
        <v>2436</v>
      </c>
      <c r="AP68" s="180">
        <f t="shared" si="72"/>
        <v>0.1725212464589235</v>
      </c>
      <c r="AQ68" s="220">
        <f t="shared" si="55"/>
        <v>11684</v>
      </c>
      <c r="AR68" s="180">
        <f t="shared" si="73"/>
        <v>0.82747875354107647</v>
      </c>
      <c r="AS68" s="69"/>
      <c r="AT68" s="284"/>
      <c r="AU68" s="345"/>
      <c r="AV68" s="110" t="s">
        <v>67</v>
      </c>
      <c r="AW68" s="140">
        <v>14348</v>
      </c>
      <c r="AX68" s="28">
        <v>2221</v>
      </c>
      <c r="AY68" s="63">
        <v>0.15479509339280736</v>
      </c>
      <c r="AZ68" s="28">
        <v>12127</v>
      </c>
      <c r="BA68" s="63">
        <v>0.84520490660719261</v>
      </c>
      <c r="BB68" s="69"/>
      <c r="BC68" s="2">
        <v>63</v>
      </c>
      <c r="BD68" s="24" t="s">
        <v>26</v>
      </c>
      <c r="BE68" s="27">
        <f t="shared" si="51"/>
        <v>0.3207113476893298</v>
      </c>
      <c r="BF68" s="27">
        <f t="shared" si="23"/>
        <v>0.31463714637146373</v>
      </c>
      <c r="BG68" s="27">
        <f t="shared" si="52"/>
        <v>0.67928865231067026</v>
      </c>
      <c r="BH68" s="27">
        <f t="shared" si="24"/>
        <v>0.68536285362853633</v>
      </c>
      <c r="BI68" s="27">
        <f t="shared" si="53"/>
        <v>0.22539444027047334</v>
      </c>
      <c r="BJ68" s="27">
        <f t="shared" si="25"/>
        <v>0.2197952218430034</v>
      </c>
      <c r="BK68" s="27">
        <f t="shared" si="54"/>
        <v>0.77460555972952672</v>
      </c>
      <c r="BL68" s="27">
        <f t="shared" si="26"/>
        <v>0.78020477815699663</v>
      </c>
    </row>
    <row r="69" spans="1:64" ht="13.5" customHeight="1">
      <c r="B69" s="282">
        <v>22</v>
      </c>
      <c r="C69" s="343" t="s">
        <v>56</v>
      </c>
      <c r="D69" s="54" t="s">
        <v>130</v>
      </c>
      <c r="E69" s="175">
        <v>29</v>
      </c>
      <c r="F69" s="176">
        <v>6</v>
      </c>
      <c r="G69" s="174">
        <f t="shared" si="56"/>
        <v>0.20689655172413793</v>
      </c>
      <c r="H69" s="176">
        <v>23</v>
      </c>
      <c r="I69" s="174">
        <f t="shared" si="57"/>
        <v>0.7931034482758621</v>
      </c>
      <c r="J69" s="175">
        <v>73</v>
      </c>
      <c r="K69" s="176">
        <v>6</v>
      </c>
      <c r="L69" s="174">
        <f t="shared" si="58"/>
        <v>8.2191780821917804E-2</v>
      </c>
      <c r="M69" s="176">
        <v>67</v>
      </c>
      <c r="N69" s="174">
        <f t="shared" si="59"/>
        <v>0.9178082191780822</v>
      </c>
      <c r="O69" s="175">
        <v>6500</v>
      </c>
      <c r="P69" s="176">
        <v>1198</v>
      </c>
      <c r="Q69" s="174">
        <f t="shared" si="60"/>
        <v>0.18430769230769231</v>
      </c>
      <c r="R69" s="176">
        <v>5302</v>
      </c>
      <c r="S69" s="174">
        <f t="shared" si="61"/>
        <v>0.81569230769230772</v>
      </c>
      <c r="T69" s="175">
        <v>4946</v>
      </c>
      <c r="U69" s="176">
        <v>696</v>
      </c>
      <c r="V69" s="174">
        <f t="shared" si="62"/>
        <v>0.14071977355438739</v>
      </c>
      <c r="W69" s="176">
        <v>4250</v>
      </c>
      <c r="X69" s="174">
        <f t="shared" si="63"/>
        <v>0.85928022644561264</v>
      </c>
      <c r="Y69" s="175">
        <v>3017</v>
      </c>
      <c r="Z69" s="176">
        <v>324</v>
      </c>
      <c r="AA69" s="174">
        <f t="shared" si="64"/>
        <v>0.10739144845873384</v>
      </c>
      <c r="AB69" s="176">
        <v>2693</v>
      </c>
      <c r="AC69" s="174">
        <f t="shared" si="65"/>
        <v>0.89260855154126617</v>
      </c>
      <c r="AD69" s="175">
        <v>1347</v>
      </c>
      <c r="AE69" s="176">
        <v>98</v>
      </c>
      <c r="AF69" s="174">
        <f t="shared" si="66"/>
        <v>7.2754268745360062E-2</v>
      </c>
      <c r="AG69" s="176">
        <v>1249</v>
      </c>
      <c r="AH69" s="174">
        <f t="shared" si="67"/>
        <v>0.92724573125463994</v>
      </c>
      <c r="AI69" s="175">
        <v>370</v>
      </c>
      <c r="AJ69" s="176">
        <v>12</v>
      </c>
      <c r="AK69" s="174">
        <f t="shared" si="68"/>
        <v>3.2432432432432434E-2</v>
      </c>
      <c r="AL69" s="176">
        <v>358</v>
      </c>
      <c r="AM69" s="174">
        <f t="shared" si="69"/>
        <v>0.96756756756756757</v>
      </c>
      <c r="AN69" s="175">
        <f t="shared" si="70"/>
        <v>16282</v>
      </c>
      <c r="AO69" s="176">
        <f t="shared" si="71"/>
        <v>2340</v>
      </c>
      <c r="AP69" s="174">
        <f t="shared" si="72"/>
        <v>0.14371698808500183</v>
      </c>
      <c r="AQ69" s="203">
        <f t="shared" si="55"/>
        <v>13942</v>
      </c>
      <c r="AR69" s="174">
        <f t="shared" si="73"/>
        <v>0.85628301191499812</v>
      </c>
      <c r="AS69" s="69"/>
      <c r="AT69" s="282">
        <v>22</v>
      </c>
      <c r="AU69" s="343" t="s">
        <v>56</v>
      </c>
      <c r="AV69" s="8" t="s">
        <v>123</v>
      </c>
      <c r="AW69" s="140">
        <v>16081</v>
      </c>
      <c r="AX69" s="28">
        <v>2311</v>
      </c>
      <c r="AY69" s="63">
        <v>0.14370996828555438</v>
      </c>
      <c r="AZ69" s="28">
        <v>13770</v>
      </c>
      <c r="BA69" s="63">
        <v>0.85629003171444562</v>
      </c>
      <c r="BB69" s="69"/>
      <c r="BC69" s="2">
        <v>64</v>
      </c>
      <c r="BD69" s="24" t="s">
        <v>45</v>
      </c>
      <c r="BE69" s="27">
        <f t="shared" si="51"/>
        <v>0.14838035527690699</v>
      </c>
      <c r="BF69" s="27">
        <f t="shared" si="23"/>
        <v>0.14201462609105922</v>
      </c>
      <c r="BG69" s="27">
        <f t="shared" si="52"/>
        <v>0.85161964472309304</v>
      </c>
      <c r="BH69" s="27">
        <f t="shared" si="24"/>
        <v>0.85798537390894081</v>
      </c>
      <c r="BI69" s="27">
        <f t="shared" si="53"/>
        <v>0.16666666666666666</v>
      </c>
      <c r="BJ69" s="27">
        <f t="shared" si="25"/>
        <v>0.14166666666666666</v>
      </c>
      <c r="BK69" s="27">
        <f t="shared" si="54"/>
        <v>0.83333333333333337</v>
      </c>
      <c r="BL69" s="27">
        <f t="shared" si="26"/>
        <v>0.85833333333333328</v>
      </c>
    </row>
    <row r="70" spans="1:64" ht="13.5" customHeight="1">
      <c r="B70" s="283"/>
      <c r="C70" s="344"/>
      <c r="D70" s="49" t="s">
        <v>129</v>
      </c>
      <c r="E70" s="224">
        <v>7</v>
      </c>
      <c r="F70" s="212">
        <v>1</v>
      </c>
      <c r="G70" s="199">
        <f t="shared" si="56"/>
        <v>0.14285714285714285</v>
      </c>
      <c r="H70" s="212">
        <v>6</v>
      </c>
      <c r="I70" s="199">
        <f t="shared" si="57"/>
        <v>0.8571428571428571</v>
      </c>
      <c r="J70" s="224">
        <v>6</v>
      </c>
      <c r="K70" s="212">
        <v>0</v>
      </c>
      <c r="L70" s="199">
        <f t="shared" si="58"/>
        <v>0</v>
      </c>
      <c r="M70" s="212">
        <v>6</v>
      </c>
      <c r="N70" s="199">
        <f t="shared" si="59"/>
        <v>1</v>
      </c>
      <c r="O70" s="224">
        <v>1399</v>
      </c>
      <c r="P70" s="212">
        <v>223</v>
      </c>
      <c r="Q70" s="199">
        <f t="shared" si="60"/>
        <v>0.15939957112223016</v>
      </c>
      <c r="R70" s="212">
        <v>1176</v>
      </c>
      <c r="S70" s="199">
        <f t="shared" si="61"/>
        <v>0.84060042887776987</v>
      </c>
      <c r="T70" s="224">
        <v>578</v>
      </c>
      <c r="U70" s="212">
        <v>68</v>
      </c>
      <c r="V70" s="199">
        <f t="shared" si="62"/>
        <v>0.11764705882352941</v>
      </c>
      <c r="W70" s="212">
        <v>510</v>
      </c>
      <c r="X70" s="199">
        <f t="shared" si="63"/>
        <v>0.88235294117647056</v>
      </c>
      <c r="Y70" s="224">
        <v>320</v>
      </c>
      <c r="Z70" s="212">
        <v>24</v>
      </c>
      <c r="AA70" s="199">
        <f t="shared" si="64"/>
        <v>7.4999999999999997E-2</v>
      </c>
      <c r="AB70" s="212">
        <v>296</v>
      </c>
      <c r="AC70" s="199">
        <f t="shared" si="65"/>
        <v>0.92500000000000004</v>
      </c>
      <c r="AD70" s="224">
        <v>156</v>
      </c>
      <c r="AE70" s="212">
        <v>3</v>
      </c>
      <c r="AF70" s="199">
        <f t="shared" si="66"/>
        <v>1.9230769230769232E-2</v>
      </c>
      <c r="AG70" s="212">
        <v>153</v>
      </c>
      <c r="AH70" s="199">
        <f t="shared" si="67"/>
        <v>0.98076923076923073</v>
      </c>
      <c r="AI70" s="224">
        <v>90</v>
      </c>
      <c r="AJ70" s="212">
        <v>1</v>
      </c>
      <c r="AK70" s="199">
        <f t="shared" si="68"/>
        <v>1.1111111111111112E-2</v>
      </c>
      <c r="AL70" s="212">
        <v>89</v>
      </c>
      <c r="AM70" s="199">
        <f t="shared" si="69"/>
        <v>0.98888888888888893</v>
      </c>
      <c r="AN70" s="224">
        <f t="shared" si="70"/>
        <v>2556</v>
      </c>
      <c r="AO70" s="212">
        <f t="shared" si="71"/>
        <v>320</v>
      </c>
      <c r="AP70" s="199">
        <f t="shared" si="72"/>
        <v>0.12519561815336464</v>
      </c>
      <c r="AQ70" s="211">
        <f t="shared" si="55"/>
        <v>2236</v>
      </c>
      <c r="AR70" s="199">
        <f t="shared" si="73"/>
        <v>0.87480438184663534</v>
      </c>
      <c r="AS70" s="69"/>
      <c r="AT70" s="283"/>
      <c r="AU70" s="344"/>
      <c r="AV70" s="8" t="s">
        <v>129</v>
      </c>
      <c r="AW70" s="140">
        <v>2964</v>
      </c>
      <c r="AX70" s="28">
        <v>298</v>
      </c>
      <c r="AY70" s="63">
        <v>0.10053981106612686</v>
      </c>
      <c r="AZ70" s="28">
        <v>2666</v>
      </c>
      <c r="BA70" s="63">
        <v>0.89946018893387314</v>
      </c>
      <c r="BB70" s="69"/>
      <c r="BC70" s="2">
        <v>65</v>
      </c>
      <c r="BD70" s="24" t="s">
        <v>10</v>
      </c>
      <c r="BE70" s="27">
        <f t="shared" ref="BE70:BE80" si="74">INDEX($AP:$AP,(ROW()+(BC70*2)-2))</f>
        <v>0.26750285062713797</v>
      </c>
      <c r="BF70" s="27">
        <f t="shared" si="23"/>
        <v>0.25070093457943926</v>
      </c>
      <c r="BG70" s="27">
        <f t="shared" ref="BG70:BG80" si="75">INDEX($AR:$AR,(ROW()+(BC70*2)-2))</f>
        <v>0.73249714937286203</v>
      </c>
      <c r="BH70" s="27">
        <f t="shared" si="24"/>
        <v>0.74929906542056079</v>
      </c>
      <c r="BI70" s="27">
        <f t="shared" ref="BI70:BI80" si="76">INDEX($AP:$AP,(ROW()+(BC70*2)-1))</f>
        <v>0.21366459627329193</v>
      </c>
      <c r="BJ70" s="27">
        <f t="shared" si="25"/>
        <v>0.19472361809045227</v>
      </c>
      <c r="BK70" s="27">
        <f t="shared" ref="BK70:BK80" si="77">INDEX($AR:$AR,(ROW()+(BC70*2)-1))</f>
        <v>0.78633540372670807</v>
      </c>
      <c r="BL70" s="27">
        <f t="shared" si="26"/>
        <v>0.80527638190954776</v>
      </c>
    </row>
    <row r="71" spans="1:64" ht="13.5" customHeight="1">
      <c r="B71" s="284"/>
      <c r="C71" s="345"/>
      <c r="D71" s="53" t="s">
        <v>128</v>
      </c>
      <c r="E71" s="181">
        <v>36</v>
      </c>
      <c r="F71" s="182">
        <v>7</v>
      </c>
      <c r="G71" s="180">
        <f t="shared" si="56"/>
        <v>0.19444444444444445</v>
      </c>
      <c r="H71" s="182">
        <v>29</v>
      </c>
      <c r="I71" s="180">
        <f t="shared" si="57"/>
        <v>0.80555555555555558</v>
      </c>
      <c r="J71" s="181">
        <v>79</v>
      </c>
      <c r="K71" s="182">
        <v>6</v>
      </c>
      <c r="L71" s="180">
        <f t="shared" si="58"/>
        <v>7.5949367088607597E-2</v>
      </c>
      <c r="M71" s="182">
        <v>73</v>
      </c>
      <c r="N71" s="180">
        <f t="shared" si="59"/>
        <v>0.92405063291139244</v>
      </c>
      <c r="O71" s="181">
        <v>7899</v>
      </c>
      <c r="P71" s="182">
        <v>1421</v>
      </c>
      <c r="Q71" s="180">
        <f t="shared" si="60"/>
        <v>0.17989618939106217</v>
      </c>
      <c r="R71" s="182">
        <v>6478</v>
      </c>
      <c r="S71" s="180">
        <f t="shared" si="61"/>
        <v>0.82010381060893789</v>
      </c>
      <c r="T71" s="181">
        <v>5524</v>
      </c>
      <c r="U71" s="182">
        <v>764</v>
      </c>
      <c r="V71" s="180">
        <f t="shared" si="62"/>
        <v>0.13830557566980448</v>
      </c>
      <c r="W71" s="182">
        <v>4760</v>
      </c>
      <c r="X71" s="180">
        <f t="shared" si="63"/>
        <v>0.8616944243301955</v>
      </c>
      <c r="Y71" s="181">
        <v>3337</v>
      </c>
      <c r="Z71" s="182">
        <v>348</v>
      </c>
      <c r="AA71" s="180">
        <f t="shared" si="64"/>
        <v>0.10428528618519628</v>
      </c>
      <c r="AB71" s="182">
        <v>2989</v>
      </c>
      <c r="AC71" s="180">
        <f t="shared" si="65"/>
        <v>0.89571471381480372</v>
      </c>
      <c r="AD71" s="181">
        <v>1503</v>
      </c>
      <c r="AE71" s="182">
        <v>101</v>
      </c>
      <c r="AF71" s="180">
        <f t="shared" si="66"/>
        <v>6.7198935462408516E-2</v>
      </c>
      <c r="AG71" s="182">
        <v>1402</v>
      </c>
      <c r="AH71" s="180">
        <f t="shared" si="67"/>
        <v>0.93280106453759148</v>
      </c>
      <c r="AI71" s="181">
        <v>460</v>
      </c>
      <c r="AJ71" s="182">
        <v>13</v>
      </c>
      <c r="AK71" s="180">
        <f t="shared" si="68"/>
        <v>2.8260869565217391E-2</v>
      </c>
      <c r="AL71" s="182">
        <v>447</v>
      </c>
      <c r="AM71" s="180">
        <f t="shared" si="69"/>
        <v>0.97173913043478266</v>
      </c>
      <c r="AN71" s="181">
        <f t="shared" si="70"/>
        <v>18838</v>
      </c>
      <c r="AO71" s="182">
        <f t="shared" si="71"/>
        <v>2660</v>
      </c>
      <c r="AP71" s="180">
        <f t="shared" si="72"/>
        <v>0.14120394946384968</v>
      </c>
      <c r="AQ71" s="220">
        <f t="shared" si="55"/>
        <v>16178</v>
      </c>
      <c r="AR71" s="180">
        <f t="shared" si="73"/>
        <v>0.85879605053615038</v>
      </c>
      <c r="AS71" s="69"/>
      <c r="AT71" s="284"/>
      <c r="AU71" s="345"/>
      <c r="AV71" s="110" t="s">
        <v>67</v>
      </c>
      <c r="AW71" s="140">
        <v>19045</v>
      </c>
      <c r="AX71" s="28">
        <v>2609</v>
      </c>
      <c r="AY71" s="63">
        <v>0.13699133630874244</v>
      </c>
      <c r="AZ71" s="28">
        <v>16436</v>
      </c>
      <c r="BA71" s="63">
        <v>0.8630086636912575</v>
      </c>
      <c r="BB71" s="69"/>
      <c r="BC71" s="2">
        <v>66</v>
      </c>
      <c r="BD71" s="24" t="s">
        <v>5</v>
      </c>
      <c r="BE71" s="27">
        <f t="shared" si="74"/>
        <v>0.51566318595867588</v>
      </c>
      <c r="BF71" s="27">
        <f t="shared" ref="BF71:BF80" si="78">INDEX($AY:$AY,(ROW()+(BC71*2)-2))</f>
        <v>0.50849825378346913</v>
      </c>
      <c r="BG71" s="27">
        <f t="shared" si="75"/>
        <v>0.48433681404132417</v>
      </c>
      <c r="BH71" s="27">
        <f t="shared" ref="BH71:BH80" si="79">INDEX($BA:$BA,(ROW()+(BC71*2)-2))</f>
        <v>0.49150174621653087</v>
      </c>
      <c r="BI71" s="27">
        <f t="shared" si="76"/>
        <v>0.41852286049237986</v>
      </c>
      <c r="BJ71" s="27">
        <f t="shared" ref="BJ71:BJ80" si="80">INDEX($AY:$AY,(ROW()+(BC71*2)-1))</f>
        <v>0.39205155746509129</v>
      </c>
      <c r="BK71" s="27">
        <f t="shared" si="77"/>
        <v>0.58147713950762014</v>
      </c>
      <c r="BL71" s="27">
        <f t="shared" ref="BL71:BL80" si="81">INDEX($BA:$BA,(ROW()+(BC71*2)-1))</f>
        <v>0.60794844253490865</v>
      </c>
    </row>
    <row r="72" spans="1:64" ht="13.5" customHeight="1">
      <c r="B72" s="282">
        <v>23</v>
      </c>
      <c r="C72" s="343" t="s">
        <v>113</v>
      </c>
      <c r="D72" s="54" t="s">
        <v>130</v>
      </c>
      <c r="E72" s="175">
        <v>47</v>
      </c>
      <c r="F72" s="176">
        <v>2</v>
      </c>
      <c r="G72" s="174">
        <f t="shared" si="56"/>
        <v>4.2553191489361701E-2</v>
      </c>
      <c r="H72" s="176">
        <v>45</v>
      </c>
      <c r="I72" s="174">
        <f t="shared" si="57"/>
        <v>0.95744680851063835</v>
      </c>
      <c r="J72" s="175">
        <v>131</v>
      </c>
      <c r="K72" s="176">
        <v>17</v>
      </c>
      <c r="L72" s="174">
        <f t="shared" si="58"/>
        <v>0.12977099236641221</v>
      </c>
      <c r="M72" s="176">
        <v>114</v>
      </c>
      <c r="N72" s="174">
        <f t="shared" si="59"/>
        <v>0.87022900763358779</v>
      </c>
      <c r="O72" s="175">
        <v>8792</v>
      </c>
      <c r="P72" s="176">
        <v>1548</v>
      </c>
      <c r="Q72" s="174">
        <f t="shared" si="60"/>
        <v>0.17606915377616014</v>
      </c>
      <c r="R72" s="176">
        <v>7244</v>
      </c>
      <c r="S72" s="174">
        <f t="shared" si="61"/>
        <v>0.82393084622383983</v>
      </c>
      <c r="T72" s="175">
        <v>8113</v>
      </c>
      <c r="U72" s="176">
        <v>1113</v>
      </c>
      <c r="V72" s="174">
        <f t="shared" si="62"/>
        <v>0.13718723037100949</v>
      </c>
      <c r="W72" s="176">
        <v>7000</v>
      </c>
      <c r="X72" s="174">
        <f t="shared" si="63"/>
        <v>0.86281276962899056</v>
      </c>
      <c r="Y72" s="175">
        <v>5532</v>
      </c>
      <c r="Z72" s="176">
        <v>544</v>
      </c>
      <c r="AA72" s="174">
        <f t="shared" si="64"/>
        <v>9.8336948662328269E-2</v>
      </c>
      <c r="AB72" s="176">
        <v>4988</v>
      </c>
      <c r="AC72" s="174">
        <f t="shared" si="65"/>
        <v>0.90166305133767177</v>
      </c>
      <c r="AD72" s="175">
        <v>2334</v>
      </c>
      <c r="AE72" s="176">
        <v>170</v>
      </c>
      <c r="AF72" s="174">
        <f t="shared" si="66"/>
        <v>7.2836332476435298E-2</v>
      </c>
      <c r="AG72" s="176">
        <v>2164</v>
      </c>
      <c r="AH72" s="174">
        <f t="shared" si="67"/>
        <v>0.92716366752356472</v>
      </c>
      <c r="AI72" s="175">
        <v>569</v>
      </c>
      <c r="AJ72" s="176">
        <v>23</v>
      </c>
      <c r="AK72" s="174">
        <f t="shared" si="68"/>
        <v>4.0421792618629174E-2</v>
      </c>
      <c r="AL72" s="176">
        <v>546</v>
      </c>
      <c r="AM72" s="174">
        <f t="shared" si="69"/>
        <v>0.95957820738137078</v>
      </c>
      <c r="AN72" s="175">
        <f t="shared" si="70"/>
        <v>25518</v>
      </c>
      <c r="AO72" s="176">
        <f t="shared" si="71"/>
        <v>3417</v>
      </c>
      <c r="AP72" s="174">
        <f t="shared" si="72"/>
        <v>0.13390547848577475</v>
      </c>
      <c r="AQ72" s="203">
        <f t="shared" si="55"/>
        <v>22101</v>
      </c>
      <c r="AR72" s="174">
        <f t="shared" si="73"/>
        <v>0.86609452151422528</v>
      </c>
      <c r="AS72" s="69"/>
      <c r="AT72" s="282">
        <v>23</v>
      </c>
      <c r="AU72" s="343" t="s">
        <v>113</v>
      </c>
      <c r="AV72" s="8" t="s">
        <v>123</v>
      </c>
      <c r="AW72" s="140">
        <v>25523</v>
      </c>
      <c r="AX72" s="28">
        <v>3466</v>
      </c>
      <c r="AY72" s="63">
        <v>0.13579908317987696</v>
      </c>
      <c r="AZ72" s="28">
        <v>22057</v>
      </c>
      <c r="BA72" s="63">
        <v>0.86420091682012301</v>
      </c>
      <c r="BB72" s="69"/>
      <c r="BC72" s="2">
        <v>67</v>
      </c>
      <c r="BD72" s="24" t="s">
        <v>6</v>
      </c>
      <c r="BE72" s="27">
        <f t="shared" si="74"/>
        <v>0.26167728237791932</v>
      </c>
      <c r="BF72" s="27">
        <f t="shared" si="78"/>
        <v>0.24105668684645018</v>
      </c>
      <c r="BG72" s="27">
        <f t="shared" si="75"/>
        <v>0.73832271762208068</v>
      </c>
      <c r="BH72" s="27">
        <f t="shared" si="79"/>
        <v>0.75894331315354979</v>
      </c>
      <c r="BI72" s="27">
        <f t="shared" si="76"/>
        <v>0.19760479041916168</v>
      </c>
      <c r="BJ72" s="27">
        <f t="shared" si="80"/>
        <v>0.18276762402088773</v>
      </c>
      <c r="BK72" s="27">
        <f t="shared" si="77"/>
        <v>0.80239520958083832</v>
      </c>
      <c r="BL72" s="27">
        <f t="shared" si="81"/>
        <v>0.81723237597911225</v>
      </c>
    </row>
    <row r="73" spans="1:64" ht="13.5" customHeight="1">
      <c r="A73" s="55"/>
      <c r="B73" s="283"/>
      <c r="C73" s="344"/>
      <c r="D73" s="49" t="s">
        <v>129</v>
      </c>
      <c r="E73" s="224">
        <v>9</v>
      </c>
      <c r="F73" s="212">
        <v>1</v>
      </c>
      <c r="G73" s="199">
        <f t="shared" si="56"/>
        <v>0.1111111111111111</v>
      </c>
      <c r="H73" s="212">
        <v>8</v>
      </c>
      <c r="I73" s="199">
        <f t="shared" si="57"/>
        <v>0.88888888888888884</v>
      </c>
      <c r="J73" s="224">
        <v>11</v>
      </c>
      <c r="K73" s="212">
        <v>2</v>
      </c>
      <c r="L73" s="199">
        <f t="shared" si="58"/>
        <v>0.18181818181818182</v>
      </c>
      <c r="M73" s="212">
        <v>9</v>
      </c>
      <c r="N73" s="199">
        <f t="shared" si="59"/>
        <v>0.81818181818181823</v>
      </c>
      <c r="O73" s="224">
        <v>1570</v>
      </c>
      <c r="P73" s="212">
        <v>203</v>
      </c>
      <c r="Q73" s="199">
        <f t="shared" si="60"/>
        <v>0.12929936305732484</v>
      </c>
      <c r="R73" s="212">
        <v>1367</v>
      </c>
      <c r="S73" s="199">
        <f t="shared" si="61"/>
        <v>0.87070063694267519</v>
      </c>
      <c r="T73" s="224">
        <v>827</v>
      </c>
      <c r="U73" s="212">
        <v>74</v>
      </c>
      <c r="V73" s="199">
        <f t="shared" si="62"/>
        <v>8.9480048367593712E-2</v>
      </c>
      <c r="W73" s="212">
        <v>753</v>
      </c>
      <c r="X73" s="199">
        <f t="shared" si="63"/>
        <v>0.91051995163240629</v>
      </c>
      <c r="Y73" s="224">
        <v>521</v>
      </c>
      <c r="Z73" s="212">
        <v>43</v>
      </c>
      <c r="AA73" s="199">
        <f t="shared" si="64"/>
        <v>8.253358925143954E-2</v>
      </c>
      <c r="AB73" s="212">
        <v>478</v>
      </c>
      <c r="AC73" s="199">
        <f t="shared" si="65"/>
        <v>0.9174664107485605</v>
      </c>
      <c r="AD73" s="224">
        <v>288</v>
      </c>
      <c r="AE73" s="212">
        <v>10</v>
      </c>
      <c r="AF73" s="199">
        <f t="shared" si="66"/>
        <v>3.4722222222222224E-2</v>
      </c>
      <c r="AG73" s="212">
        <v>278</v>
      </c>
      <c r="AH73" s="199">
        <f t="shared" si="67"/>
        <v>0.96527777777777779</v>
      </c>
      <c r="AI73" s="224">
        <v>103</v>
      </c>
      <c r="AJ73" s="212">
        <v>1</v>
      </c>
      <c r="AK73" s="199">
        <f t="shared" si="68"/>
        <v>9.7087378640776691E-3</v>
      </c>
      <c r="AL73" s="212">
        <v>102</v>
      </c>
      <c r="AM73" s="199">
        <f t="shared" si="69"/>
        <v>0.99029126213592233</v>
      </c>
      <c r="AN73" s="224">
        <f t="shared" si="70"/>
        <v>3329</v>
      </c>
      <c r="AO73" s="212">
        <f t="shared" si="71"/>
        <v>334</v>
      </c>
      <c r="AP73" s="199">
        <f t="shared" si="72"/>
        <v>0.10033042955842596</v>
      </c>
      <c r="AQ73" s="211">
        <f t="shared" si="55"/>
        <v>2995</v>
      </c>
      <c r="AR73" s="199">
        <f t="shared" si="73"/>
        <v>0.89966957044157403</v>
      </c>
      <c r="AS73" s="69"/>
      <c r="AT73" s="283"/>
      <c r="AU73" s="344"/>
      <c r="AV73" s="8" t="s">
        <v>129</v>
      </c>
      <c r="AW73" s="140">
        <v>4153</v>
      </c>
      <c r="AX73" s="28">
        <v>383</v>
      </c>
      <c r="AY73" s="63">
        <v>9.2222489766433907E-2</v>
      </c>
      <c r="AZ73" s="28">
        <v>3770</v>
      </c>
      <c r="BA73" s="63">
        <v>0.90777751023356612</v>
      </c>
      <c r="BB73" s="69"/>
      <c r="BC73" s="2">
        <v>68</v>
      </c>
      <c r="BD73" s="24" t="s">
        <v>46</v>
      </c>
      <c r="BE73" s="27">
        <f t="shared" si="74"/>
        <v>0.22331691297208539</v>
      </c>
      <c r="BF73" s="27">
        <f t="shared" si="78"/>
        <v>0.21470099667774087</v>
      </c>
      <c r="BG73" s="27">
        <f t="shared" si="75"/>
        <v>0.77668308702791466</v>
      </c>
      <c r="BH73" s="27">
        <f t="shared" si="79"/>
        <v>0.7852990033222591</v>
      </c>
      <c r="BI73" s="27">
        <f t="shared" si="76"/>
        <v>0.13576158940397351</v>
      </c>
      <c r="BJ73" s="27">
        <f t="shared" si="80"/>
        <v>0.12623762376237624</v>
      </c>
      <c r="BK73" s="27">
        <f t="shared" si="77"/>
        <v>0.86423841059602646</v>
      </c>
      <c r="BL73" s="27">
        <f t="shared" si="81"/>
        <v>0.87376237623762376</v>
      </c>
    </row>
    <row r="74" spans="1:64" ht="13.5" customHeight="1">
      <c r="A74" s="55"/>
      <c r="B74" s="284"/>
      <c r="C74" s="345"/>
      <c r="D74" s="53" t="s">
        <v>128</v>
      </c>
      <c r="E74" s="181">
        <v>56</v>
      </c>
      <c r="F74" s="182">
        <v>3</v>
      </c>
      <c r="G74" s="180">
        <f t="shared" si="56"/>
        <v>5.3571428571428568E-2</v>
      </c>
      <c r="H74" s="182">
        <v>53</v>
      </c>
      <c r="I74" s="180">
        <f t="shared" si="57"/>
        <v>0.9464285714285714</v>
      </c>
      <c r="J74" s="181">
        <v>142</v>
      </c>
      <c r="K74" s="182">
        <v>19</v>
      </c>
      <c r="L74" s="180">
        <f t="shared" si="58"/>
        <v>0.13380281690140844</v>
      </c>
      <c r="M74" s="182">
        <v>123</v>
      </c>
      <c r="N74" s="180">
        <f t="shared" si="59"/>
        <v>0.86619718309859151</v>
      </c>
      <c r="O74" s="181">
        <v>10362</v>
      </c>
      <c r="P74" s="182">
        <v>1751</v>
      </c>
      <c r="Q74" s="180">
        <f t="shared" si="60"/>
        <v>0.16898282184906388</v>
      </c>
      <c r="R74" s="182">
        <v>8611</v>
      </c>
      <c r="S74" s="180">
        <f t="shared" si="61"/>
        <v>0.83101717815093612</v>
      </c>
      <c r="T74" s="181">
        <v>8940</v>
      </c>
      <c r="U74" s="182">
        <v>1187</v>
      </c>
      <c r="V74" s="180">
        <f t="shared" si="62"/>
        <v>0.13277404921700223</v>
      </c>
      <c r="W74" s="182">
        <v>7753</v>
      </c>
      <c r="X74" s="180">
        <f t="shared" si="63"/>
        <v>0.8672259507829978</v>
      </c>
      <c r="Y74" s="181">
        <v>6053</v>
      </c>
      <c r="Z74" s="182">
        <v>587</v>
      </c>
      <c r="AA74" s="180">
        <f t="shared" si="64"/>
        <v>9.6976705765735999E-2</v>
      </c>
      <c r="AB74" s="182">
        <v>5466</v>
      </c>
      <c r="AC74" s="180">
        <f t="shared" si="65"/>
        <v>0.90302329423426397</v>
      </c>
      <c r="AD74" s="181">
        <v>2622</v>
      </c>
      <c r="AE74" s="182">
        <v>180</v>
      </c>
      <c r="AF74" s="180">
        <f t="shared" si="66"/>
        <v>6.8649885583524028E-2</v>
      </c>
      <c r="AG74" s="182">
        <v>2442</v>
      </c>
      <c r="AH74" s="180">
        <f t="shared" si="67"/>
        <v>0.93135011441647597</v>
      </c>
      <c r="AI74" s="181">
        <v>672</v>
      </c>
      <c r="AJ74" s="182">
        <v>24</v>
      </c>
      <c r="AK74" s="180">
        <f t="shared" si="68"/>
        <v>3.5714285714285712E-2</v>
      </c>
      <c r="AL74" s="182">
        <v>648</v>
      </c>
      <c r="AM74" s="180">
        <f t="shared" si="69"/>
        <v>0.9642857142857143</v>
      </c>
      <c r="AN74" s="181">
        <f t="shared" si="70"/>
        <v>28847</v>
      </c>
      <c r="AO74" s="182">
        <f t="shared" si="71"/>
        <v>3751</v>
      </c>
      <c r="AP74" s="180">
        <f t="shared" si="72"/>
        <v>0.13003085242832876</v>
      </c>
      <c r="AQ74" s="220">
        <f t="shared" si="55"/>
        <v>25096</v>
      </c>
      <c r="AR74" s="180">
        <f t="shared" si="73"/>
        <v>0.86996914757167121</v>
      </c>
      <c r="AS74" s="69"/>
      <c r="AT74" s="284"/>
      <c r="AU74" s="345"/>
      <c r="AV74" s="110" t="s">
        <v>67</v>
      </c>
      <c r="AW74" s="140">
        <v>29676</v>
      </c>
      <c r="AX74" s="28">
        <v>3849</v>
      </c>
      <c r="AY74" s="63">
        <v>0.12970076829761423</v>
      </c>
      <c r="AZ74" s="28">
        <v>25827</v>
      </c>
      <c r="BA74" s="63">
        <v>0.87029923170238577</v>
      </c>
      <c r="BB74" s="69"/>
      <c r="BC74" s="2">
        <v>69</v>
      </c>
      <c r="BD74" s="24" t="s">
        <v>47</v>
      </c>
      <c r="BE74" s="27">
        <f t="shared" si="74"/>
        <v>0.21626794258373205</v>
      </c>
      <c r="BF74" s="27">
        <f t="shared" si="78"/>
        <v>0.20954254795868174</v>
      </c>
      <c r="BG74" s="27">
        <f t="shared" si="75"/>
        <v>0.78373205741626795</v>
      </c>
      <c r="BH74" s="27">
        <f t="shared" si="79"/>
        <v>0.79045745204131823</v>
      </c>
      <c r="BI74" s="27">
        <f t="shared" si="76"/>
        <v>0.22395326192794549</v>
      </c>
      <c r="BJ74" s="27">
        <f t="shared" si="80"/>
        <v>0.18231540565177756</v>
      </c>
      <c r="BK74" s="27">
        <f t="shared" si="77"/>
        <v>0.77604673807205449</v>
      </c>
      <c r="BL74" s="27">
        <f t="shared" si="81"/>
        <v>0.81768459434822238</v>
      </c>
    </row>
    <row r="75" spans="1:64" ht="13.5" customHeight="1">
      <c r="A75" s="55"/>
      <c r="B75" s="282">
        <v>24</v>
      </c>
      <c r="C75" s="343" t="s">
        <v>114</v>
      </c>
      <c r="D75" s="54" t="s">
        <v>130</v>
      </c>
      <c r="E75" s="175">
        <v>22</v>
      </c>
      <c r="F75" s="176">
        <v>1</v>
      </c>
      <c r="G75" s="174">
        <f t="shared" si="56"/>
        <v>4.5454545454545456E-2</v>
      </c>
      <c r="H75" s="176">
        <v>21</v>
      </c>
      <c r="I75" s="174">
        <f t="shared" si="57"/>
        <v>0.95454545454545459</v>
      </c>
      <c r="J75" s="175">
        <v>54</v>
      </c>
      <c r="K75" s="176">
        <v>3</v>
      </c>
      <c r="L75" s="174">
        <f t="shared" si="58"/>
        <v>5.5555555555555552E-2</v>
      </c>
      <c r="M75" s="176">
        <v>51</v>
      </c>
      <c r="N75" s="174">
        <f t="shared" si="59"/>
        <v>0.94444444444444442</v>
      </c>
      <c r="O75" s="175">
        <v>4416</v>
      </c>
      <c r="P75" s="176">
        <v>785</v>
      </c>
      <c r="Q75" s="174">
        <f t="shared" si="60"/>
        <v>0.17776268115942029</v>
      </c>
      <c r="R75" s="176">
        <v>3631</v>
      </c>
      <c r="S75" s="174">
        <f t="shared" si="61"/>
        <v>0.82223731884057971</v>
      </c>
      <c r="T75" s="175">
        <v>3197</v>
      </c>
      <c r="U75" s="176">
        <v>401</v>
      </c>
      <c r="V75" s="174">
        <f t="shared" si="62"/>
        <v>0.12543009071004066</v>
      </c>
      <c r="W75" s="176">
        <v>2796</v>
      </c>
      <c r="X75" s="174">
        <f t="shared" si="63"/>
        <v>0.87456990928995937</v>
      </c>
      <c r="Y75" s="175">
        <v>2201</v>
      </c>
      <c r="Z75" s="176">
        <v>205</v>
      </c>
      <c r="AA75" s="174">
        <f t="shared" si="64"/>
        <v>9.3139482053611999E-2</v>
      </c>
      <c r="AB75" s="176">
        <v>1996</v>
      </c>
      <c r="AC75" s="174">
        <f t="shared" si="65"/>
        <v>0.906860517946388</v>
      </c>
      <c r="AD75" s="175">
        <v>1086</v>
      </c>
      <c r="AE75" s="176">
        <v>58</v>
      </c>
      <c r="AF75" s="174">
        <f t="shared" si="66"/>
        <v>5.3406998158379376E-2</v>
      </c>
      <c r="AG75" s="176">
        <v>1028</v>
      </c>
      <c r="AH75" s="174">
        <f t="shared" si="67"/>
        <v>0.94659300184162065</v>
      </c>
      <c r="AI75" s="175">
        <v>336</v>
      </c>
      <c r="AJ75" s="176">
        <v>12</v>
      </c>
      <c r="AK75" s="174">
        <f t="shared" si="68"/>
        <v>3.5714285714285712E-2</v>
      </c>
      <c r="AL75" s="176">
        <v>324</v>
      </c>
      <c r="AM75" s="174">
        <f t="shared" si="69"/>
        <v>0.9642857142857143</v>
      </c>
      <c r="AN75" s="175">
        <f t="shared" si="70"/>
        <v>11312</v>
      </c>
      <c r="AO75" s="176">
        <f t="shared" si="71"/>
        <v>1465</v>
      </c>
      <c r="AP75" s="174">
        <f t="shared" si="72"/>
        <v>0.129508486562942</v>
      </c>
      <c r="AQ75" s="176">
        <f t="shared" si="55"/>
        <v>9847</v>
      </c>
      <c r="AR75" s="174">
        <f t="shared" si="73"/>
        <v>0.870491513437058</v>
      </c>
      <c r="AS75" s="69"/>
      <c r="AT75" s="282">
        <v>24</v>
      </c>
      <c r="AU75" s="343" t="s">
        <v>114</v>
      </c>
      <c r="AV75" s="8" t="s">
        <v>123</v>
      </c>
      <c r="AW75" s="140">
        <v>11101</v>
      </c>
      <c r="AX75" s="28">
        <v>1449</v>
      </c>
      <c r="AY75" s="63">
        <v>0.13052878119088371</v>
      </c>
      <c r="AZ75" s="28">
        <v>9652</v>
      </c>
      <c r="BA75" s="63">
        <v>0.86947121880911626</v>
      </c>
      <c r="BB75" s="69"/>
      <c r="BC75" s="2">
        <v>70</v>
      </c>
      <c r="BD75" s="24" t="s">
        <v>48</v>
      </c>
      <c r="BE75" s="27">
        <f t="shared" si="74"/>
        <v>0.26915708812260536</v>
      </c>
      <c r="BF75" s="27">
        <f t="shared" si="78"/>
        <v>0.25123639960435212</v>
      </c>
      <c r="BG75" s="27">
        <f t="shared" si="75"/>
        <v>0.73084291187739459</v>
      </c>
      <c r="BH75" s="27">
        <f t="shared" si="79"/>
        <v>0.74876360039564782</v>
      </c>
      <c r="BI75" s="27">
        <f t="shared" si="76"/>
        <v>0.23148148148148148</v>
      </c>
      <c r="BJ75" s="27">
        <f t="shared" si="80"/>
        <v>0.13846153846153847</v>
      </c>
      <c r="BK75" s="27">
        <f t="shared" si="77"/>
        <v>0.76851851851851849</v>
      </c>
      <c r="BL75" s="27">
        <f t="shared" si="81"/>
        <v>0.86153846153846159</v>
      </c>
    </row>
    <row r="76" spans="1:64" ht="13.5" customHeight="1">
      <c r="B76" s="283"/>
      <c r="C76" s="344"/>
      <c r="D76" s="49" t="s">
        <v>129</v>
      </c>
      <c r="E76" s="224">
        <v>4</v>
      </c>
      <c r="F76" s="212">
        <v>1</v>
      </c>
      <c r="G76" s="199">
        <f t="shared" si="56"/>
        <v>0.25</v>
      </c>
      <c r="H76" s="212">
        <v>3</v>
      </c>
      <c r="I76" s="199">
        <f t="shared" si="57"/>
        <v>0.75</v>
      </c>
      <c r="J76" s="224">
        <v>4</v>
      </c>
      <c r="K76" s="212">
        <v>0</v>
      </c>
      <c r="L76" s="199">
        <f t="shared" si="58"/>
        <v>0</v>
      </c>
      <c r="M76" s="212">
        <v>4</v>
      </c>
      <c r="N76" s="199">
        <f t="shared" si="59"/>
        <v>1</v>
      </c>
      <c r="O76" s="224">
        <v>1013</v>
      </c>
      <c r="P76" s="212">
        <v>145</v>
      </c>
      <c r="Q76" s="199">
        <f t="shared" si="60"/>
        <v>0.14313919052319843</v>
      </c>
      <c r="R76" s="212">
        <v>868</v>
      </c>
      <c r="S76" s="199">
        <f t="shared" si="61"/>
        <v>0.85686080947680154</v>
      </c>
      <c r="T76" s="224">
        <v>421</v>
      </c>
      <c r="U76" s="212">
        <v>52</v>
      </c>
      <c r="V76" s="199">
        <f t="shared" si="62"/>
        <v>0.12351543942992874</v>
      </c>
      <c r="W76" s="212">
        <v>369</v>
      </c>
      <c r="X76" s="199">
        <f t="shared" si="63"/>
        <v>0.87648456057007129</v>
      </c>
      <c r="Y76" s="224">
        <v>230</v>
      </c>
      <c r="Z76" s="212">
        <v>12</v>
      </c>
      <c r="AA76" s="199">
        <f t="shared" si="64"/>
        <v>5.2173913043478258E-2</v>
      </c>
      <c r="AB76" s="212">
        <v>218</v>
      </c>
      <c r="AC76" s="199">
        <f t="shared" si="65"/>
        <v>0.94782608695652171</v>
      </c>
      <c r="AD76" s="224">
        <v>134</v>
      </c>
      <c r="AE76" s="212">
        <v>7</v>
      </c>
      <c r="AF76" s="199">
        <f t="shared" si="66"/>
        <v>5.2238805970149252E-2</v>
      </c>
      <c r="AG76" s="212">
        <v>127</v>
      </c>
      <c r="AH76" s="199">
        <f t="shared" si="67"/>
        <v>0.94776119402985071</v>
      </c>
      <c r="AI76" s="224">
        <v>63</v>
      </c>
      <c r="AJ76" s="212">
        <v>0</v>
      </c>
      <c r="AK76" s="199">
        <f t="shared" si="68"/>
        <v>0</v>
      </c>
      <c r="AL76" s="212">
        <v>63</v>
      </c>
      <c r="AM76" s="199">
        <f t="shared" si="69"/>
        <v>1</v>
      </c>
      <c r="AN76" s="224">
        <f t="shared" si="70"/>
        <v>1869</v>
      </c>
      <c r="AO76" s="212">
        <f t="shared" si="71"/>
        <v>217</v>
      </c>
      <c r="AP76" s="199">
        <f t="shared" si="72"/>
        <v>0.11610486891385768</v>
      </c>
      <c r="AQ76" s="211">
        <f t="shared" si="55"/>
        <v>1652</v>
      </c>
      <c r="AR76" s="199">
        <f t="shared" si="73"/>
        <v>0.88389513108614237</v>
      </c>
      <c r="AS76" s="69"/>
      <c r="AT76" s="283"/>
      <c r="AU76" s="344"/>
      <c r="AV76" s="8" t="s">
        <v>129</v>
      </c>
      <c r="AW76" s="140">
        <v>2282</v>
      </c>
      <c r="AX76" s="28">
        <v>210</v>
      </c>
      <c r="AY76" s="63">
        <v>9.202453987730061E-2</v>
      </c>
      <c r="AZ76" s="28">
        <v>2072</v>
      </c>
      <c r="BA76" s="63">
        <v>0.90797546012269936</v>
      </c>
      <c r="BB76" s="69"/>
      <c r="BC76" s="2">
        <v>71</v>
      </c>
      <c r="BD76" s="24" t="s">
        <v>49</v>
      </c>
      <c r="BE76" s="27">
        <f t="shared" si="74"/>
        <v>0.1618229854689564</v>
      </c>
      <c r="BF76" s="27">
        <f t="shared" si="78"/>
        <v>0.13735343383584589</v>
      </c>
      <c r="BG76" s="27">
        <f t="shared" si="75"/>
        <v>0.83817701453104354</v>
      </c>
      <c r="BH76" s="27">
        <f t="shared" si="79"/>
        <v>0.86264656616415414</v>
      </c>
      <c r="BI76" s="27">
        <f t="shared" si="76"/>
        <v>0.1210762331838565</v>
      </c>
      <c r="BJ76" s="27">
        <f t="shared" si="80"/>
        <v>0.16475095785440613</v>
      </c>
      <c r="BK76" s="27">
        <f t="shared" si="77"/>
        <v>0.87892376681614348</v>
      </c>
      <c r="BL76" s="27">
        <f t="shared" si="81"/>
        <v>0.83524904214559392</v>
      </c>
    </row>
    <row r="77" spans="1:64" ht="13.5" customHeight="1">
      <c r="B77" s="284"/>
      <c r="C77" s="345"/>
      <c r="D77" s="53" t="s">
        <v>128</v>
      </c>
      <c r="E77" s="181">
        <v>26</v>
      </c>
      <c r="F77" s="182">
        <v>2</v>
      </c>
      <c r="G77" s="180">
        <f t="shared" si="56"/>
        <v>7.6923076923076927E-2</v>
      </c>
      <c r="H77" s="182">
        <v>24</v>
      </c>
      <c r="I77" s="180">
        <f t="shared" si="57"/>
        <v>0.92307692307692313</v>
      </c>
      <c r="J77" s="181">
        <v>58</v>
      </c>
      <c r="K77" s="182">
        <v>3</v>
      </c>
      <c r="L77" s="180">
        <f t="shared" si="58"/>
        <v>5.1724137931034482E-2</v>
      </c>
      <c r="M77" s="182">
        <v>55</v>
      </c>
      <c r="N77" s="180">
        <f t="shared" si="59"/>
        <v>0.94827586206896552</v>
      </c>
      <c r="O77" s="181">
        <v>5429</v>
      </c>
      <c r="P77" s="182">
        <v>930</v>
      </c>
      <c r="Q77" s="180">
        <f t="shared" si="60"/>
        <v>0.17130226561060968</v>
      </c>
      <c r="R77" s="182">
        <v>4499</v>
      </c>
      <c r="S77" s="180">
        <f t="shared" si="61"/>
        <v>0.82869773438939032</v>
      </c>
      <c r="T77" s="181">
        <v>3618</v>
      </c>
      <c r="U77" s="182">
        <v>453</v>
      </c>
      <c r="V77" s="180">
        <f t="shared" si="62"/>
        <v>0.12520729684908791</v>
      </c>
      <c r="W77" s="182">
        <v>3165</v>
      </c>
      <c r="X77" s="180">
        <f t="shared" si="63"/>
        <v>0.87479270315091207</v>
      </c>
      <c r="Y77" s="181">
        <v>2431</v>
      </c>
      <c r="Z77" s="182">
        <v>217</v>
      </c>
      <c r="AA77" s="180">
        <f t="shared" si="64"/>
        <v>8.9263677498971614E-2</v>
      </c>
      <c r="AB77" s="182">
        <v>2214</v>
      </c>
      <c r="AC77" s="180">
        <f t="shared" si="65"/>
        <v>0.91073632250102843</v>
      </c>
      <c r="AD77" s="181">
        <v>1220</v>
      </c>
      <c r="AE77" s="182">
        <v>65</v>
      </c>
      <c r="AF77" s="180">
        <f t="shared" si="66"/>
        <v>5.3278688524590161E-2</v>
      </c>
      <c r="AG77" s="182">
        <v>1155</v>
      </c>
      <c r="AH77" s="180">
        <f t="shared" si="67"/>
        <v>0.94672131147540983</v>
      </c>
      <c r="AI77" s="181">
        <v>399</v>
      </c>
      <c r="AJ77" s="182">
        <v>12</v>
      </c>
      <c r="AK77" s="180">
        <f t="shared" si="68"/>
        <v>3.007518796992481E-2</v>
      </c>
      <c r="AL77" s="182">
        <v>387</v>
      </c>
      <c r="AM77" s="180">
        <f t="shared" si="69"/>
        <v>0.96992481203007519</v>
      </c>
      <c r="AN77" s="181">
        <f t="shared" si="70"/>
        <v>13181</v>
      </c>
      <c r="AO77" s="182">
        <f t="shared" si="71"/>
        <v>1682</v>
      </c>
      <c r="AP77" s="180">
        <f t="shared" si="72"/>
        <v>0.12760792049161673</v>
      </c>
      <c r="AQ77" s="220">
        <f t="shared" si="55"/>
        <v>11499</v>
      </c>
      <c r="AR77" s="180">
        <f t="shared" si="73"/>
        <v>0.87239207950838327</v>
      </c>
      <c r="AS77" s="69"/>
      <c r="AT77" s="284"/>
      <c r="AU77" s="345"/>
      <c r="AV77" s="110" t="s">
        <v>67</v>
      </c>
      <c r="AW77" s="140">
        <v>13383</v>
      </c>
      <c r="AX77" s="28">
        <v>1659</v>
      </c>
      <c r="AY77" s="63">
        <v>0.1239632369423896</v>
      </c>
      <c r="AZ77" s="28">
        <v>11724</v>
      </c>
      <c r="BA77" s="63">
        <v>0.87603676305761036</v>
      </c>
      <c r="BB77" s="69"/>
      <c r="BC77" s="2">
        <v>72</v>
      </c>
      <c r="BD77" s="24" t="s">
        <v>27</v>
      </c>
      <c r="BE77" s="27">
        <f t="shared" si="74"/>
        <v>0.28179551122194513</v>
      </c>
      <c r="BF77" s="27">
        <f t="shared" si="78"/>
        <v>0.29652042360060515</v>
      </c>
      <c r="BG77" s="27">
        <f t="shared" si="75"/>
        <v>0.71820448877805487</v>
      </c>
      <c r="BH77" s="27">
        <f t="shared" si="79"/>
        <v>0.70347957639939485</v>
      </c>
      <c r="BI77" s="27">
        <f t="shared" si="76"/>
        <v>0.2608695652173913</v>
      </c>
      <c r="BJ77" s="27">
        <f t="shared" si="80"/>
        <v>0.23509933774834438</v>
      </c>
      <c r="BK77" s="27">
        <f t="shared" si="77"/>
        <v>0.73913043478260865</v>
      </c>
      <c r="BL77" s="27">
        <f t="shared" si="81"/>
        <v>0.76490066225165565</v>
      </c>
    </row>
    <row r="78" spans="1:64" ht="13.5" customHeight="1">
      <c r="B78" s="282">
        <v>25</v>
      </c>
      <c r="C78" s="343" t="s">
        <v>115</v>
      </c>
      <c r="D78" s="54" t="s">
        <v>130</v>
      </c>
      <c r="E78" s="175">
        <v>8</v>
      </c>
      <c r="F78" s="176">
        <v>0</v>
      </c>
      <c r="G78" s="174">
        <f t="shared" si="56"/>
        <v>0</v>
      </c>
      <c r="H78" s="176">
        <v>8</v>
      </c>
      <c r="I78" s="174">
        <f t="shared" si="57"/>
        <v>1</v>
      </c>
      <c r="J78" s="175">
        <v>14</v>
      </c>
      <c r="K78" s="176">
        <v>1</v>
      </c>
      <c r="L78" s="174">
        <f t="shared" si="58"/>
        <v>7.1428571428571425E-2</v>
      </c>
      <c r="M78" s="176">
        <v>13</v>
      </c>
      <c r="N78" s="174">
        <f t="shared" si="59"/>
        <v>0.9285714285714286</v>
      </c>
      <c r="O78" s="175">
        <v>2706</v>
      </c>
      <c r="P78" s="176">
        <v>572</v>
      </c>
      <c r="Q78" s="174">
        <f t="shared" si="60"/>
        <v>0.21138211382113822</v>
      </c>
      <c r="R78" s="176">
        <v>2134</v>
      </c>
      <c r="S78" s="174">
        <f t="shared" si="61"/>
        <v>0.78861788617886175</v>
      </c>
      <c r="T78" s="175">
        <v>2132</v>
      </c>
      <c r="U78" s="176">
        <v>364</v>
      </c>
      <c r="V78" s="174">
        <f t="shared" si="62"/>
        <v>0.17073170731707318</v>
      </c>
      <c r="W78" s="176">
        <v>1768</v>
      </c>
      <c r="X78" s="174">
        <f t="shared" si="63"/>
        <v>0.82926829268292679</v>
      </c>
      <c r="Y78" s="175">
        <v>1397</v>
      </c>
      <c r="Z78" s="176">
        <v>186</v>
      </c>
      <c r="AA78" s="174">
        <f t="shared" si="64"/>
        <v>0.13314244810307801</v>
      </c>
      <c r="AB78" s="176">
        <v>1211</v>
      </c>
      <c r="AC78" s="174">
        <f t="shared" si="65"/>
        <v>0.86685755189692193</v>
      </c>
      <c r="AD78" s="175">
        <v>769</v>
      </c>
      <c r="AE78" s="176">
        <v>70</v>
      </c>
      <c r="AF78" s="174">
        <f t="shared" si="66"/>
        <v>9.1027308192457732E-2</v>
      </c>
      <c r="AG78" s="176">
        <v>699</v>
      </c>
      <c r="AH78" s="174">
        <f t="shared" si="67"/>
        <v>0.90897269180754225</v>
      </c>
      <c r="AI78" s="175">
        <v>279</v>
      </c>
      <c r="AJ78" s="176">
        <v>19</v>
      </c>
      <c r="AK78" s="174">
        <f t="shared" si="68"/>
        <v>6.8100358422939072E-2</v>
      </c>
      <c r="AL78" s="176">
        <v>260</v>
      </c>
      <c r="AM78" s="174">
        <f t="shared" si="69"/>
        <v>0.93189964157706096</v>
      </c>
      <c r="AN78" s="175">
        <f t="shared" si="70"/>
        <v>7305</v>
      </c>
      <c r="AO78" s="176">
        <f t="shared" si="71"/>
        <v>1212</v>
      </c>
      <c r="AP78" s="174">
        <f t="shared" si="72"/>
        <v>0.16591375770020533</v>
      </c>
      <c r="AQ78" s="203">
        <f t="shared" si="55"/>
        <v>6093</v>
      </c>
      <c r="AR78" s="174">
        <f t="shared" si="73"/>
        <v>0.83408624229979467</v>
      </c>
      <c r="AS78" s="69"/>
      <c r="AT78" s="282">
        <v>25</v>
      </c>
      <c r="AU78" s="343" t="s">
        <v>115</v>
      </c>
      <c r="AV78" s="8" t="s">
        <v>123</v>
      </c>
      <c r="AW78" s="140">
        <v>7354</v>
      </c>
      <c r="AX78" s="28">
        <v>1201</v>
      </c>
      <c r="AY78" s="63">
        <v>0.16331248300244763</v>
      </c>
      <c r="AZ78" s="28">
        <v>6153</v>
      </c>
      <c r="BA78" s="63">
        <v>0.83668751699755239</v>
      </c>
      <c r="BB78" s="69"/>
      <c r="BC78" s="2">
        <v>73</v>
      </c>
      <c r="BD78" s="24" t="s">
        <v>28</v>
      </c>
      <c r="BE78" s="27">
        <f t="shared" si="74"/>
        <v>0.32953652788688137</v>
      </c>
      <c r="BF78" s="27">
        <f t="shared" si="78"/>
        <v>0.33728746540134441</v>
      </c>
      <c r="BG78" s="27">
        <f t="shared" si="75"/>
        <v>0.67046347211311863</v>
      </c>
      <c r="BH78" s="27">
        <f t="shared" si="79"/>
        <v>0.66271253459865564</v>
      </c>
      <c r="BI78" s="27">
        <f t="shared" si="76"/>
        <v>0.26811594202898553</v>
      </c>
      <c r="BJ78" s="27">
        <f t="shared" si="80"/>
        <v>0.24568965517241378</v>
      </c>
      <c r="BK78" s="27">
        <f t="shared" si="77"/>
        <v>0.73188405797101452</v>
      </c>
      <c r="BL78" s="27">
        <f t="shared" si="81"/>
        <v>0.75431034482758619</v>
      </c>
    </row>
    <row r="79" spans="1:64" ht="13.5" customHeight="1">
      <c r="B79" s="283"/>
      <c r="C79" s="344"/>
      <c r="D79" s="49" t="s">
        <v>129</v>
      </c>
      <c r="E79" s="224">
        <v>3</v>
      </c>
      <c r="F79" s="212">
        <v>1</v>
      </c>
      <c r="G79" s="199">
        <f t="shared" si="56"/>
        <v>0.33333333333333331</v>
      </c>
      <c r="H79" s="212">
        <v>2</v>
      </c>
      <c r="I79" s="199">
        <f t="shared" si="57"/>
        <v>0.66666666666666663</v>
      </c>
      <c r="J79" s="224">
        <v>3</v>
      </c>
      <c r="K79" s="212">
        <v>0</v>
      </c>
      <c r="L79" s="199">
        <f t="shared" si="58"/>
        <v>0</v>
      </c>
      <c r="M79" s="212">
        <v>3</v>
      </c>
      <c r="N79" s="199">
        <f t="shared" si="59"/>
        <v>1</v>
      </c>
      <c r="O79" s="224">
        <v>723</v>
      </c>
      <c r="P79" s="212">
        <v>102</v>
      </c>
      <c r="Q79" s="199">
        <f t="shared" si="60"/>
        <v>0.14107883817427386</v>
      </c>
      <c r="R79" s="212">
        <v>621</v>
      </c>
      <c r="S79" s="199">
        <f t="shared" si="61"/>
        <v>0.85892116182572609</v>
      </c>
      <c r="T79" s="224">
        <v>306</v>
      </c>
      <c r="U79" s="212">
        <v>42</v>
      </c>
      <c r="V79" s="199">
        <f t="shared" si="62"/>
        <v>0.13725490196078433</v>
      </c>
      <c r="W79" s="212">
        <v>264</v>
      </c>
      <c r="X79" s="199">
        <f t="shared" si="63"/>
        <v>0.86274509803921573</v>
      </c>
      <c r="Y79" s="224">
        <v>149</v>
      </c>
      <c r="Z79" s="212">
        <v>13</v>
      </c>
      <c r="AA79" s="199">
        <f t="shared" si="64"/>
        <v>8.7248322147651006E-2</v>
      </c>
      <c r="AB79" s="212">
        <v>136</v>
      </c>
      <c r="AC79" s="199">
        <f t="shared" si="65"/>
        <v>0.91275167785234901</v>
      </c>
      <c r="AD79" s="224">
        <v>77</v>
      </c>
      <c r="AE79" s="212">
        <v>3</v>
      </c>
      <c r="AF79" s="199">
        <f t="shared" si="66"/>
        <v>3.896103896103896E-2</v>
      </c>
      <c r="AG79" s="212">
        <v>74</v>
      </c>
      <c r="AH79" s="199">
        <f t="shared" si="67"/>
        <v>0.96103896103896103</v>
      </c>
      <c r="AI79" s="224">
        <v>66</v>
      </c>
      <c r="AJ79" s="212">
        <v>1</v>
      </c>
      <c r="AK79" s="199">
        <f t="shared" si="68"/>
        <v>1.5151515151515152E-2</v>
      </c>
      <c r="AL79" s="212">
        <v>65</v>
      </c>
      <c r="AM79" s="199">
        <f t="shared" si="69"/>
        <v>0.98484848484848486</v>
      </c>
      <c r="AN79" s="224">
        <f t="shared" si="70"/>
        <v>1327</v>
      </c>
      <c r="AO79" s="212">
        <f t="shared" si="71"/>
        <v>162</v>
      </c>
      <c r="AP79" s="199">
        <f t="shared" si="72"/>
        <v>0.12207987942727958</v>
      </c>
      <c r="AQ79" s="211">
        <f t="shared" si="55"/>
        <v>1165</v>
      </c>
      <c r="AR79" s="199">
        <f t="shared" si="73"/>
        <v>0.8779201205727204</v>
      </c>
      <c r="AS79" s="69"/>
      <c r="AT79" s="283"/>
      <c r="AU79" s="344"/>
      <c r="AV79" s="8" t="s">
        <v>129</v>
      </c>
      <c r="AW79" s="140">
        <v>1713</v>
      </c>
      <c r="AX79" s="28">
        <v>133</v>
      </c>
      <c r="AY79" s="63">
        <v>7.7641564506713362E-2</v>
      </c>
      <c r="AZ79" s="28">
        <v>1580</v>
      </c>
      <c r="BA79" s="63">
        <v>0.92235843549328667</v>
      </c>
      <c r="BB79" s="69"/>
      <c r="BC79" s="2">
        <v>74</v>
      </c>
      <c r="BD79" s="24" t="s">
        <v>29</v>
      </c>
      <c r="BE79" s="27">
        <f t="shared" si="74"/>
        <v>0.31690739167374682</v>
      </c>
      <c r="BF79" s="27">
        <f t="shared" si="78"/>
        <v>0.346483704974271</v>
      </c>
      <c r="BG79" s="27">
        <f t="shared" si="75"/>
        <v>0.68309260832625318</v>
      </c>
      <c r="BH79" s="27">
        <f t="shared" si="79"/>
        <v>0.65351629502572894</v>
      </c>
      <c r="BI79" s="27">
        <f t="shared" si="76"/>
        <v>0.27155172413793105</v>
      </c>
      <c r="BJ79" s="27">
        <f t="shared" si="80"/>
        <v>0.24806201550387597</v>
      </c>
      <c r="BK79" s="27">
        <f t="shared" si="77"/>
        <v>0.72844827586206895</v>
      </c>
      <c r="BL79" s="27">
        <f t="shared" si="81"/>
        <v>0.75193798449612403</v>
      </c>
    </row>
    <row r="80" spans="1:64" ht="13.5" customHeight="1">
      <c r="B80" s="284"/>
      <c r="C80" s="345"/>
      <c r="D80" s="53" t="s">
        <v>128</v>
      </c>
      <c r="E80" s="181">
        <v>11</v>
      </c>
      <c r="F80" s="182">
        <v>1</v>
      </c>
      <c r="G80" s="180">
        <f t="shared" si="56"/>
        <v>9.0909090909090912E-2</v>
      </c>
      <c r="H80" s="182">
        <v>10</v>
      </c>
      <c r="I80" s="180">
        <f t="shared" si="57"/>
        <v>0.90909090909090906</v>
      </c>
      <c r="J80" s="181">
        <v>17</v>
      </c>
      <c r="K80" s="182">
        <v>1</v>
      </c>
      <c r="L80" s="180">
        <f t="shared" si="58"/>
        <v>5.8823529411764705E-2</v>
      </c>
      <c r="M80" s="182">
        <v>16</v>
      </c>
      <c r="N80" s="180">
        <f t="shared" si="59"/>
        <v>0.94117647058823528</v>
      </c>
      <c r="O80" s="181">
        <v>3429</v>
      </c>
      <c r="P80" s="182">
        <v>674</v>
      </c>
      <c r="Q80" s="180">
        <f t="shared" si="60"/>
        <v>0.19655876348789736</v>
      </c>
      <c r="R80" s="182">
        <v>2755</v>
      </c>
      <c r="S80" s="180">
        <f t="shared" si="61"/>
        <v>0.80344123651210264</v>
      </c>
      <c r="T80" s="181">
        <v>2438</v>
      </c>
      <c r="U80" s="182">
        <v>406</v>
      </c>
      <c r="V80" s="180">
        <f t="shared" si="62"/>
        <v>0.16652994257588188</v>
      </c>
      <c r="W80" s="182">
        <v>2032</v>
      </c>
      <c r="X80" s="180">
        <f t="shared" si="63"/>
        <v>0.83347005742411817</v>
      </c>
      <c r="Y80" s="181">
        <v>1546</v>
      </c>
      <c r="Z80" s="182">
        <v>199</v>
      </c>
      <c r="AA80" s="180">
        <f t="shared" si="64"/>
        <v>0.12871927554980594</v>
      </c>
      <c r="AB80" s="182">
        <v>1347</v>
      </c>
      <c r="AC80" s="180">
        <f t="shared" si="65"/>
        <v>0.871280724450194</v>
      </c>
      <c r="AD80" s="181">
        <v>846</v>
      </c>
      <c r="AE80" s="182">
        <v>73</v>
      </c>
      <c r="AF80" s="180">
        <f t="shared" si="66"/>
        <v>8.6288416075650118E-2</v>
      </c>
      <c r="AG80" s="182">
        <v>773</v>
      </c>
      <c r="AH80" s="180">
        <f t="shared" si="67"/>
        <v>0.91371158392434992</v>
      </c>
      <c r="AI80" s="181">
        <v>345</v>
      </c>
      <c r="AJ80" s="182">
        <v>20</v>
      </c>
      <c r="AK80" s="180">
        <f t="shared" si="68"/>
        <v>5.7971014492753624E-2</v>
      </c>
      <c r="AL80" s="182">
        <v>325</v>
      </c>
      <c r="AM80" s="180">
        <f t="shared" si="69"/>
        <v>0.94202898550724634</v>
      </c>
      <c r="AN80" s="181">
        <f t="shared" si="70"/>
        <v>8632</v>
      </c>
      <c r="AO80" s="182">
        <f t="shared" si="71"/>
        <v>1374</v>
      </c>
      <c r="AP80" s="180">
        <f t="shared" si="72"/>
        <v>0.15917516218721037</v>
      </c>
      <c r="AQ80" s="220">
        <f t="shared" si="55"/>
        <v>7258</v>
      </c>
      <c r="AR80" s="180">
        <f t="shared" si="73"/>
        <v>0.8408248378127896</v>
      </c>
      <c r="AS80" s="69"/>
      <c r="AT80" s="284"/>
      <c r="AU80" s="345"/>
      <c r="AV80" s="110" t="s">
        <v>67</v>
      </c>
      <c r="AW80" s="140">
        <v>9067</v>
      </c>
      <c r="AX80" s="28">
        <v>1334</v>
      </c>
      <c r="AY80" s="63">
        <v>0.147126943862358</v>
      </c>
      <c r="AZ80" s="28">
        <v>7733</v>
      </c>
      <c r="BA80" s="63">
        <v>0.85287305613764197</v>
      </c>
      <c r="BB80" s="69"/>
      <c r="BC80" s="2">
        <v>75</v>
      </c>
      <c r="BD80" s="56" t="s">
        <v>192</v>
      </c>
      <c r="BE80" s="27">
        <f t="shared" si="74"/>
        <v>0.23794967641638792</v>
      </c>
      <c r="BF80" s="27">
        <f t="shared" si="78"/>
        <v>0.23346069467078409</v>
      </c>
      <c r="BG80" s="27">
        <f t="shared" si="75"/>
        <v>0.76205032358361213</v>
      </c>
      <c r="BH80" s="27">
        <f t="shared" si="79"/>
        <v>0.76653930532921588</v>
      </c>
      <c r="BI80" s="27">
        <f t="shared" si="76"/>
        <v>0.17904426451805297</v>
      </c>
      <c r="BJ80" s="27">
        <f t="shared" si="80"/>
        <v>0.15873151939329153</v>
      </c>
      <c r="BK80" s="27">
        <f t="shared" si="77"/>
        <v>0.820955735481947</v>
      </c>
      <c r="BL80" s="27">
        <f t="shared" si="81"/>
        <v>0.84126848060670845</v>
      </c>
    </row>
    <row r="81" spans="2:54" ht="13.5" customHeight="1">
      <c r="B81" s="282">
        <v>26</v>
      </c>
      <c r="C81" s="343" t="s">
        <v>30</v>
      </c>
      <c r="D81" s="54" t="s">
        <v>130</v>
      </c>
      <c r="E81" s="175">
        <v>211</v>
      </c>
      <c r="F81" s="176">
        <v>34</v>
      </c>
      <c r="G81" s="174">
        <f t="shared" si="56"/>
        <v>0.16113744075829384</v>
      </c>
      <c r="H81" s="176">
        <v>177</v>
      </c>
      <c r="I81" s="174">
        <f t="shared" si="57"/>
        <v>0.83886255924170616</v>
      </c>
      <c r="J81" s="175">
        <v>528</v>
      </c>
      <c r="K81" s="176">
        <v>80</v>
      </c>
      <c r="L81" s="174">
        <f t="shared" si="58"/>
        <v>0.15151515151515152</v>
      </c>
      <c r="M81" s="176">
        <v>448</v>
      </c>
      <c r="N81" s="174">
        <f t="shared" si="59"/>
        <v>0.84848484848484851</v>
      </c>
      <c r="O81" s="175">
        <v>43199</v>
      </c>
      <c r="P81" s="176">
        <v>11810</v>
      </c>
      <c r="Q81" s="174">
        <f t="shared" si="60"/>
        <v>0.27338595800828724</v>
      </c>
      <c r="R81" s="176">
        <v>31389</v>
      </c>
      <c r="S81" s="174">
        <f t="shared" si="61"/>
        <v>0.72661404199171276</v>
      </c>
      <c r="T81" s="175">
        <v>36383</v>
      </c>
      <c r="U81" s="176">
        <v>8570</v>
      </c>
      <c r="V81" s="174">
        <f t="shared" si="62"/>
        <v>0.2355495698540527</v>
      </c>
      <c r="W81" s="176">
        <v>27813</v>
      </c>
      <c r="X81" s="174">
        <f t="shared" si="63"/>
        <v>0.76445043014594727</v>
      </c>
      <c r="Y81" s="175">
        <v>21661</v>
      </c>
      <c r="Z81" s="176">
        <v>3775</v>
      </c>
      <c r="AA81" s="174">
        <f t="shared" si="64"/>
        <v>0.17427634919902127</v>
      </c>
      <c r="AB81" s="176">
        <v>17886</v>
      </c>
      <c r="AC81" s="174">
        <f t="shared" si="65"/>
        <v>0.82572365080097876</v>
      </c>
      <c r="AD81" s="175">
        <v>9602</v>
      </c>
      <c r="AE81" s="176">
        <v>1134</v>
      </c>
      <c r="AF81" s="174">
        <f t="shared" si="66"/>
        <v>0.11810039575088523</v>
      </c>
      <c r="AG81" s="176">
        <v>8468</v>
      </c>
      <c r="AH81" s="174">
        <f t="shared" si="67"/>
        <v>0.88189960424911473</v>
      </c>
      <c r="AI81" s="175">
        <v>2944</v>
      </c>
      <c r="AJ81" s="176">
        <v>206</v>
      </c>
      <c r="AK81" s="174">
        <f t="shared" si="68"/>
        <v>6.9972826086956527E-2</v>
      </c>
      <c r="AL81" s="176">
        <v>2738</v>
      </c>
      <c r="AM81" s="174">
        <f t="shared" si="69"/>
        <v>0.93002717391304346</v>
      </c>
      <c r="AN81" s="175">
        <f t="shared" si="70"/>
        <v>114528</v>
      </c>
      <c r="AO81" s="176">
        <f t="shared" si="71"/>
        <v>25609</v>
      </c>
      <c r="AP81" s="174">
        <f t="shared" si="72"/>
        <v>0.22360470801899973</v>
      </c>
      <c r="AQ81" s="203">
        <f t="shared" si="55"/>
        <v>88919</v>
      </c>
      <c r="AR81" s="174">
        <f t="shared" si="73"/>
        <v>0.77639529198100032</v>
      </c>
      <c r="AS81" s="69"/>
      <c r="AT81" s="282">
        <v>26</v>
      </c>
      <c r="AU81" s="343" t="s">
        <v>30</v>
      </c>
      <c r="AV81" s="8" t="s">
        <v>123</v>
      </c>
      <c r="AW81" s="140">
        <v>112299</v>
      </c>
      <c r="AX81" s="28">
        <v>25064</v>
      </c>
      <c r="AY81" s="63">
        <v>0.22318987702472862</v>
      </c>
      <c r="AZ81" s="28">
        <v>87235</v>
      </c>
      <c r="BA81" s="63">
        <v>0.77681012297527141</v>
      </c>
      <c r="BB81" s="69"/>
    </row>
    <row r="82" spans="2:54" ht="13.5" customHeight="1">
      <c r="B82" s="283"/>
      <c r="C82" s="344"/>
      <c r="D82" s="49" t="s">
        <v>129</v>
      </c>
      <c r="E82" s="224">
        <v>30</v>
      </c>
      <c r="F82" s="212">
        <v>5</v>
      </c>
      <c r="G82" s="199">
        <f t="shared" si="56"/>
        <v>0.16666666666666666</v>
      </c>
      <c r="H82" s="212">
        <v>25</v>
      </c>
      <c r="I82" s="199">
        <f t="shared" si="57"/>
        <v>0.83333333333333337</v>
      </c>
      <c r="J82" s="224">
        <v>76</v>
      </c>
      <c r="K82" s="212">
        <v>12</v>
      </c>
      <c r="L82" s="199">
        <f t="shared" si="58"/>
        <v>0.15789473684210525</v>
      </c>
      <c r="M82" s="212">
        <v>64</v>
      </c>
      <c r="N82" s="199">
        <f t="shared" si="59"/>
        <v>0.84210526315789469</v>
      </c>
      <c r="O82" s="224">
        <v>9613</v>
      </c>
      <c r="P82" s="212">
        <v>1888</v>
      </c>
      <c r="Q82" s="199">
        <f t="shared" si="60"/>
        <v>0.19640070737542911</v>
      </c>
      <c r="R82" s="212">
        <v>7725</v>
      </c>
      <c r="S82" s="199">
        <f t="shared" si="61"/>
        <v>0.80359929262457086</v>
      </c>
      <c r="T82" s="224">
        <v>4657</v>
      </c>
      <c r="U82" s="212">
        <v>956</v>
      </c>
      <c r="V82" s="199">
        <f t="shared" si="62"/>
        <v>0.20528237062486579</v>
      </c>
      <c r="W82" s="212">
        <v>3701</v>
      </c>
      <c r="X82" s="199">
        <f t="shared" si="63"/>
        <v>0.79471762937513424</v>
      </c>
      <c r="Y82" s="224">
        <v>2234</v>
      </c>
      <c r="Z82" s="212">
        <v>299</v>
      </c>
      <c r="AA82" s="199">
        <f t="shared" si="64"/>
        <v>0.13384064458370637</v>
      </c>
      <c r="AB82" s="212">
        <v>1935</v>
      </c>
      <c r="AC82" s="199">
        <f t="shared" si="65"/>
        <v>0.86615935541629363</v>
      </c>
      <c r="AD82" s="224">
        <v>1118</v>
      </c>
      <c r="AE82" s="212">
        <v>75</v>
      </c>
      <c r="AF82" s="199">
        <f t="shared" si="66"/>
        <v>6.7084078711985684E-2</v>
      </c>
      <c r="AG82" s="212">
        <v>1043</v>
      </c>
      <c r="AH82" s="199">
        <f t="shared" si="67"/>
        <v>0.93291592128801426</v>
      </c>
      <c r="AI82" s="224">
        <v>548</v>
      </c>
      <c r="AJ82" s="212">
        <v>9</v>
      </c>
      <c r="AK82" s="199">
        <f t="shared" si="68"/>
        <v>1.6423357664233577E-2</v>
      </c>
      <c r="AL82" s="212">
        <v>539</v>
      </c>
      <c r="AM82" s="199">
        <f t="shared" si="69"/>
        <v>0.98357664233576647</v>
      </c>
      <c r="AN82" s="224">
        <f t="shared" si="70"/>
        <v>18276</v>
      </c>
      <c r="AO82" s="212">
        <f t="shared" si="71"/>
        <v>3244</v>
      </c>
      <c r="AP82" s="199">
        <f t="shared" si="72"/>
        <v>0.17750054716568175</v>
      </c>
      <c r="AQ82" s="211">
        <f t="shared" si="55"/>
        <v>15032</v>
      </c>
      <c r="AR82" s="199">
        <f t="shared" si="73"/>
        <v>0.82249945283431825</v>
      </c>
      <c r="AS82" s="69"/>
      <c r="AT82" s="283"/>
      <c r="AU82" s="344"/>
      <c r="AV82" s="8" t="s">
        <v>129</v>
      </c>
      <c r="AW82" s="140">
        <v>20852</v>
      </c>
      <c r="AX82" s="28">
        <v>3339</v>
      </c>
      <c r="AY82" s="63">
        <v>0.16012852484174181</v>
      </c>
      <c r="AZ82" s="28">
        <v>17513</v>
      </c>
      <c r="BA82" s="63">
        <v>0.83987147515825822</v>
      </c>
      <c r="BB82" s="69"/>
    </row>
    <row r="83" spans="2:54" ht="13.5" customHeight="1">
      <c r="B83" s="284"/>
      <c r="C83" s="345"/>
      <c r="D83" s="53" t="s">
        <v>128</v>
      </c>
      <c r="E83" s="181">
        <v>241</v>
      </c>
      <c r="F83" s="182">
        <v>39</v>
      </c>
      <c r="G83" s="180">
        <f t="shared" si="56"/>
        <v>0.16182572614107885</v>
      </c>
      <c r="H83" s="182">
        <v>202</v>
      </c>
      <c r="I83" s="180">
        <f t="shared" si="57"/>
        <v>0.83817427385892118</v>
      </c>
      <c r="J83" s="181">
        <v>604</v>
      </c>
      <c r="K83" s="182">
        <v>92</v>
      </c>
      <c r="L83" s="180">
        <f t="shared" si="58"/>
        <v>0.15231788079470199</v>
      </c>
      <c r="M83" s="182">
        <v>512</v>
      </c>
      <c r="N83" s="180">
        <f t="shared" si="59"/>
        <v>0.84768211920529801</v>
      </c>
      <c r="O83" s="181">
        <v>52812</v>
      </c>
      <c r="P83" s="182">
        <v>13698</v>
      </c>
      <c r="Q83" s="180">
        <f t="shared" si="60"/>
        <v>0.25937286980231766</v>
      </c>
      <c r="R83" s="182">
        <v>39114</v>
      </c>
      <c r="S83" s="180">
        <f t="shared" si="61"/>
        <v>0.74062713019768234</v>
      </c>
      <c r="T83" s="181">
        <v>41040</v>
      </c>
      <c r="U83" s="182">
        <v>9526</v>
      </c>
      <c r="V83" s="180">
        <f t="shared" si="62"/>
        <v>0.23211500974658869</v>
      </c>
      <c r="W83" s="182">
        <v>31514</v>
      </c>
      <c r="X83" s="180">
        <f t="shared" si="63"/>
        <v>0.76788499025341128</v>
      </c>
      <c r="Y83" s="181">
        <v>23895</v>
      </c>
      <c r="Z83" s="182">
        <v>4074</v>
      </c>
      <c r="AA83" s="180">
        <f t="shared" si="64"/>
        <v>0.17049591964846203</v>
      </c>
      <c r="AB83" s="182">
        <v>19821</v>
      </c>
      <c r="AC83" s="180">
        <f t="shared" si="65"/>
        <v>0.829504080351538</v>
      </c>
      <c r="AD83" s="181">
        <v>10720</v>
      </c>
      <c r="AE83" s="182">
        <v>1209</v>
      </c>
      <c r="AF83" s="180">
        <f t="shared" si="66"/>
        <v>0.11277985074626866</v>
      </c>
      <c r="AG83" s="182">
        <v>9511</v>
      </c>
      <c r="AH83" s="180">
        <f t="shared" si="67"/>
        <v>0.88722014925373138</v>
      </c>
      <c r="AI83" s="181">
        <v>3492</v>
      </c>
      <c r="AJ83" s="182">
        <v>215</v>
      </c>
      <c r="AK83" s="180">
        <f t="shared" si="68"/>
        <v>6.1569301260022913E-2</v>
      </c>
      <c r="AL83" s="182">
        <v>3277</v>
      </c>
      <c r="AM83" s="180">
        <f t="shared" si="69"/>
        <v>0.93843069873997709</v>
      </c>
      <c r="AN83" s="181">
        <f t="shared" si="70"/>
        <v>132804</v>
      </c>
      <c r="AO83" s="182">
        <f t="shared" si="71"/>
        <v>28853</v>
      </c>
      <c r="AP83" s="180">
        <f t="shared" si="72"/>
        <v>0.21726002228848529</v>
      </c>
      <c r="AQ83" s="220">
        <f t="shared" si="55"/>
        <v>103951</v>
      </c>
      <c r="AR83" s="180">
        <f t="shared" si="73"/>
        <v>0.78273997771151471</v>
      </c>
      <c r="AS83" s="69"/>
      <c r="AT83" s="284"/>
      <c r="AU83" s="345"/>
      <c r="AV83" s="110" t="s">
        <v>67</v>
      </c>
      <c r="AW83" s="140">
        <v>133151</v>
      </c>
      <c r="AX83" s="28">
        <v>28403</v>
      </c>
      <c r="AY83" s="63">
        <v>0.21331420717831634</v>
      </c>
      <c r="AZ83" s="28">
        <v>104748</v>
      </c>
      <c r="BA83" s="63">
        <v>0.7866857928216836</v>
      </c>
      <c r="BB83" s="69"/>
    </row>
    <row r="84" spans="2:54" ht="13.5" customHeight="1">
      <c r="B84" s="282">
        <v>27</v>
      </c>
      <c r="C84" s="343" t="s">
        <v>31</v>
      </c>
      <c r="D84" s="54" t="s">
        <v>130</v>
      </c>
      <c r="E84" s="175">
        <v>37</v>
      </c>
      <c r="F84" s="176">
        <v>4</v>
      </c>
      <c r="G84" s="174">
        <f t="shared" si="56"/>
        <v>0.10810810810810811</v>
      </c>
      <c r="H84" s="176">
        <v>33</v>
      </c>
      <c r="I84" s="174">
        <f t="shared" si="57"/>
        <v>0.89189189189189189</v>
      </c>
      <c r="J84" s="175">
        <v>88</v>
      </c>
      <c r="K84" s="176">
        <v>13</v>
      </c>
      <c r="L84" s="174">
        <f t="shared" si="58"/>
        <v>0.14772727272727273</v>
      </c>
      <c r="M84" s="176">
        <v>75</v>
      </c>
      <c r="N84" s="174">
        <f t="shared" si="59"/>
        <v>0.85227272727272729</v>
      </c>
      <c r="O84" s="175">
        <v>6811</v>
      </c>
      <c r="P84" s="176">
        <v>1627</v>
      </c>
      <c r="Q84" s="174">
        <f t="shared" si="60"/>
        <v>0.23887828512700043</v>
      </c>
      <c r="R84" s="176">
        <v>5184</v>
      </c>
      <c r="S84" s="174">
        <f t="shared" si="61"/>
        <v>0.76112171487299951</v>
      </c>
      <c r="T84" s="175">
        <v>5610</v>
      </c>
      <c r="U84" s="176">
        <v>1190</v>
      </c>
      <c r="V84" s="174">
        <f t="shared" si="62"/>
        <v>0.21212121212121213</v>
      </c>
      <c r="W84" s="176">
        <v>4420</v>
      </c>
      <c r="X84" s="174">
        <f t="shared" si="63"/>
        <v>0.78787878787878785</v>
      </c>
      <c r="Y84" s="175">
        <v>3439</v>
      </c>
      <c r="Z84" s="176">
        <v>573</v>
      </c>
      <c r="AA84" s="174">
        <f t="shared" si="64"/>
        <v>0.16661820296597848</v>
      </c>
      <c r="AB84" s="176">
        <v>2866</v>
      </c>
      <c r="AC84" s="174">
        <f t="shared" si="65"/>
        <v>0.83338179703402149</v>
      </c>
      <c r="AD84" s="175">
        <v>1787</v>
      </c>
      <c r="AE84" s="176">
        <v>198</v>
      </c>
      <c r="AF84" s="174">
        <f t="shared" si="66"/>
        <v>0.11080022383883603</v>
      </c>
      <c r="AG84" s="176">
        <v>1589</v>
      </c>
      <c r="AH84" s="174">
        <f t="shared" si="67"/>
        <v>0.88919977616116397</v>
      </c>
      <c r="AI84" s="175">
        <v>573</v>
      </c>
      <c r="AJ84" s="176">
        <v>46</v>
      </c>
      <c r="AK84" s="174">
        <f t="shared" si="68"/>
        <v>8.0279232111692841E-2</v>
      </c>
      <c r="AL84" s="176">
        <v>527</v>
      </c>
      <c r="AM84" s="174">
        <f t="shared" si="69"/>
        <v>0.91972076788830714</v>
      </c>
      <c r="AN84" s="175">
        <f t="shared" si="70"/>
        <v>18345</v>
      </c>
      <c r="AO84" s="176">
        <f t="shared" si="71"/>
        <v>3651</v>
      </c>
      <c r="AP84" s="174">
        <f t="shared" si="72"/>
        <v>0.19901880621422732</v>
      </c>
      <c r="AQ84" s="203">
        <f t="shared" si="55"/>
        <v>14694</v>
      </c>
      <c r="AR84" s="174">
        <f t="shared" si="73"/>
        <v>0.8009811937857727</v>
      </c>
      <c r="AS84" s="69"/>
      <c r="AT84" s="282">
        <v>27</v>
      </c>
      <c r="AU84" s="343" t="s">
        <v>31</v>
      </c>
      <c r="AV84" s="8" t="s">
        <v>123</v>
      </c>
      <c r="AW84" s="140">
        <v>18027</v>
      </c>
      <c r="AX84" s="28">
        <v>3654</v>
      </c>
      <c r="AY84" s="63">
        <v>0.20269595606590116</v>
      </c>
      <c r="AZ84" s="28">
        <v>14373</v>
      </c>
      <c r="BA84" s="63">
        <v>0.79730404393409882</v>
      </c>
      <c r="BB84" s="69"/>
    </row>
    <row r="85" spans="2:54" ht="13.5" customHeight="1">
      <c r="B85" s="283"/>
      <c r="C85" s="344"/>
      <c r="D85" s="49" t="s">
        <v>129</v>
      </c>
      <c r="E85" s="224">
        <v>6</v>
      </c>
      <c r="F85" s="212">
        <v>2</v>
      </c>
      <c r="G85" s="199">
        <f t="shared" si="56"/>
        <v>0.33333333333333331</v>
      </c>
      <c r="H85" s="212">
        <v>4</v>
      </c>
      <c r="I85" s="199">
        <f t="shared" si="57"/>
        <v>0.66666666666666663</v>
      </c>
      <c r="J85" s="224">
        <v>13</v>
      </c>
      <c r="K85" s="212">
        <v>2</v>
      </c>
      <c r="L85" s="199">
        <f t="shared" si="58"/>
        <v>0.15384615384615385</v>
      </c>
      <c r="M85" s="212">
        <v>11</v>
      </c>
      <c r="N85" s="199">
        <f t="shared" si="59"/>
        <v>0.84615384615384615</v>
      </c>
      <c r="O85" s="224">
        <v>1535</v>
      </c>
      <c r="P85" s="212">
        <v>249</v>
      </c>
      <c r="Q85" s="199">
        <f t="shared" si="60"/>
        <v>0.16221498371335505</v>
      </c>
      <c r="R85" s="212">
        <v>1286</v>
      </c>
      <c r="S85" s="199">
        <f t="shared" si="61"/>
        <v>0.83778501628664492</v>
      </c>
      <c r="T85" s="224">
        <v>668</v>
      </c>
      <c r="U85" s="212">
        <v>121</v>
      </c>
      <c r="V85" s="199">
        <f t="shared" si="62"/>
        <v>0.18113772455089822</v>
      </c>
      <c r="W85" s="212">
        <v>547</v>
      </c>
      <c r="X85" s="199">
        <f t="shared" si="63"/>
        <v>0.81886227544910184</v>
      </c>
      <c r="Y85" s="224">
        <v>361</v>
      </c>
      <c r="Z85" s="212">
        <v>37</v>
      </c>
      <c r="AA85" s="199">
        <f t="shared" si="64"/>
        <v>0.10249307479224377</v>
      </c>
      <c r="AB85" s="212">
        <v>324</v>
      </c>
      <c r="AC85" s="199">
        <f t="shared" si="65"/>
        <v>0.89750692520775621</v>
      </c>
      <c r="AD85" s="224">
        <v>215</v>
      </c>
      <c r="AE85" s="212">
        <v>16</v>
      </c>
      <c r="AF85" s="199">
        <f t="shared" si="66"/>
        <v>7.441860465116279E-2</v>
      </c>
      <c r="AG85" s="212">
        <v>199</v>
      </c>
      <c r="AH85" s="199">
        <f t="shared" si="67"/>
        <v>0.92558139534883721</v>
      </c>
      <c r="AI85" s="224">
        <v>105</v>
      </c>
      <c r="AJ85" s="212">
        <v>1</v>
      </c>
      <c r="AK85" s="199">
        <f t="shared" si="68"/>
        <v>9.5238095238095247E-3</v>
      </c>
      <c r="AL85" s="212">
        <v>104</v>
      </c>
      <c r="AM85" s="199">
        <f t="shared" si="69"/>
        <v>0.99047619047619051</v>
      </c>
      <c r="AN85" s="224">
        <f t="shared" si="70"/>
        <v>2903</v>
      </c>
      <c r="AO85" s="212">
        <f t="shared" si="71"/>
        <v>428</v>
      </c>
      <c r="AP85" s="199">
        <f t="shared" si="72"/>
        <v>0.14743368928694453</v>
      </c>
      <c r="AQ85" s="211">
        <f t="shared" si="55"/>
        <v>2475</v>
      </c>
      <c r="AR85" s="199">
        <f t="shared" si="73"/>
        <v>0.85256631071305544</v>
      </c>
      <c r="AS85" s="69"/>
      <c r="AT85" s="283"/>
      <c r="AU85" s="344"/>
      <c r="AV85" s="8" t="s">
        <v>129</v>
      </c>
      <c r="AW85" s="140">
        <v>3429</v>
      </c>
      <c r="AX85" s="28">
        <v>434</v>
      </c>
      <c r="AY85" s="63">
        <v>0.12656751239428404</v>
      </c>
      <c r="AZ85" s="28">
        <v>2995</v>
      </c>
      <c r="BA85" s="63">
        <v>0.8734324876057159</v>
      </c>
      <c r="BB85" s="69"/>
    </row>
    <row r="86" spans="2:54" ht="13.5" customHeight="1">
      <c r="B86" s="284"/>
      <c r="C86" s="345"/>
      <c r="D86" s="53" t="s">
        <v>128</v>
      </c>
      <c r="E86" s="181">
        <v>43</v>
      </c>
      <c r="F86" s="182">
        <v>6</v>
      </c>
      <c r="G86" s="180">
        <f t="shared" si="56"/>
        <v>0.13953488372093023</v>
      </c>
      <c r="H86" s="182">
        <v>37</v>
      </c>
      <c r="I86" s="180">
        <f t="shared" si="57"/>
        <v>0.86046511627906974</v>
      </c>
      <c r="J86" s="181">
        <v>101</v>
      </c>
      <c r="K86" s="182">
        <v>15</v>
      </c>
      <c r="L86" s="180">
        <f t="shared" si="58"/>
        <v>0.14851485148514851</v>
      </c>
      <c r="M86" s="182">
        <v>86</v>
      </c>
      <c r="N86" s="180">
        <f t="shared" si="59"/>
        <v>0.85148514851485146</v>
      </c>
      <c r="O86" s="181">
        <v>8346</v>
      </c>
      <c r="P86" s="182">
        <v>1876</v>
      </c>
      <c r="Q86" s="180">
        <f t="shared" si="60"/>
        <v>0.22477833692786964</v>
      </c>
      <c r="R86" s="182">
        <v>6470</v>
      </c>
      <c r="S86" s="180">
        <f t="shared" si="61"/>
        <v>0.77522166307213036</v>
      </c>
      <c r="T86" s="181">
        <v>6278</v>
      </c>
      <c r="U86" s="182">
        <v>1311</v>
      </c>
      <c r="V86" s="180">
        <f t="shared" si="62"/>
        <v>0.20882446639057026</v>
      </c>
      <c r="W86" s="182">
        <v>4967</v>
      </c>
      <c r="X86" s="180">
        <f t="shared" si="63"/>
        <v>0.79117553360942972</v>
      </c>
      <c r="Y86" s="181">
        <v>3800</v>
      </c>
      <c r="Z86" s="182">
        <v>610</v>
      </c>
      <c r="AA86" s="180">
        <f t="shared" si="64"/>
        <v>0.16052631578947368</v>
      </c>
      <c r="AB86" s="182">
        <v>3190</v>
      </c>
      <c r="AC86" s="180">
        <f t="shared" si="65"/>
        <v>0.83947368421052626</v>
      </c>
      <c r="AD86" s="181">
        <v>2002</v>
      </c>
      <c r="AE86" s="182">
        <v>214</v>
      </c>
      <c r="AF86" s="180">
        <f t="shared" si="66"/>
        <v>0.1068931068931069</v>
      </c>
      <c r="AG86" s="182">
        <v>1788</v>
      </c>
      <c r="AH86" s="180">
        <f t="shared" si="67"/>
        <v>0.89310689310689306</v>
      </c>
      <c r="AI86" s="181">
        <v>678</v>
      </c>
      <c r="AJ86" s="182">
        <v>47</v>
      </c>
      <c r="AK86" s="180">
        <f t="shared" si="68"/>
        <v>6.9321533923303841E-2</v>
      </c>
      <c r="AL86" s="182">
        <v>631</v>
      </c>
      <c r="AM86" s="180">
        <f t="shared" si="69"/>
        <v>0.93067846607669613</v>
      </c>
      <c r="AN86" s="181">
        <f t="shared" si="70"/>
        <v>21248</v>
      </c>
      <c r="AO86" s="182">
        <f t="shared" si="71"/>
        <v>4079</v>
      </c>
      <c r="AP86" s="180">
        <f t="shared" si="72"/>
        <v>0.19197100903614459</v>
      </c>
      <c r="AQ86" s="220">
        <f t="shared" si="55"/>
        <v>17169</v>
      </c>
      <c r="AR86" s="180">
        <f t="shared" si="73"/>
        <v>0.80802899096385539</v>
      </c>
      <c r="AS86" s="69"/>
      <c r="AT86" s="284"/>
      <c r="AU86" s="345"/>
      <c r="AV86" s="110" t="s">
        <v>67</v>
      </c>
      <c r="AW86" s="140">
        <v>21456</v>
      </c>
      <c r="AX86" s="28">
        <v>4088</v>
      </c>
      <c r="AY86" s="63">
        <v>0.19052945563012677</v>
      </c>
      <c r="AZ86" s="28">
        <v>17368</v>
      </c>
      <c r="BA86" s="63">
        <v>0.8094705443698732</v>
      </c>
      <c r="BB86" s="69"/>
    </row>
    <row r="87" spans="2:54" ht="13.5" customHeight="1">
      <c r="B87" s="282">
        <v>28</v>
      </c>
      <c r="C87" s="343" t="s">
        <v>32</v>
      </c>
      <c r="D87" s="54" t="s">
        <v>130</v>
      </c>
      <c r="E87" s="175">
        <v>25</v>
      </c>
      <c r="F87" s="176">
        <v>1</v>
      </c>
      <c r="G87" s="174">
        <f t="shared" si="56"/>
        <v>0.04</v>
      </c>
      <c r="H87" s="176">
        <v>24</v>
      </c>
      <c r="I87" s="174">
        <f t="shared" si="57"/>
        <v>0.96</v>
      </c>
      <c r="J87" s="175">
        <v>98</v>
      </c>
      <c r="K87" s="176">
        <v>13</v>
      </c>
      <c r="L87" s="174">
        <f t="shared" si="58"/>
        <v>0.1326530612244898</v>
      </c>
      <c r="M87" s="176">
        <v>85</v>
      </c>
      <c r="N87" s="174">
        <f t="shared" si="59"/>
        <v>0.86734693877551017</v>
      </c>
      <c r="O87" s="175">
        <v>6315</v>
      </c>
      <c r="P87" s="176">
        <v>1665</v>
      </c>
      <c r="Q87" s="174">
        <f t="shared" si="60"/>
        <v>0.26365795724465557</v>
      </c>
      <c r="R87" s="176">
        <v>4650</v>
      </c>
      <c r="S87" s="174">
        <f t="shared" si="61"/>
        <v>0.73634204275534443</v>
      </c>
      <c r="T87" s="175">
        <v>5307</v>
      </c>
      <c r="U87" s="176">
        <v>1175</v>
      </c>
      <c r="V87" s="174">
        <f t="shared" si="62"/>
        <v>0.22140569059732429</v>
      </c>
      <c r="W87" s="176">
        <v>4132</v>
      </c>
      <c r="X87" s="174">
        <f t="shared" si="63"/>
        <v>0.77859430940267571</v>
      </c>
      <c r="Y87" s="175">
        <v>2870</v>
      </c>
      <c r="Z87" s="176">
        <v>431</v>
      </c>
      <c r="AA87" s="174">
        <f t="shared" si="64"/>
        <v>0.15017421602787456</v>
      </c>
      <c r="AB87" s="176">
        <v>2439</v>
      </c>
      <c r="AC87" s="174">
        <f t="shared" si="65"/>
        <v>0.84982578397212538</v>
      </c>
      <c r="AD87" s="175">
        <v>1176</v>
      </c>
      <c r="AE87" s="176">
        <v>115</v>
      </c>
      <c r="AF87" s="174">
        <f t="shared" si="66"/>
        <v>9.7789115646258501E-2</v>
      </c>
      <c r="AG87" s="176">
        <v>1061</v>
      </c>
      <c r="AH87" s="174">
        <f t="shared" si="67"/>
        <v>0.90221088435374153</v>
      </c>
      <c r="AI87" s="175">
        <v>329</v>
      </c>
      <c r="AJ87" s="176">
        <v>16</v>
      </c>
      <c r="AK87" s="174">
        <f t="shared" si="68"/>
        <v>4.8632218844984802E-2</v>
      </c>
      <c r="AL87" s="176">
        <v>313</v>
      </c>
      <c r="AM87" s="174">
        <f t="shared" si="69"/>
        <v>0.95136778115501519</v>
      </c>
      <c r="AN87" s="175">
        <f t="shared" si="70"/>
        <v>16120</v>
      </c>
      <c r="AO87" s="176">
        <f t="shared" si="71"/>
        <v>3416</v>
      </c>
      <c r="AP87" s="174">
        <f t="shared" si="72"/>
        <v>0.21191066997518609</v>
      </c>
      <c r="AQ87" s="203">
        <f t="shared" si="55"/>
        <v>12704</v>
      </c>
      <c r="AR87" s="174">
        <f t="shared" si="73"/>
        <v>0.78808933002481385</v>
      </c>
      <c r="AS87" s="69"/>
      <c r="AT87" s="282">
        <v>28</v>
      </c>
      <c r="AU87" s="343" t="s">
        <v>32</v>
      </c>
      <c r="AV87" s="8" t="s">
        <v>123</v>
      </c>
      <c r="AW87" s="140">
        <v>15724</v>
      </c>
      <c r="AX87" s="28">
        <v>3339</v>
      </c>
      <c r="AY87" s="63">
        <v>0.21235054693462224</v>
      </c>
      <c r="AZ87" s="28">
        <v>12385</v>
      </c>
      <c r="BA87" s="63">
        <v>0.78764945306537781</v>
      </c>
      <c r="BB87" s="69"/>
    </row>
    <row r="88" spans="2:54" ht="13.5" customHeight="1">
      <c r="B88" s="283"/>
      <c r="C88" s="344"/>
      <c r="D88" s="49" t="s">
        <v>129</v>
      </c>
      <c r="E88" s="224">
        <v>4</v>
      </c>
      <c r="F88" s="212">
        <v>0</v>
      </c>
      <c r="G88" s="199">
        <f t="shared" si="56"/>
        <v>0</v>
      </c>
      <c r="H88" s="212">
        <v>4</v>
      </c>
      <c r="I88" s="199">
        <f t="shared" si="57"/>
        <v>1</v>
      </c>
      <c r="J88" s="224">
        <v>6</v>
      </c>
      <c r="K88" s="212">
        <v>0</v>
      </c>
      <c r="L88" s="199">
        <f t="shared" si="58"/>
        <v>0</v>
      </c>
      <c r="M88" s="212">
        <v>6</v>
      </c>
      <c r="N88" s="199">
        <f t="shared" si="59"/>
        <v>1</v>
      </c>
      <c r="O88" s="224">
        <v>1226</v>
      </c>
      <c r="P88" s="212">
        <v>254</v>
      </c>
      <c r="Q88" s="199">
        <f t="shared" si="60"/>
        <v>0.20717781402936378</v>
      </c>
      <c r="R88" s="212">
        <v>972</v>
      </c>
      <c r="S88" s="199">
        <f t="shared" si="61"/>
        <v>0.79282218597063625</v>
      </c>
      <c r="T88" s="224">
        <v>581</v>
      </c>
      <c r="U88" s="212">
        <v>105</v>
      </c>
      <c r="V88" s="199">
        <f t="shared" si="62"/>
        <v>0.18072289156626506</v>
      </c>
      <c r="W88" s="212">
        <v>476</v>
      </c>
      <c r="X88" s="199">
        <f t="shared" si="63"/>
        <v>0.81927710843373491</v>
      </c>
      <c r="Y88" s="224">
        <v>279</v>
      </c>
      <c r="Z88" s="212">
        <v>32</v>
      </c>
      <c r="AA88" s="199">
        <f t="shared" si="64"/>
        <v>0.11469534050179211</v>
      </c>
      <c r="AB88" s="212">
        <v>247</v>
      </c>
      <c r="AC88" s="199">
        <f t="shared" si="65"/>
        <v>0.88530465949820791</v>
      </c>
      <c r="AD88" s="224">
        <v>122</v>
      </c>
      <c r="AE88" s="212">
        <v>7</v>
      </c>
      <c r="AF88" s="199">
        <f t="shared" si="66"/>
        <v>5.737704918032787E-2</v>
      </c>
      <c r="AG88" s="212">
        <v>115</v>
      </c>
      <c r="AH88" s="199">
        <f t="shared" si="67"/>
        <v>0.94262295081967218</v>
      </c>
      <c r="AI88" s="224">
        <v>82</v>
      </c>
      <c r="AJ88" s="212">
        <v>0</v>
      </c>
      <c r="AK88" s="199">
        <f t="shared" si="68"/>
        <v>0</v>
      </c>
      <c r="AL88" s="212">
        <v>82</v>
      </c>
      <c r="AM88" s="199">
        <f t="shared" si="69"/>
        <v>1</v>
      </c>
      <c r="AN88" s="224">
        <f t="shared" si="70"/>
        <v>2300</v>
      </c>
      <c r="AO88" s="212">
        <f t="shared" si="71"/>
        <v>398</v>
      </c>
      <c r="AP88" s="199">
        <f t="shared" si="72"/>
        <v>0.17304347826086958</v>
      </c>
      <c r="AQ88" s="211">
        <f t="shared" si="55"/>
        <v>1902</v>
      </c>
      <c r="AR88" s="199">
        <f t="shared" si="73"/>
        <v>0.82695652173913048</v>
      </c>
      <c r="AS88" s="69"/>
      <c r="AT88" s="283"/>
      <c r="AU88" s="344"/>
      <c r="AV88" s="8" t="s">
        <v>129</v>
      </c>
      <c r="AW88" s="140">
        <v>2624</v>
      </c>
      <c r="AX88" s="28">
        <v>429</v>
      </c>
      <c r="AY88" s="63">
        <v>0.16349085365853658</v>
      </c>
      <c r="AZ88" s="28">
        <v>2195</v>
      </c>
      <c r="BA88" s="63">
        <v>0.83650914634146345</v>
      </c>
      <c r="BB88" s="69"/>
    </row>
    <row r="89" spans="2:54" ht="13.5" customHeight="1">
      <c r="B89" s="284"/>
      <c r="C89" s="345"/>
      <c r="D89" s="53" t="s">
        <v>128</v>
      </c>
      <c r="E89" s="181">
        <v>29</v>
      </c>
      <c r="F89" s="182">
        <v>1</v>
      </c>
      <c r="G89" s="180">
        <f t="shared" si="56"/>
        <v>3.4482758620689655E-2</v>
      </c>
      <c r="H89" s="182">
        <v>28</v>
      </c>
      <c r="I89" s="180">
        <f t="shared" si="57"/>
        <v>0.96551724137931039</v>
      </c>
      <c r="J89" s="181">
        <v>104</v>
      </c>
      <c r="K89" s="182">
        <v>13</v>
      </c>
      <c r="L89" s="180">
        <f t="shared" si="58"/>
        <v>0.125</v>
      </c>
      <c r="M89" s="182">
        <v>91</v>
      </c>
      <c r="N89" s="180">
        <f t="shared" si="59"/>
        <v>0.875</v>
      </c>
      <c r="O89" s="181">
        <v>7541</v>
      </c>
      <c r="P89" s="182">
        <v>1919</v>
      </c>
      <c r="Q89" s="180">
        <f t="shared" si="60"/>
        <v>0.25447553374883969</v>
      </c>
      <c r="R89" s="182">
        <v>5622</v>
      </c>
      <c r="S89" s="180">
        <f t="shared" si="61"/>
        <v>0.74552446625116031</v>
      </c>
      <c r="T89" s="181">
        <v>5888</v>
      </c>
      <c r="U89" s="182">
        <v>1280</v>
      </c>
      <c r="V89" s="180">
        <f t="shared" si="62"/>
        <v>0.21739130434782608</v>
      </c>
      <c r="W89" s="182">
        <v>4608</v>
      </c>
      <c r="X89" s="180">
        <f t="shared" si="63"/>
        <v>0.78260869565217395</v>
      </c>
      <c r="Y89" s="181">
        <v>3149</v>
      </c>
      <c r="Z89" s="182">
        <v>463</v>
      </c>
      <c r="AA89" s="180">
        <f t="shared" si="64"/>
        <v>0.14703080342966021</v>
      </c>
      <c r="AB89" s="182">
        <v>2686</v>
      </c>
      <c r="AC89" s="180">
        <f t="shared" si="65"/>
        <v>0.85296919657033976</v>
      </c>
      <c r="AD89" s="181">
        <v>1298</v>
      </c>
      <c r="AE89" s="182">
        <v>122</v>
      </c>
      <c r="AF89" s="180">
        <f t="shared" si="66"/>
        <v>9.3990755007704166E-2</v>
      </c>
      <c r="AG89" s="182">
        <v>1176</v>
      </c>
      <c r="AH89" s="180">
        <f t="shared" si="67"/>
        <v>0.90600924499229585</v>
      </c>
      <c r="AI89" s="181">
        <v>411</v>
      </c>
      <c r="AJ89" s="182">
        <v>16</v>
      </c>
      <c r="AK89" s="180">
        <f t="shared" si="68"/>
        <v>3.8929440389294405E-2</v>
      </c>
      <c r="AL89" s="182">
        <v>395</v>
      </c>
      <c r="AM89" s="180">
        <f t="shared" si="69"/>
        <v>0.96107055961070564</v>
      </c>
      <c r="AN89" s="181">
        <f t="shared" si="70"/>
        <v>18420</v>
      </c>
      <c r="AO89" s="182">
        <f t="shared" si="71"/>
        <v>3814</v>
      </c>
      <c r="AP89" s="180">
        <f t="shared" si="72"/>
        <v>0.20705754614549401</v>
      </c>
      <c r="AQ89" s="220">
        <f t="shared" si="55"/>
        <v>14606</v>
      </c>
      <c r="AR89" s="180">
        <f t="shared" si="73"/>
        <v>0.79294245385450601</v>
      </c>
      <c r="AS89" s="69"/>
      <c r="AT89" s="284"/>
      <c r="AU89" s="345"/>
      <c r="AV89" s="110" t="s">
        <v>67</v>
      </c>
      <c r="AW89" s="140">
        <v>18348</v>
      </c>
      <c r="AX89" s="28">
        <v>3768</v>
      </c>
      <c r="AY89" s="63">
        <v>0.2053629823413996</v>
      </c>
      <c r="AZ89" s="28">
        <v>14580</v>
      </c>
      <c r="BA89" s="63">
        <v>0.7946370176586004</v>
      </c>
      <c r="BB89" s="69"/>
    </row>
    <row r="90" spans="2:54" ht="13.5" customHeight="1">
      <c r="B90" s="282">
        <v>29</v>
      </c>
      <c r="C90" s="343" t="s">
        <v>33</v>
      </c>
      <c r="D90" s="54" t="s">
        <v>130</v>
      </c>
      <c r="E90" s="175">
        <v>26</v>
      </c>
      <c r="F90" s="176">
        <v>5</v>
      </c>
      <c r="G90" s="174">
        <f t="shared" si="56"/>
        <v>0.19230769230769232</v>
      </c>
      <c r="H90" s="176">
        <v>21</v>
      </c>
      <c r="I90" s="174">
        <f t="shared" si="57"/>
        <v>0.80769230769230771</v>
      </c>
      <c r="J90" s="175">
        <v>60</v>
      </c>
      <c r="K90" s="176">
        <v>13</v>
      </c>
      <c r="L90" s="174">
        <f t="shared" si="58"/>
        <v>0.21666666666666667</v>
      </c>
      <c r="M90" s="176">
        <v>47</v>
      </c>
      <c r="N90" s="174">
        <f t="shared" si="59"/>
        <v>0.78333333333333333</v>
      </c>
      <c r="O90" s="175">
        <v>4875</v>
      </c>
      <c r="P90" s="176">
        <v>1287</v>
      </c>
      <c r="Q90" s="174">
        <f t="shared" si="60"/>
        <v>0.26400000000000001</v>
      </c>
      <c r="R90" s="176">
        <v>3588</v>
      </c>
      <c r="S90" s="174">
        <f t="shared" si="61"/>
        <v>0.73599999999999999</v>
      </c>
      <c r="T90" s="175">
        <v>4184</v>
      </c>
      <c r="U90" s="176">
        <v>986</v>
      </c>
      <c r="V90" s="174">
        <f t="shared" si="62"/>
        <v>0.23565965583173995</v>
      </c>
      <c r="W90" s="176">
        <v>3198</v>
      </c>
      <c r="X90" s="174">
        <f t="shared" si="63"/>
        <v>0.76434034416826002</v>
      </c>
      <c r="Y90" s="175">
        <v>2609</v>
      </c>
      <c r="Z90" s="176">
        <v>501</v>
      </c>
      <c r="AA90" s="174">
        <f t="shared" si="64"/>
        <v>0.19202759678037562</v>
      </c>
      <c r="AB90" s="176">
        <v>2108</v>
      </c>
      <c r="AC90" s="174">
        <f t="shared" si="65"/>
        <v>0.80797240321962438</v>
      </c>
      <c r="AD90" s="175">
        <v>1145</v>
      </c>
      <c r="AE90" s="176">
        <v>144</v>
      </c>
      <c r="AF90" s="174">
        <f t="shared" si="66"/>
        <v>0.125764192139738</v>
      </c>
      <c r="AG90" s="176">
        <v>1001</v>
      </c>
      <c r="AH90" s="174">
        <f t="shared" si="67"/>
        <v>0.874235807860262</v>
      </c>
      <c r="AI90" s="175">
        <v>359</v>
      </c>
      <c r="AJ90" s="176">
        <v>21</v>
      </c>
      <c r="AK90" s="174">
        <f t="shared" si="68"/>
        <v>5.8495821727019497E-2</v>
      </c>
      <c r="AL90" s="176">
        <v>338</v>
      </c>
      <c r="AM90" s="174">
        <f t="shared" si="69"/>
        <v>0.9415041782729805</v>
      </c>
      <c r="AN90" s="175">
        <f t="shared" si="70"/>
        <v>13258</v>
      </c>
      <c r="AO90" s="176">
        <f t="shared" si="71"/>
        <v>2957</v>
      </c>
      <c r="AP90" s="174">
        <f t="shared" si="72"/>
        <v>0.22303514858953086</v>
      </c>
      <c r="AQ90" s="203">
        <f t="shared" si="55"/>
        <v>10301</v>
      </c>
      <c r="AR90" s="174">
        <f t="shared" si="73"/>
        <v>0.77696485141046912</v>
      </c>
      <c r="AS90" s="69"/>
      <c r="AT90" s="282">
        <v>29</v>
      </c>
      <c r="AU90" s="343" t="s">
        <v>33</v>
      </c>
      <c r="AV90" s="8" t="s">
        <v>123</v>
      </c>
      <c r="AW90" s="140">
        <v>13039</v>
      </c>
      <c r="AX90" s="28">
        <v>2963</v>
      </c>
      <c r="AY90" s="63">
        <v>0.22724135286448346</v>
      </c>
      <c r="AZ90" s="28">
        <v>10076</v>
      </c>
      <c r="BA90" s="63">
        <v>0.77275864713551656</v>
      </c>
      <c r="BB90" s="69"/>
    </row>
    <row r="91" spans="2:54" ht="13.5" customHeight="1">
      <c r="B91" s="283"/>
      <c r="C91" s="344"/>
      <c r="D91" s="49" t="s">
        <v>129</v>
      </c>
      <c r="E91" s="224">
        <v>5</v>
      </c>
      <c r="F91" s="212">
        <v>3</v>
      </c>
      <c r="G91" s="199">
        <f t="shared" si="56"/>
        <v>0.6</v>
      </c>
      <c r="H91" s="212">
        <v>2</v>
      </c>
      <c r="I91" s="199">
        <f t="shared" si="57"/>
        <v>0.4</v>
      </c>
      <c r="J91" s="224">
        <v>11</v>
      </c>
      <c r="K91" s="212">
        <v>1</v>
      </c>
      <c r="L91" s="199">
        <f t="shared" si="58"/>
        <v>9.0909090909090912E-2</v>
      </c>
      <c r="M91" s="212">
        <v>10</v>
      </c>
      <c r="N91" s="199">
        <f t="shared" si="59"/>
        <v>0.90909090909090906</v>
      </c>
      <c r="O91" s="224">
        <v>1068</v>
      </c>
      <c r="P91" s="212">
        <v>189</v>
      </c>
      <c r="Q91" s="199">
        <f t="shared" si="60"/>
        <v>0.17696629213483145</v>
      </c>
      <c r="R91" s="212">
        <v>879</v>
      </c>
      <c r="S91" s="199">
        <f t="shared" si="61"/>
        <v>0.8230337078651685</v>
      </c>
      <c r="T91" s="224">
        <v>523</v>
      </c>
      <c r="U91" s="212">
        <v>109</v>
      </c>
      <c r="V91" s="199">
        <f t="shared" si="62"/>
        <v>0.2084130019120459</v>
      </c>
      <c r="W91" s="212">
        <v>414</v>
      </c>
      <c r="X91" s="199">
        <f t="shared" si="63"/>
        <v>0.79158699808795407</v>
      </c>
      <c r="Y91" s="224">
        <v>244</v>
      </c>
      <c r="Z91" s="212">
        <v>33</v>
      </c>
      <c r="AA91" s="199">
        <f t="shared" si="64"/>
        <v>0.13524590163934427</v>
      </c>
      <c r="AB91" s="212">
        <v>211</v>
      </c>
      <c r="AC91" s="199">
        <f t="shared" si="65"/>
        <v>0.86475409836065575</v>
      </c>
      <c r="AD91" s="224">
        <v>141</v>
      </c>
      <c r="AE91" s="212">
        <v>6</v>
      </c>
      <c r="AF91" s="199">
        <f t="shared" si="66"/>
        <v>4.2553191489361701E-2</v>
      </c>
      <c r="AG91" s="212">
        <v>135</v>
      </c>
      <c r="AH91" s="199">
        <f t="shared" si="67"/>
        <v>0.95744680851063835</v>
      </c>
      <c r="AI91" s="224">
        <v>79</v>
      </c>
      <c r="AJ91" s="212">
        <v>0</v>
      </c>
      <c r="AK91" s="199">
        <f t="shared" si="68"/>
        <v>0</v>
      </c>
      <c r="AL91" s="212">
        <v>79</v>
      </c>
      <c r="AM91" s="199">
        <f t="shared" si="69"/>
        <v>1</v>
      </c>
      <c r="AN91" s="224">
        <f t="shared" si="70"/>
        <v>2071</v>
      </c>
      <c r="AO91" s="212">
        <f t="shared" si="71"/>
        <v>341</v>
      </c>
      <c r="AP91" s="199">
        <f t="shared" si="72"/>
        <v>0.16465475615644617</v>
      </c>
      <c r="AQ91" s="211">
        <f t="shared" si="55"/>
        <v>1730</v>
      </c>
      <c r="AR91" s="199">
        <f t="shared" si="73"/>
        <v>0.8353452438435538</v>
      </c>
      <c r="AS91" s="69"/>
      <c r="AT91" s="283"/>
      <c r="AU91" s="344"/>
      <c r="AV91" s="8" t="s">
        <v>129</v>
      </c>
      <c r="AW91" s="140">
        <v>2291</v>
      </c>
      <c r="AX91" s="28">
        <v>361</v>
      </c>
      <c r="AY91" s="63">
        <v>0.15757311217808817</v>
      </c>
      <c r="AZ91" s="28">
        <v>1930</v>
      </c>
      <c r="BA91" s="63">
        <v>0.84242688782191177</v>
      </c>
      <c r="BB91" s="69"/>
    </row>
    <row r="92" spans="2:54" ht="13.5" customHeight="1">
      <c r="B92" s="284"/>
      <c r="C92" s="345"/>
      <c r="D92" s="53" t="s">
        <v>128</v>
      </c>
      <c r="E92" s="181">
        <v>31</v>
      </c>
      <c r="F92" s="182">
        <v>8</v>
      </c>
      <c r="G92" s="180">
        <f t="shared" si="56"/>
        <v>0.25806451612903225</v>
      </c>
      <c r="H92" s="182">
        <v>23</v>
      </c>
      <c r="I92" s="180">
        <f t="shared" si="57"/>
        <v>0.74193548387096775</v>
      </c>
      <c r="J92" s="181">
        <v>71</v>
      </c>
      <c r="K92" s="182">
        <v>14</v>
      </c>
      <c r="L92" s="180">
        <f t="shared" si="58"/>
        <v>0.19718309859154928</v>
      </c>
      <c r="M92" s="182">
        <v>57</v>
      </c>
      <c r="N92" s="180">
        <f t="shared" si="59"/>
        <v>0.80281690140845074</v>
      </c>
      <c r="O92" s="181">
        <v>5943</v>
      </c>
      <c r="P92" s="182">
        <v>1476</v>
      </c>
      <c r="Q92" s="180">
        <f t="shared" si="60"/>
        <v>0.24835941443715295</v>
      </c>
      <c r="R92" s="182">
        <v>4467</v>
      </c>
      <c r="S92" s="180">
        <f t="shared" si="61"/>
        <v>0.75164058556284707</v>
      </c>
      <c r="T92" s="181">
        <v>4707</v>
      </c>
      <c r="U92" s="182">
        <v>1095</v>
      </c>
      <c r="V92" s="180">
        <f t="shared" si="62"/>
        <v>0.23263224984066283</v>
      </c>
      <c r="W92" s="182">
        <v>3612</v>
      </c>
      <c r="X92" s="180">
        <f t="shared" si="63"/>
        <v>0.76736775015933711</v>
      </c>
      <c r="Y92" s="181">
        <v>2853</v>
      </c>
      <c r="Z92" s="182">
        <v>534</v>
      </c>
      <c r="AA92" s="180">
        <f t="shared" si="64"/>
        <v>0.18717139852786541</v>
      </c>
      <c r="AB92" s="182">
        <v>2319</v>
      </c>
      <c r="AC92" s="180">
        <f t="shared" si="65"/>
        <v>0.81282860147213465</v>
      </c>
      <c r="AD92" s="181">
        <v>1286</v>
      </c>
      <c r="AE92" s="182">
        <v>150</v>
      </c>
      <c r="AF92" s="180">
        <f t="shared" si="66"/>
        <v>0.1166407465007776</v>
      </c>
      <c r="AG92" s="182">
        <v>1136</v>
      </c>
      <c r="AH92" s="180">
        <f t="shared" si="67"/>
        <v>0.8833592534992224</v>
      </c>
      <c r="AI92" s="181">
        <v>438</v>
      </c>
      <c r="AJ92" s="182">
        <v>21</v>
      </c>
      <c r="AK92" s="180">
        <f t="shared" si="68"/>
        <v>4.7945205479452052E-2</v>
      </c>
      <c r="AL92" s="182">
        <v>417</v>
      </c>
      <c r="AM92" s="180">
        <f t="shared" si="69"/>
        <v>0.95205479452054798</v>
      </c>
      <c r="AN92" s="181">
        <f t="shared" si="70"/>
        <v>15329</v>
      </c>
      <c r="AO92" s="182">
        <f t="shared" si="71"/>
        <v>3298</v>
      </c>
      <c r="AP92" s="180">
        <f t="shared" si="72"/>
        <v>0.2151477591493248</v>
      </c>
      <c r="AQ92" s="220">
        <f t="shared" si="55"/>
        <v>12031</v>
      </c>
      <c r="AR92" s="180">
        <f t="shared" si="73"/>
        <v>0.78485224085067518</v>
      </c>
      <c r="AS92" s="69"/>
      <c r="AT92" s="284"/>
      <c r="AU92" s="345"/>
      <c r="AV92" s="110" t="s">
        <v>67</v>
      </c>
      <c r="AW92" s="140">
        <v>15330</v>
      </c>
      <c r="AX92" s="28">
        <v>3324</v>
      </c>
      <c r="AY92" s="63">
        <v>0.21682974559686888</v>
      </c>
      <c r="AZ92" s="28">
        <v>12006</v>
      </c>
      <c r="BA92" s="63">
        <v>0.78317025440313115</v>
      </c>
      <c r="BB92" s="69"/>
    </row>
    <row r="93" spans="2:54" ht="13.5" customHeight="1">
      <c r="B93" s="282">
        <v>30</v>
      </c>
      <c r="C93" s="343" t="s">
        <v>34</v>
      </c>
      <c r="D93" s="54" t="s">
        <v>130</v>
      </c>
      <c r="E93" s="175">
        <v>27</v>
      </c>
      <c r="F93" s="176">
        <v>5</v>
      </c>
      <c r="G93" s="174">
        <f t="shared" si="56"/>
        <v>0.18518518518518517</v>
      </c>
      <c r="H93" s="176">
        <v>22</v>
      </c>
      <c r="I93" s="174">
        <f t="shared" si="57"/>
        <v>0.81481481481481477</v>
      </c>
      <c r="J93" s="175">
        <v>69</v>
      </c>
      <c r="K93" s="176">
        <v>13</v>
      </c>
      <c r="L93" s="174">
        <f t="shared" si="58"/>
        <v>0.18840579710144928</v>
      </c>
      <c r="M93" s="176">
        <v>56</v>
      </c>
      <c r="N93" s="174">
        <f t="shared" si="59"/>
        <v>0.81159420289855078</v>
      </c>
      <c r="O93" s="175">
        <v>6585</v>
      </c>
      <c r="P93" s="176">
        <v>1819</v>
      </c>
      <c r="Q93" s="174">
        <f t="shared" si="60"/>
        <v>0.2762338648443432</v>
      </c>
      <c r="R93" s="176">
        <v>4766</v>
      </c>
      <c r="S93" s="174">
        <f t="shared" si="61"/>
        <v>0.7237661351556568</v>
      </c>
      <c r="T93" s="175">
        <v>5464</v>
      </c>
      <c r="U93" s="176">
        <v>1355</v>
      </c>
      <c r="V93" s="174">
        <f t="shared" si="62"/>
        <v>0.24798682284040996</v>
      </c>
      <c r="W93" s="176">
        <v>4109</v>
      </c>
      <c r="X93" s="174">
        <f t="shared" si="63"/>
        <v>0.75201317715959004</v>
      </c>
      <c r="Y93" s="175">
        <v>3406</v>
      </c>
      <c r="Z93" s="176">
        <v>565</v>
      </c>
      <c r="AA93" s="174">
        <f t="shared" si="64"/>
        <v>0.16588373458602465</v>
      </c>
      <c r="AB93" s="176">
        <v>2841</v>
      </c>
      <c r="AC93" s="174">
        <f t="shared" si="65"/>
        <v>0.83411626541397532</v>
      </c>
      <c r="AD93" s="175">
        <v>1620</v>
      </c>
      <c r="AE93" s="176">
        <v>200</v>
      </c>
      <c r="AF93" s="174">
        <f t="shared" si="66"/>
        <v>0.12345679012345678</v>
      </c>
      <c r="AG93" s="176">
        <v>1420</v>
      </c>
      <c r="AH93" s="174">
        <f t="shared" si="67"/>
        <v>0.87654320987654322</v>
      </c>
      <c r="AI93" s="175">
        <v>524</v>
      </c>
      <c r="AJ93" s="176">
        <v>38</v>
      </c>
      <c r="AK93" s="174">
        <f t="shared" si="68"/>
        <v>7.2519083969465645E-2</v>
      </c>
      <c r="AL93" s="176">
        <v>486</v>
      </c>
      <c r="AM93" s="174">
        <f t="shared" si="69"/>
        <v>0.9274809160305344</v>
      </c>
      <c r="AN93" s="175">
        <f t="shared" si="70"/>
        <v>17695</v>
      </c>
      <c r="AO93" s="176">
        <f t="shared" si="71"/>
        <v>3995</v>
      </c>
      <c r="AP93" s="174">
        <f t="shared" si="72"/>
        <v>0.2257699915230291</v>
      </c>
      <c r="AQ93" s="203">
        <f t="shared" si="55"/>
        <v>13700</v>
      </c>
      <c r="AR93" s="174">
        <f t="shared" si="73"/>
        <v>0.77423000847697088</v>
      </c>
      <c r="AS93" s="69"/>
      <c r="AT93" s="282">
        <v>30</v>
      </c>
      <c r="AU93" s="343" t="s">
        <v>34</v>
      </c>
      <c r="AV93" s="8" t="s">
        <v>123</v>
      </c>
      <c r="AW93" s="140">
        <v>17327</v>
      </c>
      <c r="AX93" s="28">
        <v>3823</v>
      </c>
      <c r="AY93" s="63">
        <v>0.22063831015178623</v>
      </c>
      <c r="AZ93" s="28">
        <v>13504</v>
      </c>
      <c r="BA93" s="63">
        <v>0.77936168984821375</v>
      </c>
      <c r="BB93" s="69"/>
    </row>
    <row r="94" spans="2:54" ht="13.5" customHeight="1">
      <c r="B94" s="283"/>
      <c r="C94" s="344"/>
      <c r="D94" s="49" t="s">
        <v>129</v>
      </c>
      <c r="E94" s="224">
        <v>5</v>
      </c>
      <c r="F94" s="212">
        <v>0</v>
      </c>
      <c r="G94" s="199">
        <f t="shared" si="56"/>
        <v>0</v>
      </c>
      <c r="H94" s="212">
        <v>5</v>
      </c>
      <c r="I94" s="199">
        <f t="shared" si="57"/>
        <v>1</v>
      </c>
      <c r="J94" s="224">
        <v>5</v>
      </c>
      <c r="K94" s="212">
        <v>1</v>
      </c>
      <c r="L94" s="199">
        <f t="shared" si="58"/>
        <v>0.2</v>
      </c>
      <c r="M94" s="212">
        <v>4</v>
      </c>
      <c r="N94" s="199">
        <f t="shared" si="59"/>
        <v>0.8</v>
      </c>
      <c r="O94" s="224">
        <v>1298</v>
      </c>
      <c r="P94" s="212">
        <v>248</v>
      </c>
      <c r="Q94" s="199">
        <f t="shared" si="60"/>
        <v>0.19106317411402157</v>
      </c>
      <c r="R94" s="212">
        <v>1050</v>
      </c>
      <c r="S94" s="199">
        <f t="shared" si="61"/>
        <v>0.80893682588597848</v>
      </c>
      <c r="T94" s="224">
        <v>698</v>
      </c>
      <c r="U94" s="212">
        <v>126</v>
      </c>
      <c r="V94" s="199">
        <f t="shared" si="62"/>
        <v>0.18051575931232092</v>
      </c>
      <c r="W94" s="212">
        <v>572</v>
      </c>
      <c r="X94" s="199">
        <f t="shared" si="63"/>
        <v>0.81948424068767911</v>
      </c>
      <c r="Y94" s="224">
        <v>330</v>
      </c>
      <c r="Z94" s="212">
        <v>46</v>
      </c>
      <c r="AA94" s="199">
        <f t="shared" si="64"/>
        <v>0.1393939393939394</v>
      </c>
      <c r="AB94" s="212">
        <v>284</v>
      </c>
      <c r="AC94" s="199">
        <f t="shared" si="65"/>
        <v>0.8606060606060606</v>
      </c>
      <c r="AD94" s="224">
        <v>176</v>
      </c>
      <c r="AE94" s="212">
        <v>13</v>
      </c>
      <c r="AF94" s="199">
        <f t="shared" si="66"/>
        <v>7.3863636363636367E-2</v>
      </c>
      <c r="AG94" s="212">
        <v>163</v>
      </c>
      <c r="AH94" s="199">
        <f t="shared" si="67"/>
        <v>0.92613636363636365</v>
      </c>
      <c r="AI94" s="224">
        <v>87</v>
      </c>
      <c r="AJ94" s="212">
        <v>1</v>
      </c>
      <c r="AK94" s="199">
        <f t="shared" si="68"/>
        <v>1.1494252873563218E-2</v>
      </c>
      <c r="AL94" s="212">
        <v>86</v>
      </c>
      <c r="AM94" s="199">
        <f t="shared" si="69"/>
        <v>0.9885057471264368</v>
      </c>
      <c r="AN94" s="224">
        <f t="shared" si="70"/>
        <v>2599</v>
      </c>
      <c r="AO94" s="212">
        <f t="shared" si="71"/>
        <v>435</v>
      </c>
      <c r="AP94" s="199">
        <f t="shared" si="72"/>
        <v>0.16737206617929973</v>
      </c>
      <c r="AQ94" s="211">
        <f t="shared" si="55"/>
        <v>2164</v>
      </c>
      <c r="AR94" s="199">
        <f t="shared" si="73"/>
        <v>0.83262793382070022</v>
      </c>
      <c r="AS94" s="69"/>
      <c r="AT94" s="283"/>
      <c r="AU94" s="344"/>
      <c r="AV94" s="8" t="s">
        <v>129</v>
      </c>
      <c r="AW94" s="140">
        <v>3043</v>
      </c>
      <c r="AX94" s="28">
        <v>443</v>
      </c>
      <c r="AY94" s="63">
        <v>0.14558001971738416</v>
      </c>
      <c r="AZ94" s="28">
        <v>2600</v>
      </c>
      <c r="BA94" s="63">
        <v>0.85441998028261579</v>
      </c>
      <c r="BB94" s="69"/>
    </row>
    <row r="95" spans="2:54" ht="13.5" customHeight="1">
      <c r="B95" s="284"/>
      <c r="C95" s="345"/>
      <c r="D95" s="53" t="s">
        <v>128</v>
      </c>
      <c r="E95" s="181">
        <v>32</v>
      </c>
      <c r="F95" s="182">
        <v>5</v>
      </c>
      <c r="G95" s="180">
        <f t="shared" si="56"/>
        <v>0.15625</v>
      </c>
      <c r="H95" s="182">
        <v>27</v>
      </c>
      <c r="I95" s="180">
        <f t="shared" si="57"/>
        <v>0.84375</v>
      </c>
      <c r="J95" s="181">
        <v>74</v>
      </c>
      <c r="K95" s="182">
        <v>14</v>
      </c>
      <c r="L95" s="180">
        <f t="shared" si="58"/>
        <v>0.1891891891891892</v>
      </c>
      <c r="M95" s="182">
        <v>60</v>
      </c>
      <c r="N95" s="180">
        <f t="shared" si="59"/>
        <v>0.81081081081081086</v>
      </c>
      <c r="O95" s="181">
        <v>7883</v>
      </c>
      <c r="P95" s="182">
        <v>2067</v>
      </c>
      <c r="Q95" s="180">
        <f t="shared" si="60"/>
        <v>0.26220981859698084</v>
      </c>
      <c r="R95" s="182">
        <v>5816</v>
      </c>
      <c r="S95" s="180">
        <f t="shared" si="61"/>
        <v>0.73779018140301911</v>
      </c>
      <c r="T95" s="181">
        <v>6162</v>
      </c>
      <c r="U95" s="182">
        <v>1481</v>
      </c>
      <c r="V95" s="180">
        <f t="shared" si="62"/>
        <v>0.2403440441415125</v>
      </c>
      <c r="W95" s="182">
        <v>4681</v>
      </c>
      <c r="X95" s="180">
        <f t="shared" si="63"/>
        <v>0.75965595585848755</v>
      </c>
      <c r="Y95" s="181">
        <v>3736</v>
      </c>
      <c r="Z95" s="182">
        <v>611</v>
      </c>
      <c r="AA95" s="180">
        <f t="shared" si="64"/>
        <v>0.1635438972162741</v>
      </c>
      <c r="AB95" s="182">
        <v>3125</v>
      </c>
      <c r="AC95" s="180">
        <f t="shared" si="65"/>
        <v>0.83645610278372595</v>
      </c>
      <c r="AD95" s="181">
        <v>1796</v>
      </c>
      <c r="AE95" s="182">
        <v>213</v>
      </c>
      <c r="AF95" s="180">
        <f t="shared" si="66"/>
        <v>0.11859688195991092</v>
      </c>
      <c r="AG95" s="182">
        <v>1583</v>
      </c>
      <c r="AH95" s="180">
        <f t="shared" si="67"/>
        <v>0.88140311804008908</v>
      </c>
      <c r="AI95" s="181">
        <v>611</v>
      </c>
      <c r="AJ95" s="182">
        <v>39</v>
      </c>
      <c r="AK95" s="180">
        <f t="shared" si="68"/>
        <v>6.3829787234042548E-2</v>
      </c>
      <c r="AL95" s="182">
        <v>572</v>
      </c>
      <c r="AM95" s="180">
        <f t="shared" si="69"/>
        <v>0.93617021276595747</v>
      </c>
      <c r="AN95" s="181">
        <f t="shared" si="70"/>
        <v>20294</v>
      </c>
      <c r="AO95" s="182">
        <f t="shared" si="71"/>
        <v>4430</v>
      </c>
      <c r="AP95" s="180">
        <f t="shared" si="72"/>
        <v>0.21829112052823493</v>
      </c>
      <c r="AQ95" s="220">
        <f t="shared" si="55"/>
        <v>15864</v>
      </c>
      <c r="AR95" s="180">
        <f t="shared" si="73"/>
        <v>0.78170887947176504</v>
      </c>
      <c r="AS95" s="69"/>
      <c r="AT95" s="284"/>
      <c r="AU95" s="345"/>
      <c r="AV95" s="110" t="s">
        <v>67</v>
      </c>
      <c r="AW95" s="140">
        <v>20370</v>
      </c>
      <c r="AX95" s="28">
        <v>4266</v>
      </c>
      <c r="AY95" s="63">
        <v>0.20942562592047129</v>
      </c>
      <c r="AZ95" s="28">
        <v>16104</v>
      </c>
      <c r="BA95" s="63">
        <v>0.79057437407952869</v>
      </c>
      <c r="BB95" s="69"/>
    </row>
    <row r="96" spans="2:54" ht="13.5" customHeight="1">
      <c r="B96" s="282">
        <v>31</v>
      </c>
      <c r="C96" s="343" t="s">
        <v>35</v>
      </c>
      <c r="D96" s="54" t="s">
        <v>130</v>
      </c>
      <c r="E96" s="175">
        <v>42</v>
      </c>
      <c r="F96" s="176">
        <v>7</v>
      </c>
      <c r="G96" s="174">
        <f t="shared" si="56"/>
        <v>0.16666666666666666</v>
      </c>
      <c r="H96" s="176">
        <v>35</v>
      </c>
      <c r="I96" s="174">
        <f t="shared" si="57"/>
        <v>0.83333333333333337</v>
      </c>
      <c r="J96" s="175">
        <v>119</v>
      </c>
      <c r="K96" s="176">
        <v>14</v>
      </c>
      <c r="L96" s="174">
        <f t="shared" si="58"/>
        <v>0.11764705882352941</v>
      </c>
      <c r="M96" s="176">
        <v>105</v>
      </c>
      <c r="N96" s="174">
        <f t="shared" si="59"/>
        <v>0.88235294117647056</v>
      </c>
      <c r="O96" s="175">
        <v>9267</v>
      </c>
      <c r="P96" s="176">
        <v>2790</v>
      </c>
      <c r="Q96" s="174">
        <f t="shared" si="60"/>
        <v>0.3010683068954354</v>
      </c>
      <c r="R96" s="176">
        <v>6477</v>
      </c>
      <c r="S96" s="174">
        <f t="shared" si="61"/>
        <v>0.6989316931045646</v>
      </c>
      <c r="T96" s="175">
        <v>7750</v>
      </c>
      <c r="U96" s="176">
        <v>1897</v>
      </c>
      <c r="V96" s="174">
        <f t="shared" si="62"/>
        <v>0.24477419354838709</v>
      </c>
      <c r="W96" s="176">
        <v>5853</v>
      </c>
      <c r="X96" s="174">
        <f t="shared" si="63"/>
        <v>0.75522580645161286</v>
      </c>
      <c r="Y96" s="175">
        <v>4409</v>
      </c>
      <c r="Z96" s="176">
        <v>755</v>
      </c>
      <c r="AA96" s="174">
        <f t="shared" si="64"/>
        <v>0.17124064413699253</v>
      </c>
      <c r="AB96" s="176">
        <v>3654</v>
      </c>
      <c r="AC96" s="174">
        <f t="shared" si="65"/>
        <v>0.82875935586300753</v>
      </c>
      <c r="AD96" s="175">
        <v>1755</v>
      </c>
      <c r="AE96" s="176">
        <v>205</v>
      </c>
      <c r="AF96" s="174">
        <f t="shared" si="66"/>
        <v>0.11680911680911681</v>
      </c>
      <c r="AG96" s="176">
        <v>1550</v>
      </c>
      <c r="AH96" s="174">
        <f t="shared" si="67"/>
        <v>0.88319088319088324</v>
      </c>
      <c r="AI96" s="175">
        <v>517</v>
      </c>
      <c r="AJ96" s="176">
        <v>40</v>
      </c>
      <c r="AK96" s="174">
        <f t="shared" si="68"/>
        <v>7.7369439071566737E-2</v>
      </c>
      <c r="AL96" s="176">
        <v>477</v>
      </c>
      <c r="AM96" s="174">
        <f t="shared" si="69"/>
        <v>0.92263056092843332</v>
      </c>
      <c r="AN96" s="175">
        <f t="shared" si="70"/>
        <v>23859</v>
      </c>
      <c r="AO96" s="176">
        <f t="shared" si="71"/>
        <v>5708</v>
      </c>
      <c r="AP96" s="174">
        <f t="shared" si="72"/>
        <v>0.23923886164550065</v>
      </c>
      <c r="AQ96" s="176">
        <f t="shared" si="55"/>
        <v>18151</v>
      </c>
      <c r="AR96" s="174">
        <f t="shared" si="73"/>
        <v>0.76076113835449932</v>
      </c>
      <c r="AS96" s="69"/>
      <c r="AT96" s="282">
        <v>31</v>
      </c>
      <c r="AU96" s="343" t="s">
        <v>35</v>
      </c>
      <c r="AV96" s="8" t="s">
        <v>123</v>
      </c>
      <c r="AW96" s="140">
        <v>23280</v>
      </c>
      <c r="AX96" s="28">
        <v>5550</v>
      </c>
      <c r="AY96" s="63">
        <v>0.23840206185567012</v>
      </c>
      <c r="AZ96" s="28">
        <v>17730</v>
      </c>
      <c r="BA96" s="63">
        <v>0.76159793814432986</v>
      </c>
      <c r="BB96" s="69"/>
    </row>
    <row r="97" spans="1:64" ht="13.5" customHeight="1">
      <c r="A97" s="55"/>
      <c r="B97" s="283"/>
      <c r="C97" s="344"/>
      <c r="D97" s="49" t="s">
        <v>129</v>
      </c>
      <c r="E97" s="224">
        <v>5</v>
      </c>
      <c r="F97" s="212">
        <v>0</v>
      </c>
      <c r="G97" s="199">
        <f t="shared" si="56"/>
        <v>0</v>
      </c>
      <c r="H97" s="212">
        <v>5</v>
      </c>
      <c r="I97" s="199">
        <f t="shared" si="57"/>
        <v>1</v>
      </c>
      <c r="J97" s="224">
        <v>25</v>
      </c>
      <c r="K97" s="212">
        <v>4</v>
      </c>
      <c r="L97" s="199">
        <f t="shared" si="58"/>
        <v>0.16</v>
      </c>
      <c r="M97" s="212">
        <v>21</v>
      </c>
      <c r="N97" s="199">
        <f t="shared" si="59"/>
        <v>0.84</v>
      </c>
      <c r="O97" s="224">
        <v>2451</v>
      </c>
      <c r="P97" s="212">
        <v>564</v>
      </c>
      <c r="Q97" s="199">
        <f t="shared" si="60"/>
        <v>0.23011015911872704</v>
      </c>
      <c r="R97" s="212">
        <v>1887</v>
      </c>
      <c r="S97" s="199">
        <f t="shared" si="61"/>
        <v>0.76988984088127299</v>
      </c>
      <c r="T97" s="224">
        <v>1178</v>
      </c>
      <c r="U97" s="212">
        <v>291</v>
      </c>
      <c r="V97" s="199">
        <f t="shared" si="62"/>
        <v>0.24702886247877759</v>
      </c>
      <c r="W97" s="212">
        <v>887</v>
      </c>
      <c r="X97" s="199">
        <f t="shared" si="63"/>
        <v>0.75297113752122236</v>
      </c>
      <c r="Y97" s="224">
        <v>504</v>
      </c>
      <c r="Z97" s="212">
        <v>83</v>
      </c>
      <c r="AA97" s="199">
        <f t="shared" si="64"/>
        <v>0.16468253968253968</v>
      </c>
      <c r="AB97" s="212">
        <v>421</v>
      </c>
      <c r="AC97" s="199">
        <f t="shared" si="65"/>
        <v>0.83531746031746035</v>
      </c>
      <c r="AD97" s="224">
        <v>229</v>
      </c>
      <c r="AE97" s="212">
        <v>20</v>
      </c>
      <c r="AF97" s="199">
        <f t="shared" si="66"/>
        <v>8.7336244541484712E-2</v>
      </c>
      <c r="AG97" s="212">
        <v>209</v>
      </c>
      <c r="AH97" s="199">
        <f t="shared" si="67"/>
        <v>0.9126637554585153</v>
      </c>
      <c r="AI97" s="224">
        <v>77</v>
      </c>
      <c r="AJ97" s="212">
        <v>3</v>
      </c>
      <c r="AK97" s="199">
        <f t="shared" si="68"/>
        <v>3.896103896103896E-2</v>
      </c>
      <c r="AL97" s="212">
        <v>74</v>
      </c>
      <c r="AM97" s="199">
        <f t="shared" si="69"/>
        <v>0.96103896103896103</v>
      </c>
      <c r="AN97" s="224">
        <f t="shared" si="70"/>
        <v>4469</v>
      </c>
      <c r="AO97" s="212">
        <f t="shared" si="71"/>
        <v>965</v>
      </c>
      <c r="AP97" s="199">
        <f t="shared" si="72"/>
        <v>0.21593197583351981</v>
      </c>
      <c r="AQ97" s="211">
        <f t="shared" si="55"/>
        <v>3504</v>
      </c>
      <c r="AR97" s="199">
        <f t="shared" si="73"/>
        <v>0.78406802416648025</v>
      </c>
      <c r="AS97" s="69"/>
      <c r="AT97" s="283"/>
      <c r="AU97" s="344"/>
      <c r="AV97" s="8" t="s">
        <v>129</v>
      </c>
      <c r="AW97" s="140">
        <v>4927</v>
      </c>
      <c r="AX97" s="28">
        <v>966</v>
      </c>
      <c r="AY97" s="63">
        <v>0.19606251268520397</v>
      </c>
      <c r="AZ97" s="28">
        <v>3961</v>
      </c>
      <c r="BA97" s="63">
        <v>0.80393748731479597</v>
      </c>
      <c r="BB97" s="69"/>
    </row>
    <row r="98" spans="1:64" ht="13.5" customHeight="1">
      <c r="A98" s="55"/>
      <c r="B98" s="284"/>
      <c r="C98" s="345"/>
      <c r="D98" s="53" t="s">
        <v>128</v>
      </c>
      <c r="E98" s="181">
        <v>47</v>
      </c>
      <c r="F98" s="182">
        <v>7</v>
      </c>
      <c r="G98" s="180">
        <f t="shared" si="56"/>
        <v>0.14893617021276595</v>
      </c>
      <c r="H98" s="182">
        <v>40</v>
      </c>
      <c r="I98" s="180">
        <f t="shared" si="57"/>
        <v>0.85106382978723405</v>
      </c>
      <c r="J98" s="181">
        <v>144</v>
      </c>
      <c r="K98" s="182">
        <v>18</v>
      </c>
      <c r="L98" s="180">
        <f t="shared" si="58"/>
        <v>0.125</v>
      </c>
      <c r="M98" s="182">
        <v>126</v>
      </c>
      <c r="N98" s="180">
        <f t="shared" si="59"/>
        <v>0.875</v>
      </c>
      <c r="O98" s="181">
        <v>11718</v>
      </c>
      <c r="P98" s="182">
        <v>3354</v>
      </c>
      <c r="Q98" s="180">
        <f t="shared" si="60"/>
        <v>0.28622631848438301</v>
      </c>
      <c r="R98" s="182">
        <v>8364</v>
      </c>
      <c r="S98" s="180">
        <f t="shared" si="61"/>
        <v>0.71377368151561704</v>
      </c>
      <c r="T98" s="181">
        <v>8928</v>
      </c>
      <c r="U98" s="182">
        <v>2188</v>
      </c>
      <c r="V98" s="180">
        <f t="shared" si="62"/>
        <v>0.24507168458781362</v>
      </c>
      <c r="W98" s="182">
        <v>6740</v>
      </c>
      <c r="X98" s="180">
        <f t="shared" si="63"/>
        <v>0.75492831541218641</v>
      </c>
      <c r="Y98" s="181">
        <v>4913</v>
      </c>
      <c r="Z98" s="182">
        <v>838</v>
      </c>
      <c r="AA98" s="180">
        <f t="shared" si="64"/>
        <v>0.17056788113169144</v>
      </c>
      <c r="AB98" s="182">
        <v>4075</v>
      </c>
      <c r="AC98" s="180">
        <f t="shared" si="65"/>
        <v>0.82943211886830859</v>
      </c>
      <c r="AD98" s="181">
        <v>1984</v>
      </c>
      <c r="AE98" s="182">
        <v>225</v>
      </c>
      <c r="AF98" s="180">
        <f t="shared" si="66"/>
        <v>0.11340725806451613</v>
      </c>
      <c r="AG98" s="182">
        <v>1759</v>
      </c>
      <c r="AH98" s="180">
        <f t="shared" si="67"/>
        <v>0.88659274193548387</v>
      </c>
      <c r="AI98" s="181">
        <v>594</v>
      </c>
      <c r="AJ98" s="182">
        <v>43</v>
      </c>
      <c r="AK98" s="180">
        <f t="shared" si="68"/>
        <v>7.2390572390572394E-2</v>
      </c>
      <c r="AL98" s="182">
        <v>551</v>
      </c>
      <c r="AM98" s="180">
        <f t="shared" si="69"/>
        <v>0.92760942760942766</v>
      </c>
      <c r="AN98" s="181">
        <f t="shared" si="70"/>
        <v>28328</v>
      </c>
      <c r="AO98" s="182">
        <f t="shared" si="71"/>
        <v>6673</v>
      </c>
      <c r="AP98" s="180">
        <f t="shared" si="72"/>
        <v>0.2355619881389438</v>
      </c>
      <c r="AQ98" s="220">
        <f t="shared" si="55"/>
        <v>21655</v>
      </c>
      <c r="AR98" s="180">
        <f t="shared" si="73"/>
        <v>0.7644380118610562</v>
      </c>
      <c r="AS98" s="69"/>
      <c r="AT98" s="284"/>
      <c r="AU98" s="345"/>
      <c r="AV98" s="110" t="s">
        <v>67</v>
      </c>
      <c r="AW98" s="140">
        <v>28207</v>
      </c>
      <c r="AX98" s="28">
        <v>6516</v>
      </c>
      <c r="AY98" s="63">
        <v>0.23100648775126742</v>
      </c>
      <c r="AZ98" s="28">
        <v>21691</v>
      </c>
      <c r="BA98" s="63">
        <v>0.76899351224873258</v>
      </c>
      <c r="BB98" s="69"/>
      <c r="BD98" s="2"/>
      <c r="BE98" s="59"/>
      <c r="BF98" s="59"/>
      <c r="BG98" s="59"/>
      <c r="BH98" s="59"/>
      <c r="BI98" s="59"/>
      <c r="BJ98" s="59"/>
      <c r="BK98" s="59"/>
      <c r="BL98" s="59"/>
    </row>
    <row r="99" spans="1:64" ht="13.5" customHeight="1">
      <c r="A99" s="55"/>
      <c r="B99" s="282">
        <v>32</v>
      </c>
      <c r="C99" s="343" t="s">
        <v>36</v>
      </c>
      <c r="D99" s="54" t="s">
        <v>130</v>
      </c>
      <c r="E99" s="175">
        <v>49</v>
      </c>
      <c r="F99" s="176">
        <v>12</v>
      </c>
      <c r="G99" s="174">
        <f t="shared" si="56"/>
        <v>0.24489795918367346</v>
      </c>
      <c r="H99" s="176">
        <v>37</v>
      </c>
      <c r="I99" s="174">
        <f t="shared" si="57"/>
        <v>0.75510204081632648</v>
      </c>
      <c r="J99" s="175">
        <v>76</v>
      </c>
      <c r="K99" s="176">
        <v>9</v>
      </c>
      <c r="L99" s="174">
        <f t="shared" si="58"/>
        <v>0.11842105263157894</v>
      </c>
      <c r="M99" s="176">
        <v>67</v>
      </c>
      <c r="N99" s="174">
        <f t="shared" si="59"/>
        <v>0.88157894736842102</v>
      </c>
      <c r="O99" s="175">
        <v>6967</v>
      </c>
      <c r="P99" s="176">
        <v>1832</v>
      </c>
      <c r="Q99" s="174">
        <f t="shared" si="60"/>
        <v>0.26295392564949044</v>
      </c>
      <c r="R99" s="176">
        <v>5135</v>
      </c>
      <c r="S99" s="174">
        <f t="shared" si="61"/>
        <v>0.73704607435050951</v>
      </c>
      <c r="T99" s="175">
        <v>6152</v>
      </c>
      <c r="U99" s="176">
        <v>1403</v>
      </c>
      <c r="V99" s="174">
        <f t="shared" si="62"/>
        <v>0.22805591677503251</v>
      </c>
      <c r="W99" s="176">
        <v>4749</v>
      </c>
      <c r="X99" s="174">
        <f t="shared" si="63"/>
        <v>0.77194408322496744</v>
      </c>
      <c r="Y99" s="175">
        <v>3893</v>
      </c>
      <c r="Z99" s="176">
        <v>717</v>
      </c>
      <c r="AA99" s="174">
        <f t="shared" si="64"/>
        <v>0.18417672745954278</v>
      </c>
      <c r="AB99" s="176">
        <v>3176</v>
      </c>
      <c r="AC99" s="174">
        <f t="shared" si="65"/>
        <v>0.81582327254045728</v>
      </c>
      <c r="AD99" s="175">
        <v>1670</v>
      </c>
      <c r="AE99" s="176">
        <v>195</v>
      </c>
      <c r="AF99" s="174">
        <f t="shared" si="66"/>
        <v>0.11676646706586827</v>
      </c>
      <c r="AG99" s="176">
        <v>1475</v>
      </c>
      <c r="AH99" s="174">
        <f t="shared" si="67"/>
        <v>0.88323353293413176</v>
      </c>
      <c r="AI99" s="175">
        <v>500</v>
      </c>
      <c r="AJ99" s="176">
        <v>34</v>
      </c>
      <c r="AK99" s="174">
        <f t="shared" si="68"/>
        <v>6.8000000000000005E-2</v>
      </c>
      <c r="AL99" s="176">
        <v>466</v>
      </c>
      <c r="AM99" s="174">
        <f t="shared" si="69"/>
        <v>0.93200000000000005</v>
      </c>
      <c r="AN99" s="175">
        <f t="shared" si="70"/>
        <v>19307</v>
      </c>
      <c r="AO99" s="176">
        <f t="shared" si="71"/>
        <v>4202</v>
      </c>
      <c r="AP99" s="174">
        <f t="shared" si="72"/>
        <v>0.21764127000569741</v>
      </c>
      <c r="AQ99" s="203">
        <f t="shared" si="55"/>
        <v>15105</v>
      </c>
      <c r="AR99" s="174">
        <f t="shared" si="73"/>
        <v>0.78235872999430256</v>
      </c>
      <c r="AS99" s="69"/>
      <c r="AT99" s="282">
        <v>32</v>
      </c>
      <c r="AU99" s="343" t="s">
        <v>36</v>
      </c>
      <c r="AV99" s="8" t="s">
        <v>123</v>
      </c>
      <c r="AW99" s="140">
        <v>19136</v>
      </c>
      <c r="AX99" s="28">
        <v>4158</v>
      </c>
      <c r="AY99" s="63">
        <v>0.21728678929765885</v>
      </c>
      <c r="AZ99" s="28">
        <v>14978</v>
      </c>
      <c r="BA99" s="63">
        <v>0.78271321070234112</v>
      </c>
      <c r="BB99" s="69"/>
      <c r="BD99" s="60"/>
      <c r="BE99" s="59"/>
      <c r="BF99" s="59"/>
      <c r="BG99" s="59"/>
      <c r="BH99" s="59"/>
      <c r="BI99" s="59"/>
      <c r="BJ99" s="59"/>
      <c r="BK99" s="59"/>
      <c r="BL99" s="59"/>
    </row>
    <row r="100" spans="1:64" ht="13.5" customHeight="1">
      <c r="A100" s="55"/>
      <c r="B100" s="283"/>
      <c r="C100" s="344"/>
      <c r="D100" s="49" t="s">
        <v>129</v>
      </c>
      <c r="E100" s="224">
        <v>4</v>
      </c>
      <c r="F100" s="212">
        <v>0</v>
      </c>
      <c r="G100" s="199">
        <f t="shared" si="56"/>
        <v>0</v>
      </c>
      <c r="H100" s="212">
        <v>4</v>
      </c>
      <c r="I100" s="199">
        <f t="shared" si="57"/>
        <v>1</v>
      </c>
      <c r="J100" s="224">
        <v>12</v>
      </c>
      <c r="K100" s="212">
        <v>3</v>
      </c>
      <c r="L100" s="199">
        <f t="shared" si="58"/>
        <v>0.25</v>
      </c>
      <c r="M100" s="212">
        <v>9</v>
      </c>
      <c r="N100" s="199">
        <f t="shared" si="59"/>
        <v>0.75</v>
      </c>
      <c r="O100" s="224">
        <v>1540</v>
      </c>
      <c r="P100" s="212">
        <v>283</v>
      </c>
      <c r="Q100" s="199">
        <f t="shared" si="60"/>
        <v>0.18376623376623377</v>
      </c>
      <c r="R100" s="212">
        <v>1257</v>
      </c>
      <c r="S100" s="199">
        <f t="shared" si="61"/>
        <v>0.8162337662337662</v>
      </c>
      <c r="T100" s="224">
        <v>786</v>
      </c>
      <c r="U100" s="212">
        <v>157</v>
      </c>
      <c r="V100" s="199">
        <f t="shared" si="62"/>
        <v>0.19974554707379136</v>
      </c>
      <c r="W100" s="212">
        <v>629</v>
      </c>
      <c r="X100" s="199">
        <f t="shared" si="63"/>
        <v>0.80025445292620867</v>
      </c>
      <c r="Y100" s="224">
        <v>420</v>
      </c>
      <c r="Z100" s="212">
        <v>54</v>
      </c>
      <c r="AA100" s="199">
        <f t="shared" si="64"/>
        <v>0.12857142857142856</v>
      </c>
      <c r="AB100" s="212">
        <v>366</v>
      </c>
      <c r="AC100" s="199">
        <f t="shared" si="65"/>
        <v>0.87142857142857144</v>
      </c>
      <c r="AD100" s="224">
        <v>181</v>
      </c>
      <c r="AE100" s="212">
        <v>9</v>
      </c>
      <c r="AF100" s="199">
        <f t="shared" si="66"/>
        <v>4.9723756906077346E-2</v>
      </c>
      <c r="AG100" s="212">
        <v>172</v>
      </c>
      <c r="AH100" s="199">
        <f t="shared" si="67"/>
        <v>0.95027624309392267</v>
      </c>
      <c r="AI100" s="224">
        <v>99</v>
      </c>
      <c r="AJ100" s="212">
        <v>2</v>
      </c>
      <c r="AK100" s="199">
        <f t="shared" si="68"/>
        <v>2.0202020202020204E-2</v>
      </c>
      <c r="AL100" s="212">
        <v>97</v>
      </c>
      <c r="AM100" s="199">
        <f t="shared" si="69"/>
        <v>0.97979797979797978</v>
      </c>
      <c r="AN100" s="224">
        <f t="shared" si="70"/>
        <v>3042</v>
      </c>
      <c r="AO100" s="212">
        <f t="shared" si="71"/>
        <v>508</v>
      </c>
      <c r="AP100" s="199">
        <f t="shared" si="72"/>
        <v>0.16699539776462854</v>
      </c>
      <c r="AQ100" s="211">
        <f t="shared" si="55"/>
        <v>2534</v>
      </c>
      <c r="AR100" s="199">
        <f t="shared" si="73"/>
        <v>0.83300460223537143</v>
      </c>
      <c r="AS100" s="69"/>
      <c r="AT100" s="283"/>
      <c r="AU100" s="344"/>
      <c r="AV100" s="8" t="s">
        <v>129</v>
      </c>
      <c r="AW100" s="140">
        <v>3539</v>
      </c>
      <c r="AX100" s="28">
        <v>509</v>
      </c>
      <c r="AY100" s="63">
        <v>0.14382593953094094</v>
      </c>
      <c r="AZ100" s="28">
        <v>3030</v>
      </c>
      <c r="BA100" s="63">
        <v>0.85617406046905908</v>
      </c>
      <c r="BB100" s="69"/>
      <c r="BD100" s="60"/>
      <c r="BE100" s="59"/>
      <c r="BF100" s="59"/>
      <c r="BG100" s="59"/>
      <c r="BH100" s="59"/>
      <c r="BI100" s="59"/>
      <c r="BJ100" s="59"/>
      <c r="BK100" s="59"/>
      <c r="BL100" s="59"/>
    </row>
    <row r="101" spans="1:64" ht="13.5" customHeight="1">
      <c r="A101" s="55"/>
      <c r="B101" s="284"/>
      <c r="C101" s="345"/>
      <c r="D101" s="53" t="s">
        <v>128</v>
      </c>
      <c r="E101" s="181">
        <v>53</v>
      </c>
      <c r="F101" s="182">
        <v>12</v>
      </c>
      <c r="G101" s="180">
        <f t="shared" si="56"/>
        <v>0.22641509433962265</v>
      </c>
      <c r="H101" s="182">
        <v>41</v>
      </c>
      <c r="I101" s="180">
        <f t="shared" si="57"/>
        <v>0.77358490566037741</v>
      </c>
      <c r="J101" s="181">
        <v>88</v>
      </c>
      <c r="K101" s="182">
        <v>12</v>
      </c>
      <c r="L101" s="180">
        <f t="shared" si="58"/>
        <v>0.13636363636363635</v>
      </c>
      <c r="M101" s="182">
        <v>76</v>
      </c>
      <c r="N101" s="180">
        <f t="shared" si="59"/>
        <v>0.86363636363636365</v>
      </c>
      <c r="O101" s="181">
        <v>8507</v>
      </c>
      <c r="P101" s="182">
        <v>2115</v>
      </c>
      <c r="Q101" s="180">
        <f t="shared" si="60"/>
        <v>0.24861878453038674</v>
      </c>
      <c r="R101" s="182">
        <v>6392</v>
      </c>
      <c r="S101" s="180">
        <f t="shared" si="61"/>
        <v>0.75138121546961323</v>
      </c>
      <c r="T101" s="181">
        <v>6938</v>
      </c>
      <c r="U101" s="182">
        <v>1560</v>
      </c>
      <c r="V101" s="180">
        <f t="shared" si="62"/>
        <v>0.22484865955606803</v>
      </c>
      <c r="W101" s="182">
        <v>5378</v>
      </c>
      <c r="X101" s="180">
        <f t="shared" si="63"/>
        <v>0.77515134044393197</v>
      </c>
      <c r="Y101" s="181">
        <v>4313</v>
      </c>
      <c r="Z101" s="182">
        <v>771</v>
      </c>
      <c r="AA101" s="180">
        <f t="shared" si="64"/>
        <v>0.17876188268026896</v>
      </c>
      <c r="AB101" s="182">
        <v>3542</v>
      </c>
      <c r="AC101" s="180">
        <f t="shared" si="65"/>
        <v>0.82123811731973106</v>
      </c>
      <c r="AD101" s="181">
        <v>1851</v>
      </c>
      <c r="AE101" s="182">
        <v>204</v>
      </c>
      <c r="AF101" s="180">
        <f t="shared" si="66"/>
        <v>0.11021069692058347</v>
      </c>
      <c r="AG101" s="182">
        <v>1647</v>
      </c>
      <c r="AH101" s="180">
        <f t="shared" si="67"/>
        <v>0.8897893030794165</v>
      </c>
      <c r="AI101" s="181">
        <v>599</v>
      </c>
      <c r="AJ101" s="182">
        <v>36</v>
      </c>
      <c r="AK101" s="180">
        <f t="shared" si="68"/>
        <v>6.0100166944908183E-2</v>
      </c>
      <c r="AL101" s="182">
        <v>563</v>
      </c>
      <c r="AM101" s="180">
        <f t="shared" si="69"/>
        <v>0.93989983305509184</v>
      </c>
      <c r="AN101" s="181">
        <f t="shared" si="70"/>
        <v>22349</v>
      </c>
      <c r="AO101" s="182">
        <f t="shared" si="71"/>
        <v>4710</v>
      </c>
      <c r="AP101" s="180">
        <f t="shared" si="72"/>
        <v>0.21074768446015482</v>
      </c>
      <c r="AQ101" s="220">
        <f t="shared" si="55"/>
        <v>17639</v>
      </c>
      <c r="AR101" s="180">
        <f t="shared" si="73"/>
        <v>0.78925231553984521</v>
      </c>
      <c r="AS101" s="69"/>
      <c r="AT101" s="284"/>
      <c r="AU101" s="345"/>
      <c r="AV101" s="110" t="s">
        <v>67</v>
      </c>
      <c r="AW101" s="140">
        <v>22675</v>
      </c>
      <c r="AX101" s="28">
        <v>4667</v>
      </c>
      <c r="AY101" s="63">
        <v>0.20582138919514884</v>
      </c>
      <c r="AZ101" s="28">
        <v>18008</v>
      </c>
      <c r="BA101" s="63">
        <v>0.79417861080485119</v>
      </c>
      <c r="BB101" s="69"/>
      <c r="BD101" s="60"/>
      <c r="BE101" s="59"/>
      <c r="BF101" s="59"/>
      <c r="BG101" s="59"/>
      <c r="BH101" s="59"/>
      <c r="BI101" s="59"/>
      <c r="BJ101" s="59"/>
      <c r="BK101" s="59"/>
      <c r="BL101" s="59"/>
    </row>
    <row r="102" spans="1:64" ht="13.5" customHeight="1">
      <c r="B102" s="282">
        <v>33</v>
      </c>
      <c r="C102" s="343" t="s">
        <v>37</v>
      </c>
      <c r="D102" s="54" t="s">
        <v>130</v>
      </c>
      <c r="E102" s="175">
        <v>5</v>
      </c>
      <c r="F102" s="176">
        <v>0</v>
      </c>
      <c r="G102" s="174">
        <f t="shared" si="56"/>
        <v>0</v>
      </c>
      <c r="H102" s="176">
        <v>5</v>
      </c>
      <c r="I102" s="174">
        <f t="shared" si="57"/>
        <v>1</v>
      </c>
      <c r="J102" s="175">
        <v>18</v>
      </c>
      <c r="K102" s="176">
        <v>5</v>
      </c>
      <c r="L102" s="174">
        <f t="shared" si="58"/>
        <v>0.27777777777777779</v>
      </c>
      <c r="M102" s="176">
        <v>13</v>
      </c>
      <c r="N102" s="174">
        <f t="shared" si="59"/>
        <v>0.72222222222222221</v>
      </c>
      <c r="O102" s="175">
        <v>2379</v>
      </c>
      <c r="P102" s="176">
        <v>790</v>
      </c>
      <c r="Q102" s="174">
        <f t="shared" si="60"/>
        <v>0.33207229928541404</v>
      </c>
      <c r="R102" s="176">
        <v>1589</v>
      </c>
      <c r="S102" s="174">
        <f t="shared" si="61"/>
        <v>0.66792770071458596</v>
      </c>
      <c r="T102" s="175">
        <v>1916</v>
      </c>
      <c r="U102" s="176">
        <v>564</v>
      </c>
      <c r="V102" s="174">
        <f t="shared" si="62"/>
        <v>0.29436325678496866</v>
      </c>
      <c r="W102" s="176">
        <v>1352</v>
      </c>
      <c r="X102" s="174">
        <f t="shared" si="63"/>
        <v>0.70563674321503134</v>
      </c>
      <c r="Y102" s="175">
        <v>1035</v>
      </c>
      <c r="Z102" s="176">
        <v>233</v>
      </c>
      <c r="AA102" s="174">
        <f t="shared" si="64"/>
        <v>0.22512077294685989</v>
      </c>
      <c r="AB102" s="176">
        <v>802</v>
      </c>
      <c r="AC102" s="174">
        <f t="shared" si="65"/>
        <v>0.77487922705314005</v>
      </c>
      <c r="AD102" s="175">
        <v>449</v>
      </c>
      <c r="AE102" s="176">
        <v>77</v>
      </c>
      <c r="AF102" s="174">
        <f t="shared" si="66"/>
        <v>0.17149220489977729</v>
      </c>
      <c r="AG102" s="176">
        <v>372</v>
      </c>
      <c r="AH102" s="174">
        <f t="shared" si="67"/>
        <v>0.82850779510022277</v>
      </c>
      <c r="AI102" s="175">
        <v>142</v>
      </c>
      <c r="AJ102" s="176">
        <v>11</v>
      </c>
      <c r="AK102" s="174">
        <f t="shared" si="68"/>
        <v>7.746478873239436E-2</v>
      </c>
      <c r="AL102" s="176">
        <v>131</v>
      </c>
      <c r="AM102" s="174">
        <f t="shared" si="69"/>
        <v>0.92253521126760563</v>
      </c>
      <c r="AN102" s="175">
        <f t="shared" si="70"/>
        <v>5944</v>
      </c>
      <c r="AO102" s="176">
        <f t="shared" si="71"/>
        <v>1680</v>
      </c>
      <c r="AP102" s="174">
        <f t="shared" si="72"/>
        <v>0.28263795423956933</v>
      </c>
      <c r="AQ102" s="203">
        <f t="shared" ref="AQ102:AQ149" si="82">SUM(H102,M102,R102,W102,AB102,AG102,AL102)</f>
        <v>4264</v>
      </c>
      <c r="AR102" s="174">
        <f t="shared" si="73"/>
        <v>0.71736204576043072</v>
      </c>
      <c r="AS102" s="69"/>
      <c r="AT102" s="282">
        <v>33</v>
      </c>
      <c r="AU102" s="343" t="s">
        <v>37</v>
      </c>
      <c r="AV102" s="8" t="s">
        <v>123</v>
      </c>
      <c r="AW102" s="140">
        <v>5766</v>
      </c>
      <c r="AX102" s="28">
        <v>1577</v>
      </c>
      <c r="AY102" s="63">
        <v>0.27349982656954563</v>
      </c>
      <c r="AZ102" s="28">
        <v>4189</v>
      </c>
      <c r="BA102" s="63">
        <v>0.72650017343045437</v>
      </c>
      <c r="BB102" s="69"/>
      <c r="BD102" s="60"/>
      <c r="BE102" s="59"/>
      <c r="BF102" s="59"/>
      <c r="BG102" s="59"/>
      <c r="BH102" s="59"/>
      <c r="BI102" s="59"/>
      <c r="BJ102" s="59"/>
      <c r="BK102" s="59"/>
      <c r="BL102" s="59"/>
    </row>
    <row r="103" spans="1:64" ht="13.5" customHeight="1">
      <c r="B103" s="283"/>
      <c r="C103" s="344"/>
      <c r="D103" s="49" t="s">
        <v>129</v>
      </c>
      <c r="E103" s="224">
        <v>1</v>
      </c>
      <c r="F103" s="212">
        <v>0</v>
      </c>
      <c r="G103" s="199">
        <f t="shared" ref="G103:G150" si="83">IFERROR(F103/E103,"-")</f>
        <v>0</v>
      </c>
      <c r="H103" s="212">
        <v>1</v>
      </c>
      <c r="I103" s="199">
        <f t="shared" ref="I103:I150" si="84">IFERROR(H103/E103,"-")</f>
        <v>1</v>
      </c>
      <c r="J103" s="224">
        <v>4</v>
      </c>
      <c r="K103" s="212">
        <v>1</v>
      </c>
      <c r="L103" s="199">
        <f t="shared" ref="L103:L150" si="85">IFERROR(K103/J103,"-")</f>
        <v>0.25</v>
      </c>
      <c r="M103" s="212">
        <v>3</v>
      </c>
      <c r="N103" s="199">
        <f t="shared" ref="N103:N150" si="86">IFERROR(M103/J103,"-")</f>
        <v>0.75</v>
      </c>
      <c r="O103" s="224">
        <v>495</v>
      </c>
      <c r="P103" s="212">
        <v>101</v>
      </c>
      <c r="Q103" s="199">
        <f t="shared" ref="Q103:Q150" si="87">IFERROR(P103/O103,"-")</f>
        <v>0.20404040404040405</v>
      </c>
      <c r="R103" s="212">
        <v>394</v>
      </c>
      <c r="S103" s="199">
        <f t="shared" ref="S103:S150" si="88">IFERROR(R103/O103,"-")</f>
        <v>0.79595959595959598</v>
      </c>
      <c r="T103" s="224">
        <v>223</v>
      </c>
      <c r="U103" s="212">
        <v>47</v>
      </c>
      <c r="V103" s="199">
        <f t="shared" ref="V103:V150" si="89">IFERROR(U103/T103,"-")</f>
        <v>0.21076233183856502</v>
      </c>
      <c r="W103" s="212">
        <v>176</v>
      </c>
      <c r="X103" s="199">
        <f t="shared" ref="X103:X150" si="90">IFERROR(W103/T103,"-")</f>
        <v>0.78923766816143492</v>
      </c>
      <c r="Y103" s="224">
        <v>96</v>
      </c>
      <c r="Z103" s="212">
        <v>14</v>
      </c>
      <c r="AA103" s="199">
        <f t="shared" ref="AA103:AA150" si="91">IFERROR(Z103/Y103,"-")</f>
        <v>0.14583333333333334</v>
      </c>
      <c r="AB103" s="212">
        <v>82</v>
      </c>
      <c r="AC103" s="199">
        <f t="shared" ref="AC103:AC150" si="92">IFERROR(AB103/Y103,"-")</f>
        <v>0.85416666666666663</v>
      </c>
      <c r="AD103" s="224">
        <v>54</v>
      </c>
      <c r="AE103" s="212">
        <v>4</v>
      </c>
      <c r="AF103" s="199">
        <f t="shared" ref="AF103:AF150" si="93">IFERROR(AE103/AD103,"-")</f>
        <v>7.407407407407407E-2</v>
      </c>
      <c r="AG103" s="212">
        <v>50</v>
      </c>
      <c r="AH103" s="199">
        <f t="shared" ref="AH103:AH150" si="94">IFERROR(AG103/AD103,"-")</f>
        <v>0.92592592592592593</v>
      </c>
      <c r="AI103" s="224">
        <v>19</v>
      </c>
      <c r="AJ103" s="212">
        <v>2</v>
      </c>
      <c r="AK103" s="199">
        <f t="shared" ref="AK103:AK150" si="95">IFERROR(AJ103/AI103,"-")</f>
        <v>0.10526315789473684</v>
      </c>
      <c r="AL103" s="212">
        <v>17</v>
      </c>
      <c r="AM103" s="199">
        <f t="shared" ref="AM103:AM150" si="96">IFERROR(AL103/AI103,"-")</f>
        <v>0.89473684210526316</v>
      </c>
      <c r="AN103" s="224">
        <f t="shared" ref="AN103:AN150" si="97">SUM(E103,J103,O103,T103,Y103,AD103,AI103)</f>
        <v>892</v>
      </c>
      <c r="AO103" s="212">
        <f t="shared" ref="AO103:AO150" si="98">SUM(F103,K103,P103,U103,Z103,AE103,AJ103)</f>
        <v>169</v>
      </c>
      <c r="AP103" s="199">
        <f t="shared" ref="AP103:AP150" si="99">IFERROR(AO103/AN103,"-")</f>
        <v>0.18946188340807174</v>
      </c>
      <c r="AQ103" s="211">
        <f t="shared" si="82"/>
        <v>723</v>
      </c>
      <c r="AR103" s="199">
        <f t="shared" ref="AR103:AR150" si="100">IFERROR(AQ103/AN103,"-")</f>
        <v>0.8105381165919282</v>
      </c>
      <c r="AS103" s="69"/>
      <c r="AT103" s="283"/>
      <c r="AU103" s="344"/>
      <c r="AV103" s="8" t="s">
        <v>129</v>
      </c>
      <c r="AW103" s="140">
        <v>999</v>
      </c>
      <c r="AX103" s="28">
        <v>197</v>
      </c>
      <c r="AY103" s="63">
        <v>0.19719719719719719</v>
      </c>
      <c r="AZ103" s="28">
        <v>802</v>
      </c>
      <c r="BA103" s="63">
        <v>0.80280280280280281</v>
      </c>
      <c r="BB103" s="69"/>
      <c r="BD103" s="60"/>
      <c r="BE103" s="59"/>
      <c r="BF103" s="59"/>
      <c r="BG103" s="59"/>
      <c r="BH103" s="59"/>
      <c r="BI103" s="59"/>
      <c r="BJ103" s="59"/>
      <c r="BK103" s="59"/>
      <c r="BL103" s="59"/>
    </row>
    <row r="104" spans="1:64" ht="13.5" customHeight="1">
      <c r="B104" s="284"/>
      <c r="C104" s="345"/>
      <c r="D104" s="53" t="s">
        <v>128</v>
      </c>
      <c r="E104" s="181">
        <v>6</v>
      </c>
      <c r="F104" s="182">
        <v>0</v>
      </c>
      <c r="G104" s="180">
        <f t="shared" si="83"/>
        <v>0</v>
      </c>
      <c r="H104" s="182">
        <v>6</v>
      </c>
      <c r="I104" s="180">
        <f t="shared" si="84"/>
        <v>1</v>
      </c>
      <c r="J104" s="181">
        <v>22</v>
      </c>
      <c r="K104" s="182">
        <v>6</v>
      </c>
      <c r="L104" s="180">
        <f t="shared" si="85"/>
        <v>0.27272727272727271</v>
      </c>
      <c r="M104" s="182">
        <v>16</v>
      </c>
      <c r="N104" s="180">
        <f t="shared" si="86"/>
        <v>0.72727272727272729</v>
      </c>
      <c r="O104" s="181">
        <v>2874</v>
      </c>
      <c r="P104" s="182">
        <v>891</v>
      </c>
      <c r="Q104" s="180">
        <f t="shared" si="87"/>
        <v>0.31002087682672236</v>
      </c>
      <c r="R104" s="182">
        <v>1983</v>
      </c>
      <c r="S104" s="180">
        <f t="shared" si="88"/>
        <v>0.6899791231732777</v>
      </c>
      <c r="T104" s="181">
        <v>2139</v>
      </c>
      <c r="U104" s="182">
        <v>611</v>
      </c>
      <c r="V104" s="180">
        <f t="shared" si="89"/>
        <v>0.28564749883122953</v>
      </c>
      <c r="W104" s="182">
        <v>1528</v>
      </c>
      <c r="X104" s="180">
        <f t="shared" si="90"/>
        <v>0.71435250116877047</v>
      </c>
      <c r="Y104" s="181">
        <v>1131</v>
      </c>
      <c r="Z104" s="182">
        <v>247</v>
      </c>
      <c r="AA104" s="180">
        <f t="shared" si="91"/>
        <v>0.21839080459770116</v>
      </c>
      <c r="AB104" s="182">
        <v>884</v>
      </c>
      <c r="AC104" s="180">
        <f t="shared" si="92"/>
        <v>0.7816091954022989</v>
      </c>
      <c r="AD104" s="181">
        <v>503</v>
      </c>
      <c r="AE104" s="182">
        <v>81</v>
      </c>
      <c r="AF104" s="180">
        <f t="shared" si="93"/>
        <v>0.1610337972166998</v>
      </c>
      <c r="AG104" s="182">
        <v>422</v>
      </c>
      <c r="AH104" s="180">
        <f t="shared" si="94"/>
        <v>0.83896620278330025</v>
      </c>
      <c r="AI104" s="181">
        <v>161</v>
      </c>
      <c r="AJ104" s="182">
        <v>13</v>
      </c>
      <c r="AK104" s="180">
        <f t="shared" si="95"/>
        <v>8.0745341614906832E-2</v>
      </c>
      <c r="AL104" s="182">
        <v>148</v>
      </c>
      <c r="AM104" s="180">
        <f t="shared" si="96"/>
        <v>0.91925465838509313</v>
      </c>
      <c r="AN104" s="181">
        <f t="shared" si="97"/>
        <v>6836</v>
      </c>
      <c r="AO104" s="182">
        <f t="shared" si="98"/>
        <v>1849</v>
      </c>
      <c r="AP104" s="180">
        <f t="shared" si="99"/>
        <v>0.27047981275599764</v>
      </c>
      <c r="AQ104" s="220">
        <f t="shared" si="82"/>
        <v>4987</v>
      </c>
      <c r="AR104" s="180">
        <f t="shared" si="100"/>
        <v>0.72952018724400236</v>
      </c>
      <c r="AS104" s="69"/>
      <c r="AT104" s="284"/>
      <c r="AU104" s="345"/>
      <c r="AV104" s="110" t="s">
        <v>67</v>
      </c>
      <c r="AW104" s="140">
        <v>6765</v>
      </c>
      <c r="AX104" s="28">
        <v>1774</v>
      </c>
      <c r="AY104" s="63">
        <v>0.26223207686622318</v>
      </c>
      <c r="AZ104" s="28">
        <v>4991</v>
      </c>
      <c r="BA104" s="63">
        <v>0.73776792313377682</v>
      </c>
      <c r="BB104" s="69"/>
    </row>
    <row r="105" spans="1:64" ht="13.5" customHeight="1">
      <c r="B105" s="282">
        <v>34</v>
      </c>
      <c r="C105" s="343" t="s">
        <v>38</v>
      </c>
      <c r="D105" s="54" t="s">
        <v>130</v>
      </c>
      <c r="E105" s="175">
        <v>73</v>
      </c>
      <c r="F105" s="176">
        <v>13</v>
      </c>
      <c r="G105" s="174">
        <f t="shared" si="83"/>
        <v>0.17808219178082191</v>
      </c>
      <c r="H105" s="176">
        <v>60</v>
      </c>
      <c r="I105" s="174">
        <f t="shared" si="84"/>
        <v>0.82191780821917804</v>
      </c>
      <c r="J105" s="175">
        <v>135</v>
      </c>
      <c r="K105" s="176">
        <v>21</v>
      </c>
      <c r="L105" s="174">
        <f t="shared" si="85"/>
        <v>0.15555555555555556</v>
      </c>
      <c r="M105" s="176">
        <v>114</v>
      </c>
      <c r="N105" s="174">
        <f t="shared" si="86"/>
        <v>0.84444444444444444</v>
      </c>
      <c r="O105" s="175">
        <v>9490</v>
      </c>
      <c r="P105" s="176">
        <v>2499</v>
      </c>
      <c r="Q105" s="174">
        <f t="shared" si="87"/>
        <v>0.26332982086406742</v>
      </c>
      <c r="R105" s="176">
        <v>6991</v>
      </c>
      <c r="S105" s="174">
        <f t="shared" si="88"/>
        <v>0.73667017913593258</v>
      </c>
      <c r="T105" s="175">
        <v>8008</v>
      </c>
      <c r="U105" s="176">
        <v>1818</v>
      </c>
      <c r="V105" s="174">
        <f t="shared" si="89"/>
        <v>0.22702297702297702</v>
      </c>
      <c r="W105" s="176">
        <v>6190</v>
      </c>
      <c r="X105" s="174">
        <f t="shared" si="90"/>
        <v>0.77297702297702298</v>
      </c>
      <c r="Y105" s="175">
        <v>4988</v>
      </c>
      <c r="Z105" s="176">
        <v>797</v>
      </c>
      <c r="AA105" s="174">
        <f t="shared" si="91"/>
        <v>0.15978348035284684</v>
      </c>
      <c r="AB105" s="176">
        <v>4191</v>
      </c>
      <c r="AC105" s="174">
        <f t="shared" si="92"/>
        <v>0.84021651964715316</v>
      </c>
      <c r="AD105" s="175">
        <v>2206</v>
      </c>
      <c r="AE105" s="176">
        <v>244</v>
      </c>
      <c r="AF105" s="174">
        <f t="shared" si="93"/>
        <v>0.11060743427017226</v>
      </c>
      <c r="AG105" s="176">
        <v>1962</v>
      </c>
      <c r="AH105" s="174">
        <f t="shared" si="94"/>
        <v>0.88939256572982772</v>
      </c>
      <c r="AI105" s="175">
        <v>725</v>
      </c>
      <c r="AJ105" s="176">
        <v>39</v>
      </c>
      <c r="AK105" s="174">
        <f t="shared" si="95"/>
        <v>5.3793103448275863E-2</v>
      </c>
      <c r="AL105" s="176">
        <v>686</v>
      </c>
      <c r="AM105" s="174">
        <f t="shared" si="96"/>
        <v>0.94620689655172419</v>
      </c>
      <c r="AN105" s="175">
        <f t="shared" si="97"/>
        <v>25625</v>
      </c>
      <c r="AO105" s="176">
        <f t="shared" si="98"/>
        <v>5431</v>
      </c>
      <c r="AP105" s="174">
        <f t="shared" si="99"/>
        <v>0.21194146341463416</v>
      </c>
      <c r="AQ105" s="203">
        <f t="shared" si="82"/>
        <v>20194</v>
      </c>
      <c r="AR105" s="174">
        <f t="shared" si="100"/>
        <v>0.78805853658536584</v>
      </c>
      <c r="AS105" s="69"/>
      <c r="AT105" s="282">
        <v>34</v>
      </c>
      <c r="AU105" s="343" t="s">
        <v>38</v>
      </c>
      <c r="AV105" s="8" t="s">
        <v>123</v>
      </c>
      <c r="AW105" s="140">
        <v>25081</v>
      </c>
      <c r="AX105" s="28">
        <v>5248</v>
      </c>
      <c r="AY105" s="63">
        <v>0.20924205573940433</v>
      </c>
      <c r="AZ105" s="28">
        <v>19833</v>
      </c>
      <c r="BA105" s="63">
        <v>0.79075794426059565</v>
      </c>
      <c r="BB105" s="69"/>
    </row>
    <row r="106" spans="1:64" ht="13.5" customHeight="1">
      <c r="B106" s="283"/>
      <c r="C106" s="344"/>
      <c r="D106" s="49" t="s">
        <v>129</v>
      </c>
      <c r="E106" s="224">
        <v>13</v>
      </c>
      <c r="F106" s="212">
        <v>4</v>
      </c>
      <c r="G106" s="199">
        <f t="shared" si="83"/>
        <v>0.30769230769230771</v>
      </c>
      <c r="H106" s="212">
        <v>9</v>
      </c>
      <c r="I106" s="199">
        <f t="shared" si="84"/>
        <v>0.69230769230769229</v>
      </c>
      <c r="J106" s="224">
        <v>15</v>
      </c>
      <c r="K106" s="212">
        <v>4</v>
      </c>
      <c r="L106" s="199">
        <f t="shared" si="85"/>
        <v>0.26666666666666666</v>
      </c>
      <c r="M106" s="212">
        <v>11</v>
      </c>
      <c r="N106" s="199">
        <f t="shared" si="86"/>
        <v>0.73333333333333328</v>
      </c>
      <c r="O106" s="224">
        <v>1941</v>
      </c>
      <c r="P106" s="212">
        <v>333</v>
      </c>
      <c r="Q106" s="199">
        <f t="shared" si="87"/>
        <v>0.17156105100463678</v>
      </c>
      <c r="R106" s="212">
        <v>1608</v>
      </c>
      <c r="S106" s="199">
        <f t="shared" si="88"/>
        <v>0.82843894899536319</v>
      </c>
      <c r="T106" s="224">
        <v>899</v>
      </c>
      <c r="U106" s="212">
        <v>164</v>
      </c>
      <c r="V106" s="199">
        <f t="shared" si="89"/>
        <v>0.18242491657397109</v>
      </c>
      <c r="W106" s="212">
        <v>735</v>
      </c>
      <c r="X106" s="199">
        <f t="shared" si="90"/>
        <v>0.81757508342602891</v>
      </c>
      <c r="Y106" s="224">
        <v>396</v>
      </c>
      <c r="Z106" s="212">
        <v>57</v>
      </c>
      <c r="AA106" s="199">
        <f t="shared" si="91"/>
        <v>0.14393939393939395</v>
      </c>
      <c r="AB106" s="212">
        <v>339</v>
      </c>
      <c r="AC106" s="199">
        <f t="shared" si="92"/>
        <v>0.85606060606060608</v>
      </c>
      <c r="AD106" s="224">
        <v>201</v>
      </c>
      <c r="AE106" s="212">
        <v>15</v>
      </c>
      <c r="AF106" s="199">
        <f t="shared" si="93"/>
        <v>7.4626865671641784E-2</v>
      </c>
      <c r="AG106" s="212">
        <v>186</v>
      </c>
      <c r="AH106" s="199">
        <f t="shared" si="94"/>
        <v>0.92537313432835822</v>
      </c>
      <c r="AI106" s="224">
        <v>86</v>
      </c>
      <c r="AJ106" s="212">
        <v>5</v>
      </c>
      <c r="AK106" s="199">
        <f t="shared" si="95"/>
        <v>5.8139534883720929E-2</v>
      </c>
      <c r="AL106" s="212">
        <v>81</v>
      </c>
      <c r="AM106" s="199">
        <f t="shared" si="96"/>
        <v>0.94186046511627908</v>
      </c>
      <c r="AN106" s="224">
        <f t="shared" si="97"/>
        <v>3551</v>
      </c>
      <c r="AO106" s="212">
        <f t="shared" si="98"/>
        <v>582</v>
      </c>
      <c r="AP106" s="199">
        <f t="shared" si="99"/>
        <v>0.16389749366375669</v>
      </c>
      <c r="AQ106" s="211">
        <f t="shared" si="82"/>
        <v>2969</v>
      </c>
      <c r="AR106" s="199">
        <f t="shared" si="100"/>
        <v>0.83610250633624328</v>
      </c>
      <c r="AS106" s="69"/>
      <c r="AT106" s="283"/>
      <c r="AU106" s="344"/>
      <c r="AV106" s="8" t="s">
        <v>129</v>
      </c>
      <c r="AW106" s="140">
        <v>3840</v>
      </c>
      <c r="AX106" s="28">
        <v>565</v>
      </c>
      <c r="AY106" s="63">
        <v>0.14713541666666666</v>
      </c>
      <c r="AZ106" s="28">
        <v>3275</v>
      </c>
      <c r="BA106" s="63">
        <v>0.85286458333333337</v>
      </c>
      <c r="BB106" s="69"/>
    </row>
    <row r="107" spans="1:64" ht="13.5" customHeight="1">
      <c r="B107" s="284"/>
      <c r="C107" s="345"/>
      <c r="D107" s="53" t="s">
        <v>128</v>
      </c>
      <c r="E107" s="181">
        <v>86</v>
      </c>
      <c r="F107" s="182">
        <v>17</v>
      </c>
      <c r="G107" s="180">
        <f t="shared" si="83"/>
        <v>0.19767441860465115</v>
      </c>
      <c r="H107" s="182">
        <v>69</v>
      </c>
      <c r="I107" s="180">
        <f t="shared" si="84"/>
        <v>0.80232558139534882</v>
      </c>
      <c r="J107" s="181">
        <v>150</v>
      </c>
      <c r="K107" s="182">
        <v>25</v>
      </c>
      <c r="L107" s="180">
        <f t="shared" si="85"/>
        <v>0.16666666666666666</v>
      </c>
      <c r="M107" s="182">
        <v>125</v>
      </c>
      <c r="N107" s="180">
        <f t="shared" si="86"/>
        <v>0.83333333333333337</v>
      </c>
      <c r="O107" s="181">
        <v>11431</v>
      </c>
      <c r="P107" s="182">
        <v>2832</v>
      </c>
      <c r="Q107" s="180">
        <f t="shared" si="87"/>
        <v>0.24774735368734144</v>
      </c>
      <c r="R107" s="182">
        <v>8599</v>
      </c>
      <c r="S107" s="180">
        <f t="shared" si="88"/>
        <v>0.75225264631265853</v>
      </c>
      <c r="T107" s="181">
        <v>8907</v>
      </c>
      <c r="U107" s="182">
        <v>1982</v>
      </c>
      <c r="V107" s="180">
        <f t="shared" si="89"/>
        <v>0.22252161221511171</v>
      </c>
      <c r="W107" s="182">
        <v>6925</v>
      </c>
      <c r="X107" s="180">
        <f t="shared" si="90"/>
        <v>0.77747838778488831</v>
      </c>
      <c r="Y107" s="181">
        <v>5384</v>
      </c>
      <c r="Z107" s="182">
        <v>854</v>
      </c>
      <c r="AA107" s="180">
        <f t="shared" si="91"/>
        <v>0.15861812778603268</v>
      </c>
      <c r="AB107" s="182">
        <v>4530</v>
      </c>
      <c r="AC107" s="180">
        <f t="shared" si="92"/>
        <v>0.84138187221396732</v>
      </c>
      <c r="AD107" s="181">
        <v>2407</v>
      </c>
      <c r="AE107" s="182">
        <v>259</v>
      </c>
      <c r="AF107" s="180">
        <f t="shared" si="93"/>
        <v>0.10760282509347736</v>
      </c>
      <c r="AG107" s="182">
        <v>2148</v>
      </c>
      <c r="AH107" s="180">
        <f t="shared" si="94"/>
        <v>0.89239717490652259</v>
      </c>
      <c r="AI107" s="181">
        <v>811</v>
      </c>
      <c r="AJ107" s="182">
        <v>44</v>
      </c>
      <c r="AK107" s="180">
        <f t="shared" si="95"/>
        <v>5.4254007398273733E-2</v>
      </c>
      <c r="AL107" s="182">
        <v>767</v>
      </c>
      <c r="AM107" s="180">
        <f t="shared" si="96"/>
        <v>0.94574599260172632</v>
      </c>
      <c r="AN107" s="181">
        <f t="shared" si="97"/>
        <v>29176</v>
      </c>
      <c r="AO107" s="182">
        <f t="shared" si="98"/>
        <v>6013</v>
      </c>
      <c r="AP107" s="180">
        <f t="shared" si="99"/>
        <v>0.20609404990403071</v>
      </c>
      <c r="AQ107" s="220">
        <f t="shared" si="82"/>
        <v>23163</v>
      </c>
      <c r="AR107" s="180">
        <f t="shared" si="100"/>
        <v>0.79390595009596931</v>
      </c>
      <c r="AS107" s="69"/>
      <c r="AT107" s="284"/>
      <c r="AU107" s="345"/>
      <c r="AV107" s="110" t="s">
        <v>67</v>
      </c>
      <c r="AW107" s="140">
        <v>28921</v>
      </c>
      <c r="AX107" s="28">
        <v>5813</v>
      </c>
      <c r="AY107" s="63">
        <v>0.20099581618892845</v>
      </c>
      <c r="AZ107" s="28">
        <v>23108</v>
      </c>
      <c r="BA107" s="63">
        <v>0.79900418381107152</v>
      </c>
      <c r="BB107" s="69"/>
    </row>
    <row r="108" spans="1:64" ht="13.5" customHeight="1">
      <c r="B108" s="282">
        <v>35</v>
      </c>
      <c r="C108" s="343" t="s">
        <v>1</v>
      </c>
      <c r="D108" s="54" t="s">
        <v>130</v>
      </c>
      <c r="E108" s="175">
        <v>16</v>
      </c>
      <c r="F108" s="176">
        <v>1</v>
      </c>
      <c r="G108" s="174">
        <f t="shared" si="83"/>
        <v>6.25E-2</v>
      </c>
      <c r="H108" s="176">
        <v>15</v>
      </c>
      <c r="I108" s="174">
        <f t="shared" si="84"/>
        <v>0.9375</v>
      </c>
      <c r="J108" s="175">
        <v>30</v>
      </c>
      <c r="K108" s="176">
        <v>5</v>
      </c>
      <c r="L108" s="174">
        <f t="shared" si="85"/>
        <v>0.16666666666666666</v>
      </c>
      <c r="M108" s="176">
        <v>25</v>
      </c>
      <c r="N108" s="174">
        <f t="shared" si="86"/>
        <v>0.83333333333333337</v>
      </c>
      <c r="O108" s="175">
        <v>18257</v>
      </c>
      <c r="P108" s="176">
        <v>4918</v>
      </c>
      <c r="Q108" s="174">
        <f t="shared" si="87"/>
        <v>0.2693761297036753</v>
      </c>
      <c r="R108" s="176">
        <v>13339</v>
      </c>
      <c r="S108" s="174">
        <f t="shared" si="88"/>
        <v>0.7306238702963247</v>
      </c>
      <c r="T108" s="175">
        <v>15783</v>
      </c>
      <c r="U108" s="176">
        <v>3859</v>
      </c>
      <c r="V108" s="174">
        <f t="shared" si="89"/>
        <v>0.24450357980105175</v>
      </c>
      <c r="W108" s="176">
        <v>11924</v>
      </c>
      <c r="X108" s="174">
        <f t="shared" si="90"/>
        <v>0.75549642019894825</v>
      </c>
      <c r="Y108" s="175">
        <v>10692</v>
      </c>
      <c r="Z108" s="176">
        <v>1935</v>
      </c>
      <c r="AA108" s="174">
        <f t="shared" si="91"/>
        <v>0.18097643097643099</v>
      </c>
      <c r="AB108" s="176">
        <v>8757</v>
      </c>
      <c r="AC108" s="174">
        <f t="shared" si="92"/>
        <v>0.81902356902356899</v>
      </c>
      <c r="AD108" s="175">
        <v>5012</v>
      </c>
      <c r="AE108" s="176">
        <v>564</v>
      </c>
      <c r="AF108" s="174">
        <f t="shared" si="93"/>
        <v>0.11252992817238627</v>
      </c>
      <c r="AG108" s="176">
        <v>4448</v>
      </c>
      <c r="AH108" s="174">
        <f t="shared" si="94"/>
        <v>0.88747007182761373</v>
      </c>
      <c r="AI108" s="175">
        <v>1580</v>
      </c>
      <c r="AJ108" s="176">
        <v>93</v>
      </c>
      <c r="AK108" s="174">
        <f t="shared" si="95"/>
        <v>5.8860759493670887E-2</v>
      </c>
      <c r="AL108" s="176">
        <v>1487</v>
      </c>
      <c r="AM108" s="174">
        <f t="shared" si="96"/>
        <v>0.94113924050632913</v>
      </c>
      <c r="AN108" s="175">
        <f t="shared" si="97"/>
        <v>51370</v>
      </c>
      <c r="AO108" s="176">
        <f t="shared" si="98"/>
        <v>11375</v>
      </c>
      <c r="AP108" s="174">
        <f t="shared" si="99"/>
        <v>0.22143274284601908</v>
      </c>
      <c r="AQ108" s="203">
        <f t="shared" si="82"/>
        <v>39995</v>
      </c>
      <c r="AR108" s="174">
        <f t="shared" si="100"/>
        <v>0.7785672571539809</v>
      </c>
      <c r="AS108" s="69"/>
      <c r="AT108" s="282">
        <v>35</v>
      </c>
      <c r="AU108" s="343" t="s">
        <v>1</v>
      </c>
      <c r="AV108" s="8" t="s">
        <v>123</v>
      </c>
      <c r="AW108" s="140">
        <v>50407</v>
      </c>
      <c r="AX108" s="28">
        <v>10717</v>
      </c>
      <c r="AY108" s="63">
        <v>0.21260935981113735</v>
      </c>
      <c r="AZ108" s="28">
        <v>39690</v>
      </c>
      <c r="BA108" s="63">
        <v>0.78739064018886262</v>
      </c>
      <c r="BB108" s="69"/>
    </row>
    <row r="109" spans="1:64" ht="13.5" customHeight="1">
      <c r="B109" s="283"/>
      <c r="C109" s="344"/>
      <c r="D109" s="49" t="s">
        <v>129</v>
      </c>
      <c r="E109" s="224">
        <v>1</v>
      </c>
      <c r="F109" s="212">
        <v>1</v>
      </c>
      <c r="G109" s="199">
        <f t="shared" si="83"/>
        <v>1</v>
      </c>
      <c r="H109" s="212">
        <v>0</v>
      </c>
      <c r="I109" s="199">
        <f t="shared" si="84"/>
        <v>0</v>
      </c>
      <c r="J109" s="224">
        <v>7</v>
      </c>
      <c r="K109" s="212">
        <v>0</v>
      </c>
      <c r="L109" s="199">
        <f t="shared" si="85"/>
        <v>0</v>
      </c>
      <c r="M109" s="212">
        <v>7</v>
      </c>
      <c r="N109" s="199">
        <f t="shared" si="86"/>
        <v>1</v>
      </c>
      <c r="O109" s="224">
        <v>4458</v>
      </c>
      <c r="P109" s="212">
        <v>810</v>
      </c>
      <c r="Q109" s="199">
        <f t="shared" si="87"/>
        <v>0.18169582772543741</v>
      </c>
      <c r="R109" s="212">
        <v>3648</v>
      </c>
      <c r="S109" s="199">
        <f t="shared" si="88"/>
        <v>0.81830417227456254</v>
      </c>
      <c r="T109" s="224">
        <v>2144</v>
      </c>
      <c r="U109" s="212">
        <v>390</v>
      </c>
      <c r="V109" s="199">
        <f t="shared" si="89"/>
        <v>0.18190298507462688</v>
      </c>
      <c r="W109" s="212">
        <v>1754</v>
      </c>
      <c r="X109" s="199">
        <f t="shared" si="90"/>
        <v>0.81809701492537312</v>
      </c>
      <c r="Y109" s="224">
        <v>1057</v>
      </c>
      <c r="Z109" s="212">
        <v>153</v>
      </c>
      <c r="AA109" s="199">
        <f t="shared" si="91"/>
        <v>0.14474929044465468</v>
      </c>
      <c r="AB109" s="212">
        <v>904</v>
      </c>
      <c r="AC109" s="199">
        <f t="shared" si="92"/>
        <v>0.85525070955534532</v>
      </c>
      <c r="AD109" s="224">
        <v>506</v>
      </c>
      <c r="AE109" s="212">
        <v>44</v>
      </c>
      <c r="AF109" s="199">
        <f t="shared" si="93"/>
        <v>8.6956521739130432E-2</v>
      </c>
      <c r="AG109" s="212">
        <v>462</v>
      </c>
      <c r="AH109" s="199">
        <f t="shared" si="94"/>
        <v>0.91304347826086951</v>
      </c>
      <c r="AI109" s="224">
        <v>194</v>
      </c>
      <c r="AJ109" s="212">
        <v>9</v>
      </c>
      <c r="AK109" s="199">
        <f t="shared" si="95"/>
        <v>4.6391752577319589E-2</v>
      </c>
      <c r="AL109" s="212">
        <v>185</v>
      </c>
      <c r="AM109" s="199">
        <f t="shared" si="96"/>
        <v>0.95360824742268047</v>
      </c>
      <c r="AN109" s="224">
        <f t="shared" si="97"/>
        <v>8367</v>
      </c>
      <c r="AO109" s="212">
        <f t="shared" si="98"/>
        <v>1407</v>
      </c>
      <c r="AP109" s="199">
        <f t="shared" si="99"/>
        <v>0.16816063105055576</v>
      </c>
      <c r="AQ109" s="211">
        <f t="shared" si="82"/>
        <v>6960</v>
      </c>
      <c r="AR109" s="199">
        <f t="shared" si="100"/>
        <v>0.83183936894944421</v>
      </c>
      <c r="AS109" s="69"/>
      <c r="AT109" s="283"/>
      <c r="AU109" s="344"/>
      <c r="AV109" s="8" t="s">
        <v>129</v>
      </c>
      <c r="AW109" s="140">
        <v>8990</v>
      </c>
      <c r="AX109" s="28">
        <v>1237</v>
      </c>
      <c r="AY109" s="63">
        <v>0.13759733036707453</v>
      </c>
      <c r="AZ109" s="28">
        <v>7753</v>
      </c>
      <c r="BA109" s="63">
        <v>0.86240266963292544</v>
      </c>
      <c r="BB109" s="69"/>
    </row>
    <row r="110" spans="1:64" ht="13.5" customHeight="1">
      <c r="B110" s="284"/>
      <c r="C110" s="345"/>
      <c r="D110" s="53" t="s">
        <v>128</v>
      </c>
      <c r="E110" s="181">
        <v>17</v>
      </c>
      <c r="F110" s="182">
        <v>2</v>
      </c>
      <c r="G110" s="180">
        <f t="shared" si="83"/>
        <v>0.11764705882352941</v>
      </c>
      <c r="H110" s="182">
        <v>15</v>
      </c>
      <c r="I110" s="180">
        <f t="shared" si="84"/>
        <v>0.88235294117647056</v>
      </c>
      <c r="J110" s="181">
        <v>37</v>
      </c>
      <c r="K110" s="182">
        <v>5</v>
      </c>
      <c r="L110" s="180">
        <f t="shared" si="85"/>
        <v>0.13513513513513514</v>
      </c>
      <c r="M110" s="182">
        <v>32</v>
      </c>
      <c r="N110" s="180">
        <f t="shared" si="86"/>
        <v>0.86486486486486491</v>
      </c>
      <c r="O110" s="181">
        <v>22715</v>
      </c>
      <c r="P110" s="182">
        <v>5728</v>
      </c>
      <c r="Q110" s="180">
        <f t="shared" si="87"/>
        <v>0.25216817081223863</v>
      </c>
      <c r="R110" s="182">
        <v>16987</v>
      </c>
      <c r="S110" s="180">
        <f t="shared" si="88"/>
        <v>0.74783182918776137</v>
      </c>
      <c r="T110" s="181">
        <v>17927</v>
      </c>
      <c r="U110" s="182">
        <v>4249</v>
      </c>
      <c r="V110" s="180">
        <f t="shared" si="89"/>
        <v>0.2370167903162827</v>
      </c>
      <c r="W110" s="182">
        <v>13678</v>
      </c>
      <c r="X110" s="180">
        <f t="shared" si="90"/>
        <v>0.76298320968371725</v>
      </c>
      <c r="Y110" s="181">
        <v>11749</v>
      </c>
      <c r="Z110" s="182">
        <v>2088</v>
      </c>
      <c r="AA110" s="180">
        <f t="shared" si="91"/>
        <v>0.17771725253213039</v>
      </c>
      <c r="AB110" s="182">
        <v>9661</v>
      </c>
      <c r="AC110" s="180">
        <f t="shared" si="92"/>
        <v>0.82228274746786956</v>
      </c>
      <c r="AD110" s="181">
        <v>5518</v>
      </c>
      <c r="AE110" s="182">
        <v>608</v>
      </c>
      <c r="AF110" s="180">
        <f t="shared" si="93"/>
        <v>0.11018484958318231</v>
      </c>
      <c r="AG110" s="182">
        <v>4910</v>
      </c>
      <c r="AH110" s="180">
        <f t="shared" si="94"/>
        <v>0.88981515041681769</v>
      </c>
      <c r="AI110" s="181">
        <v>1774</v>
      </c>
      <c r="AJ110" s="182">
        <v>102</v>
      </c>
      <c r="AK110" s="180">
        <f t="shared" si="95"/>
        <v>5.749718151071026E-2</v>
      </c>
      <c r="AL110" s="182">
        <v>1672</v>
      </c>
      <c r="AM110" s="180">
        <f t="shared" si="96"/>
        <v>0.94250281848928974</v>
      </c>
      <c r="AN110" s="181">
        <f t="shared" si="97"/>
        <v>59737</v>
      </c>
      <c r="AO110" s="182">
        <f t="shared" si="98"/>
        <v>12782</v>
      </c>
      <c r="AP110" s="180">
        <f t="shared" si="99"/>
        <v>0.21397124060465039</v>
      </c>
      <c r="AQ110" s="220">
        <f t="shared" si="82"/>
        <v>46955</v>
      </c>
      <c r="AR110" s="180">
        <f t="shared" si="100"/>
        <v>0.78602875939534966</v>
      </c>
      <c r="AS110" s="69"/>
      <c r="AT110" s="284"/>
      <c r="AU110" s="345"/>
      <c r="AV110" s="110" t="s">
        <v>67</v>
      </c>
      <c r="AW110" s="140">
        <v>59397</v>
      </c>
      <c r="AX110" s="28">
        <v>11954</v>
      </c>
      <c r="AY110" s="63">
        <v>0.2012559556879977</v>
      </c>
      <c r="AZ110" s="28">
        <v>47443</v>
      </c>
      <c r="BA110" s="63">
        <v>0.7987440443120023</v>
      </c>
      <c r="BB110" s="69"/>
    </row>
    <row r="111" spans="1:64" ht="13.5" customHeight="1">
      <c r="B111" s="282">
        <v>36</v>
      </c>
      <c r="C111" s="343" t="s">
        <v>2</v>
      </c>
      <c r="D111" s="54" t="s">
        <v>130</v>
      </c>
      <c r="E111" s="175">
        <v>27</v>
      </c>
      <c r="F111" s="176">
        <v>6</v>
      </c>
      <c r="G111" s="174">
        <f t="shared" si="83"/>
        <v>0.22222222222222221</v>
      </c>
      <c r="H111" s="176">
        <v>21</v>
      </c>
      <c r="I111" s="174">
        <f t="shared" si="84"/>
        <v>0.77777777777777779</v>
      </c>
      <c r="J111" s="175">
        <v>43</v>
      </c>
      <c r="K111" s="176">
        <v>12</v>
      </c>
      <c r="L111" s="174">
        <f t="shared" si="85"/>
        <v>0.27906976744186046</v>
      </c>
      <c r="M111" s="176">
        <v>31</v>
      </c>
      <c r="N111" s="174">
        <f t="shared" si="86"/>
        <v>0.72093023255813948</v>
      </c>
      <c r="O111" s="175">
        <v>5190</v>
      </c>
      <c r="P111" s="176">
        <v>2645</v>
      </c>
      <c r="Q111" s="174">
        <f t="shared" si="87"/>
        <v>0.50963391136801539</v>
      </c>
      <c r="R111" s="176">
        <v>2545</v>
      </c>
      <c r="S111" s="174">
        <f t="shared" si="88"/>
        <v>0.49036608863198461</v>
      </c>
      <c r="T111" s="175">
        <v>4293</v>
      </c>
      <c r="U111" s="176">
        <v>2162</v>
      </c>
      <c r="V111" s="174">
        <f t="shared" si="89"/>
        <v>0.50361052876776147</v>
      </c>
      <c r="W111" s="176">
        <v>2131</v>
      </c>
      <c r="X111" s="174">
        <f t="shared" si="90"/>
        <v>0.49638947123223853</v>
      </c>
      <c r="Y111" s="175">
        <v>2929</v>
      </c>
      <c r="Z111" s="176">
        <v>1265</v>
      </c>
      <c r="AA111" s="174">
        <f t="shared" si="91"/>
        <v>0.43188801638784569</v>
      </c>
      <c r="AB111" s="176">
        <v>1664</v>
      </c>
      <c r="AC111" s="174">
        <f t="shared" si="92"/>
        <v>0.56811198361215431</v>
      </c>
      <c r="AD111" s="175">
        <v>1504</v>
      </c>
      <c r="AE111" s="176">
        <v>465</v>
      </c>
      <c r="AF111" s="174">
        <f t="shared" si="93"/>
        <v>0.30917553191489361</v>
      </c>
      <c r="AG111" s="176">
        <v>1039</v>
      </c>
      <c r="AH111" s="174">
        <f t="shared" si="94"/>
        <v>0.69082446808510634</v>
      </c>
      <c r="AI111" s="175">
        <v>516</v>
      </c>
      <c r="AJ111" s="176">
        <v>92</v>
      </c>
      <c r="AK111" s="174">
        <f t="shared" si="95"/>
        <v>0.17829457364341086</v>
      </c>
      <c r="AL111" s="176">
        <v>424</v>
      </c>
      <c r="AM111" s="174">
        <f t="shared" si="96"/>
        <v>0.82170542635658916</v>
      </c>
      <c r="AN111" s="175">
        <f t="shared" si="97"/>
        <v>14502</v>
      </c>
      <c r="AO111" s="176">
        <f t="shared" si="98"/>
        <v>6647</v>
      </c>
      <c r="AP111" s="174">
        <f t="shared" si="99"/>
        <v>0.45835057233485038</v>
      </c>
      <c r="AQ111" s="203">
        <f t="shared" si="82"/>
        <v>7855</v>
      </c>
      <c r="AR111" s="174">
        <f t="shared" si="100"/>
        <v>0.54164942766514967</v>
      </c>
      <c r="AS111" s="69"/>
      <c r="AT111" s="282">
        <v>36</v>
      </c>
      <c r="AU111" s="343" t="s">
        <v>2</v>
      </c>
      <c r="AV111" s="8" t="s">
        <v>123</v>
      </c>
      <c r="AW111" s="140">
        <v>14206</v>
      </c>
      <c r="AX111" s="28">
        <v>6262</v>
      </c>
      <c r="AY111" s="63">
        <v>0.44079966211459948</v>
      </c>
      <c r="AZ111" s="28">
        <v>7944</v>
      </c>
      <c r="BA111" s="63">
        <v>0.55920033788540058</v>
      </c>
      <c r="BB111" s="69"/>
    </row>
    <row r="112" spans="1:64" ht="13.5" customHeight="1">
      <c r="B112" s="283"/>
      <c r="C112" s="344"/>
      <c r="D112" s="49" t="s">
        <v>129</v>
      </c>
      <c r="E112" s="224">
        <v>2</v>
      </c>
      <c r="F112" s="212">
        <v>0</v>
      </c>
      <c r="G112" s="199">
        <f t="shared" si="83"/>
        <v>0</v>
      </c>
      <c r="H112" s="212">
        <v>2</v>
      </c>
      <c r="I112" s="199">
        <f t="shared" si="84"/>
        <v>1</v>
      </c>
      <c r="J112" s="224">
        <v>6</v>
      </c>
      <c r="K112" s="212">
        <v>1</v>
      </c>
      <c r="L112" s="199">
        <f t="shared" si="85"/>
        <v>0.16666666666666666</v>
      </c>
      <c r="M112" s="212">
        <v>5</v>
      </c>
      <c r="N112" s="199">
        <f t="shared" si="86"/>
        <v>0.83333333333333337</v>
      </c>
      <c r="O112" s="224">
        <v>1150</v>
      </c>
      <c r="P112" s="212">
        <v>320</v>
      </c>
      <c r="Q112" s="199">
        <f t="shared" si="87"/>
        <v>0.27826086956521739</v>
      </c>
      <c r="R112" s="212">
        <v>830</v>
      </c>
      <c r="S112" s="199">
        <f t="shared" si="88"/>
        <v>0.72173913043478266</v>
      </c>
      <c r="T112" s="224">
        <v>549</v>
      </c>
      <c r="U112" s="212">
        <v>148</v>
      </c>
      <c r="V112" s="199">
        <f t="shared" si="89"/>
        <v>0.26958105646630237</v>
      </c>
      <c r="W112" s="212">
        <v>401</v>
      </c>
      <c r="X112" s="199">
        <f t="shared" si="90"/>
        <v>0.73041894353369763</v>
      </c>
      <c r="Y112" s="224">
        <v>301</v>
      </c>
      <c r="Z112" s="212">
        <v>66</v>
      </c>
      <c r="AA112" s="199">
        <f t="shared" si="91"/>
        <v>0.21926910299003322</v>
      </c>
      <c r="AB112" s="212">
        <v>235</v>
      </c>
      <c r="AC112" s="199">
        <f t="shared" si="92"/>
        <v>0.78073089700996678</v>
      </c>
      <c r="AD112" s="224">
        <v>120</v>
      </c>
      <c r="AE112" s="212">
        <v>14</v>
      </c>
      <c r="AF112" s="199">
        <f t="shared" si="93"/>
        <v>0.11666666666666667</v>
      </c>
      <c r="AG112" s="212">
        <v>106</v>
      </c>
      <c r="AH112" s="199">
        <f t="shared" si="94"/>
        <v>0.8833333333333333</v>
      </c>
      <c r="AI112" s="224">
        <v>69</v>
      </c>
      <c r="AJ112" s="212">
        <v>2</v>
      </c>
      <c r="AK112" s="199">
        <f t="shared" si="95"/>
        <v>2.8985507246376812E-2</v>
      </c>
      <c r="AL112" s="212">
        <v>67</v>
      </c>
      <c r="AM112" s="199">
        <f t="shared" si="96"/>
        <v>0.97101449275362317</v>
      </c>
      <c r="AN112" s="224">
        <f t="shared" si="97"/>
        <v>2197</v>
      </c>
      <c r="AO112" s="212">
        <f t="shared" si="98"/>
        <v>551</v>
      </c>
      <c r="AP112" s="199">
        <f t="shared" si="99"/>
        <v>0.25079654073736912</v>
      </c>
      <c r="AQ112" s="211">
        <f t="shared" si="82"/>
        <v>1646</v>
      </c>
      <c r="AR112" s="199">
        <f t="shared" si="100"/>
        <v>0.74920345926263088</v>
      </c>
      <c r="AS112" s="69"/>
      <c r="AT112" s="283"/>
      <c r="AU112" s="344"/>
      <c r="AV112" s="8" t="s">
        <v>129</v>
      </c>
      <c r="AW112" s="140">
        <v>2404</v>
      </c>
      <c r="AX112" s="28">
        <v>580</v>
      </c>
      <c r="AY112" s="63">
        <v>0.24126455906821964</v>
      </c>
      <c r="AZ112" s="28">
        <v>1824</v>
      </c>
      <c r="BA112" s="63">
        <v>0.75873544093178036</v>
      </c>
      <c r="BB112" s="69"/>
    </row>
    <row r="113" spans="1:64" ht="13.5" customHeight="1">
      <c r="B113" s="284"/>
      <c r="C113" s="345"/>
      <c r="D113" s="53" t="s">
        <v>128</v>
      </c>
      <c r="E113" s="181">
        <v>29</v>
      </c>
      <c r="F113" s="182">
        <v>6</v>
      </c>
      <c r="G113" s="180">
        <f t="shared" si="83"/>
        <v>0.20689655172413793</v>
      </c>
      <c r="H113" s="182">
        <v>23</v>
      </c>
      <c r="I113" s="180">
        <f t="shared" si="84"/>
        <v>0.7931034482758621</v>
      </c>
      <c r="J113" s="181">
        <v>49</v>
      </c>
      <c r="K113" s="182">
        <v>13</v>
      </c>
      <c r="L113" s="180">
        <f t="shared" si="85"/>
        <v>0.26530612244897961</v>
      </c>
      <c r="M113" s="182">
        <v>36</v>
      </c>
      <c r="N113" s="180">
        <f t="shared" si="86"/>
        <v>0.73469387755102045</v>
      </c>
      <c r="O113" s="181">
        <v>6340</v>
      </c>
      <c r="P113" s="182">
        <v>2965</v>
      </c>
      <c r="Q113" s="180">
        <f t="shared" si="87"/>
        <v>0.46766561514195581</v>
      </c>
      <c r="R113" s="182">
        <v>3375</v>
      </c>
      <c r="S113" s="180">
        <f t="shared" si="88"/>
        <v>0.53233438485804419</v>
      </c>
      <c r="T113" s="181">
        <v>4842</v>
      </c>
      <c r="U113" s="182">
        <v>2310</v>
      </c>
      <c r="V113" s="180">
        <f t="shared" si="89"/>
        <v>0.47707558859975219</v>
      </c>
      <c r="W113" s="182">
        <v>2532</v>
      </c>
      <c r="X113" s="180">
        <f t="shared" si="90"/>
        <v>0.52292441140024781</v>
      </c>
      <c r="Y113" s="181">
        <v>3230</v>
      </c>
      <c r="Z113" s="182">
        <v>1331</v>
      </c>
      <c r="AA113" s="180">
        <f t="shared" si="91"/>
        <v>0.41207430340557277</v>
      </c>
      <c r="AB113" s="182">
        <v>1899</v>
      </c>
      <c r="AC113" s="180">
        <f t="shared" si="92"/>
        <v>0.58792569659442728</v>
      </c>
      <c r="AD113" s="181">
        <v>1624</v>
      </c>
      <c r="AE113" s="182">
        <v>479</v>
      </c>
      <c r="AF113" s="180">
        <f t="shared" si="93"/>
        <v>0.29495073891625617</v>
      </c>
      <c r="AG113" s="182">
        <v>1145</v>
      </c>
      <c r="AH113" s="180">
        <f t="shared" si="94"/>
        <v>0.70504926108374388</v>
      </c>
      <c r="AI113" s="181">
        <v>585</v>
      </c>
      <c r="AJ113" s="182">
        <v>94</v>
      </c>
      <c r="AK113" s="180">
        <f t="shared" si="95"/>
        <v>0.1606837606837607</v>
      </c>
      <c r="AL113" s="182">
        <v>491</v>
      </c>
      <c r="AM113" s="180">
        <f t="shared" si="96"/>
        <v>0.83931623931623933</v>
      </c>
      <c r="AN113" s="181">
        <f t="shared" si="97"/>
        <v>16699</v>
      </c>
      <c r="AO113" s="182">
        <f t="shared" si="98"/>
        <v>7198</v>
      </c>
      <c r="AP113" s="180">
        <f t="shared" si="99"/>
        <v>0.43104377507635189</v>
      </c>
      <c r="AQ113" s="220">
        <f t="shared" si="82"/>
        <v>9501</v>
      </c>
      <c r="AR113" s="180">
        <f t="shared" si="100"/>
        <v>0.56895622492364817</v>
      </c>
      <c r="AS113" s="69"/>
      <c r="AT113" s="284"/>
      <c r="AU113" s="345"/>
      <c r="AV113" s="110" t="s">
        <v>67</v>
      </c>
      <c r="AW113" s="140">
        <v>16610</v>
      </c>
      <c r="AX113" s="28">
        <v>6842</v>
      </c>
      <c r="AY113" s="63">
        <v>0.41192052980132449</v>
      </c>
      <c r="AZ113" s="28">
        <v>9768</v>
      </c>
      <c r="BA113" s="63">
        <v>0.58807947019867546</v>
      </c>
      <c r="BB113" s="69"/>
    </row>
    <row r="114" spans="1:64" ht="13.5" customHeight="1">
      <c r="B114" s="282">
        <v>37</v>
      </c>
      <c r="C114" s="343" t="s">
        <v>3</v>
      </c>
      <c r="D114" s="54" t="s">
        <v>130</v>
      </c>
      <c r="E114" s="175">
        <v>21</v>
      </c>
      <c r="F114" s="176">
        <v>4</v>
      </c>
      <c r="G114" s="174">
        <f t="shared" si="83"/>
        <v>0.19047619047619047</v>
      </c>
      <c r="H114" s="176">
        <v>17</v>
      </c>
      <c r="I114" s="174">
        <f t="shared" si="84"/>
        <v>0.80952380952380953</v>
      </c>
      <c r="J114" s="175">
        <v>48</v>
      </c>
      <c r="K114" s="176">
        <v>11</v>
      </c>
      <c r="L114" s="174">
        <f t="shared" si="85"/>
        <v>0.22916666666666666</v>
      </c>
      <c r="M114" s="176">
        <v>37</v>
      </c>
      <c r="N114" s="174">
        <f t="shared" si="86"/>
        <v>0.77083333333333337</v>
      </c>
      <c r="O114" s="175">
        <v>16722</v>
      </c>
      <c r="P114" s="176">
        <v>7045</v>
      </c>
      <c r="Q114" s="174">
        <f t="shared" si="87"/>
        <v>0.42130127975122594</v>
      </c>
      <c r="R114" s="176">
        <v>9677</v>
      </c>
      <c r="S114" s="174">
        <f t="shared" si="88"/>
        <v>0.57869872024877411</v>
      </c>
      <c r="T114" s="175">
        <v>13403</v>
      </c>
      <c r="U114" s="176">
        <v>5058</v>
      </c>
      <c r="V114" s="174">
        <f t="shared" si="89"/>
        <v>0.37737819891069163</v>
      </c>
      <c r="W114" s="176">
        <v>8345</v>
      </c>
      <c r="X114" s="174">
        <f t="shared" si="90"/>
        <v>0.62262180108930831</v>
      </c>
      <c r="Y114" s="175">
        <v>9006</v>
      </c>
      <c r="Z114" s="176">
        <v>2676</v>
      </c>
      <c r="AA114" s="174">
        <f t="shared" si="91"/>
        <v>0.2971352431712192</v>
      </c>
      <c r="AB114" s="176">
        <v>6330</v>
      </c>
      <c r="AC114" s="174">
        <f t="shared" si="92"/>
        <v>0.7028647568287808</v>
      </c>
      <c r="AD114" s="175">
        <v>4317</v>
      </c>
      <c r="AE114" s="176">
        <v>876</v>
      </c>
      <c r="AF114" s="174">
        <f t="shared" si="93"/>
        <v>0.20291869353717859</v>
      </c>
      <c r="AG114" s="176">
        <v>3441</v>
      </c>
      <c r="AH114" s="174">
        <f t="shared" si="94"/>
        <v>0.79708130646282138</v>
      </c>
      <c r="AI114" s="175">
        <v>1324</v>
      </c>
      <c r="AJ114" s="176">
        <v>133</v>
      </c>
      <c r="AK114" s="174">
        <f t="shared" si="95"/>
        <v>0.10045317220543806</v>
      </c>
      <c r="AL114" s="176">
        <v>1191</v>
      </c>
      <c r="AM114" s="174">
        <f t="shared" si="96"/>
        <v>0.89954682779456197</v>
      </c>
      <c r="AN114" s="175">
        <f t="shared" si="97"/>
        <v>44841</v>
      </c>
      <c r="AO114" s="176">
        <f t="shared" si="98"/>
        <v>15803</v>
      </c>
      <c r="AP114" s="174">
        <f t="shared" si="99"/>
        <v>0.35242300573136193</v>
      </c>
      <c r="AQ114" s="203">
        <f t="shared" si="82"/>
        <v>29038</v>
      </c>
      <c r="AR114" s="174">
        <f t="shared" si="100"/>
        <v>0.64757699426863813</v>
      </c>
      <c r="AS114" s="69"/>
      <c r="AT114" s="282">
        <v>37</v>
      </c>
      <c r="AU114" s="343" t="s">
        <v>3</v>
      </c>
      <c r="AV114" s="8" t="s">
        <v>123</v>
      </c>
      <c r="AW114" s="140">
        <v>44011</v>
      </c>
      <c r="AX114" s="28">
        <v>15581</v>
      </c>
      <c r="AY114" s="63">
        <v>0.35402513008111608</v>
      </c>
      <c r="AZ114" s="28">
        <v>28430</v>
      </c>
      <c r="BA114" s="63">
        <v>0.64597486991888386</v>
      </c>
      <c r="BB114" s="69"/>
    </row>
    <row r="115" spans="1:64" ht="13.5" customHeight="1">
      <c r="B115" s="283"/>
      <c r="C115" s="344"/>
      <c r="D115" s="49" t="s">
        <v>129</v>
      </c>
      <c r="E115" s="224">
        <v>1</v>
      </c>
      <c r="F115" s="212">
        <v>0</v>
      </c>
      <c r="G115" s="199">
        <f t="shared" si="83"/>
        <v>0</v>
      </c>
      <c r="H115" s="212">
        <v>1</v>
      </c>
      <c r="I115" s="199">
        <f t="shared" si="84"/>
        <v>1</v>
      </c>
      <c r="J115" s="224">
        <v>6</v>
      </c>
      <c r="K115" s="212">
        <v>4</v>
      </c>
      <c r="L115" s="199">
        <f t="shared" si="85"/>
        <v>0.66666666666666663</v>
      </c>
      <c r="M115" s="212">
        <v>2</v>
      </c>
      <c r="N115" s="199">
        <f t="shared" si="86"/>
        <v>0.33333333333333331</v>
      </c>
      <c r="O115" s="224">
        <v>4003</v>
      </c>
      <c r="P115" s="212">
        <v>1185</v>
      </c>
      <c r="Q115" s="199">
        <f t="shared" si="87"/>
        <v>0.29602797901573819</v>
      </c>
      <c r="R115" s="212">
        <v>2818</v>
      </c>
      <c r="S115" s="199">
        <f t="shared" si="88"/>
        <v>0.70397202098426181</v>
      </c>
      <c r="T115" s="224">
        <v>1920</v>
      </c>
      <c r="U115" s="212">
        <v>551</v>
      </c>
      <c r="V115" s="199">
        <f t="shared" si="89"/>
        <v>0.28697916666666667</v>
      </c>
      <c r="W115" s="212">
        <v>1369</v>
      </c>
      <c r="X115" s="199">
        <f t="shared" si="90"/>
        <v>0.71302083333333333</v>
      </c>
      <c r="Y115" s="224">
        <v>870</v>
      </c>
      <c r="Z115" s="212">
        <v>187</v>
      </c>
      <c r="AA115" s="199">
        <f t="shared" si="91"/>
        <v>0.21494252873563219</v>
      </c>
      <c r="AB115" s="212">
        <v>683</v>
      </c>
      <c r="AC115" s="199">
        <f t="shared" si="92"/>
        <v>0.78505747126436787</v>
      </c>
      <c r="AD115" s="224">
        <v>444</v>
      </c>
      <c r="AE115" s="212">
        <v>54</v>
      </c>
      <c r="AF115" s="199">
        <f t="shared" si="93"/>
        <v>0.12162162162162163</v>
      </c>
      <c r="AG115" s="212">
        <v>390</v>
      </c>
      <c r="AH115" s="199">
        <f t="shared" si="94"/>
        <v>0.8783783783783784</v>
      </c>
      <c r="AI115" s="224">
        <v>196</v>
      </c>
      <c r="AJ115" s="212">
        <v>5</v>
      </c>
      <c r="AK115" s="199">
        <f t="shared" si="95"/>
        <v>2.5510204081632654E-2</v>
      </c>
      <c r="AL115" s="212">
        <v>191</v>
      </c>
      <c r="AM115" s="199">
        <f t="shared" si="96"/>
        <v>0.97448979591836737</v>
      </c>
      <c r="AN115" s="224">
        <f t="shared" si="97"/>
        <v>7440</v>
      </c>
      <c r="AO115" s="212">
        <f t="shared" si="98"/>
        <v>1986</v>
      </c>
      <c r="AP115" s="199">
        <f t="shared" si="99"/>
        <v>0.26693548387096772</v>
      </c>
      <c r="AQ115" s="211">
        <f t="shared" si="82"/>
        <v>5454</v>
      </c>
      <c r="AR115" s="199">
        <f t="shared" si="100"/>
        <v>0.73306451612903223</v>
      </c>
      <c r="AS115" s="69"/>
      <c r="AT115" s="283"/>
      <c r="AU115" s="344"/>
      <c r="AV115" s="8" t="s">
        <v>129</v>
      </c>
      <c r="AW115" s="140">
        <v>7928</v>
      </c>
      <c r="AX115" s="28">
        <v>1933</v>
      </c>
      <c r="AY115" s="63">
        <v>0.24381937436932391</v>
      </c>
      <c r="AZ115" s="28">
        <v>5995</v>
      </c>
      <c r="BA115" s="63">
        <v>0.75618062563067612</v>
      </c>
      <c r="BB115" s="69"/>
    </row>
    <row r="116" spans="1:64" ht="13.5" customHeight="1">
      <c r="B116" s="284"/>
      <c r="C116" s="345"/>
      <c r="D116" s="53" t="s">
        <v>128</v>
      </c>
      <c r="E116" s="181">
        <v>22</v>
      </c>
      <c r="F116" s="182">
        <v>4</v>
      </c>
      <c r="G116" s="180">
        <f t="shared" si="83"/>
        <v>0.18181818181818182</v>
      </c>
      <c r="H116" s="182">
        <v>18</v>
      </c>
      <c r="I116" s="180">
        <f t="shared" si="84"/>
        <v>0.81818181818181823</v>
      </c>
      <c r="J116" s="181">
        <v>54</v>
      </c>
      <c r="K116" s="182">
        <v>15</v>
      </c>
      <c r="L116" s="180">
        <f t="shared" si="85"/>
        <v>0.27777777777777779</v>
      </c>
      <c r="M116" s="182">
        <v>39</v>
      </c>
      <c r="N116" s="180">
        <f t="shared" si="86"/>
        <v>0.72222222222222221</v>
      </c>
      <c r="O116" s="181">
        <v>20725</v>
      </c>
      <c r="P116" s="182">
        <v>8230</v>
      </c>
      <c r="Q116" s="180">
        <f t="shared" si="87"/>
        <v>0.39710494571773219</v>
      </c>
      <c r="R116" s="182">
        <v>12495</v>
      </c>
      <c r="S116" s="180">
        <f t="shared" si="88"/>
        <v>0.60289505428226775</v>
      </c>
      <c r="T116" s="181">
        <v>15323</v>
      </c>
      <c r="U116" s="182">
        <v>5609</v>
      </c>
      <c r="V116" s="180">
        <f t="shared" si="89"/>
        <v>0.36605103439274295</v>
      </c>
      <c r="W116" s="182">
        <v>9714</v>
      </c>
      <c r="X116" s="180">
        <f t="shared" si="90"/>
        <v>0.63394896560725711</v>
      </c>
      <c r="Y116" s="181">
        <v>9876</v>
      </c>
      <c r="Z116" s="182">
        <v>2863</v>
      </c>
      <c r="AA116" s="180">
        <f t="shared" si="91"/>
        <v>0.28989469420818142</v>
      </c>
      <c r="AB116" s="182">
        <v>7013</v>
      </c>
      <c r="AC116" s="180">
        <f t="shared" si="92"/>
        <v>0.71010530579181852</v>
      </c>
      <c r="AD116" s="181">
        <v>4761</v>
      </c>
      <c r="AE116" s="182">
        <v>930</v>
      </c>
      <c r="AF116" s="180">
        <f t="shared" si="93"/>
        <v>0.19533711405166981</v>
      </c>
      <c r="AG116" s="182">
        <v>3831</v>
      </c>
      <c r="AH116" s="180">
        <f t="shared" si="94"/>
        <v>0.80466288594833013</v>
      </c>
      <c r="AI116" s="181">
        <v>1520</v>
      </c>
      <c r="AJ116" s="182">
        <v>138</v>
      </c>
      <c r="AK116" s="180">
        <f t="shared" si="95"/>
        <v>9.0789473684210531E-2</v>
      </c>
      <c r="AL116" s="182">
        <v>1382</v>
      </c>
      <c r="AM116" s="180">
        <f t="shared" si="96"/>
        <v>0.90921052631578947</v>
      </c>
      <c r="AN116" s="181">
        <f t="shared" si="97"/>
        <v>52281</v>
      </c>
      <c r="AO116" s="182">
        <f t="shared" si="98"/>
        <v>17789</v>
      </c>
      <c r="AP116" s="180">
        <f t="shared" si="99"/>
        <v>0.34025745490713644</v>
      </c>
      <c r="AQ116" s="220">
        <f t="shared" si="82"/>
        <v>34492</v>
      </c>
      <c r="AR116" s="180">
        <f t="shared" si="100"/>
        <v>0.65974254509286356</v>
      </c>
      <c r="AS116" s="69"/>
      <c r="AT116" s="284"/>
      <c r="AU116" s="345"/>
      <c r="AV116" s="110" t="s">
        <v>67</v>
      </c>
      <c r="AW116" s="140">
        <v>51939</v>
      </c>
      <c r="AX116" s="28">
        <v>17514</v>
      </c>
      <c r="AY116" s="63">
        <v>0.33720325766764858</v>
      </c>
      <c r="AZ116" s="28">
        <v>34425</v>
      </c>
      <c r="BA116" s="63">
        <v>0.66279674233235142</v>
      </c>
      <c r="BB116" s="69"/>
    </row>
    <row r="117" spans="1:64" ht="13.5" customHeight="1">
      <c r="B117" s="282">
        <v>38</v>
      </c>
      <c r="C117" s="343" t="s">
        <v>39</v>
      </c>
      <c r="D117" s="54" t="s">
        <v>130</v>
      </c>
      <c r="E117" s="175">
        <v>13</v>
      </c>
      <c r="F117" s="176">
        <v>1</v>
      </c>
      <c r="G117" s="174">
        <f t="shared" si="83"/>
        <v>7.6923076923076927E-2</v>
      </c>
      <c r="H117" s="176">
        <v>12</v>
      </c>
      <c r="I117" s="174">
        <f t="shared" si="84"/>
        <v>0.92307692307692313</v>
      </c>
      <c r="J117" s="175">
        <v>17</v>
      </c>
      <c r="K117" s="176">
        <v>1</v>
      </c>
      <c r="L117" s="174">
        <f t="shared" si="85"/>
        <v>5.8823529411764705E-2</v>
      </c>
      <c r="M117" s="176">
        <v>16</v>
      </c>
      <c r="N117" s="174">
        <f t="shared" si="86"/>
        <v>0.94117647058823528</v>
      </c>
      <c r="O117" s="175">
        <v>3583</v>
      </c>
      <c r="P117" s="176">
        <v>1233</v>
      </c>
      <c r="Q117" s="174">
        <f t="shared" si="87"/>
        <v>0.34412503488696622</v>
      </c>
      <c r="R117" s="176">
        <v>2350</v>
      </c>
      <c r="S117" s="174">
        <f t="shared" si="88"/>
        <v>0.65587496511303378</v>
      </c>
      <c r="T117" s="175">
        <v>2889</v>
      </c>
      <c r="U117" s="176">
        <v>888</v>
      </c>
      <c r="V117" s="174">
        <f t="shared" si="89"/>
        <v>0.30737279335410178</v>
      </c>
      <c r="W117" s="176">
        <v>2001</v>
      </c>
      <c r="X117" s="174">
        <f t="shared" si="90"/>
        <v>0.69262720664589827</v>
      </c>
      <c r="Y117" s="175">
        <v>1830</v>
      </c>
      <c r="Z117" s="176">
        <v>448</v>
      </c>
      <c r="AA117" s="174">
        <f t="shared" si="91"/>
        <v>0.24480874316939891</v>
      </c>
      <c r="AB117" s="176">
        <v>1382</v>
      </c>
      <c r="AC117" s="174">
        <f t="shared" si="92"/>
        <v>0.75519125683060107</v>
      </c>
      <c r="AD117" s="175">
        <v>809</v>
      </c>
      <c r="AE117" s="176">
        <v>149</v>
      </c>
      <c r="AF117" s="174">
        <f t="shared" si="93"/>
        <v>0.18417799752781211</v>
      </c>
      <c r="AG117" s="176">
        <v>660</v>
      </c>
      <c r="AH117" s="174">
        <f t="shared" si="94"/>
        <v>0.81582200247218783</v>
      </c>
      <c r="AI117" s="175">
        <v>218</v>
      </c>
      <c r="AJ117" s="176">
        <v>24</v>
      </c>
      <c r="AK117" s="174">
        <f t="shared" si="95"/>
        <v>0.11009174311926606</v>
      </c>
      <c r="AL117" s="176">
        <v>194</v>
      </c>
      <c r="AM117" s="174">
        <f t="shared" si="96"/>
        <v>0.88990825688073394</v>
      </c>
      <c r="AN117" s="175">
        <f t="shared" si="97"/>
        <v>9359</v>
      </c>
      <c r="AO117" s="176">
        <f t="shared" si="98"/>
        <v>2744</v>
      </c>
      <c r="AP117" s="174">
        <f t="shared" si="99"/>
        <v>0.29319371727748689</v>
      </c>
      <c r="AQ117" s="203">
        <f t="shared" si="82"/>
        <v>6615</v>
      </c>
      <c r="AR117" s="174">
        <f t="shared" si="100"/>
        <v>0.70680628272251311</v>
      </c>
      <c r="AS117" s="69"/>
      <c r="AT117" s="282">
        <v>38</v>
      </c>
      <c r="AU117" s="343" t="s">
        <v>39</v>
      </c>
      <c r="AV117" s="8" t="s">
        <v>123</v>
      </c>
      <c r="AW117" s="140">
        <v>9271</v>
      </c>
      <c r="AX117" s="28">
        <v>2528</v>
      </c>
      <c r="AY117" s="63">
        <v>0.27267824398662494</v>
      </c>
      <c r="AZ117" s="28">
        <v>6743</v>
      </c>
      <c r="BA117" s="63">
        <v>0.72732175601337501</v>
      </c>
      <c r="BB117" s="69"/>
    </row>
    <row r="118" spans="1:64" ht="13.5" customHeight="1">
      <c r="A118" s="55"/>
      <c r="B118" s="283"/>
      <c r="C118" s="344"/>
      <c r="D118" s="49" t="s">
        <v>129</v>
      </c>
      <c r="E118" s="224">
        <v>1</v>
      </c>
      <c r="F118" s="212">
        <v>0</v>
      </c>
      <c r="G118" s="199">
        <f t="shared" si="83"/>
        <v>0</v>
      </c>
      <c r="H118" s="212">
        <v>1</v>
      </c>
      <c r="I118" s="199">
        <f t="shared" si="84"/>
        <v>1</v>
      </c>
      <c r="J118" s="224">
        <v>2</v>
      </c>
      <c r="K118" s="212">
        <v>1</v>
      </c>
      <c r="L118" s="199">
        <f t="shared" si="85"/>
        <v>0.5</v>
      </c>
      <c r="M118" s="212">
        <v>1</v>
      </c>
      <c r="N118" s="199">
        <f t="shared" si="86"/>
        <v>0.5</v>
      </c>
      <c r="O118" s="224">
        <v>715</v>
      </c>
      <c r="P118" s="212">
        <v>143</v>
      </c>
      <c r="Q118" s="199">
        <f t="shared" si="87"/>
        <v>0.2</v>
      </c>
      <c r="R118" s="212">
        <v>572</v>
      </c>
      <c r="S118" s="199">
        <f t="shared" si="88"/>
        <v>0.8</v>
      </c>
      <c r="T118" s="224">
        <v>302</v>
      </c>
      <c r="U118" s="212">
        <v>60</v>
      </c>
      <c r="V118" s="199">
        <f t="shared" si="89"/>
        <v>0.19867549668874171</v>
      </c>
      <c r="W118" s="212">
        <v>242</v>
      </c>
      <c r="X118" s="199">
        <f t="shared" si="90"/>
        <v>0.80132450331125826</v>
      </c>
      <c r="Y118" s="224">
        <v>152</v>
      </c>
      <c r="Z118" s="212">
        <v>18</v>
      </c>
      <c r="AA118" s="199">
        <f t="shared" si="91"/>
        <v>0.11842105263157894</v>
      </c>
      <c r="AB118" s="212">
        <v>134</v>
      </c>
      <c r="AC118" s="199">
        <f t="shared" si="92"/>
        <v>0.88157894736842102</v>
      </c>
      <c r="AD118" s="224">
        <v>90</v>
      </c>
      <c r="AE118" s="212">
        <v>4</v>
      </c>
      <c r="AF118" s="199">
        <f t="shared" si="93"/>
        <v>4.4444444444444446E-2</v>
      </c>
      <c r="AG118" s="212">
        <v>86</v>
      </c>
      <c r="AH118" s="199">
        <f t="shared" si="94"/>
        <v>0.9555555555555556</v>
      </c>
      <c r="AI118" s="224">
        <v>34</v>
      </c>
      <c r="AJ118" s="212">
        <v>0</v>
      </c>
      <c r="AK118" s="199">
        <f t="shared" si="95"/>
        <v>0</v>
      </c>
      <c r="AL118" s="212">
        <v>34</v>
      </c>
      <c r="AM118" s="199">
        <f t="shared" si="96"/>
        <v>1</v>
      </c>
      <c r="AN118" s="224">
        <f t="shared" si="97"/>
        <v>1296</v>
      </c>
      <c r="AO118" s="212">
        <f t="shared" si="98"/>
        <v>226</v>
      </c>
      <c r="AP118" s="199">
        <f t="shared" si="99"/>
        <v>0.17438271604938271</v>
      </c>
      <c r="AQ118" s="211">
        <f t="shared" si="82"/>
        <v>1070</v>
      </c>
      <c r="AR118" s="199">
        <f t="shared" si="100"/>
        <v>0.82561728395061729</v>
      </c>
      <c r="AS118" s="69"/>
      <c r="AT118" s="283"/>
      <c r="AU118" s="344"/>
      <c r="AV118" s="8" t="s">
        <v>129</v>
      </c>
      <c r="AW118" s="140">
        <v>1467</v>
      </c>
      <c r="AX118" s="28">
        <v>216</v>
      </c>
      <c r="AY118" s="63">
        <v>0.14723926380368099</v>
      </c>
      <c r="AZ118" s="28">
        <v>1251</v>
      </c>
      <c r="BA118" s="63">
        <v>0.85276073619631898</v>
      </c>
      <c r="BB118" s="69"/>
    </row>
    <row r="119" spans="1:64" ht="13.5" customHeight="1">
      <c r="A119" s="55"/>
      <c r="B119" s="284"/>
      <c r="C119" s="345"/>
      <c r="D119" s="53" t="s">
        <v>128</v>
      </c>
      <c r="E119" s="181">
        <v>14</v>
      </c>
      <c r="F119" s="182">
        <v>1</v>
      </c>
      <c r="G119" s="180">
        <f t="shared" si="83"/>
        <v>7.1428571428571425E-2</v>
      </c>
      <c r="H119" s="182">
        <v>13</v>
      </c>
      <c r="I119" s="180">
        <f t="shared" si="84"/>
        <v>0.9285714285714286</v>
      </c>
      <c r="J119" s="181">
        <v>19</v>
      </c>
      <c r="K119" s="182">
        <v>2</v>
      </c>
      <c r="L119" s="180">
        <f t="shared" si="85"/>
        <v>0.10526315789473684</v>
      </c>
      <c r="M119" s="182">
        <v>17</v>
      </c>
      <c r="N119" s="180">
        <f t="shared" si="86"/>
        <v>0.89473684210526316</v>
      </c>
      <c r="O119" s="181">
        <v>4298</v>
      </c>
      <c r="P119" s="182">
        <v>1376</v>
      </c>
      <c r="Q119" s="180">
        <f t="shared" si="87"/>
        <v>0.32014890646812472</v>
      </c>
      <c r="R119" s="182">
        <v>2922</v>
      </c>
      <c r="S119" s="180">
        <f t="shared" si="88"/>
        <v>0.67985109353187534</v>
      </c>
      <c r="T119" s="181">
        <v>3191</v>
      </c>
      <c r="U119" s="182">
        <v>948</v>
      </c>
      <c r="V119" s="180">
        <f t="shared" si="89"/>
        <v>0.29708555311814477</v>
      </c>
      <c r="W119" s="182">
        <v>2243</v>
      </c>
      <c r="X119" s="180">
        <f t="shared" si="90"/>
        <v>0.70291444688185523</v>
      </c>
      <c r="Y119" s="181">
        <v>1982</v>
      </c>
      <c r="Z119" s="182">
        <v>466</v>
      </c>
      <c r="AA119" s="180">
        <f t="shared" si="91"/>
        <v>0.23511604439959638</v>
      </c>
      <c r="AB119" s="182">
        <v>1516</v>
      </c>
      <c r="AC119" s="180">
        <f t="shared" si="92"/>
        <v>0.76488395560040368</v>
      </c>
      <c r="AD119" s="181">
        <v>899</v>
      </c>
      <c r="AE119" s="182">
        <v>153</v>
      </c>
      <c r="AF119" s="180">
        <f t="shared" si="93"/>
        <v>0.17018909899888765</v>
      </c>
      <c r="AG119" s="182">
        <v>746</v>
      </c>
      <c r="AH119" s="180">
        <f t="shared" si="94"/>
        <v>0.82981090100111232</v>
      </c>
      <c r="AI119" s="181">
        <v>252</v>
      </c>
      <c r="AJ119" s="182">
        <v>24</v>
      </c>
      <c r="AK119" s="180">
        <f t="shared" si="95"/>
        <v>9.5238095238095233E-2</v>
      </c>
      <c r="AL119" s="182">
        <v>228</v>
      </c>
      <c r="AM119" s="180">
        <f t="shared" si="96"/>
        <v>0.90476190476190477</v>
      </c>
      <c r="AN119" s="181">
        <f t="shared" si="97"/>
        <v>10655</v>
      </c>
      <c r="AO119" s="182">
        <f t="shared" si="98"/>
        <v>2970</v>
      </c>
      <c r="AP119" s="180">
        <f t="shared" si="99"/>
        <v>0.27874237447207884</v>
      </c>
      <c r="AQ119" s="220">
        <f t="shared" si="82"/>
        <v>7685</v>
      </c>
      <c r="AR119" s="180">
        <f t="shared" si="100"/>
        <v>0.72125762552792116</v>
      </c>
      <c r="AS119" s="69"/>
      <c r="AT119" s="284"/>
      <c r="AU119" s="345"/>
      <c r="AV119" s="110" t="s">
        <v>67</v>
      </c>
      <c r="AW119" s="140">
        <v>10738</v>
      </c>
      <c r="AX119" s="28">
        <v>2744</v>
      </c>
      <c r="AY119" s="63">
        <v>0.25554106910039115</v>
      </c>
      <c r="AZ119" s="28">
        <v>7994</v>
      </c>
      <c r="BA119" s="63">
        <v>0.74445893089960891</v>
      </c>
      <c r="BB119" s="69"/>
      <c r="BD119" s="2"/>
      <c r="BE119" s="59"/>
      <c r="BF119" s="59"/>
      <c r="BG119" s="59"/>
      <c r="BH119" s="59"/>
      <c r="BI119" s="59"/>
      <c r="BJ119" s="59"/>
      <c r="BK119" s="59"/>
      <c r="BL119" s="59"/>
    </row>
    <row r="120" spans="1:64" ht="13.5" customHeight="1">
      <c r="A120" s="55"/>
      <c r="B120" s="282">
        <v>39</v>
      </c>
      <c r="C120" s="343" t="s">
        <v>7</v>
      </c>
      <c r="D120" s="54" t="s">
        <v>130</v>
      </c>
      <c r="E120" s="175">
        <v>23</v>
      </c>
      <c r="F120" s="176">
        <v>7</v>
      </c>
      <c r="G120" s="174">
        <f t="shared" si="83"/>
        <v>0.30434782608695654</v>
      </c>
      <c r="H120" s="176">
        <v>16</v>
      </c>
      <c r="I120" s="174">
        <f t="shared" si="84"/>
        <v>0.69565217391304346</v>
      </c>
      <c r="J120" s="175">
        <v>70</v>
      </c>
      <c r="K120" s="176">
        <v>11</v>
      </c>
      <c r="L120" s="174">
        <f t="shared" si="85"/>
        <v>0.15714285714285714</v>
      </c>
      <c r="M120" s="176">
        <v>59</v>
      </c>
      <c r="N120" s="174">
        <f t="shared" si="86"/>
        <v>0.84285714285714286</v>
      </c>
      <c r="O120" s="175">
        <v>19034</v>
      </c>
      <c r="P120" s="176">
        <v>7477</v>
      </c>
      <c r="Q120" s="174">
        <f t="shared" si="87"/>
        <v>0.39282336870862666</v>
      </c>
      <c r="R120" s="176">
        <v>11557</v>
      </c>
      <c r="S120" s="174">
        <f t="shared" si="88"/>
        <v>0.60717663129137334</v>
      </c>
      <c r="T120" s="175">
        <v>17316</v>
      </c>
      <c r="U120" s="176">
        <v>6647</v>
      </c>
      <c r="V120" s="174">
        <f t="shared" si="89"/>
        <v>0.38386463386463388</v>
      </c>
      <c r="W120" s="176">
        <v>10669</v>
      </c>
      <c r="X120" s="174">
        <f t="shared" si="90"/>
        <v>0.61613536613536612</v>
      </c>
      <c r="Y120" s="175">
        <v>10599</v>
      </c>
      <c r="Z120" s="176">
        <v>3096</v>
      </c>
      <c r="AA120" s="174">
        <f t="shared" si="91"/>
        <v>0.29210302858760262</v>
      </c>
      <c r="AB120" s="176">
        <v>7503</v>
      </c>
      <c r="AC120" s="174">
        <f t="shared" si="92"/>
        <v>0.70789697141239738</v>
      </c>
      <c r="AD120" s="175">
        <v>4833</v>
      </c>
      <c r="AE120" s="176">
        <v>966</v>
      </c>
      <c r="AF120" s="174">
        <f t="shared" si="93"/>
        <v>0.19987585350713843</v>
      </c>
      <c r="AG120" s="176">
        <v>3867</v>
      </c>
      <c r="AH120" s="174">
        <f t="shared" si="94"/>
        <v>0.80012414649286157</v>
      </c>
      <c r="AI120" s="175">
        <v>1484</v>
      </c>
      <c r="AJ120" s="176">
        <v>155</v>
      </c>
      <c r="AK120" s="174">
        <f t="shared" si="95"/>
        <v>0.10444743935309973</v>
      </c>
      <c r="AL120" s="176">
        <v>1329</v>
      </c>
      <c r="AM120" s="174">
        <f t="shared" si="96"/>
        <v>0.89555256064690025</v>
      </c>
      <c r="AN120" s="175">
        <f t="shared" si="97"/>
        <v>53359</v>
      </c>
      <c r="AO120" s="176">
        <f t="shared" si="98"/>
        <v>18359</v>
      </c>
      <c r="AP120" s="174">
        <f t="shared" si="99"/>
        <v>0.34406566839708391</v>
      </c>
      <c r="AQ120" s="203">
        <f t="shared" si="82"/>
        <v>35000</v>
      </c>
      <c r="AR120" s="174">
        <f t="shared" si="100"/>
        <v>0.65593433160291614</v>
      </c>
      <c r="AS120" s="69"/>
      <c r="AT120" s="282">
        <v>39</v>
      </c>
      <c r="AU120" s="343" t="s">
        <v>7</v>
      </c>
      <c r="AV120" s="8" t="s">
        <v>123</v>
      </c>
      <c r="AW120" s="140">
        <v>52389</v>
      </c>
      <c r="AX120" s="28">
        <v>17447</v>
      </c>
      <c r="AY120" s="63">
        <v>0.33302792570959555</v>
      </c>
      <c r="AZ120" s="28">
        <v>34942</v>
      </c>
      <c r="BA120" s="63">
        <v>0.6669720742904045</v>
      </c>
      <c r="BB120" s="69"/>
      <c r="BD120" s="60"/>
      <c r="BE120" s="59"/>
      <c r="BF120" s="59"/>
      <c r="BG120" s="59"/>
      <c r="BH120" s="59"/>
      <c r="BI120" s="59"/>
      <c r="BJ120" s="59"/>
      <c r="BK120" s="59"/>
      <c r="BL120" s="59"/>
    </row>
    <row r="121" spans="1:64" ht="13.5" customHeight="1">
      <c r="A121" s="55"/>
      <c r="B121" s="283"/>
      <c r="C121" s="344"/>
      <c r="D121" s="49" t="s">
        <v>129</v>
      </c>
      <c r="E121" s="224">
        <v>5</v>
      </c>
      <c r="F121" s="212">
        <v>1</v>
      </c>
      <c r="G121" s="199">
        <f t="shared" si="83"/>
        <v>0.2</v>
      </c>
      <c r="H121" s="212">
        <v>4</v>
      </c>
      <c r="I121" s="199">
        <f t="shared" si="84"/>
        <v>0.8</v>
      </c>
      <c r="J121" s="224">
        <v>13</v>
      </c>
      <c r="K121" s="212">
        <v>3</v>
      </c>
      <c r="L121" s="199">
        <f t="shared" si="85"/>
        <v>0.23076923076923078</v>
      </c>
      <c r="M121" s="212">
        <v>10</v>
      </c>
      <c r="N121" s="199">
        <f t="shared" si="86"/>
        <v>0.76923076923076927</v>
      </c>
      <c r="O121" s="224">
        <v>4324</v>
      </c>
      <c r="P121" s="212">
        <v>915</v>
      </c>
      <c r="Q121" s="199">
        <f t="shared" si="87"/>
        <v>0.21160962072155412</v>
      </c>
      <c r="R121" s="212">
        <v>3409</v>
      </c>
      <c r="S121" s="199">
        <f t="shared" si="88"/>
        <v>0.78839037927844591</v>
      </c>
      <c r="T121" s="224">
        <v>2242</v>
      </c>
      <c r="U121" s="212">
        <v>568</v>
      </c>
      <c r="V121" s="199">
        <f t="shared" si="89"/>
        <v>0.25334522747546834</v>
      </c>
      <c r="W121" s="212">
        <v>1674</v>
      </c>
      <c r="X121" s="199">
        <f t="shared" si="90"/>
        <v>0.74665477252453172</v>
      </c>
      <c r="Y121" s="224">
        <v>1040</v>
      </c>
      <c r="Z121" s="212">
        <v>191</v>
      </c>
      <c r="AA121" s="199">
        <f t="shared" si="91"/>
        <v>0.18365384615384617</v>
      </c>
      <c r="AB121" s="212">
        <v>849</v>
      </c>
      <c r="AC121" s="199">
        <f t="shared" si="92"/>
        <v>0.81634615384615383</v>
      </c>
      <c r="AD121" s="224">
        <v>440</v>
      </c>
      <c r="AE121" s="212">
        <v>57</v>
      </c>
      <c r="AF121" s="199">
        <f t="shared" si="93"/>
        <v>0.12954545454545455</v>
      </c>
      <c r="AG121" s="212">
        <v>383</v>
      </c>
      <c r="AH121" s="199">
        <f t="shared" si="94"/>
        <v>0.87045454545454548</v>
      </c>
      <c r="AI121" s="224">
        <v>163</v>
      </c>
      <c r="AJ121" s="212">
        <v>6</v>
      </c>
      <c r="AK121" s="199">
        <f t="shared" si="95"/>
        <v>3.6809815950920248E-2</v>
      </c>
      <c r="AL121" s="212">
        <v>157</v>
      </c>
      <c r="AM121" s="199">
        <f t="shared" si="96"/>
        <v>0.96319018404907975</v>
      </c>
      <c r="AN121" s="224">
        <f t="shared" si="97"/>
        <v>8227</v>
      </c>
      <c r="AO121" s="212">
        <f t="shared" si="98"/>
        <v>1741</v>
      </c>
      <c r="AP121" s="199">
        <f t="shared" si="99"/>
        <v>0.21162027470523884</v>
      </c>
      <c r="AQ121" s="211">
        <f t="shared" si="82"/>
        <v>6486</v>
      </c>
      <c r="AR121" s="199">
        <f t="shared" si="100"/>
        <v>0.78837972529476119</v>
      </c>
      <c r="AS121" s="69"/>
      <c r="AT121" s="283"/>
      <c r="AU121" s="344"/>
      <c r="AV121" s="8" t="s">
        <v>129</v>
      </c>
      <c r="AW121" s="140">
        <v>8549</v>
      </c>
      <c r="AX121" s="28">
        <v>1695</v>
      </c>
      <c r="AY121" s="63">
        <v>0.19826880336881506</v>
      </c>
      <c r="AZ121" s="28">
        <v>6854</v>
      </c>
      <c r="BA121" s="63">
        <v>0.80173119663118497</v>
      </c>
      <c r="BB121" s="69"/>
      <c r="BD121" s="60"/>
      <c r="BE121" s="59"/>
      <c r="BF121" s="59"/>
      <c r="BG121" s="59"/>
      <c r="BH121" s="59"/>
      <c r="BI121" s="59"/>
      <c r="BJ121" s="59"/>
      <c r="BK121" s="59"/>
      <c r="BL121" s="59"/>
    </row>
    <row r="122" spans="1:64" ht="13.5" customHeight="1">
      <c r="A122" s="55"/>
      <c r="B122" s="284"/>
      <c r="C122" s="345"/>
      <c r="D122" s="53" t="s">
        <v>128</v>
      </c>
      <c r="E122" s="181">
        <v>28</v>
      </c>
      <c r="F122" s="182">
        <v>8</v>
      </c>
      <c r="G122" s="180">
        <f t="shared" si="83"/>
        <v>0.2857142857142857</v>
      </c>
      <c r="H122" s="182">
        <v>20</v>
      </c>
      <c r="I122" s="180">
        <f t="shared" si="84"/>
        <v>0.7142857142857143</v>
      </c>
      <c r="J122" s="181">
        <v>83</v>
      </c>
      <c r="K122" s="182">
        <v>14</v>
      </c>
      <c r="L122" s="180">
        <f t="shared" si="85"/>
        <v>0.16867469879518071</v>
      </c>
      <c r="M122" s="182">
        <v>69</v>
      </c>
      <c r="N122" s="180">
        <f t="shared" si="86"/>
        <v>0.83132530120481929</v>
      </c>
      <c r="O122" s="181">
        <v>23358</v>
      </c>
      <c r="P122" s="182">
        <v>8392</v>
      </c>
      <c r="Q122" s="180">
        <f t="shared" si="87"/>
        <v>0.35927733538830381</v>
      </c>
      <c r="R122" s="182">
        <v>14966</v>
      </c>
      <c r="S122" s="180">
        <f t="shared" si="88"/>
        <v>0.64072266461169625</v>
      </c>
      <c r="T122" s="181">
        <v>19558</v>
      </c>
      <c r="U122" s="182">
        <v>7215</v>
      </c>
      <c r="V122" s="180">
        <f t="shared" si="89"/>
        <v>0.36890275079251456</v>
      </c>
      <c r="W122" s="182">
        <v>12343</v>
      </c>
      <c r="X122" s="180">
        <f t="shared" si="90"/>
        <v>0.63109724920748544</v>
      </c>
      <c r="Y122" s="181">
        <v>11639</v>
      </c>
      <c r="Z122" s="182">
        <v>3287</v>
      </c>
      <c r="AA122" s="180">
        <f t="shared" si="91"/>
        <v>0.28241257840020623</v>
      </c>
      <c r="AB122" s="182">
        <v>8352</v>
      </c>
      <c r="AC122" s="180">
        <f t="shared" si="92"/>
        <v>0.71758742159979383</v>
      </c>
      <c r="AD122" s="181">
        <v>5273</v>
      </c>
      <c r="AE122" s="182">
        <v>1023</v>
      </c>
      <c r="AF122" s="180">
        <f t="shared" si="93"/>
        <v>0.19400720652380049</v>
      </c>
      <c r="AG122" s="182">
        <v>4250</v>
      </c>
      <c r="AH122" s="180">
        <f t="shared" si="94"/>
        <v>0.80599279347619945</v>
      </c>
      <c r="AI122" s="181">
        <v>1647</v>
      </c>
      <c r="AJ122" s="182">
        <v>161</v>
      </c>
      <c r="AK122" s="180">
        <f t="shared" si="95"/>
        <v>9.7753491196114151E-2</v>
      </c>
      <c r="AL122" s="182">
        <v>1486</v>
      </c>
      <c r="AM122" s="180">
        <f t="shared" si="96"/>
        <v>0.9022465088038859</v>
      </c>
      <c r="AN122" s="181">
        <f t="shared" si="97"/>
        <v>61586</v>
      </c>
      <c r="AO122" s="182">
        <f t="shared" si="98"/>
        <v>20100</v>
      </c>
      <c r="AP122" s="180">
        <f t="shared" si="99"/>
        <v>0.32637287695255413</v>
      </c>
      <c r="AQ122" s="220">
        <f t="shared" si="82"/>
        <v>41486</v>
      </c>
      <c r="AR122" s="180">
        <f t="shared" si="100"/>
        <v>0.67362712304744587</v>
      </c>
      <c r="AS122" s="69"/>
      <c r="AT122" s="284"/>
      <c r="AU122" s="345"/>
      <c r="AV122" s="110" t="s">
        <v>67</v>
      </c>
      <c r="AW122" s="140">
        <v>60938</v>
      </c>
      <c r="AX122" s="28">
        <v>19142</v>
      </c>
      <c r="AY122" s="63">
        <v>0.31412255078932688</v>
      </c>
      <c r="AZ122" s="28">
        <v>41796</v>
      </c>
      <c r="BA122" s="63">
        <v>0.68587744921067317</v>
      </c>
      <c r="BB122" s="69"/>
      <c r="BD122" s="60"/>
      <c r="BE122" s="59"/>
      <c r="BF122" s="59"/>
      <c r="BG122" s="59"/>
      <c r="BH122" s="59"/>
      <c r="BI122" s="59"/>
      <c r="BJ122" s="59"/>
      <c r="BK122" s="59"/>
      <c r="BL122" s="59"/>
    </row>
    <row r="123" spans="1:64" ht="13.5" customHeight="1">
      <c r="B123" s="282">
        <v>40</v>
      </c>
      <c r="C123" s="343" t="s">
        <v>40</v>
      </c>
      <c r="D123" s="54" t="s">
        <v>130</v>
      </c>
      <c r="E123" s="175">
        <v>28</v>
      </c>
      <c r="F123" s="176">
        <v>7</v>
      </c>
      <c r="G123" s="174">
        <f t="shared" si="83"/>
        <v>0.25</v>
      </c>
      <c r="H123" s="176">
        <v>21</v>
      </c>
      <c r="I123" s="174">
        <f t="shared" si="84"/>
        <v>0.75</v>
      </c>
      <c r="J123" s="175">
        <v>68</v>
      </c>
      <c r="K123" s="176">
        <v>10</v>
      </c>
      <c r="L123" s="174">
        <f t="shared" si="85"/>
        <v>0.14705882352941177</v>
      </c>
      <c r="M123" s="176">
        <v>58</v>
      </c>
      <c r="N123" s="174">
        <f t="shared" si="86"/>
        <v>0.8529411764705882</v>
      </c>
      <c r="O123" s="175">
        <v>4111</v>
      </c>
      <c r="P123" s="176">
        <v>1144</v>
      </c>
      <c r="Q123" s="174">
        <f t="shared" si="87"/>
        <v>0.27827779129165653</v>
      </c>
      <c r="R123" s="176">
        <v>2967</v>
      </c>
      <c r="S123" s="174">
        <f t="shared" si="88"/>
        <v>0.72172220870834347</v>
      </c>
      <c r="T123" s="175">
        <v>3508</v>
      </c>
      <c r="U123" s="176">
        <v>802</v>
      </c>
      <c r="V123" s="174">
        <f t="shared" si="89"/>
        <v>0.22862029646522236</v>
      </c>
      <c r="W123" s="176">
        <v>2706</v>
      </c>
      <c r="X123" s="174">
        <f t="shared" si="90"/>
        <v>0.77137970353477769</v>
      </c>
      <c r="Y123" s="175">
        <v>2186</v>
      </c>
      <c r="Z123" s="176">
        <v>347</v>
      </c>
      <c r="AA123" s="174">
        <f t="shared" si="91"/>
        <v>0.15873741994510521</v>
      </c>
      <c r="AB123" s="176">
        <v>1839</v>
      </c>
      <c r="AC123" s="174">
        <f t="shared" si="92"/>
        <v>0.84126258005489474</v>
      </c>
      <c r="AD123" s="175">
        <v>1020</v>
      </c>
      <c r="AE123" s="176">
        <v>142</v>
      </c>
      <c r="AF123" s="174">
        <f t="shared" si="93"/>
        <v>0.13921568627450981</v>
      </c>
      <c r="AG123" s="176">
        <v>878</v>
      </c>
      <c r="AH123" s="174">
        <f t="shared" si="94"/>
        <v>0.86078431372549025</v>
      </c>
      <c r="AI123" s="175">
        <v>283</v>
      </c>
      <c r="AJ123" s="176">
        <v>21</v>
      </c>
      <c r="AK123" s="174">
        <f t="shared" si="95"/>
        <v>7.4204946996466431E-2</v>
      </c>
      <c r="AL123" s="176">
        <v>262</v>
      </c>
      <c r="AM123" s="174">
        <f t="shared" si="96"/>
        <v>0.9257950530035336</v>
      </c>
      <c r="AN123" s="175">
        <f t="shared" si="97"/>
        <v>11204</v>
      </c>
      <c r="AO123" s="176">
        <f t="shared" si="98"/>
        <v>2473</v>
      </c>
      <c r="AP123" s="174">
        <f t="shared" si="99"/>
        <v>0.22072474116387006</v>
      </c>
      <c r="AQ123" s="176">
        <f t="shared" si="82"/>
        <v>8731</v>
      </c>
      <c r="AR123" s="174">
        <f t="shared" si="100"/>
        <v>0.77927525883612991</v>
      </c>
      <c r="AS123" s="69"/>
      <c r="AT123" s="282">
        <v>40</v>
      </c>
      <c r="AU123" s="343" t="s">
        <v>40</v>
      </c>
      <c r="AV123" s="8" t="s">
        <v>123</v>
      </c>
      <c r="AW123" s="140">
        <v>11054</v>
      </c>
      <c r="AX123" s="28">
        <v>2341</v>
      </c>
      <c r="AY123" s="63">
        <v>0.21177854170436042</v>
      </c>
      <c r="AZ123" s="28">
        <v>8713</v>
      </c>
      <c r="BA123" s="63">
        <v>0.78822145829563961</v>
      </c>
      <c r="BB123" s="69"/>
      <c r="BD123" s="60"/>
      <c r="BE123" s="59"/>
      <c r="BF123" s="59"/>
      <c r="BG123" s="59"/>
      <c r="BH123" s="59"/>
      <c r="BI123" s="59"/>
      <c r="BJ123" s="59"/>
      <c r="BK123" s="59"/>
      <c r="BL123" s="59"/>
    </row>
    <row r="124" spans="1:64" ht="13.5" customHeight="1">
      <c r="B124" s="283"/>
      <c r="C124" s="344"/>
      <c r="D124" s="49" t="s">
        <v>129</v>
      </c>
      <c r="E124" s="224">
        <v>5</v>
      </c>
      <c r="F124" s="212">
        <v>0</v>
      </c>
      <c r="G124" s="199">
        <f t="shared" si="83"/>
        <v>0</v>
      </c>
      <c r="H124" s="212">
        <v>5</v>
      </c>
      <c r="I124" s="199">
        <f t="shared" si="84"/>
        <v>1</v>
      </c>
      <c r="J124" s="224">
        <v>7</v>
      </c>
      <c r="K124" s="212">
        <v>0</v>
      </c>
      <c r="L124" s="199">
        <f t="shared" si="85"/>
        <v>0</v>
      </c>
      <c r="M124" s="212">
        <v>7</v>
      </c>
      <c r="N124" s="199">
        <f t="shared" si="86"/>
        <v>1</v>
      </c>
      <c r="O124" s="224">
        <v>734</v>
      </c>
      <c r="P124" s="212">
        <v>141</v>
      </c>
      <c r="Q124" s="199">
        <f t="shared" si="87"/>
        <v>0.19209809264305178</v>
      </c>
      <c r="R124" s="212">
        <v>593</v>
      </c>
      <c r="S124" s="199">
        <f t="shared" si="88"/>
        <v>0.80790190735694822</v>
      </c>
      <c r="T124" s="224">
        <v>385</v>
      </c>
      <c r="U124" s="212">
        <v>77</v>
      </c>
      <c r="V124" s="199">
        <f t="shared" si="89"/>
        <v>0.2</v>
      </c>
      <c r="W124" s="212">
        <v>308</v>
      </c>
      <c r="X124" s="199">
        <f t="shared" si="90"/>
        <v>0.8</v>
      </c>
      <c r="Y124" s="224">
        <v>192</v>
      </c>
      <c r="Z124" s="212">
        <v>19</v>
      </c>
      <c r="AA124" s="199">
        <f t="shared" si="91"/>
        <v>9.8958333333333329E-2</v>
      </c>
      <c r="AB124" s="212">
        <v>173</v>
      </c>
      <c r="AC124" s="199">
        <f t="shared" si="92"/>
        <v>0.90104166666666663</v>
      </c>
      <c r="AD124" s="224">
        <v>104</v>
      </c>
      <c r="AE124" s="212">
        <v>5</v>
      </c>
      <c r="AF124" s="199">
        <f t="shared" si="93"/>
        <v>4.807692307692308E-2</v>
      </c>
      <c r="AG124" s="212">
        <v>99</v>
      </c>
      <c r="AH124" s="199">
        <f t="shared" si="94"/>
        <v>0.95192307692307687</v>
      </c>
      <c r="AI124" s="224">
        <v>49</v>
      </c>
      <c r="AJ124" s="212">
        <v>1</v>
      </c>
      <c r="AK124" s="199">
        <f t="shared" si="95"/>
        <v>2.0408163265306121E-2</v>
      </c>
      <c r="AL124" s="212">
        <v>48</v>
      </c>
      <c r="AM124" s="199">
        <f t="shared" si="96"/>
        <v>0.97959183673469385</v>
      </c>
      <c r="AN124" s="224">
        <f t="shared" si="97"/>
        <v>1476</v>
      </c>
      <c r="AO124" s="212">
        <f t="shared" si="98"/>
        <v>243</v>
      </c>
      <c r="AP124" s="199">
        <f t="shared" si="99"/>
        <v>0.16463414634146342</v>
      </c>
      <c r="AQ124" s="211">
        <f t="shared" si="82"/>
        <v>1233</v>
      </c>
      <c r="AR124" s="199">
        <f t="shared" si="100"/>
        <v>0.83536585365853655</v>
      </c>
      <c r="AS124" s="69"/>
      <c r="AT124" s="283"/>
      <c r="AU124" s="344"/>
      <c r="AV124" s="8" t="s">
        <v>129</v>
      </c>
      <c r="AW124" s="140">
        <v>1714</v>
      </c>
      <c r="AX124" s="28">
        <v>249</v>
      </c>
      <c r="AY124" s="63">
        <v>0.14527421236872812</v>
      </c>
      <c r="AZ124" s="28">
        <v>1465</v>
      </c>
      <c r="BA124" s="63">
        <v>0.85472578763127183</v>
      </c>
      <c r="BB124" s="69"/>
      <c r="BD124" s="60"/>
      <c r="BE124" s="59"/>
      <c r="BF124" s="59"/>
      <c r="BG124" s="59"/>
      <c r="BH124" s="59"/>
      <c r="BI124" s="59"/>
      <c r="BJ124" s="59"/>
      <c r="BK124" s="59"/>
      <c r="BL124" s="59"/>
    </row>
    <row r="125" spans="1:64" ht="13.5" customHeight="1">
      <c r="B125" s="284"/>
      <c r="C125" s="345"/>
      <c r="D125" s="45" t="s">
        <v>128</v>
      </c>
      <c r="E125" s="185">
        <v>33</v>
      </c>
      <c r="F125" s="183">
        <v>7</v>
      </c>
      <c r="G125" s="184">
        <f t="shared" si="83"/>
        <v>0.21212121212121213</v>
      </c>
      <c r="H125" s="183">
        <v>26</v>
      </c>
      <c r="I125" s="184">
        <f t="shared" si="84"/>
        <v>0.78787878787878785</v>
      </c>
      <c r="J125" s="185">
        <v>75</v>
      </c>
      <c r="K125" s="183">
        <v>10</v>
      </c>
      <c r="L125" s="184">
        <f t="shared" si="85"/>
        <v>0.13333333333333333</v>
      </c>
      <c r="M125" s="183">
        <v>65</v>
      </c>
      <c r="N125" s="184">
        <f t="shared" si="86"/>
        <v>0.8666666666666667</v>
      </c>
      <c r="O125" s="185">
        <v>4845</v>
      </c>
      <c r="P125" s="183">
        <v>1285</v>
      </c>
      <c r="Q125" s="184">
        <f t="shared" si="87"/>
        <v>0.26522187822497423</v>
      </c>
      <c r="R125" s="183">
        <v>3560</v>
      </c>
      <c r="S125" s="184">
        <f t="shared" si="88"/>
        <v>0.73477812177502577</v>
      </c>
      <c r="T125" s="185">
        <v>3893</v>
      </c>
      <c r="U125" s="183">
        <v>879</v>
      </c>
      <c r="V125" s="184">
        <f t="shared" si="89"/>
        <v>0.22578987927048549</v>
      </c>
      <c r="W125" s="183">
        <v>3014</v>
      </c>
      <c r="X125" s="184">
        <f t="shared" si="90"/>
        <v>0.77421012072951456</v>
      </c>
      <c r="Y125" s="185">
        <v>2378</v>
      </c>
      <c r="Z125" s="183">
        <v>366</v>
      </c>
      <c r="AA125" s="184">
        <f t="shared" si="91"/>
        <v>0.15391084945332212</v>
      </c>
      <c r="AB125" s="183">
        <v>2012</v>
      </c>
      <c r="AC125" s="184">
        <f t="shared" si="92"/>
        <v>0.84608915054667788</v>
      </c>
      <c r="AD125" s="185">
        <v>1124</v>
      </c>
      <c r="AE125" s="183">
        <v>147</v>
      </c>
      <c r="AF125" s="184">
        <f t="shared" si="93"/>
        <v>0.13078291814946619</v>
      </c>
      <c r="AG125" s="183">
        <v>977</v>
      </c>
      <c r="AH125" s="184">
        <f t="shared" si="94"/>
        <v>0.86921708185053381</v>
      </c>
      <c r="AI125" s="185">
        <v>332</v>
      </c>
      <c r="AJ125" s="183">
        <v>22</v>
      </c>
      <c r="AK125" s="184">
        <f t="shared" si="95"/>
        <v>6.6265060240963861E-2</v>
      </c>
      <c r="AL125" s="183">
        <v>310</v>
      </c>
      <c r="AM125" s="184">
        <f t="shared" si="96"/>
        <v>0.9337349397590361</v>
      </c>
      <c r="AN125" s="185">
        <f t="shared" si="97"/>
        <v>12680</v>
      </c>
      <c r="AO125" s="183">
        <f t="shared" si="98"/>
        <v>2716</v>
      </c>
      <c r="AP125" s="184">
        <f t="shared" si="99"/>
        <v>0.21419558359621452</v>
      </c>
      <c r="AQ125" s="222">
        <f t="shared" si="82"/>
        <v>9964</v>
      </c>
      <c r="AR125" s="184">
        <f t="shared" si="100"/>
        <v>0.78580441640378551</v>
      </c>
      <c r="AS125" s="69"/>
      <c r="AT125" s="284"/>
      <c r="AU125" s="345"/>
      <c r="AV125" s="110" t="s">
        <v>67</v>
      </c>
      <c r="AW125" s="140">
        <v>12768</v>
      </c>
      <c r="AX125" s="28">
        <v>2590</v>
      </c>
      <c r="AY125" s="63">
        <v>0.20285087719298245</v>
      </c>
      <c r="AZ125" s="28">
        <v>10178</v>
      </c>
      <c r="BA125" s="63">
        <v>0.79714912280701755</v>
      </c>
      <c r="BB125" s="69"/>
    </row>
    <row r="126" spans="1:64" ht="13.5" customHeight="1">
      <c r="B126" s="282">
        <v>41</v>
      </c>
      <c r="C126" s="343" t="s">
        <v>11</v>
      </c>
      <c r="D126" s="54" t="s">
        <v>130</v>
      </c>
      <c r="E126" s="175">
        <v>11</v>
      </c>
      <c r="F126" s="176">
        <v>3</v>
      </c>
      <c r="G126" s="174">
        <f t="shared" si="83"/>
        <v>0.27272727272727271</v>
      </c>
      <c r="H126" s="176">
        <v>8</v>
      </c>
      <c r="I126" s="174">
        <f t="shared" si="84"/>
        <v>0.72727272727272729</v>
      </c>
      <c r="J126" s="175">
        <v>37</v>
      </c>
      <c r="K126" s="176">
        <v>7</v>
      </c>
      <c r="L126" s="174">
        <f t="shared" si="85"/>
        <v>0.1891891891891892</v>
      </c>
      <c r="M126" s="176">
        <v>30</v>
      </c>
      <c r="N126" s="174">
        <f t="shared" si="86"/>
        <v>0.81081081081081086</v>
      </c>
      <c r="O126" s="175">
        <v>7180</v>
      </c>
      <c r="P126" s="176">
        <v>1585</v>
      </c>
      <c r="Q126" s="174">
        <f t="shared" si="87"/>
        <v>0.22075208913649025</v>
      </c>
      <c r="R126" s="176">
        <v>5595</v>
      </c>
      <c r="S126" s="174">
        <f t="shared" si="88"/>
        <v>0.77924791086350975</v>
      </c>
      <c r="T126" s="175">
        <v>6642</v>
      </c>
      <c r="U126" s="176">
        <v>1097</v>
      </c>
      <c r="V126" s="174">
        <f t="shared" si="89"/>
        <v>0.16516109605540499</v>
      </c>
      <c r="W126" s="176">
        <v>5545</v>
      </c>
      <c r="X126" s="174">
        <f t="shared" si="90"/>
        <v>0.83483890394459503</v>
      </c>
      <c r="Y126" s="175">
        <v>4196</v>
      </c>
      <c r="Z126" s="176">
        <v>459</v>
      </c>
      <c r="AA126" s="174">
        <f t="shared" si="91"/>
        <v>0.10938989513822689</v>
      </c>
      <c r="AB126" s="176">
        <v>3737</v>
      </c>
      <c r="AC126" s="174">
        <f t="shared" si="92"/>
        <v>0.89061010486177317</v>
      </c>
      <c r="AD126" s="175">
        <v>1734</v>
      </c>
      <c r="AE126" s="176">
        <v>123</v>
      </c>
      <c r="AF126" s="174">
        <f t="shared" si="93"/>
        <v>7.0934256055363326E-2</v>
      </c>
      <c r="AG126" s="176">
        <v>1611</v>
      </c>
      <c r="AH126" s="174">
        <f t="shared" si="94"/>
        <v>0.9290657439446367</v>
      </c>
      <c r="AI126" s="175">
        <v>493</v>
      </c>
      <c r="AJ126" s="176">
        <v>17</v>
      </c>
      <c r="AK126" s="174">
        <f t="shared" si="95"/>
        <v>3.4482758620689655E-2</v>
      </c>
      <c r="AL126" s="176">
        <v>476</v>
      </c>
      <c r="AM126" s="174">
        <f t="shared" si="96"/>
        <v>0.96551724137931039</v>
      </c>
      <c r="AN126" s="175">
        <f t="shared" si="97"/>
        <v>20293</v>
      </c>
      <c r="AO126" s="176">
        <f t="shared" si="98"/>
        <v>3291</v>
      </c>
      <c r="AP126" s="174">
        <f t="shared" si="99"/>
        <v>0.16217414872123392</v>
      </c>
      <c r="AQ126" s="203">
        <f t="shared" si="82"/>
        <v>17002</v>
      </c>
      <c r="AR126" s="174">
        <f t="shared" si="100"/>
        <v>0.83782585127876608</v>
      </c>
      <c r="AS126" s="69"/>
      <c r="AT126" s="282">
        <v>41</v>
      </c>
      <c r="AU126" s="343" t="s">
        <v>11</v>
      </c>
      <c r="AV126" s="8" t="s">
        <v>123</v>
      </c>
      <c r="AW126" s="140">
        <v>20392</v>
      </c>
      <c r="AX126" s="28">
        <v>3145</v>
      </c>
      <c r="AY126" s="63">
        <v>0.1542271479011377</v>
      </c>
      <c r="AZ126" s="28">
        <v>17247</v>
      </c>
      <c r="BA126" s="63">
        <v>0.84577285209886233</v>
      </c>
      <c r="BB126" s="69"/>
    </row>
    <row r="127" spans="1:64" ht="13.5" customHeight="1">
      <c r="A127" s="55"/>
      <c r="B127" s="283"/>
      <c r="C127" s="344"/>
      <c r="D127" s="49" t="s">
        <v>129</v>
      </c>
      <c r="E127" s="224">
        <v>2</v>
      </c>
      <c r="F127" s="212">
        <v>0</v>
      </c>
      <c r="G127" s="199">
        <f t="shared" si="83"/>
        <v>0</v>
      </c>
      <c r="H127" s="212">
        <v>2</v>
      </c>
      <c r="I127" s="199">
        <f t="shared" si="84"/>
        <v>1</v>
      </c>
      <c r="J127" s="224">
        <v>5</v>
      </c>
      <c r="K127" s="212">
        <v>1</v>
      </c>
      <c r="L127" s="199">
        <f t="shared" si="85"/>
        <v>0.2</v>
      </c>
      <c r="M127" s="212">
        <v>4</v>
      </c>
      <c r="N127" s="199">
        <f t="shared" si="86"/>
        <v>0.8</v>
      </c>
      <c r="O127" s="224">
        <v>1395</v>
      </c>
      <c r="P127" s="212">
        <v>226</v>
      </c>
      <c r="Q127" s="199">
        <f t="shared" si="87"/>
        <v>0.16200716845878135</v>
      </c>
      <c r="R127" s="212">
        <v>1169</v>
      </c>
      <c r="S127" s="199">
        <f t="shared" si="88"/>
        <v>0.83799283154121862</v>
      </c>
      <c r="T127" s="224">
        <v>704</v>
      </c>
      <c r="U127" s="212">
        <v>119</v>
      </c>
      <c r="V127" s="199">
        <f t="shared" si="89"/>
        <v>0.16903409090909091</v>
      </c>
      <c r="W127" s="212">
        <v>585</v>
      </c>
      <c r="X127" s="199">
        <f t="shared" si="90"/>
        <v>0.83096590909090906</v>
      </c>
      <c r="Y127" s="224">
        <v>380</v>
      </c>
      <c r="Z127" s="212">
        <v>42</v>
      </c>
      <c r="AA127" s="199">
        <f t="shared" si="91"/>
        <v>0.11052631578947368</v>
      </c>
      <c r="AB127" s="212">
        <v>338</v>
      </c>
      <c r="AC127" s="199">
        <f t="shared" si="92"/>
        <v>0.88947368421052631</v>
      </c>
      <c r="AD127" s="224">
        <v>147</v>
      </c>
      <c r="AE127" s="212">
        <v>6</v>
      </c>
      <c r="AF127" s="199">
        <f t="shared" si="93"/>
        <v>4.0816326530612242E-2</v>
      </c>
      <c r="AG127" s="212">
        <v>141</v>
      </c>
      <c r="AH127" s="199">
        <f t="shared" si="94"/>
        <v>0.95918367346938771</v>
      </c>
      <c r="AI127" s="224">
        <v>99</v>
      </c>
      <c r="AJ127" s="212">
        <v>3</v>
      </c>
      <c r="AK127" s="199">
        <f t="shared" si="95"/>
        <v>3.0303030303030304E-2</v>
      </c>
      <c r="AL127" s="212">
        <v>96</v>
      </c>
      <c r="AM127" s="199">
        <f t="shared" si="96"/>
        <v>0.96969696969696972</v>
      </c>
      <c r="AN127" s="224">
        <f t="shared" si="97"/>
        <v>2732</v>
      </c>
      <c r="AO127" s="212">
        <f t="shared" si="98"/>
        <v>397</v>
      </c>
      <c r="AP127" s="199">
        <f t="shared" si="99"/>
        <v>0.14531478770131773</v>
      </c>
      <c r="AQ127" s="211">
        <f t="shared" si="82"/>
        <v>2335</v>
      </c>
      <c r="AR127" s="199">
        <f t="shared" si="100"/>
        <v>0.85468521229868233</v>
      </c>
      <c r="AS127" s="69"/>
      <c r="AT127" s="283"/>
      <c r="AU127" s="344"/>
      <c r="AV127" s="8" t="s">
        <v>129</v>
      </c>
      <c r="AW127" s="140">
        <v>3085</v>
      </c>
      <c r="AX127" s="28">
        <v>372</v>
      </c>
      <c r="AY127" s="63">
        <v>0.12058346839546191</v>
      </c>
      <c r="AZ127" s="28">
        <v>2713</v>
      </c>
      <c r="BA127" s="63">
        <v>0.87941653160453803</v>
      </c>
      <c r="BB127" s="69"/>
    </row>
    <row r="128" spans="1:64" ht="13.5" customHeight="1">
      <c r="A128" s="55"/>
      <c r="B128" s="284"/>
      <c r="C128" s="345"/>
      <c r="D128" s="53" t="s">
        <v>128</v>
      </c>
      <c r="E128" s="181">
        <v>13</v>
      </c>
      <c r="F128" s="182">
        <v>3</v>
      </c>
      <c r="G128" s="180">
        <f t="shared" si="83"/>
        <v>0.23076923076923078</v>
      </c>
      <c r="H128" s="182">
        <v>10</v>
      </c>
      <c r="I128" s="180">
        <f t="shared" si="84"/>
        <v>0.76923076923076927</v>
      </c>
      <c r="J128" s="181">
        <v>42</v>
      </c>
      <c r="K128" s="182">
        <v>8</v>
      </c>
      <c r="L128" s="180">
        <f t="shared" si="85"/>
        <v>0.19047619047619047</v>
      </c>
      <c r="M128" s="182">
        <v>34</v>
      </c>
      <c r="N128" s="180">
        <f t="shared" si="86"/>
        <v>0.80952380952380953</v>
      </c>
      <c r="O128" s="181">
        <v>8575</v>
      </c>
      <c r="P128" s="182">
        <v>1811</v>
      </c>
      <c r="Q128" s="180">
        <f t="shared" si="87"/>
        <v>0.21119533527696793</v>
      </c>
      <c r="R128" s="182">
        <v>6764</v>
      </c>
      <c r="S128" s="180">
        <f t="shared" si="88"/>
        <v>0.78880466472303212</v>
      </c>
      <c r="T128" s="181">
        <v>7346</v>
      </c>
      <c r="U128" s="182">
        <v>1216</v>
      </c>
      <c r="V128" s="180">
        <f t="shared" si="89"/>
        <v>0.16553226245575822</v>
      </c>
      <c r="W128" s="182">
        <v>6130</v>
      </c>
      <c r="X128" s="180">
        <f t="shared" si="90"/>
        <v>0.83446773754424175</v>
      </c>
      <c r="Y128" s="181">
        <v>4576</v>
      </c>
      <c r="Z128" s="182">
        <v>501</v>
      </c>
      <c r="AA128" s="180">
        <f t="shared" si="91"/>
        <v>0.10948426573426573</v>
      </c>
      <c r="AB128" s="182">
        <v>4075</v>
      </c>
      <c r="AC128" s="180">
        <f t="shared" si="92"/>
        <v>0.89051573426573427</v>
      </c>
      <c r="AD128" s="181">
        <v>1881</v>
      </c>
      <c r="AE128" s="182">
        <v>129</v>
      </c>
      <c r="AF128" s="180">
        <f t="shared" si="93"/>
        <v>6.8580542264752797E-2</v>
      </c>
      <c r="AG128" s="182">
        <v>1752</v>
      </c>
      <c r="AH128" s="180">
        <f t="shared" si="94"/>
        <v>0.93141945773524726</v>
      </c>
      <c r="AI128" s="181">
        <v>592</v>
      </c>
      <c r="AJ128" s="182">
        <v>20</v>
      </c>
      <c r="AK128" s="180">
        <f t="shared" si="95"/>
        <v>3.3783783783783786E-2</v>
      </c>
      <c r="AL128" s="182">
        <v>572</v>
      </c>
      <c r="AM128" s="180">
        <f t="shared" si="96"/>
        <v>0.96621621621621623</v>
      </c>
      <c r="AN128" s="181">
        <f t="shared" si="97"/>
        <v>23025</v>
      </c>
      <c r="AO128" s="182">
        <f t="shared" si="98"/>
        <v>3688</v>
      </c>
      <c r="AP128" s="180">
        <f t="shared" si="99"/>
        <v>0.16017372421281217</v>
      </c>
      <c r="AQ128" s="220">
        <f t="shared" si="82"/>
        <v>19337</v>
      </c>
      <c r="AR128" s="180">
        <f t="shared" si="100"/>
        <v>0.83982627578718783</v>
      </c>
      <c r="AS128" s="69"/>
      <c r="AT128" s="284"/>
      <c r="AU128" s="345"/>
      <c r="AV128" s="110" t="s">
        <v>67</v>
      </c>
      <c r="AW128" s="140">
        <v>23477</v>
      </c>
      <c r="AX128" s="28">
        <v>3517</v>
      </c>
      <c r="AY128" s="63">
        <v>0.14980619329556588</v>
      </c>
      <c r="AZ128" s="28">
        <v>19960</v>
      </c>
      <c r="BA128" s="63">
        <v>0.85019380670443412</v>
      </c>
      <c r="BB128" s="69"/>
      <c r="BD128" s="60"/>
      <c r="BE128" s="59"/>
      <c r="BF128" s="59"/>
      <c r="BG128" s="59"/>
      <c r="BH128" s="59"/>
      <c r="BI128" s="59"/>
      <c r="BJ128" s="59"/>
      <c r="BK128" s="59"/>
      <c r="BL128" s="59"/>
    </row>
    <row r="129" spans="2:64" ht="13.5" customHeight="1">
      <c r="B129" s="282">
        <v>42</v>
      </c>
      <c r="C129" s="343" t="s">
        <v>12</v>
      </c>
      <c r="D129" s="54" t="s">
        <v>130</v>
      </c>
      <c r="E129" s="175">
        <v>48</v>
      </c>
      <c r="F129" s="176">
        <v>18</v>
      </c>
      <c r="G129" s="174">
        <f t="shared" si="83"/>
        <v>0.375</v>
      </c>
      <c r="H129" s="176">
        <v>30</v>
      </c>
      <c r="I129" s="174">
        <f t="shared" si="84"/>
        <v>0.625</v>
      </c>
      <c r="J129" s="175">
        <v>177</v>
      </c>
      <c r="K129" s="176">
        <v>35</v>
      </c>
      <c r="L129" s="174">
        <f t="shared" si="85"/>
        <v>0.19774011299435029</v>
      </c>
      <c r="M129" s="176">
        <v>142</v>
      </c>
      <c r="N129" s="174">
        <f t="shared" si="86"/>
        <v>0.80225988700564976</v>
      </c>
      <c r="O129" s="175">
        <v>21729</v>
      </c>
      <c r="P129" s="176">
        <v>7101</v>
      </c>
      <c r="Q129" s="174">
        <f t="shared" si="87"/>
        <v>0.326798288002209</v>
      </c>
      <c r="R129" s="176">
        <v>14628</v>
      </c>
      <c r="S129" s="174">
        <f t="shared" si="88"/>
        <v>0.673201711997791</v>
      </c>
      <c r="T129" s="175">
        <v>18235</v>
      </c>
      <c r="U129" s="176">
        <v>4723</v>
      </c>
      <c r="V129" s="174">
        <f t="shared" si="89"/>
        <v>0.25900740334521527</v>
      </c>
      <c r="W129" s="176">
        <v>13512</v>
      </c>
      <c r="X129" s="174">
        <f t="shared" si="90"/>
        <v>0.74099259665478479</v>
      </c>
      <c r="Y129" s="175">
        <v>10540</v>
      </c>
      <c r="Z129" s="176">
        <v>1823</v>
      </c>
      <c r="AA129" s="174">
        <f t="shared" si="91"/>
        <v>0.17296015180265656</v>
      </c>
      <c r="AB129" s="176">
        <v>8717</v>
      </c>
      <c r="AC129" s="174">
        <f t="shared" si="92"/>
        <v>0.82703984819734344</v>
      </c>
      <c r="AD129" s="175">
        <v>4670</v>
      </c>
      <c r="AE129" s="176">
        <v>500</v>
      </c>
      <c r="AF129" s="174">
        <f t="shared" si="93"/>
        <v>0.10706638115631692</v>
      </c>
      <c r="AG129" s="176">
        <v>4170</v>
      </c>
      <c r="AH129" s="174">
        <f t="shared" si="94"/>
        <v>0.89293361884368305</v>
      </c>
      <c r="AI129" s="175">
        <v>1501</v>
      </c>
      <c r="AJ129" s="176">
        <v>91</v>
      </c>
      <c r="AK129" s="174">
        <f t="shared" si="95"/>
        <v>6.0626249167221855E-2</v>
      </c>
      <c r="AL129" s="176">
        <v>1410</v>
      </c>
      <c r="AM129" s="174">
        <f t="shared" si="96"/>
        <v>0.93937375083277819</v>
      </c>
      <c r="AN129" s="175">
        <f t="shared" si="97"/>
        <v>56900</v>
      </c>
      <c r="AO129" s="176">
        <f t="shared" si="98"/>
        <v>14291</v>
      </c>
      <c r="AP129" s="174">
        <f t="shared" si="99"/>
        <v>0.25115992970123024</v>
      </c>
      <c r="AQ129" s="203">
        <f t="shared" si="82"/>
        <v>42609</v>
      </c>
      <c r="AR129" s="174">
        <f t="shared" si="100"/>
        <v>0.74884007029876976</v>
      </c>
      <c r="AS129" s="69"/>
      <c r="AT129" s="282">
        <v>42</v>
      </c>
      <c r="AU129" s="343" t="s">
        <v>12</v>
      </c>
      <c r="AV129" s="8" t="s">
        <v>123</v>
      </c>
      <c r="AW129" s="140">
        <v>55107</v>
      </c>
      <c r="AX129" s="28">
        <v>13433</v>
      </c>
      <c r="AY129" s="63">
        <v>0.24376213548188069</v>
      </c>
      <c r="AZ129" s="28">
        <v>41674</v>
      </c>
      <c r="BA129" s="63">
        <v>0.75623786451811925</v>
      </c>
      <c r="BB129" s="69"/>
      <c r="BD129" s="60"/>
      <c r="BE129" s="59"/>
      <c r="BF129" s="59"/>
      <c r="BG129" s="59"/>
      <c r="BH129" s="59"/>
      <c r="BI129" s="59"/>
      <c r="BJ129" s="59"/>
      <c r="BK129" s="59"/>
      <c r="BL129" s="59"/>
    </row>
    <row r="130" spans="2:64" ht="13.5" customHeight="1">
      <c r="B130" s="283"/>
      <c r="C130" s="344"/>
      <c r="D130" s="49" t="s">
        <v>129</v>
      </c>
      <c r="E130" s="224">
        <v>7</v>
      </c>
      <c r="F130" s="212">
        <v>3</v>
      </c>
      <c r="G130" s="199">
        <f t="shared" si="83"/>
        <v>0.42857142857142855</v>
      </c>
      <c r="H130" s="212">
        <v>4</v>
      </c>
      <c r="I130" s="199">
        <f t="shared" si="84"/>
        <v>0.5714285714285714</v>
      </c>
      <c r="J130" s="224">
        <v>22</v>
      </c>
      <c r="K130" s="212">
        <v>4</v>
      </c>
      <c r="L130" s="199">
        <f t="shared" si="85"/>
        <v>0.18181818181818182</v>
      </c>
      <c r="M130" s="212">
        <v>18</v>
      </c>
      <c r="N130" s="199">
        <f t="shared" si="86"/>
        <v>0.81818181818181823</v>
      </c>
      <c r="O130" s="224">
        <v>5092</v>
      </c>
      <c r="P130" s="212">
        <v>1159</v>
      </c>
      <c r="Q130" s="199">
        <f t="shared" si="87"/>
        <v>0.22761194029850745</v>
      </c>
      <c r="R130" s="212">
        <v>3933</v>
      </c>
      <c r="S130" s="199">
        <f t="shared" si="88"/>
        <v>0.77238805970149249</v>
      </c>
      <c r="T130" s="224">
        <v>2279</v>
      </c>
      <c r="U130" s="212">
        <v>532</v>
      </c>
      <c r="V130" s="199">
        <f t="shared" si="89"/>
        <v>0.23343571741992103</v>
      </c>
      <c r="W130" s="212">
        <v>1747</v>
      </c>
      <c r="X130" s="199">
        <f t="shared" si="90"/>
        <v>0.76656428258007903</v>
      </c>
      <c r="Y130" s="224">
        <v>1043</v>
      </c>
      <c r="Z130" s="212">
        <v>172</v>
      </c>
      <c r="AA130" s="199">
        <f t="shared" si="91"/>
        <v>0.16490891658676893</v>
      </c>
      <c r="AB130" s="212">
        <v>871</v>
      </c>
      <c r="AC130" s="199">
        <f t="shared" si="92"/>
        <v>0.83509108341323102</v>
      </c>
      <c r="AD130" s="224">
        <v>437</v>
      </c>
      <c r="AE130" s="212">
        <v>35</v>
      </c>
      <c r="AF130" s="199">
        <f t="shared" si="93"/>
        <v>8.0091533180778038E-2</v>
      </c>
      <c r="AG130" s="212">
        <v>402</v>
      </c>
      <c r="AH130" s="199">
        <f t="shared" si="94"/>
        <v>0.919908466819222</v>
      </c>
      <c r="AI130" s="224">
        <v>169</v>
      </c>
      <c r="AJ130" s="212">
        <v>3</v>
      </c>
      <c r="AK130" s="199">
        <f t="shared" si="95"/>
        <v>1.7751479289940829E-2</v>
      </c>
      <c r="AL130" s="212">
        <v>166</v>
      </c>
      <c r="AM130" s="199">
        <f t="shared" si="96"/>
        <v>0.98224852071005919</v>
      </c>
      <c r="AN130" s="224">
        <f t="shared" si="97"/>
        <v>9049</v>
      </c>
      <c r="AO130" s="212">
        <f t="shared" si="98"/>
        <v>1908</v>
      </c>
      <c r="AP130" s="199">
        <f t="shared" si="99"/>
        <v>0.21085202784838103</v>
      </c>
      <c r="AQ130" s="211">
        <f t="shared" si="82"/>
        <v>7141</v>
      </c>
      <c r="AR130" s="199">
        <f t="shared" si="100"/>
        <v>0.78914797215161891</v>
      </c>
      <c r="AS130" s="69"/>
      <c r="AT130" s="283"/>
      <c r="AU130" s="344"/>
      <c r="AV130" s="8" t="s">
        <v>129</v>
      </c>
      <c r="AW130" s="140">
        <v>9452</v>
      </c>
      <c r="AX130" s="28">
        <v>1909</v>
      </c>
      <c r="AY130" s="63">
        <v>0.20196783749471012</v>
      </c>
      <c r="AZ130" s="28">
        <v>7543</v>
      </c>
      <c r="BA130" s="63">
        <v>0.79803216250528985</v>
      </c>
      <c r="BB130" s="69"/>
      <c r="BD130" s="60"/>
      <c r="BE130" s="59"/>
      <c r="BF130" s="59"/>
      <c r="BG130" s="59"/>
      <c r="BH130" s="59"/>
      <c r="BI130" s="59"/>
      <c r="BJ130" s="59"/>
      <c r="BK130" s="59"/>
      <c r="BL130" s="59"/>
    </row>
    <row r="131" spans="2:64" ht="13.5" customHeight="1">
      <c r="B131" s="284"/>
      <c r="C131" s="345"/>
      <c r="D131" s="53" t="s">
        <v>128</v>
      </c>
      <c r="E131" s="181">
        <v>55</v>
      </c>
      <c r="F131" s="182">
        <v>21</v>
      </c>
      <c r="G131" s="180">
        <f t="shared" si="83"/>
        <v>0.38181818181818183</v>
      </c>
      <c r="H131" s="182">
        <v>34</v>
      </c>
      <c r="I131" s="180">
        <f t="shared" si="84"/>
        <v>0.61818181818181817</v>
      </c>
      <c r="J131" s="181">
        <v>199</v>
      </c>
      <c r="K131" s="182">
        <v>39</v>
      </c>
      <c r="L131" s="180">
        <f t="shared" si="85"/>
        <v>0.19597989949748743</v>
      </c>
      <c r="M131" s="182">
        <v>160</v>
      </c>
      <c r="N131" s="180">
        <f t="shared" si="86"/>
        <v>0.8040201005025126</v>
      </c>
      <c r="O131" s="181">
        <v>26821</v>
      </c>
      <c r="P131" s="182">
        <v>8260</v>
      </c>
      <c r="Q131" s="180">
        <f t="shared" si="87"/>
        <v>0.30796763729913129</v>
      </c>
      <c r="R131" s="182">
        <v>18561</v>
      </c>
      <c r="S131" s="180">
        <f t="shared" si="88"/>
        <v>0.69203236270086876</v>
      </c>
      <c r="T131" s="181">
        <v>20514</v>
      </c>
      <c r="U131" s="182">
        <v>5255</v>
      </c>
      <c r="V131" s="180">
        <f t="shared" si="89"/>
        <v>0.25616652042507554</v>
      </c>
      <c r="W131" s="182">
        <v>15259</v>
      </c>
      <c r="X131" s="180">
        <f t="shared" si="90"/>
        <v>0.74383347957492441</v>
      </c>
      <c r="Y131" s="181">
        <v>11583</v>
      </c>
      <c r="Z131" s="182">
        <v>1995</v>
      </c>
      <c r="AA131" s="180">
        <f t="shared" si="91"/>
        <v>0.17223517223517223</v>
      </c>
      <c r="AB131" s="182">
        <v>9588</v>
      </c>
      <c r="AC131" s="180">
        <f t="shared" si="92"/>
        <v>0.82776482776482774</v>
      </c>
      <c r="AD131" s="181">
        <v>5107</v>
      </c>
      <c r="AE131" s="182">
        <v>535</v>
      </c>
      <c r="AF131" s="180">
        <f t="shared" si="93"/>
        <v>0.10475817505384766</v>
      </c>
      <c r="AG131" s="182">
        <v>4572</v>
      </c>
      <c r="AH131" s="180">
        <f t="shared" si="94"/>
        <v>0.89524182494615234</v>
      </c>
      <c r="AI131" s="181">
        <v>1670</v>
      </c>
      <c r="AJ131" s="182">
        <v>94</v>
      </c>
      <c r="AK131" s="180">
        <f t="shared" si="95"/>
        <v>5.6287425149700601E-2</v>
      </c>
      <c r="AL131" s="182">
        <v>1576</v>
      </c>
      <c r="AM131" s="180">
        <f t="shared" si="96"/>
        <v>0.94371257485029936</v>
      </c>
      <c r="AN131" s="181">
        <f t="shared" si="97"/>
        <v>65949</v>
      </c>
      <c r="AO131" s="182">
        <f t="shared" si="98"/>
        <v>16199</v>
      </c>
      <c r="AP131" s="180">
        <f t="shared" si="99"/>
        <v>0.24562919831991387</v>
      </c>
      <c r="AQ131" s="220">
        <f t="shared" si="82"/>
        <v>49750</v>
      </c>
      <c r="AR131" s="180">
        <f t="shared" si="100"/>
        <v>0.75437080168008608</v>
      </c>
      <c r="AS131" s="69"/>
      <c r="AT131" s="284"/>
      <c r="AU131" s="345"/>
      <c r="AV131" s="110" t="s">
        <v>67</v>
      </c>
      <c r="AW131" s="140">
        <v>64559</v>
      </c>
      <c r="AX131" s="28">
        <v>15342</v>
      </c>
      <c r="AY131" s="63">
        <v>0.23764308616924054</v>
      </c>
      <c r="AZ131" s="28">
        <v>49217</v>
      </c>
      <c r="BA131" s="63">
        <v>0.76235691383075943</v>
      </c>
      <c r="BB131" s="69"/>
    </row>
    <row r="132" spans="2:64" ht="13.5" customHeight="1">
      <c r="B132" s="282">
        <v>43</v>
      </c>
      <c r="C132" s="343" t="s">
        <v>8</v>
      </c>
      <c r="D132" s="54" t="s">
        <v>130</v>
      </c>
      <c r="E132" s="175">
        <v>23</v>
      </c>
      <c r="F132" s="176">
        <v>6</v>
      </c>
      <c r="G132" s="174">
        <f t="shared" si="83"/>
        <v>0.2608695652173913</v>
      </c>
      <c r="H132" s="176">
        <v>17</v>
      </c>
      <c r="I132" s="174">
        <f t="shared" si="84"/>
        <v>0.73913043478260865</v>
      </c>
      <c r="J132" s="175">
        <v>87</v>
      </c>
      <c r="K132" s="176">
        <v>12</v>
      </c>
      <c r="L132" s="174">
        <f t="shared" si="85"/>
        <v>0.13793103448275862</v>
      </c>
      <c r="M132" s="176">
        <v>75</v>
      </c>
      <c r="N132" s="174">
        <f t="shared" si="86"/>
        <v>0.86206896551724133</v>
      </c>
      <c r="O132" s="175">
        <v>13182</v>
      </c>
      <c r="P132" s="176">
        <v>4355</v>
      </c>
      <c r="Q132" s="174">
        <f t="shared" si="87"/>
        <v>0.33037475345167655</v>
      </c>
      <c r="R132" s="176">
        <v>8827</v>
      </c>
      <c r="S132" s="174">
        <f t="shared" si="88"/>
        <v>0.66962524654832345</v>
      </c>
      <c r="T132" s="175">
        <v>10710</v>
      </c>
      <c r="U132" s="176">
        <v>3222</v>
      </c>
      <c r="V132" s="174">
        <f t="shared" si="89"/>
        <v>0.30084033613445377</v>
      </c>
      <c r="W132" s="176">
        <v>7488</v>
      </c>
      <c r="X132" s="174">
        <f t="shared" si="90"/>
        <v>0.69915966386554618</v>
      </c>
      <c r="Y132" s="175">
        <v>6509</v>
      </c>
      <c r="Z132" s="176">
        <v>1463</v>
      </c>
      <c r="AA132" s="174">
        <f t="shared" si="91"/>
        <v>0.22476570901828238</v>
      </c>
      <c r="AB132" s="176">
        <v>5046</v>
      </c>
      <c r="AC132" s="174">
        <f t="shared" si="92"/>
        <v>0.77523429098171759</v>
      </c>
      <c r="AD132" s="175">
        <v>2843</v>
      </c>
      <c r="AE132" s="176">
        <v>390</v>
      </c>
      <c r="AF132" s="174">
        <f t="shared" si="93"/>
        <v>0.13717903622933522</v>
      </c>
      <c r="AG132" s="176">
        <v>2453</v>
      </c>
      <c r="AH132" s="174">
        <f t="shared" si="94"/>
        <v>0.86282096377066475</v>
      </c>
      <c r="AI132" s="175">
        <v>948</v>
      </c>
      <c r="AJ132" s="176">
        <v>57</v>
      </c>
      <c r="AK132" s="174">
        <f t="shared" si="95"/>
        <v>6.0126582278481014E-2</v>
      </c>
      <c r="AL132" s="176">
        <v>891</v>
      </c>
      <c r="AM132" s="174">
        <f t="shared" si="96"/>
        <v>0.939873417721519</v>
      </c>
      <c r="AN132" s="175">
        <f t="shared" si="97"/>
        <v>34302</v>
      </c>
      <c r="AO132" s="176">
        <f t="shared" si="98"/>
        <v>9505</v>
      </c>
      <c r="AP132" s="174">
        <f t="shared" si="99"/>
        <v>0.27709754533263364</v>
      </c>
      <c r="AQ132" s="203">
        <f t="shared" si="82"/>
        <v>24797</v>
      </c>
      <c r="AR132" s="174">
        <f t="shared" si="100"/>
        <v>0.72290245466736636</v>
      </c>
      <c r="AS132" s="69"/>
      <c r="AT132" s="282">
        <v>43</v>
      </c>
      <c r="AU132" s="343" t="s">
        <v>8</v>
      </c>
      <c r="AV132" s="8" t="s">
        <v>123</v>
      </c>
      <c r="AW132" s="140">
        <v>33395</v>
      </c>
      <c r="AX132" s="28">
        <v>9040</v>
      </c>
      <c r="AY132" s="63">
        <v>0.27069920646803414</v>
      </c>
      <c r="AZ132" s="28">
        <v>24355</v>
      </c>
      <c r="BA132" s="63">
        <v>0.72930079353196586</v>
      </c>
      <c r="BB132" s="69"/>
    </row>
    <row r="133" spans="2:64" ht="13.5" customHeight="1">
      <c r="B133" s="283"/>
      <c r="C133" s="344"/>
      <c r="D133" s="49" t="s">
        <v>129</v>
      </c>
      <c r="E133" s="224">
        <v>2</v>
      </c>
      <c r="F133" s="212">
        <v>0</v>
      </c>
      <c r="G133" s="199">
        <f t="shared" si="83"/>
        <v>0</v>
      </c>
      <c r="H133" s="212">
        <v>2</v>
      </c>
      <c r="I133" s="199">
        <f t="shared" si="84"/>
        <v>1</v>
      </c>
      <c r="J133" s="224">
        <v>11</v>
      </c>
      <c r="K133" s="212">
        <v>0</v>
      </c>
      <c r="L133" s="199">
        <f t="shared" si="85"/>
        <v>0</v>
      </c>
      <c r="M133" s="212">
        <v>11</v>
      </c>
      <c r="N133" s="199">
        <f t="shared" si="86"/>
        <v>1</v>
      </c>
      <c r="O133" s="224">
        <v>3145</v>
      </c>
      <c r="P133" s="212">
        <v>661</v>
      </c>
      <c r="Q133" s="199">
        <f t="shared" si="87"/>
        <v>0.21017488076311605</v>
      </c>
      <c r="R133" s="212">
        <v>2484</v>
      </c>
      <c r="S133" s="199">
        <f t="shared" si="88"/>
        <v>0.78982511923688392</v>
      </c>
      <c r="T133" s="224">
        <v>1503</v>
      </c>
      <c r="U133" s="212">
        <v>309</v>
      </c>
      <c r="V133" s="199">
        <f t="shared" si="89"/>
        <v>0.20558882235528941</v>
      </c>
      <c r="W133" s="212">
        <v>1194</v>
      </c>
      <c r="X133" s="199">
        <f t="shared" si="90"/>
        <v>0.79441117764471059</v>
      </c>
      <c r="Y133" s="224">
        <v>677</v>
      </c>
      <c r="Z133" s="212">
        <v>94</v>
      </c>
      <c r="AA133" s="199">
        <f t="shared" si="91"/>
        <v>0.13884785819793205</v>
      </c>
      <c r="AB133" s="212">
        <v>583</v>
      </c>
      <c r="AC133" s="199">
        <f t="shared" si="92"/>
        <v>0.86115214180206789</v>
      </c>
      <c r="AD133" s="224">
        <v>304</v>
      </c>
      <c r="AE133" s="212">
        <v>17</v>
      </c>
      <c r="AF133" s="199">
        <f t="shared" si="93"/>
        <v>5.5921052631578948E-2</v>
      </c>
      <c r="AG133" s="212">
        <v>287</v>
      </c>
      <c r="AH133" s="199">
        <f t="shared" si="94"/>
        <v>0.94407894736842102</v>
      </c>
      <c r="AI133" s="224">
        <v>138</v>
      </c>
      <c r="AJ133" s="212">
        <v>4</v>
      </c>
      <c r="AK133" s="199">
        <f t="shared" si="95"/>
        <v>2.8985507246376812E-2</v>
      </c>
      <c r="AL133" s="212">
        <v>134</v>
      </c>
      <c r="AM133" s="199">
        <f t="shared" si="96"/>
        <v>0.97101449275362317</v>
      </c>
      <c r="AN133" s="224">
        <f t="shared" si="97"/>
        <v>5780</v>
      </c>
      <c r="AO133" s="212">
        <f t="shared" si="98"/>
        <v>1085</v>
      </c>
      <c r="AP133" s="199">
        <f t="shared" si="99"/>
        <v>0.18771626297577854</v>
      </c>
      <c r="AQ133" s="211">
        <f t="shared" si="82"/>
        <v>4695</v>
      </c>
      <c r="AR133" s="199">
        <f t="shared" si="100"/>
        <v>0.81228373702422141</v>
      </c>
      <c r="AS133" s="69"/>
      <c r="AT133" s="283"/>
      <c r="AU133" s="344"/>
      <c r="AV133" s="8" t="s">
        <v>129</v>
      </c>
      <c r="AW133" s="140">
        <v>6027</v>
      </c>
      <c r="AX133" s="28">
        <v>1064</v>
      </c>
      <c r="AY133" s="63">
        <v>0.17653890824622531</v>
      </c>
      <c r="AZ133" s="28">
        <v>4963</v>
      </c>
      <c r="BA133" s="63">
        <v>0.82346109175377469</v>
      </c>
      <c r="BB133" s="69"/>
    </row>
    <row r="134" spans="2:64" ht="13.5" customHeight="1">
      <c r="B134" s="284"/>
      <c r="C134" s="345"/>
      <c r="D134" s="53" t="s">
        <v>128</v>
      </c>
      <c r="E134" s="181">
        <v>25</v>
      </c>
      <c r="F134" s="182">
        <v>6</v>
      </c>
      <c r="G134" s="180">
        <f t="shared" si="83"/>
        <v>0.24</v>
      </c>
      <c r="H134" s="182">
        <v>19</v>
      </c>
      <c r="I134" s="180">
        <f t="shared" si="84"/>
        <v>0.76</v>
      </c>
      <c r="J134" s="181">
        <v>98</v>
      </c>
      <c r="K134" s="182">
        <v>12</v>
      </c>
      <c r="L134" s="180">
        <f t="shared" si="85"/>
        <v>0.12244897959183673</v>
      </c>
      <c r="M134" s="182">
        <v>86</v>
      </c>
      <c r="N134" s="180">
        <f t="shared" si="86"/>
        <v>0.87755102040816324</v>
      </c>
      <c r="O134" s="181">
        <v>16327</v>
      </c>
      <c r="P134" s="182">
        <v>5016</v>
      </c>
      <c r="Q134" s="180">
        <f t="shared" si="87"/>
        <v>0.30722116739143751</v>
      </c>
      <c r="R134" s="182">
        <v>11311</v>
      </c>
      <c r="S134" s="180">
        <f t="shared" si="88"/>
        <v>0.69277883260856254</v>
      </c>
      <c r="T134" s="181">
        <v>12213</v>
      </c>
      <c r="U134" s="182">
        <v>3531</v>
      </c>
      <c r="V134" s="180">
        <f t="shared" si="89"/>
        <v>0.28911815278801278</v>
      </c>
      <c r="W134" s="182">
        <v>8682</v>
      </c>
      <c r="X134" s="180">
        <f t="shared" si="90"/>
        <v>0.71088184721198722</v>
      </c>
      <c r="Y134" s="181">
        <v>7186</v>
      </c>
      <c r="Z134" s="182">
        <v>1557</v>
      </c>
      <c r="AA134" s="180">
        <f t="shared" si="91"/>
        <v>0.21667130531589202</v>
      </c>
      <c r="AB134" s="182">
        <v>5629</v>
      </c>
      <c r="AC134" s="180">
        <f t="shared" si="92"/>
        <v>0.78332869468410804</v>
      </c>
      <c r="AD134" s="181">
        <v>3147</v>
      </c>
      <c r="AE134" s="182">
        <v>407</v>
      </c>
      <c r="AF134" s="180">
        <f t="shared" si="93"/>
        <v>0.12932952017794724</v>
      </c>
      <c r="AG134" s="182">
        <v>2740</v>
      </c>
      <c r="AH134" s="180">
        <f t="shared" si="94"/>
        <v>0.8706704798220527</v>
      </c>
      <c r="AI134" s="181">
        <v>1086</v>
      </c>
      <c r="AJ134" s="182">
        <v>61</v>
      </c>
      <c r="AK134" s="180">
        <f t="shared" si="95"/>
        <v>5.6169429097605895E-2</v>
      </c>
      <c r="AL134" s="182">
        <v>1025</v>
      </c>
      <c r="AM134" s="180">
        <f t="shared" si="96"/>
        <v>0.94383057090239408</v>
      </c>
      <c r="AN134" s="181">
        <f t="shared" si="97"/>
        <v>40082</v>
      </c>
      <c r="AO134" s="182">
        <f t="shared" si="98"/>
        <v>10590</v>
      </c>
      <c r="AP134" s="180">
        <f t="shared" si="99"/>
        <v>0.26420837283568682</v>
      </c>
      <c r="AQ134" s="220">
        <f t="shared" si="82"/>
        <v>29492</v>
      </c>
      <c r="AR134" s="180">
        <f t="shared" si="100"/>
        <v>0.73579162716431312</v>
      </c>
      <c r="AS134" s="69"/>
      <c r="AT134" s="284"/>
      <c r="AU134" s="345"/>
      <c r="AV134" s="110" t="s">
        <v>67</v>
      </c>
      <c r="AW134" s="140">
        <v>39422</v>
      </c>
      <c r="AX134" s="28">
        <v>10104</v>
      </c>
      <c r="AY134" s="63">
        <v>0.25630358682968901</v>
      </c>
      <c r="AZ134" s="28">
        <v>29318</v>
      </c>
      <c r="BA134" s="63">
        <v>0.74369641317031099</v>
      </c>
      <c r="BB134" s="69"/>
    </row>
    <row r="135" spans="2:64" ht="13.5" customHeight="1">
      <c r="B135" s="282">
        <v>44</v>
      </c>
      <c r="C135" s="343" t="s">
        <v>18</v>
      </c>
      <c r="D135" s="54" t="s">
        <v>130</v>
      </c>
      <c r="E135" s="175">
        <v>7</v>
      </c>
      <c r="F135" s="176">
        <v>0</v>
      </c>
      <c r="G135" s="174">
        <f t="shared" si="83"/>
        <v>0</v>
      </c>
      <c r="H135" s="176">
        <v>7</v>
      </c>
      <c r="I135" s="174">
        <f t="shared" si="84"/>
        <v>1</v>
      </c>
      <c r="J135" s="175">
        <v>42</v>
      </c>
      <c r="K135" s="176">
        <v>6</v>
      </c>
      <c r="L135" s="174">
        <f t="shared" si="85"/>
        <v>0.14285714285714285</v>
      </c>
      <c r="M135" s="176">
        <v>36</v>
      </c>
      <c r="N135" s="174">
        <f t="shared" si="86"/>
        <v>0.8571428571428571</v>
      </c>
      <c r="O135" s="175">
        <v>13235</v>
      </c>
      <c r="P135" s="176">
        <v>4594</v>
      </c>
      <c r="Q135" s="174">
        <f t="shared" si="87"/>
        <v>0.34710993577635058</v>
      </c>
      <c r="R135" s="176">
        <v>8641</v>
      </c>
      <c r="S135" s="174">
        <f t="shared" si="88"/>
        <v>0.65289006422364937</v>
      </c>
      <c r="T135" s="175">
        <v>11966</v>
      </c>
      <c r="U135" s="176">
        <v>3642</v>
      </c>
      <c r="V135" s="174">
        <f t="shared" si="89"/>
        <v>0.30436236002005684</v>
      </c>
      <c r="W135" s="176">
        <v>8324</v>
      </c>
      <c r="X135" s="174">
        <f t="shared" si="90"/>
        <v>0.69563763997994321</v>
      </c>
      <c r="Y135" s="175">
        <v>7245</v>
      </c>
      <c r="Z135" s="176">
        <v>1646</v>
      </c>
      <c r="AA135" s="174">
        <f t="shared" si="91"/>
        <v>0.22719116632160111</v>
      </c>
      <c r="AB135" s="176">
        <v>5599</v>
      </c>
      <c r="AC135" s="174">
        <f t="shared" si="92"/>
        <v>0.77280883367839892</v>
      </c>
      <c r="AD135" s="175">
        <v>3169</v>
      </c>
      <c r="AE135" s="176">
        <v>546</v>
      </c>
      <c r="AF135" s="174">
        <f t="shared" si="93"/>
        <v>0.17229409908488483</v>
      </c>
      <c r="AG135" s="176">
        <v>2623</v>
      </c>
      <c r="AH135" s="174">
        <f t="shared" si="94"/>
        <v>0.8277059009151152</v>
      </c>
      <c r="AI135" s="175">
        <v>863</v>
      </c>
      <c r="AJ135" s="176">
        <v>98</v>
      </c>
      <c r="AK135" s="174">
        <f t="shared" si="95"/>
        <v>0.11355735805330243</v>
      </c>
      <c r="AL135" s="176">
        <v>765</v>
      </c>
      <c r="AM135" s="174">
        <f t="shared" si="96"/>
        <v>0.88644264194669753</v>
      </c>
      <c r="AN135" s="175">
        <f t="shared" si="97"/>
        <v>36527</v>
      </c>
      <c r="AO135" s="176">
        <f t="shared" si="98"/>
        <v>10532</v>
      </c>
      <c r="AP135" s="174">
        <f t="shared" si="99"/>
        <v>0.28833465655542473</v>
      </c>
      <c r="AQ135" s="203">
        <f t="shared" si="82"/>
        <v>25995</v>
      </c>
      <c r="AR135" s="174">
        <f t="shared" si="100"/>
        <v>0.71166534344457522</v>
      </c>
      <c r="AS135" s="69"/>
      <c r="AT135" s="282">
        <v>44</v>
      </c>
      <c r="AU135" s="343" t="s">
        <v>18</v>
      </c>
      <c r="AV135" s="8" t="s">
        <v>123</v>
      </c>
      <c r="AW135" s="140">
        <v>36078</v>
      </c>
      <c r="AX135" s="28">
        <v>9855</v>
      </c>
      <c r="AY135" s="63">
        <v>0.27315815732579413</v>
      </c>
      <c r="AZ135" s="28">
        <v>26223</v>
      </c>
      <c r="BA135" s="63">
        <v>0.72684184267420593</v>
      </c>
      <c r="BB135" s="69"/>
    </row>
    <row r="136" spans="2:64" ht="13.5" customHeight="1">
      <c r="B136" s="283"/>
      <c r="C136" s="344"/>
      <c r="D136" s="49" t="s">
        <v>129</v>
      </c>
      <c r="E136" s="224">
        <v>1</v>
      </c>
      <c r="F136" s="212">
        <v>1</v>
      </c>
      <c r="G136" s="199">
        <f t="shared" si="83"/>
        <v>1</v>
      </c>
      <c r="H136" s="212">
        <v>0</v>
      </c>
      <c r="I136" s="199">
        <f t="shared" si="84"/>
        <v>0</v>
      </c>
      <c r="J136" s="224">
        <v>8</v>
      </c>
      <c r="K136" s="212">
        <v>2</v>
      </c>
      <c r="L136" s="199">
        <f t="shared" si="85"/>
        <v>0.25</v>
      </c>
      <c r="M136" s="212">
        <v>6</v>
      </c>
      <c r="N136" s="199">
        <f t="shared" si="86"/>
        <v>0.75</v>
      </c>
      <c r="O136" s="224">
        <v>3053</v>
      </c>
      <c r="P136" s="212">
        <v>709</v>
      </c>
      <c r="Q136" s="199">
        <f t="shared" si="87"/>
        <v>0.23223059285948247</v>
      </c>
      <c r="R136" s="212">
        <v>2344</v>
      </c>
      <c r="S136" s="199">
        <f t="shared" si="88"/>
        <v>0.76776940714051756</v>
      </c>
      <c r="T136" s="224">
        <v>1571</v>
      </c>
      <c r="U136" s="212">
        <v>381</v>
      </c>
      <c r="V136" s="199">
        <f t="shared" si="89"/>
        <v>0.24252068746021643</v>
      </c>
      <c r="W136" s="212">
        <v>1190</v>
      </c>
      <c r="X136" s="199">
        <f t="shared" si="90"/>
        <v>0.75747931253978362</v>
      </c>
      <c r="Y136" s="224">
        <v>749</v>
      </c>
      <c r="Z136" s="212">
        <v>113</v>
      </c>
      <c r="AA136" s="199">
        <f t="shared" si="91"/>
        <v>0.15086782376502003</v>
      </c>
      <c r="AB136" s="212">
        <v>636</v>
      </c>
      <c r="AC136" s="199">
        <f t="shared" si="92"/>
        <v>0.84913217623497994</v>
      </c>
      <c r="AD136" s="224">
        <v>319</v>
      </c>
      <c r="AE136" s="212">
        <v>24</v>
      </c>
      <c r="AF136" s="199">
        <f t="shared" si="93"/>
        <v>7.5235109717868343E-2</v>
      </c>
      <c r="AG136" s="212">
        <v>295</v>
      </c>
      <c r="AH136" s="199">
        <f t="shared" si="94"/>
        <v>0.92476489028213171</v>
      </c>
      <c r="AI136" s="224">
        <v>149</v>
      </c>
      <c r="AJ136" s="212">
        <v>6</v>
      </c>
      <c r="AK136" s="199">
        <f t="shared" si="95"/>
        <v>4.0268456375838924E-2</v>
      </c>
      <c r="AL136" s="212">
        <v>143</v>
      </c>
      <c r="AM136" s="199">
        <f t="shared" si="96"/>
        <v>0.95973154362416102</v>
      </c>
      <c r="AN136" s="224">
        <f t="shared" si="97"/>
        <v>5850</v>
      </c>
      <c r="AO136" s="212">
        <f t="shared" si="98"/>
        <v>1236</v>
      </c>
      <c r="AP136" s="199">
        <f t="shared" si="99"/>
        <v>0.21128205128205127</v>
      </c>
      <c r="AQ136" s="211">
        <f t="shared" si="82"/>
        <v>4614</v>
      </c>
      <c r="AR136" s="199">
        <f t="shared" si="100"/>
        <v>0.78871794871794876</v>
      </c>
      <c r="AS136" s="69"/>
      <c r="AT136" s="283"/>
      <c r="AU136" s="344"/>
      <c r="AV136" s="8" t="s">
        <v>129</v>
      </c>
      <c r="AW136" s="140">
        <v>6239</v>
      </c>
      <c r="AX136" s="28">
        <v>1208</v>
      </c>
      <c r="AY136" s="63">
        <v>0.19362077255970508</v>
      </c>
      <c r="AZ136" s="28">
        <v>5031</v>
      </c>
      <c r="BA136" s="63">
        <v>0.80637922744029489</v>
      </c>
      <c r="BB136" s="69"/>
    </row>
    <row r="137" spans="2:64" ht="13.5" customHeight="1">
      <c r="B137" s="284"/>
      <c r="C137" s="345"/>
      <c r="D137" s="53" t="s">
        <v>128</v>
      </c>
      <c r="E137" s="181">
        <v>8</v>
      </c>
      <c r="F137" s="182">
        <v>1</v>
      </c>
      <c r="G137" s="180">
        <f t="shared" si="83"/>
        <v>0.125</v>
      </c>
      <c r="H137" s="182">
        <v>7</v>
      </c>
      <c r="I137" s="180">
        <f t="shared" si="84"/>
        <v>0.875</v>
      </c>
      <c r="J137" s="181">
        <v>50</v>
      </c>
      <c r="K137" s="182">
        <v>8</v>
      </c>
      <c r="L137" s="180">
        <f t="shared" si="85"/>
        <v>0.16</v>
      </c>
      <c r="M137" s="182">
        <v>42</v>
      </c>
      <c r="N137" s="180">
        <f t="shared" si="86"/>
        <v>0.84</v>
      </c>
      <c r="O137" s="181">
        <v>16288</v>
      </c>
      <c r="P137" s="182">
        <v>5303</v>
      </c>
      <c r="Q137" s="180">
        <f t="shared" si="87"/>
        <v>0.32557711198428291</v>
      </c>
      <c r="R137" s="182">
        <v>10985</v>
      </c>
      <c r="S137" s="180">
        <f t="shared" si="88"/>
        <v>0.67442288801571704</v>
      </c>
      <c r="T137" s="181">
        <v>13537</v>
      </c>
      <c r="U137" s="182">
        <v>4023</v>
      </c>
      <c r="V137" s="180">
        <f t="shared" si="89"/>
        <v>0.29718549161557212</v>
      </c>
      <c r="W137" s="182">
        <v>9514</v>
      </c>
      <c r="X137" s="180">
        <f t="shared" si="90"/>
        <v>0.70281450838442783</v>
      </c>
      <c r="Y137" s="181">
        <v>7994</v>
      </c>
      <c r="Z137" s="182">
        <v>1759</v>
      </c>
      <c r="AA137" s="180">
        <f t="shared" si="91"/>
        <v>0.22004003002251687</v>
      </c>
      <c r="AB137" s="182">
        <v>6235</v>
      </c>
      <c r="AC137" s="180">
        <f t="shared" si="92"/>
        <v>0.77995996997748307</v>
      </c>
      <c r="AD137" s="181">
        <v>3488</v>
      </c>
      <c r="AE137" s="182">
        <v>570</v>
      </c>
      <c r="AF137" s="180">
        <f t="shared" si="93"/>
        <v>0.16341743119266056</v>
      </c>
      <c r="AG137" s="182">
        <v>2918</v>
      </c>
      <c r="AH137" s="180">
        <f t="shared" si="94"/>
        <v>0.8365825688073395</v>
      </c>
      <c r="AI137" s="181">
        <v>1012</v>
      </c>
      <c r="AJ137" s="182">
        <v>104</v>
      </c>
      <c r="AK137" s="180">
        <f t="shared" si="95"/>
        <v>0.10276679841897234</v>
      </c>
      <c r="AL137" s="182">
        <v>908</v>
      </c>
      <c r="AM137" s="180">
        <f t="shared" si="96"/>
        <v>0.89723320158102771</v>
      </c>
      <c r="AN137" s="181">
        <f t="shared" si="97"/>
        <v>42377</v>
      </c>
      <c r="AO137" s="182">
        <f t="shared" si="98"/>
        <v>11768</v>
      </c>
      <c r="AP137" s="180">
        <f t="shared" si="99"/>
        <v>0.27769780777308445</v>
      </c>
      <c r="AQ137" s="220">
        <f t="shared" si="82"/>
        <v>30609</v>
      </c>
      <c r="AR137" s="180">
        <f t="shared" si="100"/>
        <v>0.7223021922269155</v>
      </c>
      <c r="AS137" s="69"/>
      <c r="AT137" s="284"/>
      <c r="AU137" s="345"/>
      <c r="AV137" s="110" t="s">
        <v>67</v>
      </c>
      <c r="AW137" s="140">
        <v>42317</v>
      </c>
      <c r="AX137" s="28">
        <v>11063</v>
      </c>
      <c r="AY137" s="63">
        <v>0.2614315759623792</v>
      </c>
      <c r="AZ137" s="28">
        <v>31254</v>
      </c>
      <c r="BA137" s="63">
        <v>0.7385684240376208</v>
      </c>
      <c r="BB137" s="69"/>
    </row>
    <row r="138" spans="2:64" ht="13.5" customHeight="1">
      <c r="B138" s="282">
        <v>45</v>
      </c>
      <c r="C138" s="343" t="s">
        <v>41</v>
      </c>
      <c r="D138" s="54" t="s">
        <v>130</v>
      </c>
      <c r="E138" s="175">
        <v>46</v>
      </c>
      <c r="F138" s="176">
        <v>10</v>
      </c>
      <c r="G138" s="174">
        <f t="shared" si="83"/>
        <v>0.21739130434782608</v>
      </c>
      <c r="H138" s="176">
        <v>36</v>
      </c>
      <c r="I138" s="174">
        <f t="shared" si="84"/>
        <v>0.78260869565217395</v>
      </c>
      <c r="J138" s="175">
        <v>90</v>
      </c>
      <c r="K138" s="176">
        <v>19</v>
      </c>
      <c r="L138" s="174">
        <f t="shared" si="85"/>
        <v>0.21111111111111111</v>
      </c>
      <c r="M138" s="176">
        <v>71</v>
      </c>
      <c r="N138" s="174">
        <f t="shared" si="86"/>
        <v>0.78888888888888886</v>
      </c>
      <c r="O138" s="175">
        <v>4846</v>
      </c>
      <c r="P138" s="176">
        <v>1426</v>
      </c>
      <c r="Q138" s="174">
        <f t="shared" si="87"/>
        <v>0.29426330994634753</v>
      </c>
      <c r="R138" s="176">
        <v>3420</v>
      </c>
      <c r="S138" s="174">
        <f t="shared" si="88"/>
        <v>0.70573669005365247</v>
      </c>
      <c r="T138" s="175">
        <v>3998</v>
      </c>
      <c r="U138" s="176">
        <v>925</v>
      </c>
      <c r="V138" s="174">
        <f t="shared" si="89"/>
        <v>0.2313656828414207</v>
      </c>
      <c r="W138" s="176">
        <v>3073</v>
      </c>
      <c r="X138" s="174">
        <f t="shared" si="90"/>
        <v>0.76863431715857933</v>
      </c>
      <c r="Y138" s="175">
        <v>2559</v>
      </c>
      <c r="Z138" s="176">
        <v>417</v>
      </c>
      <c r="AA138" s="174">
        <f t="shared" si="91"/>
        <v>0.16295427901524032</v>
      </c>
      <c r="AB138" s="176">
        <v>2142</v>
      </c>
      <c r="AC138" s="174">
        <f t="shared" si="92"/>
        <v>0.83704572098475971</v>
      </c>
      <c r="AD138" s="175">
        <v>1173</v>
      </c>
      <c r="AE138" s="176">
        <v>123</v>
      </c>
      <c r="AF138" s="174">
        <f t="shared" si="93"/>
        <v>0.10485933503836317</v>
      </c>
      <c r="AG138" s="176">
        <v>1050</v>
      </c>
      <c r="AH138" s="174">
        <f t="shared" si="94"/>
        <v>0.8951406649616368</v>
      </c>
      <c r="AI138" s="175">
        <v>294</v>
      </c>
      <c r="AJ138" s="176">
        <v>10</v>
      </c>
      <c r="AK138" s="174">
        <f t="shared" si="95"/>
        <v>3.4013605442176874E-2</v>
      </c>
      <c r="AL138" s="176">
        <v>284</v>
      </c>
      <c r="AM138" s="174">
        <f t="shared" si="96"/>
        <v>0.96598639455782309</v>
      </c>
      <c r="AN138" s="175">
        <f t="shared" si="97"/>
        <v>13006</v>
      </c>
      <c r="AO138" s="176">
        <f t="shared" si="98"/>
        <v>2930</v>
      </c>
      <c r="AP138" s="174">
        <f t="shared" si="99"/>
        <v>0.22528063970475165</v>
      </c>
      <c r="AQ138" s="203">
        <f t="shared" si="82"/>
        <v>10076</v>
      </c>
      <c r="AR138" s="174">
        <f t="shared" si="100"/>
        <v>0.77471936029524835</v>
      </c>
      <c r="AS138" s="69"/>
      <c r="AT138" s="282">
        <v>45</v>
      </c>
      <c r="AU138" s="343" t="s">
        <v>41</v>
      </c>
      <c r="AV138" s="8" t="s">
        <v>123</v>
      </c>
      <c r="AW138" s="140">
        <v>12739</v>
      </c>
      <c r="AX138" s="28">
        <v>2757</v>
      </c>
      <c r="AY138" s="63">
        <v>0.21642201114687182</v>
      </c>
      <c r="AZ138" s="28">
        <v>9982</v>
      </c>
      <c r="BA138" s="63">
        <v>0.78357798885312824</v>
      </c>
      <c r="BB138" s="69"/>
    </row>
    <row r="139" spans="2:64" ht="13.5" customHeight="1">
      <c r="B139" s="283"/>
      <c r="C139" s="344"/>
      <c r="D139" s="49" t="s">
        <v>129</v>
      </c>
      <c r="E139" s="224">
        <v>5</v>
      </c>
      <c r="F139" s="212">
        <v>2</v>
      </c>
      <c r="G139" s="199">
        <f t="shared" si="83"/>
        <v>0.4</v>
      </c>
      <c r="H139" s="212">
        <v>3</v>
      </c>
      <c r="I139" s="199">
        <f t="shared" si="84"/>
        <v>0.6</v>
      </c>
      <c r="J139" s="224">
        <v>6</v>
      </c>
      <c r="K139" s="212">
        <v>1</v>
      </c>
      <c r="L139" s="199">
        <f t="shared" si="85"/>
        <v>0.16666666666666666</v>
      </c>
      <c r="M139" s="212">
        <v>5</v>
      </c>
      <c r="N139" s="199">
        <f t="shared" si="86"/>
        <v>0.83333333333333337</v>
      </c>
      <c r="O139" s="224">
        <v>764</v>
      </c>
      <c r="P139" s="212">
        <v>122</v>
      </c>
      <c r="Q139" s="199">
        <f t="shared" si="87"/>
        <v>0.15968586387434555</v>
      </c>
      <c r="R139" s="212">
        <v>642</v>
      </c>
      <c r="S139" s="199">
        <f t="shared" si="88"/>
        <v>0.84031413612565442</v>
      </c>
      <c r="T139" s="224">
        <v>378</v>
      </c>
      <c r="U139" s="212">
        <v>61</v>
      </c>
      <c r="V139" s="199">
        <f t="shared" si="89"/>
        <v>0.16137566137566137</v>
      </c>
      <c r="W139" s="212">
        <v>317</v>
      </c>
      <c r="X139" s="199">
        <f t="shared" si="90"/>
        <v>0.83862433862433861</v>
      </c>
      <c r="Y139" s="224">
        <v>215</v>
      </c>
      <c r="Z139" s="212">
        <v>16</v>
      </c>
      <c r="AA139" s="199">
        <f t="shared" si="91"/>
        <v>7.441860465116279E-2</v>
      </c>
      <c r="AB139" s="212">
        <v>199</v>
      </c>
      <c r="AC139" s="199">
        <f t="shared" si="92"/>
        <v>0.92558139534883721</v>
      </c>
      <c r="AD139" s="224">
        <v>108</v>
      </c>
      <c r="AE139" s="212">
        <v>3</v>
      </c>
      <c r="AF139" s="199">
        <f t="shared" si="93"/>
        <v>2.7777777777777776E-2</v>
      </c>
      <c r="AG139" s="212">
        <v>105</v>
      </c>
      <c r="AH139" s="199">
        <f t="shared" si="94"/>
        <v>0.97222222222222221</v>
      </c>
      <c r="AI139" s="224">
        <v>46</v>
      </c>
      <c r="AJ139" s="212">
        <v>0</v>
      </c>
      <c r="AK139" s="199">
        <f t="shared" si="95"/>
        <v>0</v>
      </c>
      <c r="AL139" s="212">
        <v>46</v>
      </c>
      <c r="AM139" s="199">
        <f t="shared" si="96"/>
        <v>1</v>
      </c>
      <c r="AN139" s="224">
        <f t="shared" si="97"/>
        <v>1522</v>
      </c>
      <c r="AO139" s="212">
        <f t="shared" si="98"/>
        <v>205</v>
      </c>
      <c r="AP139" s="199">
        <f t="shared" si="99"/>
        <v>0.13469119579500657</v>
      </c>
      <c r="AQ139" s="211">
        <f t="shared" si="82"/>
        <v>1317</v>
      </c>
      <c r="AR139" s="199">
        <f t="shared" si="100"/>
        <v>0.86530880420499345</v>
      </c>
      <c r="AS139" s="69"/>
      <c r="AT139" s="283"/>
      <c r="AU139" s="344"/>
      <c r="AV139" s="8" t="s">
        <v>129</v>
      </c>
      <c r="AW139" s="140">
        <v>1790</v>
      </c>
      <c r="AX139" s="28">
        <v>226</v>
      </c>
      <c r="AY139" s="63">
        <v>0.12625698324022347</v>
      </c>
      <c r="AZ139" s="28">
        <v>1564</v>
      </c>
      <c r="BA139" s="63">
        <v>0.8737430167597765</v>
      </c>
      <c r="BB139" s="69"/>
    </row>
    <row r="140" spans="2:64" ht="13.5" customHeight="1">
      <c r="B140" s="284"/>
      <c r="C140" s="345"/>
      <c r="D140" s="53" t="s">
        <v>128</v>
      </c>
      <c r="E140" s="181">
        <v>51</v>
      </c>
      <c r="F140" s="182">
        <v>12</v>
      </c>
      <c r="G140" s="180">
        <f t="shared" si="83"/>
        <v>0.23529411764705882</v>
      </c>
      <c r="H140" s="182">
        <v>39</v>
      </c>
      <c r="I140" s="180">
        <f t="shared" si="84"/>
        <v>0.76470588235294112</v>
      </c>
      <c r="J140" s="181">
        <v>96</v>
      </c>
      <c r="K140" s="182">
        <v>20</v>
      </c>
      <c r="L140" s="180">
        <f t="shared" si="85"/>
        <v>0.20833333333333334</v>
      </c>
      <c r="M140" s="182">
        <v>76</v>
      </c>
      <c r="N140" s="180">
        <f t="shared" si="86"/>
        <v>0.79166666666666663</v>
      </c>
      <c r="O140" s="181">
        <v>5610</v>
      </c>
      <c r="P140" s="182">
        <v>1548</v>
      </c>
      <c r="Q140" s="180">
        <f t="shared" si="87"/>
        <v>0.27593582887700535</v>
      </c>
      <c r="R140" s="182">
        <v>4062</v>
      </c>
      <c r="S140" s="180">
        <f t="shared" si="88"/>
        <v>0.7240641711229947</v>
      </c>
      <c r="T140" s="181">
        <v>4376</v>
      </c>
      <c r="U140" s="182">
        <v>986</v>
      </c>
      <c r="V140" s="180">
        <f t="shared" si="89"/>
        <v>0.22531992687385741</v>
      </c>
      <c r="W140" s="182">
        <v>3390</v>
      </c>
      <c r="X140" s="180">
        <f t="shared" si="90"/>
        <v>0.77468007312614262</v>
      </c>
      <c r="Y140" s="181">
        <v>2774</v>
      </c>
      <c r="Z140" s="182">
        <v>433</v>
      </c>
      <c r="AA140" s="180">
        <f t="shared" si="91"/>
        <v>0.15609228550829127</v>
      </c>
      <c r="AB140" s="182">
        <v>2341</v>
      </c>
      <c r="AC140" s="180">
        <f t="shared" si="92"/>
        <v>0.84390771449170876</v>
      </c>
      <c r="AD140" s="181">
        <v>1281</v>
      </c>
      <c r="AE140" s="182">
        <v>126</v>
      </c>
      <c r="AF140" s="180">
        <f t="shared" si="93"/>
        <v>9.8360655737704916E-2</v>
      </c>
      <c r="AG140" s="182">
        <v>1155</v>
      </c>
      <c r="AH140" s="180">
        <f t="shared" si="94"/>
        <v>0.90163934426229508</v>
      </c>
      <c r="AI140" s="181">
        <v>340</v>
      </c>
      <c r="AJ140" s="182">
        <v>10</v>
      </c>
      <c r="AK140" s="180">
        <f t="shared" si="95"/>
        <v>2.9411764705882353E-2</v>
      </c>
      <c r="AL140" s="182">
        <v>330</v>
      </c>
      <c r="AM140" s="180">
        <f t="shared" si="96"/>
        <v>0.97058823529411764</v>
      </c>
      <c r="AN140" s="181">
        <f t="shared" si="97"/>
        <v>14528</v>
      </c>
      <c r="AO140" s="182">
        <f t="shared" si="98"/>
        <v>3135</v>
      </c>
      <c r="AP140" s="180">
        <f t="shared" si="99"/>
        <v>0.21579019823788545</v>
      </c>
      <c r="AQ140" s="220">
        <f t="shared" si="82"/>
        <v>11393</v>
      </c>
      <c r="AR140" s="180">
        <f t="shared" si="100"/>
        <v>0.78420980176211452</v>
      </c>
      <c r="AS140" s="69"/>
      <c r="AT140" s="284"/>
      <c r="AU140" s="345"/>
      <c r="AV140" s="110" t="s">
        <v>67</v>
      </c>
      <c r="AW140" s="140">
        <v>14529</v>
      </c>
      <c r="AX140" s="28">
        <v>2983</v>
      </c>
      <c r="AY140" s="63">
        <v>0.20531351090921604</v>
      </c>
      <c r="AZ140" s="28">
        <v>11546</v>
      </c>
      <c r="BA140" s="63">
        <v>0.79468648909078399</v>
      </c>
      <c r="BB140" s="69"/>
    </row>
    <row r="141" spans="2:64" ht="13.5" customHeight="1">
      <c r="B141" s="282">
        <v>46</v>
      </c>
      <c r="C141" s="343" t="s">
        <v>21</v>
      </c>
      <c r="D141" s="54" t="s">
        <v>130</v>
      </c>
      <c r="E141" s="175">
        <v>7</v>
      </c>
      <c r="F141" s="176">
        <v>1</v>
      </c>
      <c r="G141" s="174">
        <f t="shared" si="83"/>
        <v>0.14285714285714285</v>
      </c>
      <c r="H141" s="176">
        <v>6</v>
      </c>
      <c r="I141" s="174">
        <f t="shared" si="84"/>
        <v>0.8571428571428571</v>
      </c>
      <c r="J141" s="175">
        <v>60</v>
      </c>
      <c r="K141" s="176">
        <v>12</v>
      </c>
      <c r="L141" s="174">
        <f t="shared" si="85"/>
        <v>0.2</v>
      </c>
      <c r="M141" s="176">
        <v>48</v>
      </c>
      <c r="N141" s="174">
        <f t="shared" si="86"/>
        <v>0.8</v>
      </c>
      <c r="O141" s="175">
        <v>6183</v>
      </c>
      <c r="P141" s="176">
        <v>2223</v>
      </c>
      <c r="Q141" s="174">
        <f t="shared" si="87"/>
        <v>0.35953420669577874</v>
      </c>
      <c r="R141" s="176">
        <v>3960</v>
      </c>
      <c r="S141" s="174">
        <f t="shared" si="88"/>
        <v>0.64046579330422126</v>
      </c>
      <c r="T141" s="175">
        <v>4993</v>
      </c>
      <c r="U141" s="176">
        <v>1552</v>
      </c>
      <c r="V141" s="174">
        <f t="shared" si="89"/>
        <v>0.31083516923693172</v>
      </c>
      <c r="W141" s="176">
        <v>3441</v>
      </c>
      <c r="X141" s="174">
        <f t="shared" si="90"/>
        <v>0.68916483076306834</v>
      </c>
      <c r="Y141" s="175">
        <v>3126</v>
      </c>
      <c r="Z141" s="176">
        <v>745</v>
      </c>
      <c r="AA141" s="174">
        <f t="shared" si="91"/>
        <v>0.23832373640435062</v>
      </c>
      <c r="AB141" s="176">
        <v>2381</v>
      </c>
      <c r="AC141" s="174">
        <f t="shared" si="92"/>
        <v>0.76167626359564944</v>
      </c>
      <c r="AD141" s="175">
        <v>1440</v>
      </c>
      <c r="AE141" s="176">
        <v>261</v>
      </c>
      <c r="AF141" s="174">
        <f t="shared" si="93"/>
        <v>0.18124999999999999</v>
      </c>
      <c r="AG141" s="176">
        <v>1179</v>
      </c>
      <c r="AH141" s="174">
        <f t="shared" si="94"/>
        <v>0.81874999999999998</v>
      </c>
      <c r="AI141" s="175">
        <v>440</v>
      </c>
      <c r="AJ141" s="176">
        <v>57</v>
      </c>
      <c r="AK141" s="174">
        <f t="shared" si="95"/>
        <v>0.12954545454545455</v>
      </c>
      <c r="AL141" s="176">
        <v>383</v>
      </c>
      <c r="AM141" s="174">
        <f t="shared" si="96"/>
        <v>0.87045454545454548</v>
      </c>
      <c r="AN141" s="175">
        <f t="shared" si="97"/>
        <v>16249</v>
      </c>
      <c r="AO141" s="176">
        <f t="shared" si="98"/>
        <v>4851</v>
      </c>
      <c r="AP141" s="174">
        <f t="shared" si="99"/>
        <v>0.29854144870453564</v>
      </c>
      <c r="AQ141" s="203">
        <f t="shared" si="82"/>
        <v>11398</v>
      </c>
      <c r="AR141" s="174">
        <f t="shared" si="100"/>
        <v>0.70145855129546431</v>
      </c>
      <c r="AS141" s="69"/>
      <c r="AT141" s="282">
        <v>46</v>
      </c>
      <c r="AU141" s="343" t="s">
        <v>21</v>
      </c>
      <c r="AV141" s="8" t="s">
        <v>123</v>
      </c>
      <c r="AW141" s="140">
        <v>15896</v>
      </c>
      <c r="AX141" s="28">
        <v>4791</v>
      </c>
      <c r="AY141" s="63">
        <v>0.30139657775541018</v>
      </c>
      <c r="AZ141" s="28">
        <v>11105</v>
      </c>
      <c r="BA141" s="63">
        <v>0.69860342224458982</v>
      </c>
      <c r="BB141" s="69"/>
    </row>
    <row r="142" spans="2:64" ht="13.5" customHeight="1">
      <c r="B142" s="283"/>
      <c r="C142" s="344"/>
      <c r="D142" s="49" t="s">
        <v>129</v>
      </c>
      <c r="E142" s="224">
        <v>4</v>
      </c>
      <c r="F142" s="212">
        <v>0</v>
      </c>
      <c r="G142" s="199">
        <f t="shared" si="83"/>
        <v>0</v>
      </c>
      <c r="H142" s="212">
        <v>4</v>
      </c>
      <c r="I142" s="199">
        <f t="shared" si="84"/>
        <v>1</v>
      </c>
      <c r="J142" s="224">
        <v>9</v>
      </c>
      <c r="K142" s="212">
        <v>3</v>
      </c>
      <c r="L142" s="199">
        <f t="shared" si="85"/>
        <v>0.33333333333333331</v>
      </c>
      <c r="M142" s="212">
        <v>6</v>
      </c>
      <c r="N142" s="199">
        <f t="shared" si="86"/>
        <v>0.66666666666666663</v>
      </c>
      <c r="O142" s="224">
        <v>1420</v>
      </c>
      <c r="P142" s="212">
        <v>322</v>
      </c>
      <c r="Q142" s="199">
        <f t="shared" si="87"/>
        <v>0.22676056338028169</v>
      </c>
      <c r="R142" s="212">
        <v>1098</v>
      </c>
      <c r="S142" s="199">
        <f t="shared" si="88"/>
        <v>0.77323943661971828</v>
      </c>
      <c r="T142" s="224">
        <v>674</v>
      </c>
      <c r="U142" s="212">
        <v>179</v>
      </c>
      <c r="V142" s="199">
        <f t="shared" si="89"/>
        <v>0.26557863501483681</v>
      </c>
      <c r="W142" s="212">
        <v>495</v>
      </c>
      <c r="X142" s="199">
        <f t="shared" si="90"/>
        <v>0.73442136498516319</v>
      </c>
      <c r="Y142" s="224">
        <v>342</v>
      </c>
      <c r="Z142" s="212">
        <v>57</v>
      </c>
      <c r="AA142" s="199">
        <f t="shared" si="91"/>
        <v>0.16666666666666666</v>
      </c>
      <c r="AB142" s="212">
        <v>285</v>
      </c>
      <c r="AC142" s="199">
        <f t="shared" si="92"/>
        <v>0.83333333333333337</v>
      </c>
      <c r="AD142" s="224">
        <v>162</v>
      </c>
      <c r="AE142" s="212">
        <v>27</v>
      </c>
      <c r="AF142" s="199">
        <f t="shared" si="93"/>
        <v>0.16666666666666666</v>
      </c>
      <c r="AG142" s="212">
        <v>135</v>
      </c>
      <c r="AH142" s="199">
        <f t="shared" si="94"/>
        <v>0.83333333333333337</v>
      </c>
      <c r="AI142" s="224">
        <v>83</v>
      </c>
      <c r="AJ142" s="212">
        <v>4</v>
      </c>
      <c r="AK142" s="199">
        <f t="shared" si="95"/>
        <v>4.8192771084337352E-2</v>
      </c>
      <c r="AL142" s="212">
        <v>79</v>
      </c>
      <c r="AM142" s="199">
        <f t="shared" si="96"/>
        <v>0.95180722891566261</v>
      </c>
      <c r="AN142" s="224">
        <f t="shared" si="97"/>
        <v>2694</v>
      </c>
      <c r="AO142" s="212">
        <f t="shared" si="98"/>
        <v>592</v>
      </c>
      <c r="AP142" s="199">
        <f t="shared" si="99"/>
        <v>0.21974758723088345</v>
      </c>
      <c r="AQ142" s="211">
        <f t="shared" si="82"/>
        <v>2102</v>
      </c>
      <c r="AR142" s="199">
        <f t="shared" si="100"/>
        <v>0.78025241276911661</v>
      </c>
      <c r="AS142" s="69"/>
      <c r="AT142" s="283"/>
      <c r="AU142" s="344"/>
      <c r="AV142" s="8" t="s">
        <v>129</v>
      </c>
      <c r="AW142" s="140">
        <v>2974</v>
      </c>
      <c r="AX142" s="28">
        <v>601</v>
      </c>
      <c r="AY142" s="63">
        <v>0.20208473436449226</v>
      </c>
      <c r="AZ142" s="28">
        <v>2373</v>
      </c>
      <c r="BA142" s="63">
        <v>0.79791526563550774</v>
      </c>
      <c r="BB142" s="69"/>
    </row>
    <row r="143" spans="2:64" ht="13.5" customHeight="1">
      <c r="B143" s="284"/>
      <c r="C143" s="345"/>
      <c r="D143" s="53" t="s">
        <v>128</v>
      </c>
      <c r="E143" s="181">
        <v>11</v>
      </c>
      <c r="F143" s="182">
        <v>1</v>
      </c>
      <c r="G143" s="180">
        <f t="shared" si="83"/>
        <v>9.0909090909090912E-2</v>
      </c>
      <c r="H143" s="182">
        <v>10</v>
      </c>
      <c r="I143" s="180">
        <f t="shared" si="84"/>
        <v>0.90909090909090906</v>
      </c>
      <c r="J143" s="181">
        <v>69</v>
      </c>
      <c r="K143" s="182">
        <v>15</v>
      </c>
      <c r="L143" s="180">
        <f t="shared" si="85"/>
        <v>0.21739130434782608</v>
      </c>
      <c r="M143" s="182">
        <v>54</v>
      </c>
      <c r="N143" s="180">
        <f t="shared" si="86"/>
        <v>0.78260869565217395</v>
      </c>
      <c r="O143" s="181">
        <v>7603</v>
      </c>
      <c r="P143" s="182">
        <v>2545</v>
      </c>
      <c r="Q143" s="180">
        <f t="shared" si="87"/>
        <v>0.33473628830724717</v>
      </c>
      <c r="R143" s="182">
        <v>5058</v>
      </c>
      <c r="S143" s="180">
        <f t="shared" si="88"/>
        <v>0.66526371169275289</v>
      </c>
      <c r="T143" s="181">
        <v>5667</v>
      </c>
      <c r="U143" s="182">
        <v>1731</v>
      </c>
      <c r="V143" s="180">
        <f t="shared" si="89"/>
        <v>0.3054526204340921</v>
      </c>
      <c r="W143" s="182">
        <v>3936</v>
      </c>
      <c r="X143" s="180">
        <f t="shared" si="90"/>
        <v>0.69454737956590784</v>
      </c>
      <c r="Y143" s="181">
        <v>3468</v>
      </c>
      <c r="Z143" s="182">
        <v>802</v>
      </c>
      <c r="AA143" s="180">
        <f t="shared" si="91"/>
        <v>0.23125720876585928</v>
      </c>
      <c r="AB143" s="182">
        <v>2666</v>
      </c>
      <c r="AC143" s="180">
        <f t="shared" si="92"/>
        <v>0.76874279123414069</v>
      </c>
      <c r="AD143" s="181">
        <v>1602</v>
      </c>
      <c r="AE143" s="182">
        <v>288</v>
      </c>
      <c r="AF143" s="180">
        <f t="shared" si="93"/>
        <v>0.1797752808988764</v>
      </c>
      <c r="AG143" s="182">
        <v>1314</v>
      </c>
      <c r="AH143" s="180">
        <f t="shared" si="94"/>
        <v>0.8202247191011236</v>
      </c>
      <c r="AI143" s="181">
        <v>523</v>
      </c>
      <c r="AJ143" s="182">
        <v>61</v>
      </c>
      <c r="AK143" s="180">
        <f t="shared" si="95"/>
        <v>0.11663479923518165</v>
      </c>
      <c r="AL143" s="182">
        <v>462</v>
      </c>
      <c r="AM143" s="180">
        <f t="shared" si="96"/>
        <v>0.88336520076481839</v>
      </c>
      <c r="AN143" s="181">
        <f t="shared" si="97"/>
        <v>18943</v>
      </c>
      <c r="AO143" s="182">
        <f t="shared" si="98"/>
        <v>5443</v>
      </c>
      <c r="AP143" s="180">
        <f t="shared" si="99"/>
        <v>0.28733569128437947</v>
      </c>
      <c r="AQ143" s="220">
        <f t="shared" si="82"/>
        <v>13500</v>
      </c>
      <c r="AR143" s="180">
        <f t="shared" si="100"/>
        <v>0.71266430871562059</v>
      </c>
      <c r="AS143" s="69"/>
      <c r="AT143" s="284"/>
      <c r="AU143" s="345"/>
      <c r="AV143" s="110" t="s">
        <v>67</v>
      </c>
      <c r="AW143" s="140">
        <v>18870</v>
      </c>
      <c r="AX143" s="28">
        <v>5392</v>
      </c>
      <c r="AY143" s="63">
        <v>0.28574456809750926</v>
      </c>
      <c r="AZ143" s="28">
        <v>13478</v>
      </c>
      <c r="BA143" s="63">
        <v>0.71425543190249074</v>
      </c>
      <c r="BB143" s="69"/>
    </row>
    <row r="144" spans="2:64" ht="13.5" customHeight="1">
      <c r="B144" s="282">
        <v>47</v>
      </c>
      <c r="C144" s="343" t="s">
        <v>13</v>
      </c>
      <c r="D144" s="54" t="s">
        <v>130</v>
      </c>
      <c r="E144" s="175">
        <v>16</v>
      </c>
      <c r="F144" s="176">
        <v>4</v>
      </c>
      <c r="G144" s="174">
        <f t="shared" si="83"/>
        <v>0.25</v>
      </c>
      <c r="H144" s="176">
        <v>12</v>
      </c>
      <c r="I144" s="174">
        <f t="shared" si="84"/>
        <v>0.75</v>
      </c>
      <c r="J144" s="175">
        <v>79</v>
      </c>
      <c r="K144" s="176">
        <v>18</v>
      </c>
      <c r="L144" s="174">
        <f t="shared" si="85"/>
        <v>0.22784810126582278</v>
      </c>
      <c r="M144" s="176">
        <v>61</v>
      </c>
      <c r="N144" s="174">
        <f t="shared" si="86"/>
        <v>0.77215189873417722</v>
      </c>
      <c r="O144" s="175">
        <v>12615</v>
      </c>
      <c r="P144" s="176">
        <v>4249</v>
      </c>
      <c r="Q144" s="174">
        <f t="shared" si="87"/>
        <v>0.33682124455013873</v>
      </c>
      <c r="R144" s="176">
        <v>8366</v>
      </c>
      <c r="S144" s="174">
        <f t="shared" si="88"/>
        <v>0.66317875544986127</v>
      </c>
      <c r="T144" s="175">
        <v>11195</v>
      </c>
      <c r="U144" s="176">
        <v>3447</v>
      </c>
      <c r="V144" s="174">
        <f t="shared" si="89"/>
        <v>0.30790531487271106</v>
      </c>
      <c r="W144" s="176">
        <v>7748</v>
      </c>
      <c r="X144" s="174">
        <f t="shared" si="90"/>
        <v>0.692094685127289</v>
      </c>
      <c r="Y144" s="175">
        <v>6512</v>
      </c>
      <c r="Z144" s="176">
        <v>1502</v>
      </c>
      <c r="AA144" s="174">
        <f t="shared" si="91"/>
        <v>0.23065110565110566</v>
      </c>
      <c r="AB144" s="176">
        <v>5010</v>
      </c>
      <c r="AC144" s="174">
        <f t="shared" si="92"/>
        <v>0.76934889434889431</v>
      </c>
      <c r="AD144" s="175">
        <v>2661</v>
      </c>
      <c r="AE144" s="176">
        <v>470</v>
      </c>
      <c r="AF144" s="174">
        <f t="shared" si="93"/>
        <v>0.17662532882375048</v>
      </c>
      <c r="AG144" s="176">
        <v>2191</v>
      </c>
      <c r="AH144" s="174">
        <f t="shared" si="94"/>
        <v>0.82337467117624952</v>
      </c>
      <c r="AI144" s="175">
        <v>697</v>
      </c>
      <c r="AJ144" s="176">
        <v>78</v>
      </c>
      <c r="AK144" s="174">
        <f t="shared" si="95"/>
        <v>0.11190817790530846</v>
      </c>
      <c r="AL144" s="176">
        <v>619</v>
      </c>
      <c r="AM144" s="174">
        <f t="shared" si="96"/>
        <v>0.88809182209469151</v>
      </c>
      <c r="AN144" s="175">
        <f t="shared" si="97"/>
        <v>33775</v>
      </c>
      <c r="AO144" s="176">
        <f t="shared" si="98"/>
        <v>9768</v>
      </c>
      <c r="AP144" s="174">
        <f t="shared" si="99"/>
        <v>0.28920799407846037</v>
      </c>
      <c r="AQ144" s="176">
        <f t="shared" si="82"/>
        <v>24007</v>
      </c>
      <c r="AR144" s="174">
        <f t="shared" si="100"/>
        <v>0.71079200592153957</v>
      </c>
      <c r="AS144" s="69"/>
      <c r="AT144" s="282">
        <v>47</v>
      </c>
      <c r="AU144" s="343" t="s">
        <v>13</v>
      </c>
      <c r="AV144" s="8" t="s">
        <v>123</v>
      </c>
      <c r="AW144" s="140">
        <v>32981</v>
      </c>
      <c r="AX144" s="28">
        <v>9576</v>
      </c>
      <c r="AY144" s="63">
        <v>0.29034898881174009</v>
      </c>
      <c r="AZ144" s="28">
        <v>23405</v>
      </c>
      <c r="BA144" s="63">
        <v>0.70965101118825991</v>
      </c>
      <c r="BB144" s="69"/>
    </row>
    <row r="145" spans="1:64" ht="13.5" customHeight="1">
      <c r="A145" s="55"/>
      <c r="B145" s="283"/>
      <c r="C145" s="344"/>
      <c r="D145" s="49" t="s">
        <v>129</v>
      </c>
      <c r="E145" s="224">
        <v>1</v>
      </c>
      <c r="F145" s="212">
        <v>0</v>
      </c>
      <c r="G145" s="199">
        <f t="shared" si="83"/>
        <v>0</v>
      </c>
      <c r="H145" s="212">
        <v>1</v>
      </c>
      <c r="I145" s="199">
        <f t="shared" si="84"/>
        <v>1</v>
      </c>
      <c r="J145" s="224">
        <v>7</v>
      </c>
      <c r="K145" s="212">
        <v>3</v>
      </c>
      <c r="L145" s="199">
        <f t="shared" si="85"/>
        <v>0.42857142857142855</v>
      </c>
      <c r="M145" s="212">
        <v>4</v>
      </c>
      <c r="N145" s="199">
        <f t="shared" si="86"/>
        <v>0.5714285714285714</v>
      </c>
      <c r="O145" s="224">
        <v>2962</v>
      </c>
      <c r="P145" s="212">
        <v>701</v>
      </c>
      <c r="Q145" s="199">
        <f t="shared" si="87"/>
        <v>0.23666441593517892</v>
      </c>
      <c r="R145" s="212">
        <v>2261</v>
      </c>
      <c r="S145" s="199">
        <f t="shared" si="88"/>
        <v>0.76333558406482105</v>
      </c>
      <c r="T145" s="224">
        <v>1466</v>
      </c>
      <c r="U145" s="212">
        <v>387</v>
      </c>
      <c r="V145" s="199">
        <f t="shared" si="89"/>
        <v>0.26398362892223737</v>
      </c>
      <c r="W145" s="212">
        <v>1079</v>
      </c>
      <c r="X145" s="199">
        <f t="shared" si="90"/>
        <v>0.73601637107776263</v>
      </c>
      <c r="Y145" s="224">
        <v>642</v>
      </c>
      <c r="Z145" s="212">
        <v>120</v>
      </c>
      <c r="AA145" s="199">
        <f t="shared" si="91"/>
        <v>0.18691588785046728</v>
      </c>
      <c r="AB145" s="212">
        <v>522</v>
      </c>
      <c r="AC145" s="199">
        <f t="shared" si="92"/>
        <v>0.81308411214953269</v>
      </c>
      <c r="AD145" s="224">
        <v>274</v>
      </c>
      <c r="AE145" s="212">
        <v>30</v>
      </c>
      <c r="AF145" s="199">
        <f t="shared" si="93"/>
        <v>0.10948905109489052</v>
      </c>
      <c r="AG145" s="212">
        <v>244</v>
      </c>
      <c r="AH145" s="199">
        <f t="shared" si="94"/>
        <v>0.89051094890510951</v>
      </c>
      <c r="AI145" s="224">
        <v>87</v>
      </c>
      <c r="AJ145" s="212">
        <v>6</v>
      </c>
      <c r="AK145" s="199">
        <f t="shared" si="95"/>
        <v>6.8965517241379309E-2</v>
      </c>
      <c r="AL145" s="212">
        <v>81</v>
      </c>
      <c r="AM145" s="199">
        <f t="shared" si="96"/>
        <v>0.93103448275862066</v>
      </c>
      <c r="AN145" s="224">
        <f t="shared" si="97"/>
        <v>5439</v>
      </c>
      <c r="AO145" s="212">
        <f t="shared" si="98"/>
        <v>1247</v>
      </c>
      <c r="AP145" s="199">
        <f t="shared" si="99"/>
        <v>0.22927008641294355</v>
      </c>
      <c r="AQ145" s="211">
        <f t="shared" si="82"/>
        <v>4192</v>
      </c>
      <c r="AR145" s="199">
        <f t="shared" si="100"/>
        <v>0.77072991358705645</v>
      </c>
      <c r="AS145" s="69"/>
      <c r="AT145" s="283"/>
      <c r="AU145" s="344"/>
      <c r="AV145" s="8" t="s">
        <v>129</v>
      </c>
      <c r="AW145" s="140">
        <v>5940</v>
      </c>
      <c r="AX145" s="28">
        <v>1263</v>
      </c>
      <c r="AY145" s="63">
        <v>0.21262626262626264</v>
      </c>
      <c r="AZ145" s="28">
        <v>4677</v>
      </c>
      <c r="BA145" s="63">
        <v>0.78737373737373739</v>
      </c>
      <c r="BB145" s="69"/>
    </row>
    <row r="146" spans="1:64" ht="13.5" customHeight="1">
      <c r="A146" s="55"/>
      <c r="B146" s="284"/>
      <c r="C146" s="345"/>
      <c r="D146" s="53" t="s">
        <v>128</v>
      </c>
      <c r="E146" s="181">
        <v>17</v>
      </c>
      <c r="F146" s="182">
        <v>4</v>
      </c>
      <c r="G146" s="180">
        <f t="shared" si="83"/>
        <v>0.23529411764705882</v>
      </c>
      <c r="H146" s="182">
        <v>13</v>
      </c>
      <c r="I146" s="180">
        <f t="shared" si="84"/>
        <v>0.76470588235294112</v>
      </c>
      <c r="J146" s="181">
        <v>86</v>
      </c>
      <c r="K146" s="182">
        <v>21</v>
      </c>
      <c r="L146" s="180">
        <f t="shared" si="85"/>
        <v>0.2441860465116279</v>
      </c>
      <c r="M146" s="182">
        <v>65</v>
      </c>
      <c r="N146" s="180">
        <f t="shared" si="86"/>
        <v>0.7558139534883721</v>
      </c>
      <c r="O146" s="181">
        <v>15577</v>
      </c>
      <c r="P146" s="182">
        <v>4950</v>
      </c>
      <c r="Q146" s="180">
        <f t="shared" si="87"/>
        <v>0.31777620851255056</v>
      </c>
      <c r="R146" s="182">
        <v>10627</v>
      </c>
      <c r="S146" s="180">
        <f t="shared" si="88"/>
        <v>0.68222379148744949</v>
      </c>
      <c r="T146" s="181">
        <v>12661</v>
      </c>
      <c r="U146" s="182">
        <v>3834</v>
      </c>
      <c r="V146" s="180">
        <f t="shared" si="89"/>
        <v>0.30281968248953478</v>
      </c>
      <c r="W146" s="182">
        <v>8827</v>
      </c>
      <c r="X146" s="180">
        <f t="shared" si="90"/>
        <v>0.69718031751046516</v>
      </c>
      <c r="Y146" s="181">
        <v>7154</v>
      </c>
      <c r="Z146" s="182">
        <v>1622</v>
      </c>
      <c r="AA146" s="180">
        <f t="shared" si="91"/>
        <v>0.22672630696114063</v>
      </c>
      <c r="AB146" s="182">
        <v>5532</v>
      </c>
      <c r="AC146" s="180">
        <f t="shared" si="92"/>
        <v>0.7732736930388594</v>
      </c>
      <c r="AD146" s="181">
        <v>2935</v>
      </c>
      <c r="AE146" s="182">
        <v>500</v>
      </c>
      <c r="AF146" s="180">
        <f t="shared" si="93"/>
        <v>0.17035775127768313</v>
      </c>
      <c r="AG146" s="182">
        <v>2435</v>
      </c>
      <c r="AH146" s="180">
        <f t="shared" si="94"/>
        <v>0.82964224872231684</v>
      </c>
      <c r="AI146" s="181">
        <v>784</v>
      </c>
      <c r="AJ146" s="182">
        <v>84</v>
      </c>
      <c r="AK146" s="180">
        <f t="shared" si="95"/>
        <v>0.10714285714285714</v>
      </c>
      <c r="AL146" s="182">
        <v>700</v>
      </c>
      <c r="AM146" s="180">
        <f t="shared" si="96"/>
        <v>0.8928571428571429</v>
      </c>
      <c r="AN146" s="181">
        <f t="shared" si="97"/>
        <v>39214</v>
      </c>
      <c r="AO146" s="182">
        <f t="shared" si="98"/>
        <v>11015</v>
      </c>
      <c r="AP146" s="180">
        <f t="shared" si="99"/>
        <v>0.2808945784668741</v>
      </c>
      <c r="AQ146" s="220">
        <f t="shared" si="82"/>
        <v>28199</v>
      </c>
      <c r="AR146" s="180">
        <f t="shared" si="100"/>
        <v>0.71910542153312595</v>
      </c>
      <c r="AS146" s="69"/>
      <c r="AT146" s="284"/>
      <c r="AU146" s="345"/>
      <c r="AV146" s="110" t="s">
        <v>67</v>
      </c>
      <c r="AW146" s="140">
        <v>38921</v>
      </c>
      <c r="AX146" s="28">
        <v>10839</v>
      </c>
      <c r="AY146" s="63">
        <v>0.27848719200431643</v>
      </c>
      <c r="AZ146" s="28">
        <v>28082</v>
      </c>
      <c r="BA146" s="63">
        <v>0.72151280799568351</v>
      </c>
      <c r="BB146" s="69"/>
      <c r="BD146" s="2"/>
      <c r="BE146" s="59"/>
      <c r="BF146" s="59"/>
      <c r="BG146" s="59"/>
      <c r="BH146" s="59"/>
      <c r="BI146" s="59"/>
      <c r="BJ146" s="59"/>
      <c r="BK146" s="59"/>
      <c r="BL146" s="59"/>
    </row>
    <row r="147" spans="1:64" ht="13.5" customHeight="1">
      <c r="A147" s="55"/>
      <c r="B147" s="282">
        <v>48</v>
      </c>
      <c r="C147" s="343" t="s">
        <v>22</v>
      </c>
      <c r="D147" s="54" t="s">
        <v>130</v>
      </c>
      <c r="E147" s="175">
        <v>9</v>
      </c>
      <c r="F147" s="176">
        <v>0</v>
      </c>
      <c r="G147" s="174">
        <f t="shared" si="83"/>
        <v>0</v>
      </c>
      <c r="H147" s="176">
        <v>9</v>
      </c>
      <c r="I147" s="174">
        <f t="shared" si="84"/>
        <v>1</v>
      </c>
      <c r="J147" s="175">
        <v>30</v>
      </c>
      <c r="K147" s="176">
        <v>5</v>
      </c>
      <c r="L147" s="174">
        <f t="shared" si="85"/>
        <v>0.16666666666666666</v>
      </c>
      <c r="M147" s="176">
        <v>25</v>
      </c>
      <c r="N147" s="174">
        <f t="shared" si="86"/>
        <v>0.83333333333333337</v>
      </c>
      <c r="O147" s="175">
        <v>6745</v>
      </c>
      <c r="P147" s="176">
        <v>2626</v>
      </c>
      <c r="Q147" s="174">
        <f t="shared" si="87"/>
        <v>0.3893254262416605</v>
      </c>
      <c r="R147" s="176">
        <v>4119</v>
      </c>
      <c r="S147" s="174">
        <f t="shared" si="88"/>
        <v>0.61067457375833956</v>
      </c>
      <c r="T147" s="175">
        <v>5802</v>
      </c>
      <c r="U147" s="176">
        <v>2072</v>
      </c>
      <c r="V147" s="174">
        <f t="shared" si="89"/>
        <v>0.35711823509134782</v>
      </c>
      <c r="W147" s="176">
        <v>3730</v>
      </c>
      <c r="X147" s="174">
        <f t="shared" si="90"/>
        <v>0.64288176490865223</v>
      </c>
      <c r="Y147" s="175">
        <v>3434</v>
      </c>
      <c r="Z147" s="176">
        <v>909</v>
      </c>
      <c r="AA147" s="174">
        <f t="shared" si="91"/>
        <v>0.26470588235294118</v>
      </c>
      <c r="AB147" s="176">
        <v>2525</v>
      </c>
      <c r="AC147" s="174">
        <f t="shared" si="92"/>
        <v>0.73529411764705888</v>
      </c>
      <c r="AD147" s="175">
        <v>1523</v>
      </c>
      <c r="AE147" s="176">
        <v>227</v>
      </c>
      <c r="AF147" s="174">
        <f t="shared" si="93"/>
        <v>0.14904793171372291</v>
      </c>
      <c r="AG147" s="176">
        <v>1296</v>
      </c>
      <c r="AH147" s="174">
        <f t="shared" si="94"/>
        <v>0.85095206828627712</v>
      </c>
      <c r="AI147" s="175">
        <v>520</v>
      </c>
      <c r="AJ147" s="176">
        <v>43</v>
      </c>
      <c r="AK147" s="174">
        <f t="shared" si="95"/>
        <v>8.269230769230769E-2</v>
      </c>
      <c r="AL147" s="176">
        <v>477</v>
      </c>
      <c r="AM147" s="174">
        <f t="shared" si="96"/>
        <v>0.91730769230769227</v>
      </c>
      <c r="AN147" s="175">
        <f t="shared" si="97"/>
        <v>18063</v>
      </c>
      <c r="AO147" s="176">
        <f t="shared" si="98"/>
        <v>5882</v>
      </c>
      <c r="AP147" s="174">
        <f t="shared" si="99"/>
        <v>0.32563804462160217</v>
      </c>
      <c r="AQ147" s="203">
        <f t="shared" si="82"/>
        <v>12181</v>
      </c>
      <c r="AR147" s="174">
        <f t="shared" si="100"/>
        <v>0.67436195537839783</v>
      </c>
      <c r="AS147" s="69"/>
      <c r="AT147" s="282">
        <v>48</v>
      </c>
      <c r="AU147" s="343" t="s">
        <v>22</v>
      </c>
      <c r="AV147" s="8" t="s">
        <v>123</v>
      </c>
      <c r="AW147" s="140">
        <v>17761</v>
      </c>
      <c r="AX147" s="28">
        <v>5822</v>
      </c>
      <c r="AY147" s="63">
        <v>0.32779685828500649</v>
      </c>
      <c r="AZ147" s="28">
        <v>11939</v>
      </c>
      <c r="BA147" s="63">
        <v>0.67220314171499351</v>
      </c>
      <c r="BB147" s="69"/>
      <c r="BD147" s="60"/>
      <c r="BE147" s="59"/>
      <c r="BF147" s="59"/>
      <c r="BG147" s="59"/>
      <c r="BH147" s="59"/>
      <c r="BI147" s="59"/>
      <c r="BJ147" s="59"/>
      <c r="BK147" s="59"/>
      <c r="BL147" s="59"/>
    </row>
    <row r="148" spans="1:64" ht="13.5" customHeight="1">
      <c r="A148" s="55"/>
      <c r="B148" s="283"/>
      <c r="C148" s="344"/>
      <c r="D148" s="49" t="s">
        <v>129</v>
      </c>
      <c r="E148" s="224">
        <v>4</v>
      </c>
      <c r="F148" s="212">
        <v>0</v>
      </c>
      <c r="G148" s="199">
        <f t="shared" si="83"/>
        <v>0</v>
      </c>
      <c r="H148" s="212">
        <v>4</v>
      </c>
      <c r="I148" s="199">
        <f t="shared" si="84"/>
        <v>1</v>
      </c>
      <c r="J148" s="224">
        <v>5</v>
      </c>
      <c r="K148" s="212">
        <v>1</v>
      </c>
      <c r="L148" s="199">
        <f t="shared" si="85"/>
        <v>0.2</v>
      </c>
      <c r="M148" s="212">
        <v>4</v>
      </c>
      <c r="N148" s="199">
        <f t="shared" si="86"/>
        <v>0.8</v>
      </c>
      <c r="O148" s="224">
        <v>1694</v>
      </c>
      <c r="P148" s="212">
        <v>428</v>
      </c>
      <c r="Q148" s="199">
        <f t="shared" si="87"/>
        <v>0.25265643447461628</v>
      </c>
      <c r="R148" s="212">
        <v>1266</v>
      </c>
      <c r="S148" s="199">
        <f t="shared" si="88"/>
        <v>0.74734356552538372</v>
      </c>
      <c r="T148" s="224">
        <v>789</v>
      </c>
      <c r="U148" s="212">
        <v>226</v>
      </c>
      <c r="V148" s="199">
        <f t="shared" si="89"/>
        <v>0.28643852978453738</v>
      </c>
      <c r="W148" s="212">
        <v>563</v>
      </c>
      <c r="X148" s="199">
        <f t="shared" si="90"/>
        <v>0.71356147021546257</v>
      </c>
      <c r="Y148" s="224">
        <v>392</v>
      </c>
      <c r="Z148" s="212">
        <v>76</v>
      </c>
      <c r="AA148" s="199">
        <f t="shared" si="91"/>
        <v>0.19387755102040816</v>
      </c>
      <c r="AB148" s="212">
        <v>316</v>
      </c>
      <c r="AC148" s="199">
        <f t="shared" si="92"/>
        <v>0.80612244897959184</v>
      </c>
      <c r="AD148" s="224">
        <v>173</v>
      </c>
      <c r="AE148" s="212">
        <v>23</v>
      </c>
      <c r="AF148" s="199">
        <f t="shared" si="93"/>
        <v>0.13294797687861271</v>
      </c>
      <c r="AG148" s="212">
        <v>150</v>
      </c>
      <c r="AH148" s="199">
        <f t="shared" si="94"/>
        <v>0.86705202312138729</v>
      </c>
      <c r="AI148" s="224">
        <v>70</v>
      </c>
      <c r="AJ148" s="212">
        <v>2</v>
      </c>
      <c r="AK148" s="199">
        <f t="shared" si="95"/>
        <v>2.8571428571428571E-2</v>
      </c>
      <c r="AL148" s="212">
        <v>68</v>
      </c>
      <c r="AM148" s="199">
        <f t="shared" si="96"/>
        <v>0.97142857142857142</v>
      </c>
      <c r="AN148" s="224">
        <f t="shared" si="97"/>
        <v>3127</v>
      </c>
      <c r="AO148" s="212">
        <f t="shared" si="98"/>
        <v>756</v>
      </c>
      <c r="AP148" s="199">
        <f t="shared" si="99"/>
        <v>0.24176527022705468</v>
      </c>
      <c r="AQ148" s="211">
        <f t="shared" si="82"/>
        <v>2371</v>
      </c>
      <c r="AR148" s="199">
        <f t="shared" si="100"/>
        <v>0.75823472977294526</v>
      </c>
      <c r="AS148" s="69"/>
      <c r="AT148" s="283"/>
      <c r="AU148" s="344"/>
      <c r="AV148" s="8" t="s">
        <v>129</v>
      </c>
      <c r="AW148" s="140">
        <v>3275</v>
      </c>
      <c r="AX148" s="28">
        <v>733</v>
      </c>
      <c r="AY148" s="63">
        <v>0.22381679389312978</v>
      </c>
      <c r="AZ148" s="28">
        <v>2542</v>
      </c>
      <c r="BA148" s="63">
        <v>0.77618320610687019</v>
      </c>
      <c r="BB148" s="69"/>
      <c r="BD148" s="60"/>
      <c r="BE148" s="59"/>
      <c r="BF148" s="59"/>
      <c r="BG148" s="59"/>
      <c r="BH148" s="59"/>
      <c r="BI148" s="59"/>
      <c r="BJ148" s="59"/>
      <c r="BK148" s="59"/>
      <c r="BL148" s="59"/>
    </row>
    <row r="149" spans="1:64" ht="13.5" customHeight="1">
      <c r="A149" s="55"/>
      <c r="B149" s="284"/>
      <c r="C149" s="345"/>
      <c r="D149" s="53" t="s">
        <v>128</v>
      </c>
      <c r="E149" s="181">
        <v>13</v>
      </c>
      <c r="F149" s="182">
        <v>0</v>
      </c>
      <c r="G149" s="180">
        <f t="shared" si="83"/>
        <v>0</v>
      </c>
      <c r="H149" s="182">
        <v>13</v>
      </c>
      <c r="I149" s="180">
        <f t="shared" si="84"/>
        <v>1</v>
      </c>
      <c r="J149" s="181">
        <v>35</v>
      </c>
      <c r="K149" s="182">
        <v>6</v>
      </c>
      <c r="L149" s="180">
        <f t="shared" si="85"/>
        <v>0.17142857142857143</v>
      </c>
      <c r="M149" s="182">
        <v>29</v>
      </c>
      <c r="N149" s="180">
        <f t="shared" si="86"/>
        <v>0.82857142857142863</v>
      </c>
      <c r="O149" s="181">
        <v>8439</v>
      </c>
      <c r="P149" s="182">
        <v>3054</v>
      </c>
      <c r="Q149" s="180">
        <f t="shared" si="87"/>
        <v>0.36189121933878421</v>
      </c>
      <c r="R149" s="182">
        <v>5385</v>
      </c>
      <c r="S149" s="180">
        <f t="shared" si="88"/>
        <v>0.63810878066121579</v>
      </c>
      <c r="T149" s="181">
        <v>6591</v>
      </c>
      <c r="U149" s="182">
        <v>2298</v>
      </c>
      <c r="V149" s="180">
        <f t="shared" si="89"/>
        <v>0.34865725989986346</v>
      </c>
      <c r="W149" s="182">
        <v>4293</v>
      </c>
      <c r="X149" s="180">
        <f t="shared" si="90"/>
        <v>0.6513427401001366</v>
      </c>
      <c r="Y149" s="181">
        <v>3826</v>
      </c>
      <c r="Z149" s="182">
        <v>985</v>
      </c>
      <c r="AA149" s="180">
        <f t="shared" si="91"/>
        <v>0.25744903293256666</v>
      </c>
      <c r="AB149" s="182">
        <v>2841</v>
      </c>
      <c r="AC149" s="180">
        <f t="shared" si="92"/>
        <v>0.7425509670674334</v>
      </c>
      <c r="AD149" s="181">
        <v>1696</v>
      </c>
      <c r="AE149" s="182">
        <v>250</v>
      </c>
      <c r="AF149" s="180">
        <f t="shared" si="93"/>
        <v>0.1474056603773585</v>
      </c>
      <c r="AG149" s="182">
        <v>1446</v>
      </c>
      <c r="AH149" s="180">
        <f t="shared" si="94"/>
        <v>0.85259433962264153</v>
      </c>
      <c r="AI149" s="181">
        <v>590</v>
      </c>
      <c r="AJ149" s="182">
        <v>45</v>
      </c>
      <c r="AK149" s="180">
        <f t="shared" si="95"/>
        <v>7.6271186440677971E-2</v>
      </c>
      <c r="AL149" s="182">
        <v>545</v>
      </c>
      <c r="AM149" s="180">
        <f t="shared" si="96"/>
        <v>0.92372881355932202</v>
      </c>
      <c r="AN149" s="181">
        <f t="shared" si="97"/>
        <v>21190</v>
      </c>
      <c r="AO149" s="182">
        <f t="shared" si="98"/>
        <v>6638</v>
      </c>
      <c r="AP149" s="180">
        <f t="shared" si="99"/>
        <v>0.3132609721566777</v>
      </c>
      <c r="AQ149" s="220">
        <f t="shared" si="82"/>
        <v>14552</v>
      </c>
      <c r="AR149" s="180">
        <f t="shared" si="100"/>
        <v>0.6867390278433223</v>
      </c>
      <c r="AS149" s="69"/>
      <c r="AT149" s="284"/>
      <c r="AU149" s="345"/>
      <c r="AV149" s="110" t="s">
        <v>67</v>
      </c>
      <c r="AW149" s="140">
        <v>21036</v>
      </c>
      <c r="AX149" s="28">
        <v>6555</v>
      </c>
      <c r="AY149" s="63">
        <v>0.31160867084997146</v>
      </c>
      <c r="AZ149" s="28">
        <v>14481</v>
      </c>
      <c r="BA149" s="63">
        <v>0.68839132915002854</v>
      </c>
      <c r="BB149" s="69"/>
      <c r="BD149" s="60"/>
      <c r="BE149" s="59"/>
      <c r="BF149" s="59"/>
      <c r="BG149" s="59"/>
      <c r="BH149" s="59"/>
      <c r="BI149" s="59"/>
      <c r="BJ149" s="59"/>
      <c r="BK149" s="59"/>
      <c r="BL149" s="59"/>
    </row>
    <row r="150" spans="1:64" ht="13.5" customHeight="1">
      <c r="B150" s="282">
        <v>49</v>
      </c>
      <c r="C150" s="343" t="s">
        <v>23</v>
      </c>
      <c r="D150" s="54" t="s">
        <v>130</v>
      </c>
      <c r="E150" s="175">
        <v>7</v>
      </c>
      <c r="F150" s="176">
        <v>1</v>
      </c>
      <c r="G150" s="174">
        <f t="shared" si="83"/>
        <v>0.14285714285714285</v>
      </c>
      <c r="H150" s="176">
        <v>6</v>
      </c>
      <c r="I150" s="174">
        <f t="shared" si="84"/>
        <v>0.8571428571428571</v>
      </c>
      <c r="J150" s="175">
        <v>25</v>
      </c>
      <c r="K150" s="176">
        <v>5</v>
      </c>
      <c r="L150" s="174">
        <f t="shared" si="85"/>
        <v>0.2</v>
      </c>
      <c r="M150" s="176">
        <v>20</v>
      </c>
      <c r="N150" s="174">
        <f t="shared" si="86"/>
        <v>0.8</v>
      </c>
      <c r="O150" s="175">
        <v>6446</v>
      </c>
      <c r="P150" s="176">
        <v>1684</v>
      </c>
      <c r="Q150" s="174">
        <f t="shared" si="87"/>
        <v>0.26124728513807011</v>
      </c>
      <c r="R150" s="176">
        <v>4762</v>
      </c>
      <c r="S150" s="174">
        <f t="shared" si="88"/>
        <v>0.73875271486192984</v>
      </c>
      <c r="T150" s="175">
        <v>6030</v>
      </c>
      <c r="U150" s="176">
        <v>1268</v>
      </c>
      <c r="V150" s="174">
        <f t="shared" si="89"/>
        <v>0.21028192371475954</v>
      </c>
      <c r="W150" s="176">
        <v>4762</v>
      </c>
      <c r="X150" s="174">
        <f t="shared" si="90"/>
        <v>0.78971807628524049</v>
      </c>
      <c r="Y150" s="175">
        <v>3693</v>
      </c>
      <c r="Z150" s="176">
        <v>523</v>
      </c>
      <c r="AA150" s="174">
        <f t="shared" si="91"/>
        <v>0.14161927971838614</v>
      </c>
      <c r="AB150" s="176">
        <v>3170</v>
      </c>
      <c r="AC150" s="174">
        <f t="shared" si="92"/>
        <v>0.85838072028161383</v>
      </c>
      <c r="AD150" s="175">
        <v>1425</v>
      </c>
      <c r="AE150" s="176">
        <v>132</v>
      </c>
      <c r="AF150" s="174">
        <f t="shared" si="93"/>
        <v>9.2631578947368426E-2</v>
      </c>
      <c r="AG150" s="176">
        <v>1293</v>
      </c>
      <c r="AH150" s="174">
        <f t="shared" si="94"/>
        <v>0.9073684210526316</v>
      </c>
      <c r="AI150" s="175">
        <v>389</v>
      </c>
      <c r="AJ150" s="176">
        <v>19</v>
      </c>
      <c r="AK150" s="174">
        <f t="shared" si="95"/>
        <v>4.8843187660668377E-2</v>
      </c>
      <c r="AL150" s="176">
        <v>370</v>
      </c>
      <c r="AM150" s="174">
        <f t="shared" si="96"/>
        <v>0.95115681233933158</v>
      </c>
      <c r="AN150" s="175">
        <f t="shared" si="97"/>
        <v>18015</v>
      </c>
      <c r="AO150" s="176">
        <f t="shared" si="98"/>
        <v>3632</v>
      </c>
      <c r="AP150" s="174">
        <f t="shared" si="99"/>
        <v>0.20160976963641411</v>
      </c>
      <c r="AQ150" s="203">
        <f t="shared" ref="AQ150:AQ197" si="101">SUM(H150,M150,R150,W150,AB150,AG150,AL150)</f>
        <v>14383</v>
      </c>
      <c r="AR150" s="174">
        <f t="shared" si="100"/>
        <v>0.79839023036358592</v>
      </c>
      <c r="AS150" s="69"/>
      <c r="AT150" s="282">
        <v>49</v>
      </c>
      <c r="AU150" s="343" t="s">
        <v>23</v>
      </c>
      <c r="AV150" s="8" t="s">
        <v>123</v>
      </c>
      <c r="AW150" s="140">
        <v>17943</v>
      </c>
      <c r="AX150" s="28">
        <v>3560</v>
      </c>
      <c r="AY150" s="63">
        <v>0.19840606364599009</v>
      </c>
      <c r="AZ150" s="28">
        <v>14383</v>
      </c>
      <c r="BA150" s="63">
        <v>0.80159393635400988</v>
      </c>
      <c r="BB150" s="69"/>
      <c r="BD150" s="60"/>
      <c r="BE150" s="59"/>
      <c r="BF150" s="59"/>
      <c r="BG150" s="59"/>
      <c r="BH150" s="59"/>
      <c r="BI150" s="59"/>
      <c r="BJ150" s="59"/>
      <c r="BK150" s="59"/>
      <c r="BL150" s="59"/>
    </row>
    <row r="151" spans="1:64" ht="13.5" customHeight="1">
      <c r="B151" s="283"/>
      <c r="C151" s="344"/>
      <c r="D151" s="49" t="s">
        <v>129</v>
      </c>
      <c r="E151" s="224">
        <v>0</v>
      </c>
      <c r="F151" s="212">
        <v>0</v>
      </c>
      <c r="G151" s="199" t="str">
        <f t="shared" ref="G151:G198" si="102">IFERROR(F151/E151,"-")</f>
        <v>-</v>
      </c>
      <c r="H151" s="212">
        <v>0</v>
      </c>
      <c r="I151" s="199" t="str">
        <f t="shared" ref="I151:I198" si="103">IFERROR(H151/E151,"-")</f>
        <v>-</v>
      </c>
      <c r="J151" s="224">
        <v>4</v>
      </c>
      <c r="K151" s="212">
        <v>2</v>
      </c>
      <c r="L151" s="199">
        <f t="shared" ref="L151:L198" si="104">IFERROR(K151/J151,"-")</f>
        <v>0.5</v>
      </c>
      <c r="M151" s="212">
        <v>2</v>
      </c>
      <c r="N151" s="199">
        <f t="shared" ref="N151:N198" si="105">IFERROR(M151/J151,"-")</f>
        <v>0.5</v>
      </c>
      <c r="O151" s="224">
        <v>1328</v>
      </c>
      <c r="P151" s="212">
        <v>247</v>
      </c>
      <c r="Q151" s="199">
        <f t="shared" ref="Q151:Q198" si="106">IFERROR(P151/O151,"-")</f>
        <v>0.18599397590361447</v>
      </c>
      <c r="R151" s="212">
        <v>1081</v>
      </c>
      <c r="S151" s="199">
        <f t="shared" ref="S151:S198" si="107">IFERROR(R151/O151,"-")</f>
        <v>0.81400602409638556</v>
      </c>
      <c r="T151" s="224">
        <v>725</v>
      </c>
      <c r="U151" s="212">
        <v>107</v>
      </c>
      <c r="V151" s="199">
        <f t="shared" ref="V151:V198" si="108">IFERROR(U151/T151,"-")</f>
        <v>0.14758620689655172</v>
      </c>
      <c r="W151" s="212">
        <v>618</v>
      </c>
      <c r="X151" s="199">
        <f t="shared" ref="X151:X198" si="109">IFERROR(W151/T151,"-")</f>
        <v>0.85241379310344823</v>
      </c>
      <c r="Y151" s="224">
        <v>374</v>
      </c>
      <c r="Z151" s="212">
        <v>40</v>
      </c>
      <c r="AA151" s="199">
        <f t="shared" ref="AA151:AA198" si="110">IFERROR(Z151/Y151,"-")</f>
        <v>0.10695187165775401</v>
      </c>
      <c r="AB151" s="212">
        <v>334</v>
      </c>
      <c r="AC151" s="199">
        <f t="shared" ref="AC151:AC198" si="111">IFERROR(AB151/Y151,"-")</f>
        <v>0.89304812834224601</v>
      </c>
      <c r="AD151" s="224">
        <v>195</v>
      </c>
      <c r="AE151" s="212">
        <v>13</v>
      </c>
      <c r="AF151" s="199">
        <f t="shared" ref="AF151:AF198" si="112">IFERROR(AE151/AD151,"-")</f>
        <v>6.6666666666666666E-2</v>
      </c>
      <c r="AG151" s="212">
        <v>182</v>
      </c>
      <c r="AH151" s="199">
        <f t="shared" ref="AH151:AH198" si="113">IFERROR(AG151/AD151,"-")</f>
        <v>0.93333333333333335</v>
      </c>
      <c r="AI151" s="224">
        <v>74</v>
      </c>
      <c r="AJ151" s="212">
        <v>0</v>
      </c>
      <c r="AK151" s="199">
        <f t="shared" ref="AK151:AK198" si="114">IFERROR(AJ151/AI151,"-")</f>
        <v>0</v>
      </c>
      <c r="AL151" s="212">
        <v>74</v>
      </c>
      <c r="AM151" s="199">
        <f t="shared" ref="AM151:AM198" si="115">IFERROR(AL151/AI151,"-")</f>
        <v>1</v>
      </c>
      <c r="AN151" s="224">
        <f t="shared" ref="AN151:AN198" si="116">SUM(E151,J151,O151,T151,Y151,AD151,AI151)</f>
        <v>2700</v>
      </c>
      <c r="AO151" s="212">
        <f t="shared" ref="AO151:AO198" si="117">SUM(F151,K151,P151,U151,Z151,AE151,AJ151)</f>
        <v>409</v>
      </c>
      <c r="AP151" s="199">
        <f t="shared" ref="AP151:AP198" si="118">IFERROR(AO151/AN151,"-")</f>
        <v>0.15148148148148149</v>
      </c>
      <c r="AQ151" s="211">
        <f t="shared" si="101"/>
        <v>2291</v>
      </c>
      <c r="AR151" s="199">
        <f t="shared" ref="AR151:AR198" si="119">IFERROR(AQ151/AN151,"-")</f>
        <v>0.84851851851851856</v>
      </c>
      <c r="AS151" s="69"/>
      <c r="AT151" s="283"/>
      <c r="AU151" s="344"/>
      <c r="AV151" s="8" t="s">
        <v>129</v>
      </c>
      <c r="AW151" s="140">
        <v>2919</v>
      </c>
      <c r="AX151" s="28">
        <v>378</v>
      </c>
      <c r="AY151" s="63">
        <v>0.12949640287769784</v>
      </c>
      <c r="AZ151" s="28">
        <v>2541</v>
      </c>
      <c r="BA151" s="63">
        <v>0.87050359712230219</v>
      </c>
      <c r="BB151" s="69"/>
      <c r="BD151" s="60"/>
      <c r="BE151" s="59"/>
      <c r="BF151" s="59"/>
      <c r="BG151" s="59"/>
      <c r="BH151" s="59"/>
      <c r="BI151" s="59"/>
      <c r="BJ151" s="59"/>
      <c r="BK151" s="59"/>
      <c r="BL151" s="59"/>
    </row>
    <row r="152" spans="1:64" ht="13.5" customHeight="1">
      <c r="B152" s="284"/>
      <c r="C152" s="345"/>
      <c r="D152" s="53" t="s">
        <v>128</v>
      </c>
      <c r="E152" s="181">
        <v>7</v>
      </c>
      <c r="F152" s="182">
        <v>1</v>
      </c>
      <c r="G152" s="180">
        <f t="shared" si="102"/>
        <v>0.14285714285714285</v>
      </c>
      <c r="H152" s="182">
        <v>6</v>
      </c>
      <c r="I152" s="180">
        <f t="shared" si="103"/>
        <v>0.8571428571428571</v>
      </c>
      <c r="J152" s="181">
        <v>29</v>
      </c>
      <c r="K152" s="182">
        <v>7</v>
      </c>
      <c r="L152" s="180">
        <f t="shared" si="104"/>
        <v>0.2413793103448276</v>
      </c>
      <c r="M152" s="182">
        <v>22</v>
      </c>
      <c r="N152" s="180">
        <f t="shared" si="105"/>
        <v>0.75862068965517238</v>
      </c>
      <c r="O152" s="181">
        <v>7774</v>
      </c>
      <c r="P152" s="182">
        <v>1931</v>
      </c>
      <c r="Q152" s="180">
        <f t="shared" si="106"/>
        <v>0.24839207615127348</v>
      </c>
      <c r="R152" s="182">
        <v>5843</v>
      </c>
      <c r="S152" s="180">
        <f t="shared" si="107"/>
        <v>0.75160792384872654</v>
      </c>
      <c r="T152" s="181">
        <v>6755</v>
      </c>
      <c r="U152" s="182">
        <v>1375</v>
      </c>
      <c r="V152" s="180">
        <f t="shared" si="108"/>
        <v>0.20355292376017764</v>
      </c>
      <c r="W152" s="182">
        <v>5380</v>
      </c>
      <c r="X152" s="180">
        <f t="shared" si="109"/>
        <v>0.79644707623982236</v>
      </c>
      <c r="Y152" s="181">
        <v>4067</v>
      </c>
      <c r="Z152" s="182">
        <v>563</v>
      </c>
      <c r="AA152" s="180">
        <f t="shared" si="110"/>
        <v>0.1384312761249078</v>
      </c>
      <c r="AB152" s="182">
        <v>3504</v>
      </c>
      <c r="AC152" s="180">
        <f t="shared" si="111"/>
        <v>0.8615687238750922</v>
      </c>
      <c r="AD152" s="181">
        <v>1620</v>
      </c>
      <c r="AE152" s="182">
        <v>145</v>
      </c>
      <c r="AF152" s="180">
        <f t="shared" si="112"/>
        <v>8.9506172839506168E-2</v>
      </c>
      <c r="AG152" s="182">
        <v>1475</v>
      </c>
      <c r="AH152" s="180">
        <f t="shared" si="113"/>
        <v>0.91049382716049387</v>
      </c>
      <c r="AI152" s="181">
        <v>463</v>
      </c>
      <c r="AJ152" s="182">
        <v>19</v>
      </c>
      <c r="AK152" s="180">
        <f t="shared" si="114"/>
        <v>4.1036717062634988E-2</v>
      </c>
      <c r="AL152" s="182">
        <v>444</v>
      </c>
      <c r="AM152" s="180">
        <f t="shared" si="115"/>
        <v>0.95896328293736499</v>
      </c>
      <c r="AN152" s="181">
        <f t="shared" si="116"/>
        <v>20715</v>
      </c>
      <c r="AO152" s="182">
        <f t="shared" si="117"/>
        <v>4041</v>
      </c>
      <c r="AP152" s="180">
        <f t="shared" si="118"/>
        <v>0.19507603186097031</v>
      </c>
      <c r="AQ152" s="220">
        <f t="shared" si="101"/>
        <v>16674</v>
      </c>
      <c r="AR152" s="180">
        <f t="shared" si="119"/>
        <v>0.80492396813902967</v>
      </c>
      <c r="AS152" s="69"/>
      <c r="AT152" s="284"/>
      <c r="AU152" s="345"/>
      <c r="AV152" s="110" t="s">
        <v>67</v>
      </c>
      <c r="AW152" s="140">
        <v>20862</v>
      </c>
      <c r="AX152" s="28">
        <v>3938</v>
      </c>
      <c r="AY152" s="63">
        <v>0.18876426037772026</v>
      </c>
      <c r="AZ152" s="28">
        <v>16924</v>
      </c>
      <c r="BA152" s="63">
        <v>0.81123573962227979</v>
      </c>
      <c r="BB152" s="69"/>
    </row>
    <row r="153" spans="1:64" ht="13.5" customHeight="1">
      <c r="B153" s="282">
        <v>50</v>
      </c>
      <c r="C153" s="343" t="s">
        <v>14</v>
      </c>
      <c r="D153" s="54" t="s">
        <v>130</v>
      </c>
      <c r="E153" s="175">
        <v>6</v>
      </c>
      <c r="F153" s="176">
        <v>1</v>
      </c>
      <c r="G153" s="174">
        <f t="shared" si="102"/>
        <v>0.16666666666666666</v>
      </c>
      <c r="H153" s="176">
        <v>5</v>
      </c>
      <c r="I153" s="174">
        <f t="shared" si="103"/>
        <v>0.83333333333333337</v>
      </c>
      <c r="J153" s="175">
        <v>39</v>
      </c>
      <c r="K153" s="176">
        <v>5</v>
      </c>
      <c r="L153" s="174">
        <f t="shared" si="104"/>
        <v>0.12820512820512819</v>
      </c>
      <c r="M153" s="176">
        <v>34</v>
      </c>
      <c r="N153" s="174">
        <f t="shared" si="105"/>
        <v>0.87179487179487181</v>
      </c>
      <c r="O153" s="175">
        <v>6196</v>
      </c>
      <c r="P153" s="176">
        <v>1768</v>
      </c>
      <c r="Q153" s="174">
        <f t="shared" si="106"/>
        <v>0.28534538411878629</v>
      </c>
      <c r="R153" s="176">
        <v>4428</v>
      </c>
      <c r="S153" s="174">
        <f t="shared" si="107"/>
        <v>0.71465461588121371</v>
      </c>
      <c r="T153" s="175">
        <v>5390</v>
      </c>
      <c r="U153" s="176">
        <v>1354</v>
      </c>
      <c r="V153" s="174">
        <f t="shared" si="108"/>
        <v>0.25120593692022264</v>
      </c>
      <c r="W153" s="176">
        <v>4036</v>
      </c>
      <c r="X153" s="174">
        <f t="shared" si="109"/>
        <v>0.74879406307977736</v>
      </c>
      <c r="Y153" s="175">
        <v>3147</v>
      </c>
      <c r="Z153" s="176">
        <v>633</v>
      </c>
      <c r="AA153" s="174">
        <f t="shared" si="110"/>
        <v>0.2011439466158246</v>
      </c>
      <c r="AB153" s="176">
        <v>2514</v>
      </c>
      <c r="AC153" s="174">
        <f t="shared" si="111"/>
        <v>0.79885605338417542</v>
      </c>
      <c r="AD153" s="175">
        <v>1188</v>
      </c>
      <c r="AE153" s="176">
        <v>159</v>
      </c>
      <c r="AF153" s="174">
        <f t="shared" si="112"/>
        <v>0.13383838383838384</v>
      </c>
      <c r="AG153" s="176">
        <v>1029</v>
      </c>
      <c r="AH153" s="174">
        <f t="shared" si="113"/>
        <v>0.86616161616161613</v>
      </c>
      <c r="AI153" s="175">
        <v>307</v>
      </c>
      <c r="AJ153" s="176">
        <v>31</v>
      </c>
      <c r="AK153" s="174">
        <f t="shared" si="114"/>
        <v>0.10097719869706841</v>
      </c>
      <c r="AL153" s="176">
        <v>276</v>
      </c>
      <c r="AM153" s="174">
        <f t="shared" si="115"/>
        <v>0.89902280130293155</v>
      </c>
      <c r="AN153" s="175">
        <f t="shared" si="116"/>
        <v>16273</v>
      </c>
      <c r="AO153" s="176">
        <f t="shared" si="117"/>
        <v>3951</v>
      </c>
      <c r="AP153" s="174">
        <f t="shared" si="118"/>
        <v>0.24279481349474591</v>
      </c>
      <c r="AQ153" s="203">
        <f t="shared" si="101"/>
        <v>12322</v>
      </c>
      <c r="AR153" s="174">
        <f t="shared" si="119"/>
        <v>0.75720518650525415</v>
      </c>
      <c r="AS153" s="69"/>
      <c r="AT153" s="282">
        <v>50</v>
      </c>
      <c r="AU153" s="343" t="s">
        <v>14</v>
      </c>
      <c r="AV153" s="8" t="s">
        <v>123</v>
      </c>
      <c r="AW153" s="140">
        <v>16016</v>
      </c>
      <c r="AX153" s="28">
        <v>3967</v>
      </c>
      <c r="AY153" s="63">
        <v>0.24768981018981018</v>
      </c>
      <c r="AZ153" s="28">
        <v>12049</v>
      </c>
      <c r="BA153" s="63">
        <v>0.75231018981018982</v>
      </c>
      <c r="BB153" s="69"/>
    </row>
    <row r="154" spans="1:64" ht="13.5" customHeight="1">
      <c r="B154" s="283"/>
      <c r="C154" s="344"/>
      <c r="D154" s="49" t="s">
        <v>129</v>
      </c>
      <c r="E154" s="224">
        <v>1</v>
      </c>
      <c r="F154" s="212">
        <v>1</v>
      </c>
      <c r="G154" s="199">
        <f t="shared" si="102"/>
        <v>1</v>
      </c>
      <c r="H154" s="212">
        <v>0</v>
      </c>
      <c r="I154" s="199">
        <f t="shared" si="103"/>
        <v>0</v>
      </c>
      <c r="J154" s="224">
        <v>8</v>
      </c>
      <c r="K154" s="212">
        <v>3</v>
      </c>
      <c r="L154" s="199">
        <f t="shared" si="104"/>
        <v>0.375</v>
      </c>
      <c r="M154" s="212">
        <v>5</v>
      </c>
      <c r="N154" s="199">
        <f t="shared" si="105"/>
        <v>0.625</v>
      </c>
      <c r="O154" s="224">
        <v>1380</v>
      </c>
      <c r="P154" s="212">
        <v>291</v>
      </c>
      <c r="Q154" s="199">
        <f t="shared" si="106"/>
        <v>0.21086956521739131</v>
      </c>
      <c r="R154" s="212">
        <v>1089</v>
      </c>
      <c r="S154" s="199">
        <f t="shared" si="107"/>
        <v>0.78913043478260869</v>
      </c>
      <c r="T154" s="224">
        <v>686</v>
      </c>
      <c r="U154" s="212">
        <v>155</v>
      </c>
      <c r="V154" s="199">
        <f t="shared" si="108"/>
        <v>0.22594752186588921</v>
      </c>
      <c r="W154" s="212">
        <v>531</v>
      </c>
      <c r="X154" s="199">
        <f t="shared" si="109"/>
        <v>0.77405247813411082</v>
      </c>
      <c r="Y154" s="224">
        <v>334</v>
      </c>
      <c r="Z154" s="212">
        <v>43</v>
      </c>
      <c r="AA154" s="199">
        <f t="shared" si="110"/>
        <v>0.12874251497005987</v>
      </c>
      <c r="AB154" s="212">
        <v>291</v>
      </c>
      <c r="AC154" s="199">
        <f t="shared" si="111"/>
        <v>0.87125748502994016</v>
      </c>
      <c r="AD154" s="224">
        <v>127</v>
      </c>
      <c r="AE154" s="212">
        <v>7</v>
      </c>
      <c r="AF154" s="199">
        <f t="shared" si="112"/>
        <v>5.5118110236220472E-2</v>
      </c>
      <c r="AG154" s="212">
        <v>120</v>
      </c>
      <c r="AH154" s="199">
        <f t="shared" si="113"/>
        <v>0.94488188976377951</v>
      </c>
      <c r="AI154" s="224">
        <v>67</v>
      </c>
      <c r="AJ154" s="212">
        <v>1</v>
      </c>
      <c r="AK154" s="199">
        <f t="shared" si="114"/>
        <v>1.4925373134328358E-2</v>
      </c>
      <c r="AL154" s="212">
        <v>66</v>
      </c>
      <c r="AM154" s="199">
        <f t="shared" si="115"/>
        <v>0.9850746268656716</v>
      </c>
      <c r="AN154" s="224">
        <f t="shared" si="116"/>
        <v>2603</v>
      </c>
      <c r="AO154" s="212">
        <f t="shared" si="117"/>
        <v>501</v>
      </c>
      <c r="AP154" s="199">
        <f t="shared" si="118"/>
        <v>0.19247022666154437</v>
      </c>
      <c r="AQ154" s="211">
        <f t="shared" si="101"/>
        <v>2102</v>
      </c>
      <c r="AR154" s="199">
        <f t="shared" si="119"/>
        <v>0.80752977333845566</v>
      </c>
      <c r="AS154" s="69"/>
      <c r="AT154" s="283"/>
      <c r="AU154" s="344"/>
      <c r="AV154" s="8" t="s">
        <v>129</v>
      </c>
      <c r="AW154" s="140">
        <v>2888</v>
      </c>
      <c r="AX154" s="28">
        <v>486</v>
      </c>
      <c r="AY154" s="63">
        <v>0.1682825484764543</v>
      </c>
      <c r="AZ154" s="28">
        <v>2402</v>
      </c>
      <c r="BA154" s="63">
        <v>0.8317174515235457</v>
      </c>
      <c r="BB154" s="69"/>
    </row>
    <row r="155" spans="1:64" ht="13.5" customHeight="1">
      <c r="B155" s="284"/>
      <c r="C155" s="345"/>
      <c r="D155" s="53" t="s">
        <v>128</v>
      </c>
      <c r="E155" s="181">
        <v>7</v>
      </c>
      <c r="F155" s="182">
        <v>2</v>
      </c>
      <c r="G155" s="180">
        <f t="shared" si="102"/>
        <v>0.2857142857142857</v>
      </c>
      <c r="H155" s="182">
        <v>5</v>
      </c>
      <c r="I155" s="180">
        <f t="shared" si="103"/>
        <v>0.7142857142857143</v>
      </c>
      <c r="J155" s="181">
        <v>47</v>
      </c>
      <c r="K155" s="182">
        <v>8</v>
      </c>
      <c r="L155" s="180">
        <f t="shared" si="104"/>
        <v>0.1702127659574468</v>
      </c>
      <c r="M155" s="182">
        <v>39</v>
      </c>
      <c r="N155" s="180">
        <f t="shared" si="105"/>
        <v>0.82978723404255317</v>
      </c>
      <c r="O155" s="181">
        <v>7576</v>
      </c>
      <c r="P155" s="182">
        <v>2059</v>
      </c>
      <c r="Q155" s="180">
        <f t="shared" si="106"/>
        <v>0.27177930306230202</v>
      </c>
      <c r="R155" s="182">
        <v>5517</v>
      </c>
      <c r="S155" s="180">
        <f t="shared" si="107"/>
        <v>0.72822069693769798</v>
      </c>
      <c r="T155" s="181">
        <v>6076</v>
      </c>
      <c r="U155" s="182">
        <v>1509</v>
      </c>
      <c r="V155" s="180">
        <f t="shared" si="108"/>
        <v>0.24835418038183016</v>
      </c>
      <c r="W155" s="182">
        <v>4567</v>
      </c>
      <c r="X155" s="180">
        <f t="shared" si="109"/>
        <v>0.7516458196181699</v>
      </c>
      <c r="Y155" s="181">
        <v>3481</v>
      </c>
      <c r="Z155" s="182">
        <v>676</v>
      </c>
      <c r="AA155" s="180">
        <f t="shared" si="110"/>
        <v>0.19419706980752657</v>
      </c>
      <c r="AB155" s="182">
        <v>2805</v>
      </c>
      <c r="AC155" s="180">
        <f t="shared" si="111"/>
        <v>0.8058029301924734</v>
      </c>
      <c r="AD155" s="181">
        <v>1315</v>
      </c>
      <c r="AE155" s="182">
        <v>166</v>
      </c>
      <c r="AF155" s="180">
        <f t="shared" si="112"/>
        <v>0.12623574144486693</v>
      </c>
      <c r="AG155" s="182">
        <v>1149</v>
      </c>
      <c r="AH155" s="180">
        <f t="shared" si="113"/>
        <v>0.87376425855513307</v>
      </c>
      <c r="AI155" s="181">
        <v>374</v>
      </c>
      <c r="AJ155" s="182">
        <v>32</v>
      </c>
      <c r="AK155" s="180">
        <f t="shared" si="114"/>
        <v>8.5561497326203204E-2</v>
      </c>
      <c r="AL155" s="182">
        <v>342</v>
      </c>
      <c r="AM155" s="180">
        <f t="shared" si="115"/>
        <v>0.91443850267379678</v>
      </c>
      <c r="AN155" s="181">
        <f t="shared" si="116"/>
        <v>18876</v>
      </c>
      <c r="AO155" s="182">
        <f t="shared" si="117"/>
        <v>4452</v>
      </c>
      <c r="AP155" s="180">
        <f t="shared" si="118"/>
        <v>0.23585505403687221</v>
      </c>
      <c r="AQ155" s="220">
        <f t="shared" si="101"/>
        <v>14424</v>
      </c>
      <c r="AR155" s="180">
        <f t="shared" si="119"/>
        <v>0.76414494596312776</v>
      </c>
      <c r="AS155" s="69"/>
      <c r="AT155" s="284"/>
      <c r="AU155" s="345"/>
      <c r="AV155" s="110" t="s">
        <v>67</v>
      </c>
      <c r="AW155" s="140">
        <v>18904</v>
      </c>
      <c r="AX155" s="28">
        <v>4453</v>
      </c>
      <c r="AY155" s="63">
        <v>0.23555861193398223</v>
      </c>
      <c r="AZ155" s="28">
        <v>14451</v>
      </c>
      <c r="BA155" s="63">
        <v>0.7644413880660178</v>
      </c>
      <c r="BB155" s="69"/>
    </row>
    <row r="156" spans="1:64" ht="13.5" customHeight="1">
      <c r="B156" s="282">
        <v>51</v>
      </c>
      <c r="C156" s="343" t="s">
        <v>42</v>
      </c>
      <c r="D156" s="54" t="s">
        <v>130</v>
      </c>
      <c r="E156" s="175">
        <v>41</v>
      </c>
      <c r="F156" s="176">
        <v>8</v>
      </c>
      <c r="G156" s="174">
        <f t="shared" si="102"/>
        <v>0.1951219512195122</v>
      </c>
      <c r="H156" s="176">
        <v>33</v>
      </c>
      <c r="I156" s="174">
        <f t="shared" si="103"/>
        <v>0.80487804878048785</v>
      </c>
      <c r="J156" s="175">
        <v>101</v>
      </c>
      <c r="K156" s="176">
        <v>19</v>
      </c>
      <c r="L156" s="174">
        <f t="shared" si="104"/>
        <v>0.18811881188118812</v>
      </c>
      <c r="M156" s="176">
        <v>82</v>
      </c>
      <c r="N156" s="174">
        <f t="shared" si="105"/>
        <v>0.81188118811881194</v>
      </c>
      <c r="O156" s="175">
        <v>8896</v>
      </c>
      <c r="P156" s="176">
        <v>3441</v>
      </c>
      <c r="Q156" s="174">
        <f t="shared" si="106"/>
        <v>0.38680305755395683</v>
      </c>
      <c r="R156" s="176">
        <v>5455</v>
      </c>
      <c r="S156" s="174">
        <f t="shared" si="107"/>
        <v>0.61319694244604317</v>
      </c>
      <c r="T156" s="175">
        <v>6979</v>
      </c>
      <c r="U156" s="176">
        <v>2645</v>
      </c>
      <c r="V156" s="174">
        <f t="shared" si="108"/>
        <v>0.37899412523284137</v>
      </c>
      <c r="W156" s="176">
        <v>4334</v>
      </c>
      <c r="X156" s="174">
        <f t="shared" si="109"/>
        <v>0.62100587476715863</v>
      </c>
      <c r="Y156" s="175">
        <v>4118</v>
      </c>
      <c r="Z156" s="176">
        <v>1253</v>
      </c>
      <c r="AA156" s="174">
        <f t="shared" si="110"/>
        <v>0.30427391937833898</v>
      </c>
      <c r="AB156" s="176">
        <v>2865</v>
      </c>
      <c r="AC156" s="174">
        <f t="shared" si="111"/>
        <v>0.69572608062166097</v>
      </c>
      <c r="AD156" s="175">
        <v>1790</v>
      </c>
      <c r="AE156" s="176">
        <v>408</v>
      </c>
      <c r="AF156" s="174">
        <f t="shared" si="112"/>
        <v>0.22793296089385476</v>
      </c>
      <c r="AG156" s="176">
        <v>1382</v>
      </c>
      <c r="AH156" s="174">
        <f t="shared" si="113"/>
        <v>0.77206703910614527</v>
      </c>
      <c r="AI156" s="175">
        <v>563</v>
      </c>
      <c r="AJ156" s="176">
        <v>83</v>
      </c>
      <c r="AK156" s="174">
        <f t="shared" si="114"/>
        <v>0.14742451154529307</v>
      </c>
      <c r="AL156" s="176">
        <v>480</v>
      </c>
      <c r="AM156" s="174">
        <f t="shared" si="115"/>
        <v>0.85257548845470688</v>
      </c>
      <c r="AN156" s="175">
        <f t="shared" si="116"/>
        <v>22488</v>
      </c>
      <c r="AO156" s="176">
        <f t="shared" si="117"/>
        <v>7857</v>
      </c>
      <c r="AP156" s="174">
        <f t="shared" si="118"/>
        <v>0.34938633938100322</v>
      </c>
      <c r="AQ156" s="203">
        <f t="shared" si="101"/>
        <v>14631</v>
      </c>
      <c r="AR156" s="174">
        <f t="shared" si="119"/>
        <v>0.65061366061899684</v>
      </c>
      <c r="AS156" s="69"/>
      <c r="AT156" s="282">
        <v>51</v>
      </c>
      <c r="AU156" s="343" t="s">
        <v>42</v>
      </c>
      <c r="AV156" s="8" t="s">
        <v>123</v>
      </c>
      <c r="AW156" s="140">
        <v>21902</v>
      </c>
      <c r="AX156" s="28">
        <v>7640</v>
      </c>
      <c r="AY156" s="63">
        <v>0.34882659117888776</v>
      </c>
      <c r="AZ156" s="28">
        <v>14262</v>
      </c>
      <c r="BA156" s="63">
        <v>0.65117340882111219</v>
      </c>
      <c r="BB156" s="69"/>
    </row>
    <row r="157" spans="1:64" ht="13.5" customHeight="1">
      <c r="B157" s="283"/>
      <c r="C157" s="344"/>
      <c r="D157" s="49" t="s">
        <v>129</v>
      </c>
      <c r="E157" s="224">
        <v>9</v>
      </c>
      <c r="F157" s="212">
        <v>1</v>
      </c>
      <c r="G157" s="199">
        <f t="shared" si="102"/>
        <v>0.1111111111111111</v>
      </c>
      <c r="H157" s="212">
        <v>8</v>
      </c>
      <c r="I157" s="199">
        <f t="shared" si="103"/>
        <v>0.88888888888888884</v>
      </c>
      <c r="J157" s="224">
        <v>11</v>
      </c>
      <c r="K157" s="212">
        <v>2</v>
      </c>
      <c r="L157" s="199">
        <f t="shared" si="104"/>
        <v>0.18181818181818182</v>
      </c>
      <c r="M157" s="212">
        <v>9</v>
      </c>
      <c r="N157" s="199">
        <f t="shared" si="105"/>
        <v>0.81818181818181823</v>
      </c>
      <c r="O157" s="224">
        <v>2038</v>
      </c>
      <c r="P157" s="212">
        <v>503</v>
      </c>
      <c r="Q157" s="199">
        <f t="shared" si="106"/>
        <v>0.24681059862610402</v>
      </c>
      <c r="R157" s="212">
        <v>1535</v>
      </c>
      <c r="S157" s="199">
        <f t="shared" si="107"/>
        <v>0.75318940137389601</v>
      </c>
      <c r="T157" s="224">
        <v>957</v>
      </c>
      <c r="U157" s="212">
        <v>262</v>
      </c>
      <c r="V157" s="199">
        <f t="shared" si="108"/>
        <v>0.27377220480668757</v>
      </c>
      <c r="W157" s="212">
        <v>695</v>
      </c>
      <c r="X157" s="199">
        <f t="shared" si="109"/>
        <v>0.72622779519331249</v>
      </c>
      <c r="Y157" s="224">
        <v>462</v>
      </c>
      <c r="Z157" s="212">
        <v>85</v>
      </c>
      <c r="AA157" s="199">
        <f t="shared" si="110"/>
        <v>0.18398268398268397</v>
      </c>
      <c r="AB157" s="212">
        <v>377</v>
      </c>
      <c r="AC157" s="199">
        <f t="shared" si="111"/>
        <v>0.81601731601731597</v>
      </c>
      <c r="AD157" s="224">
        <v>219</v>
      </c>
      <c r="AE157" s="212">
        <v>26</v>
      </c>
      <c r="AF157" s="199">
        <f t="shared" si="112"/>
        <v>0.11872146118721461</v>
      </c>
      <c r="AG157" s="212">
        <v>193</v>
      </c>
      <c r="AH157" s="199">
        <f t="shared" si="113"/>
        <v>0.88127853881278539</v>
      </c>
      <c r="AI157" s="224">
        <v>116</v>
      </c>
      <c r="AJ157" s="212">
        <v>8</v>
      </c>
      <c r="AK157" s="199">
        <f t="shared" si="114"/>
        <v>6.8965517241379309E-2</v>
      </c>
      <c r="AL157" s="212">
        <v>108</v>
      </c>
      <c r="AM157" s="199">
        <f t="shared" si="115"/>
        <v>0.93103448275862066</v>
      </c>
      <c r="AN157" s="224">
        <f t="shared" si="116"/>
        <v>3812</v>
      </c>
      <c r="AO157" s="212">
        <f t="shared" si="117"/>
        <v>887</v>
      </c>
      <c r="AP157" s="199">
        <f t="shared" si="118"/>
        <v>0.2326862539349423</v>
      </c>
      <c r="AQ157" s="211">
        <f t="shared" si="101"/>
        <v>2925</v>
      </c>
      <c r="AR157" s="199">
        <f t="shared" si="119"/>
        <v>0.76731374606505776</v>
      </c>
      <c r="AS157" s="69"/>
      <c r="AT157" s="283"/>
      <c r="AU157" s="344"/>
      <c r="AV157" s="8" t="s">
        <v>129</v>
      </c>
      <c r="AW157" s="140">
        <v>3992</v>
      </c>
      <c r="AX157" s="28">
        <v>911</v>
      </c>
      <c r="AY157" s="63">
        <v>0.22820641282565129</v>
      </c>
      <c r="AZ157" s="28">
        <v>3081</v>
      </c>
      <c r="BA157" s="63">
        <v>0.77179358717434865</v>
      </c>
      <c r="BB157" s="69"/>
    </row>
    <row r="158" spans="1:64" ht="13.5" customHeight="1">
      <c r="B158" s="284"/>
      <c r="C158" s="345"/>
      <c r="D158" s="53" t="s">
        <v>128</v>
      </c>
      <c r="E158" s="181">
        <v>50</v>
      </c>
      <c r="F158" s="182">
        <v>9</v>
      </c>
      <c r="G158" s="180">
        <f t="shared" si="102"/>
        <v>0.18</v>
      </c>
      <c r="H158" s="182">
        <v>41</v>
      </c>
      <c r="I158" s="180">
        <f t="shared" si="103"/>
        <v>0.82</v>
      </c>
      <c r="J158" s="181">
        <v>112</v>
      </c>
      <c r="K158" s="182">
        <v>21</v>
      </c>
      <c r="L158" s="180">
        <f t="shared" si="104"/>
        <v>0.1875</v>
      </c>
      <c r="M158" s="182">
        <v>91</v>
      </c>
      <c r="N158" s="180">
        <f t="shared" si="105"/>
        <v>0.8125</v>
      </c>
      <c r="O158" s="181">
        <v>10934</v>
      </c>
      <c r="P158" s="182">
        <v>3944</v>
      </c>
      <c r="Q158" s="180">
        <f t="shared" si="106"/>
        <v>0.36070971282238889</v>
      </c>
      <c r="R158" s="182">
        <v>6990</v>
      </c>
      <c r="S158" s="180">
        <f t="shared" si="107"/>
        <v>0.63929028717761116</v>
      </c>
      <c r="T158" s="181">
        <v>7936</v>
      </c>
      <c r="U158" s="182">
        <v>2907</v>
      </c>
      <c r="V158" s="180">
        <f t="shared" si="108"/>
        <v>0.36630544354838712</v>
      </c>
      <c r="W158" s="182">
        <v>5029</v>
      </c>
      <c r="X158" s="180">
        <f t="shared" si="109"/>
        <v>0.63369455645161288</v>
      </c>
      <c r="Y158" s="181">
        <v>4580</v>
      </c>
      <c r="Z158" s="182">
        <v>1338</v>
      </c>
      <c r="AA158" s="180">
        <f t="shared" si="110"/>
        <v>0.29213973799126636</v>
      </c>
      <c r="AB158" s="182">
        <v>3242</v>
      </c>
      <c r="AC158" s="180">
        <f t="shared" si="111"/>
        <v>0.70786026200873364</v>
      </c>
      <c r="AD158" s="181">
        <v>2009</v>
      </c>
      <c r="AE158" s="182">
        <v>434</v>
      </c>
      <c r="AF158" s="180">
        <f t="shared" si="112"/>
        <v>0.21602787456445993</v>
      </c>
      <c r="AG158" s="182">
        <v>1575</v>
      </c>
      <c r="AH158" s="180">
        <f t="shared" si="113"/>
        <v>0.78397212543554007</v>
      </c>
      <c r="AI158" s="181">
        <v>679</v>
      </c>
      <c r="AJ158" s="182">
        <v>91</v>
      </c>
      <c r="AK158" s="180">
        <f t="shared" si="114"/>
        <v>0.13402061855670103</v>
      </c>
      <c r="AL158" s="182">
        <v>588</v>
      </c>
      <c r="AM158" s="180">
        <f t="shared" si="115"/>
        <v>0.865979381443299</v>
      </c>
      <c r="AN158" s="181">
        <f t="shared" si="116"/>
        <v>26300</v>
      </c>
      <c r="AO158" s="182">
        <f t="shared" si="117"/>
        <v>8744</v>
      </c>
      <c r="AP158" s="180">
        <f t="shared" si="118"/>
        <v>0.33247148288973383</v>
      </c>
      <c r="AQ158" s="220">
        <f t="shared" si="101"/>
        <v>17556</v>
      </c>
      <c r="AR158" s="180">
        <f t="shared" si="119"/>
        <v>0.66752851711026617</v>
      </c>
      <c r="AS158" s="69"/>
      <c r="AT158" s="284"/>
      <c r="AU158" s="345"/>
      <c r="AV158" s="110" t="s">
        <v>67</v>
      </c>
      <c r="AW158" s="140">
        <v>25894</v>
      </c>
      <c r="AX158" s="28">
        <v>8551</v>
      </c>
      <c r="AY158" s="63">
        <v>0.33023094153085658</v>
      </c>
      <c r="AZ158" s="28">
        <v>17343</v>
      </c>
      <c r="BA158" s="63">
        <v>0.66976905846914347</v>
      </c>
      <c r="BB158" s="69"/>
    </row>
    <row r="159" spans="1:64" ht="13.5" customHeight="1">
      <c r="B159" s="282">
        <v>52</v>
      </c>
      <c r="C159" s="343" t="s">
        <v>4</v>
      </c>
      <c r="D159" s="54" t="s">
        <v>130</v>
      </c>
      <c r="E159" s="175">
        <v>6</v>
      </c>
      <c r="F159" s="176">
        <v>1</v>
      </c>
      <c r="G159" s="174">
        <f t="shared" si="102"/>
        <v>0.16666666666666666</v>
      </c>
      <c r="H159" s="176">
        <v>5</v>
      </c>
      <c r="I159" s="174">
        <f t="shared" si="103"/>
        <v>0.83333333333333337</v>
      </c>
      <c r="J159" s="175">
        <v>10</v>
      </c>
      <c r="K159" s="176">
        <v>1</v>
      </c>
      <c r="L159" s="174">
        <f t="shared" si="104"/>
        <v>0.1</v>
      </c>
      <c r="M159" s="176">
        <v>9</v>
      </c>
      <c r="N159" s="174">
        <f t="shared" si="105"/>
        <v>0.9</v>
      </c>
      <c r="O159" s="175">
        <v>6650</v>
      </c>
      <c r="P159" s="176">
        <v>2354</v>
      </c>
      <c r="Q159" s="174">
        <f t="shared" si="106"/>
        <v>0.35398496240601501</v>
      </c>
      <c r="R159" s="176">
        <v>4296</v>
      </c>
      <c r="S159" s="174">
        <f t="shared" si="107"/>
        <v>0.64601503759398493</v>
      </c>
      <c r="T159" s="175">
        <v>5676</v>
      </c>
      <c r="U159" s="176">
        <v>1905</v>
      </c>
      <c r="V159" s="174">
        <f t="shared" si="108"/>
        <v>0.33562367864693449</v>
      </c>
      <c r="W159" s="176">
        <v>3771</v>
      </c>
      <c r="X159" s="174">
        <f t="shared" si="109"/>
        <v>0.66437632135306557</v>
      </c>
      <c r="Y159" s="175">
        <v>3427</v>
      </c>
      <c r="Z159" s="176">
        <v>875</v>
      </c>
      <c r="AA159" s="174">
        <f t="shared" si="110"/>
        <v>0.25532535745550045</v>
      </c>
      <c r="AB159" s="176">
        <v>2552</v>
      </c>
      <c r="AC159" s="174">
        <f t="shared" si="111"/>
        <v>0.74467464254449955</v>
      </c>
      <c r="AD159" s="175">
        <v>1631</v>
      </c>
      <c r="AE159" s="176">
        <v>293</v>
      </c>
      <c r="AF159" s="174">
        <f t="shared" si="112"/>
        <v>0.17964438994481913</v>
      </c>
      <c r="AG159" s="176">
        <v>1338</v>
      </c>
      <c r="AH159" s="174">
        <f t="shared" si="113"/>
        <v>0.82035561005518087</v>
      </c>
      <c r="AI159" s="175">
        <v>581</v>
      </c>
      <c r="AJ159" s="176">
        <v>54</v>
      </c>
      <c r="AK159" s="174">
        <f t="shared" si="114"/>
        <v>9.2943201376936319E-2</v>
      </c>
      <c r="AL159" s="176">
        <v>527</v>
      </c>
      <c r="AM159" s="174">
        <f t="shared" si="115"/>
        <v>0.90705679862306365</v>
      </c>
      <c r="AN159" s="175">
        <f t="shared" si="116"/>
        <v>17981</v>
      </c>
      <c r="AO159" s="176">
        <f t="shared" si="117"/>
        <v>5483</v>
      </c>
      <c r="AP159" s="174">
        <f t="shared" si="118"/>
        <v>0.30493298481730718</v>
      </c>
      <c r="AQ159" s="203">
        <f t="shared" si="101"/>
        <v>12498</v>
      </c>
      <c r="AR159" s="174">
        <f t="shared" si="119"/>
        <v>0.69506701518269287</v>
      </c>
      <c r="AS159" s="69"/>
      <c r="AT159" s="282">
        <v>52</v>
      </c>
      <c r="AU159" s="343" t="s">
        <v>4</v>
      </c>
      <c r="AV159" s="8" t="s">
        <v>123</v>
      </c>
      <c r="AW159" s="140">
        <v>17533</v>
      </c>
      <c r="AX159" s="28">
        <v>5333</v>
      </c>
      <c r="AY159" s="63">
        <v>0.30416928078480582</v>
      </c>
      <c r="AZ159" s="28">
        <v>12200</v>
      </c>
      <c r="BA159" s="63">
        <v>0.69583071921519424</v>
      </c>
      <c r="BB159" s="69"/>
    </row>
    <row r="160" spans="1:64" ht="13.5" customHeight="1">
      <c r="B160" s="283"/>
      <c r="C160" s="344"/>
      <c r="D160" s="49" t="s">
        <v>129</v>
      </c>
      <c r="E160" s="224">
        <v>0</v>
      </c>
      <c r="F160" s="212">
        <v>0</v>
      </c>
      <c r="G160" s="199" t="str">
        <f t="shared" si="102"/>
        <v>-</v>
      </c>
      <c r="H160" s="212">
        <v>0</v>
      </c>
      <c r="I160" s="199" t="str">
        <f t="shared" si="103"/>
        <v>-</v>
      </c>
      <c r="J160" s="224">
        <v>1</v>
      </c>
      <c r="K160" s="212">
        <v>0</v>
      </c>
      <c r="L160" s="199">
        <f t="shared" si="104"/>
        <v>0</v>
      </c>
      <c r="M160" s="212">
        <v>1</v>
      </c>
      <c r="N160" s="199">
        <f t="shared" si="105"/>
        <v>1</v>
      </c>
      <c r="O160" s="224">
        <v>1636</v>
      </c>
      <c r="P160" s="212">
        <v>373</v>
      </c>
      <c r="Q160" s="199">
        <f t="shared" si="106"/>
        <v>0.22799511002444989</v>
      </c>
      <c r="R160" s="212">
        <v>1263</v>
      </c>
      <c r="S160" s="199">
        <f t="shared" si="107"/>
        <v>0.77200488997555017</v>
      </c>
      <c r="T160" s="224">
        <v>821</v>
      </c>
      <c r="U160" s="212">
        <v>194</v>
      </c>
      <c r="V160" s="199">
        <f t="shared" si="108"/>
        <v>0.23629719853836784</v>
      </c>
      <c r="W160" s="212">
        <v>627</v>
      </c>
      <c r="X160" s="199">
        <f t="shared" si="109"/>
        <v>0.76370280146163216</v>
      </c>
      <c r="Y160" s="224">
        <v>374</v>
      </c>
      <c r="Z160" s="212">
        <v>57</v>
      </c>
      <c r="AA160" s="199">
        <f t="shared" si="110"/>
        <v>0.15240641711229946</v>
      </c>
      <c r="AB160" s="212">
        <v>317</v>
      </c>
      <c r="AC160" s="199">
        <f t="shared" si="111"/>
        <v>0.84759358288770048</v>
      </c>
      <c r="AD160" s="224">
        <v>147</v>
      </c>
      <c r="AE160" s="212">
        <v>16</v>
      </c>
      <c r="AF160" s="199">
        <f t="shared" si="112"/>
        <v>0.10884353741496598</v>
      </c>
      <c r="AG160" s="212">
        <v>131</v>
      </c>
      <c r="AH160" s="199">
        <f t="shared" si="113"/>
        <v>0.891156462585034</v>
      </c>
      <c r="AI160" s="224">
        <v>96</v>
      </c>
      <c r="AJ160" s="212">
        <v>1</v>
      </c>
      <c r="AK160" s="199">
        <f t="shared" si="114"/>
        <v>1.0416666666666666E-2</v>
      </c>
      <c r="AL160" s="212">
        <v>95</v>
      </c>
      <c r="AM160" s="199">
        <f t="shared" si="115"/>
        <v>0.98958333333333337</v>
      </c>
      <c r="AN160" s="224">
        <f t="shared" si="116"/>
        <v>3075</v>
      </c>
      <c r="AO160" s="212">
        <f t="shared" si="117"/>
        <v>641</v>
      </c>
      <c r="AP160" s="199">
        <f t="shared" si="118"/>
        <v>0.20845528455284554</v>
      </c>
      <c r="AQ160" s="211">
        <f t="shared" si="101"/>
        <v>2434</v>
      </c>
      <c r="AR160" s="199">
        <f t="shared" si="119"/>
        <v>0.79154471544715443</v>
      </c>
      <c r="AS160" s="69"/>
      <c r="AT160" s="283"/>
      <c r="AU160" s="344"/>
      <c r="AV160" s="8" t="s">
        <v>129</v>
      </c>
      <c r="AW160" s="140">
        <v>3192</v>
      </c>
      <c r="AX160" s="28">
        <v>630</v>
      </c>
      <c r="AY160" s="63">
        <v>0.19736842105263158</v>
      </c>
      <c r="AZ160" s="28">
        <v>2562</v>
      </c>
      <c r="BA160" s="63">
        <v>0.80263157894736847</v>
      </c>
      <c r="BB160" s="69"/>
    </row>
    <row r="161" spans="1:64" ht="13.5" customHeight="1">
      <c r="B161" s="284"/>
      <c r="C161" s="345"/>
      <c r="D161" s="53" t="s">
        <v>128</v>
      </c>
      <c r="E161" s="181">
        <v>6</v>
      </c>
      <c r="F161" s="182">
        <v>1</v>
      </c>
      <c r="G161" s="180">
        <f t="shared" si="102"/>
        <v>0.16666666666666666</v>
      </c>
      <c r="H161" s="182">
        <v>5</v>
      </c>
      <c r="I161" s="180">
        <f t="shared" si="103"/>
        <v>0.83333333333333337</v>
      </c>
      <c r="J161" s="181">
        <v>11</v>
      </c>
      <c r="K161" s="182">
        <v>1</v>
      </c>
      <c r="L161" s="180">
        <f t="shared" si="104"/>
        <v>9.0909090909090912E-2</v>
      </c>
      <c r="M161" s="182">
        <v>10</v>
      </c>
      <c r="N161" s="180">
        <f t="shared" si="105"/>
        <v>0.90909090909090906</v>
      </c>
      <c r="O161" s="181">
        <v>8286</v>
      </c>
      <c r="P161" s="182">
        <v>2727</v>
      </c>
      <c r="Q161" s="180">
        <f t="shared" si="106"/>
        <v>0.32910934105720491</v>
      </c>
      <c r="R161" s="182">
        <v>5559</v>
      </c>
      <c r="S161" s="180">
        <f t="shared" si="107"/>
        <v>0.67089065894279509</v>
      </c>
      <c r="T161" s="181">
        <v>6497</v>
      </c>
      <c r="U161" s="182">
        <v>2099</v>
      </c>
      <c r="V161" s="180">
        <f t="shared" si="108"/>
        <v>0.32307218716330616</v>
      </c>
      <c r="W161" s="182">
        <v>4398</v>
      </c>
      <c r="X161" s="180">
        <f t="shared" si="109"/>
        <v>0.6769278128366939</v>
      </c>
      <c r="Y161" s="181">
        <v>3801</v>
      </c>
      <c r="Z161" s="182">
        <v>932</v>
      </c>
      <c r="AA161" s="180">
        <f t="shared" si="110"/>
        <v>0.24519863193896344</v>
      </c>
      <c r="AB161" s="182">
        <v>2869</v>
      </c>
      <c r="AC161" s="180">
        <f t="shared" si="111"/>
        <v>0.75480136806103659</v>
      </c>
      <c r="AD161" s="181">
        <v>1778</v>
      </c>
      <c r="AE161" s="182">
        <v>309</v>
      </c>
      <c r="AF161" s="180">
        <f t="shared" si="112"/>
        <v>0.17379077615298089</v>
      </c>
      <c r="AG161" s="182">
        <v>1469</v>
      </c>
      <c r="AH161" s="180">
        <f t="shared" si="113"/>
        <v>0.82620922384701911</v>
      </c>
      <c r="AI161" s="181">
        <v>677</v>
      </c>
      <c r="AJ161" s="182">
        <v>55</v>
      </c>
      <c r="AK161" s="180">
        <f t="shared" si="114"/>
        <v>8.1240768094534718E-2</v>
      </c>
      <c r="AL161" s="182">
        <v>622</v>
      </c>
      <c r="AM161" s="180">
        <f t="shared" si="115"/>
        <v>0.91875923190546527</v>
      </c>
      <c r="AN161" s="181">
        <f t="shared" si="116"/>
        <v>21056</v>
      </c>
      <c r="AO161" s="182">
        <f t="shared" si="117"/>
        <v>6124</v>
      </c>
      <c r="AP161" s="180">
        <f t="shared" si="118"/>
        <v>0.29084346504559272</v>
      </c>
      <c r="AQ161" s="220">
        <f t="shared" si="101"/>
        <v>14932</v>
      </c>
      <c r="AR161" s="180">
        <f t="shared" si="119"/>
        <v>0.70915653495440734</v>
      </c>
      <c r="AS161" s="69"/>
      <c r="AT161" s="284"/>
      <c r="AU161" s="345"/>
      <c r="AV161" s="110" t="s">
        <v>67</v>
      </c>
      <c r="AW161" s="140">
        <v>20725</v>
      </c>
      <c r="AX161" s="28">
        <v>5963</v>
      </c>
      <c r="AY161" s="63">
        <v>0.28772014475271412</v>
      </c>
      <c r="AZ161" s="28">
        <v>14762</v>
      </c>
      <c r="BA161" s="63">
        <v>0.71227985524728588</v>
      </c>
      <c r="BB161" s="69"/>
    </row>
    <row r="162" spans="1:64" ht="13.5" customHeight="1">
      <c r="B162" s="282">
        <v>53</v>
      </c>
      <c r="C162" s="343" t="s">
        <v>19</v>
      </c>
      <c r="D162" s="54" t="s">
        <v>130</v>
      </c>
      <c r="E162" s="175">
        <v>10</v>
      </c>
      <c r="F162" s="176">
        <v>2</v>
      </c>
      <c r="G162" s="174">
        <f t="shared" si="102"/>
        <v>0.2</v>
      </c>
      <c r="H162" s="176">
        <v>8</v>
      </c>
      <c r="I162" s="174">
        <f t="shared" si="103"/>
        <v>0.8</v>
      </c>
      <c r="J162" s="175">
        <v>32</v>
      </c>
      <c r="K162" s="176">
        <v>8</v>
      </c>
      <c r="L162" s="174">
        <f t="shared" si="104"/>
        <v>0.25</v>
      </c>
      <c r="M162" s="176">
        <v>24</v>
      </c>
      <c r="N162" s="174">
        <f t="shared" si="105"/>
        <v>0.75</v>
      </c>
      <c r="O162" s="175">
        <v>3963</v>
      </c>
      <c r="P162" s="176">
        <v>1383</v>
      </c>
      <c r="Q162" s="174">
        <f t="shared" si="106"/>
        <v>0.34897804693414081</v>
      </c>
      <c r="R162" s="176">
        <v>2580</v>
      </c>
      <c r="S162" s="174">
        <f t="shared" si="107"/>
        <v>0.65102195306585919</v>
      </c>
      <c r="T162" s="175">
        <v>3231</v>
      </c>
      <c r="U162" s="176">
        <v>987</v>
      </c>
      <c r="V162" s="174">
        <f t="shared" si="108"/>
        <v>0.30547818012999073</v>
      </c>
      <c r="W162" s="176">
        <v>2244</v>
      </c>
      <c r="X162" s="174">
        <f t="shared" si="109"/>
        <v>0.69452181987000927</v>
      </c>
      <c r="Y162" s="175">
        <v>1971</v>
      </c>
      <c r="Z162" s="176">
        <v>420</v>
      </c>
      <c r="AA162" s="174">
        <f t="shared" si="110"/>
        <v>0.21308980213089801</v>
      </c>
      <c r="AB162" s="176">
        <v>1551</v>
      </c>
      <c r="AC162" s="174">
        <f t="shared" si="111"/>
        <v>0.78691019786910199</v>
      </c>
      <c r="AD162" s="175">
        <v>810</v>
      </c>
      <c r="AE162" s="176">
        <v>142</v>
      </c>
      <c r="AF162" s="174">
        <f t="shared" si="112"/>
        <v>0.17530864197530865</v>
      </c>
      <c r="AG162" s="176">
        <v>668</v>
      </c>
      <c r="AH162" s="174">
        <f t="shared" si="113"/>
        <v>0.8246913580246914</v>
      </c>
      <c r="AI162" s="175">
        <v>232</v>
      </c>
      <c r="AJ162" s="176">
        <v>25</v>
      </c>
      <c r="AK162" s="174">
        <f t="shared" si="114"/>
        <v>0.10775862068965517</v>
      </c>
      <c r="AL162" s="176">
        <v>207</v>
      </c>
      <c r="AM162" s="174">
        <f t="shared" si="115"/>
        <v>0.89224137931034486</v>
      </c>
      <c r="AN162" s="175">
        <f t="shared" si="116"/>
        <v>10249</v>
      </c>
      <c r="AO162" s="176">
        <f t="shared" si="117"/>
        <v>2967</v>
      </c>
      <c r="AP162" s="174">
        <f t="shared" si="118"/>
        <v>0.28949165772270463</v>
      </c>
      <c r="AQ162" s="203">
        <f t="shared" si="101"/>
        <v>7282</v>
      </c>
      <c r="AR162" s="174">
        <f t="shared" si="119"/>
        <v>0.71050834227729531</v>
      </c>
      <c r="AS162" s="69"/>
      <c r="AT162" s="282">
        <v>53</v>
      </c>
      <c r="AU162" s="343" t="s">
        <v>19</v>
      </c>
      <c r="AV162" s="8" t="s">
        <v>123</v>
      </c>
      <c r="AW162" s="140">
        <v>9949</v>
      </c>
      <c r="AX162" s="28">
        <v>2826</v>
      </c>
      <c r="AY162" s="63">
        <v>0.2840486481053372</v>
      </c>
      <c r="AZ162" s="28">
        <v>7123</v>
      </c>
      <c r="BA162" s="63">
        <v>0.71595135189466275</v>
      </c>
      <c r="BB162" s="69"/>
    </row>
    <row r="163" spans="1:64" ht="13.5" customHeight="1">
      <c r="B163" s="283"/>
      <c r="C163" s="344"/>
      <c r="D163" s="49" t="s">
        <v>129</v>
      </c>
      <c r="E163" s="224">
        <v>0</v>
      </c>
      <c r="F163" s="212">
        <v>0</v>
      </c>
      <c r="G163" s="199" t="str">
        <f t="shared" si="102"/>
        <v>-</v>
      </c>
      <c r="H163" s="212">
        <v>0</v>
      </c>
      <c r="I163" s="199" t="str">
        <f t="shared" si="103"/>
        <v>-</v>
      </c>
      <c r="J163" s="224">
        <v>6</v>
      </c>
      <c r="K163" s="212">
        <v>0</v>
      </c>
      <c r="L163" s="199">
        <f t="shared" si="104"/>
        <v>0</v>
      </c>
      <c r="M163" s="212">
        <v>6</v>
      </c>
      <c r="N163" s="199">
        <f t="shared" si="105"/>
        <v>1</v>
      </c>
      <c r="O163" s="224">
        <v>808</v>
      </c>
      <c r="P163" s="212">
        <v>227</v>
      </c>
      <c r="Q163" s="199">
        <f t="shared" si="106"/>
        <v>0.28094059405940597</v>
      </c>
      <c r="R163" s="212">
        <v>581</v>
      </c>
      <c r="S163" s="199">
        <f t="shared" si="107"/>
        <v>0.71905940594059403</v>
      </c>
      <c r="T163" s="224">
        <v>379</v>
      </c>
      <c r="U163" s="212">
        <v>84</v>
      </c>
      <c r="V163" s="199">
        <f t="shared" si="108"/>
        <v>0.22163588390501318</v>
      </c>
      <c r="W163" s="212">
        <v>295</v>
      </c>
      <c r="X163" s="199">
        <f t="shared" si="109"/>
        <v>0.77836411609498679</v>
      </c>
      <c r="Y163" s="224">
        <v>183</v>
      </c>
      <c r="Z163" s="212">
        <v>23</v>
      </c>
      <c r="AA163" s="199">
        <f t="shared" si="110"/>
        <v>0.12568306010928962</v>
      </c>
      <c r="AB163" s="212">
        <v>160</v>
      </c>
      <c r="AC163" s="199">
        <f t="shared" si="111"/>
        <v>0.87431693989071035</v>
      </c>
      <c r="AD163" s="224">
        <v>99</v>
      </c>
      <c r="AE163" s="212">
        <v>10</v>
      </c>
      <c r="AF163" s="199">
        <f t="shared" si="112"/>
        <v>0.10101010101010101</v>
      </c>
      <c r="AG163" s="212">
        <v>89</v>
      </c>
      <c r="AH163" s="199">
        <f t="shared" si="113"/>
        <v>0.89898989898989901</v>
      </c>
      <c r="AI163" s="224">
        <v>43</v>
      </c>
      <c r="AJ163" s="212">
        <v>1</v>
      </c>
      <c r="AK163" s="199">
        <f t="shared" si="114"/>
        <v>2.3255813953488372E-2</v>
      </c>
      <c r="AL163" s="212">
        <v>42</v>
      </c>
      <c r="AM163" s="199">
        <f t="shared" si="115"/>
        <v>0.97674418604651159</v>
      </c>
      <c r="AN163" s="224">
        <f t="shared" si="116"/>
        <v>1518</v>
      </c>
      <c r="AO163" s="212">
        <f t="shared" si="117"/>
        <v>345</v>
      </c>
      <c r="AP163" s="199">
        <f t="shared" si="118"/>
        <v>0.22727272727272727</v>
      </c>
      <c r="AQ163" s="211">
        <f t="shared" si="101"/>
        <v>1173</v>
      </c>
      <c r="AR163" s="199">
        <f t="shared" si="119"/>
        <v>0.77272727272727271</v>
      </c>
      <c r="AS163" s="69"/>
      <c r="AT163" s="283"/>
      <c r="AU163" s="344"/>
      <c r="AV163" s="8" t="s">
        <v>129</v>
      </c>
      <c r="AW163" s="140">
        <v>1654</v>
      </c>
      <c r="AX163" s="28">
        <v>321</v>
      </c>
      <c r="AY163" s="63">
        <v>0.19407496977025393</v>
      </c>
      <c r="AZ163" s="28">
        <v>1333</v>
      </c>
      <c r="BA163" s="63">
        <v>0.80592503022974604</v>
      </c>
      <c r="BB163" s="69"/>
    </row>
    <row r="164" spans="1:64" ht="13.5" customHeight="1">
      <c r="B164" s="284"/>
      <c r="C164" s="345"/>
      <c r="D164" s="53" t="s">
        <v>128</v>
      </c>
      <c r="E164" s="181">
        <v>10</v>
      </c>
      <c r="F164" s="182">
        <v>2</v>
      </c>
      <c r="G164" s="180">
        <f t="shared" si="102"/>
        <v>0.2</v>
      </c>
      <c r="H164" s="182">
        <v>8</v>
      </c>
      <c r="I164" s="180">
        <f t="shared" si="103"/>
        <v>0.8</v>
      </c>
      <c r="J164" s="181">
        <v>38</v>
      </c>
      <c r="K164" s="182">
        <v>8</v>
      </c>
      <c r="L164" s="180">
        <f t="shared" si="104"/>
        <v>0.21052631578947367</v>
      </c>
      <c r="M164" s="182">
        <v>30</v>
      </c>
      <c r="N164" s="180">
        <f t="shared" si="105"/>
        <v>0.78947368421052633</v>
      </c>
      <c r="O164" s="181">
        <v>4771</v>
      </c>
      <c r="P164" s="182">
        <v>1610</v>
      </c>
      <c r="Q164" s="180">
        <f t="shared" si="106"/>
        <v>0.33745546007126387</v>
      </c>
      <c r="R164" s="182">
        <v>3161</v>
      </c>
      <c r="S164" s="180">
        <f t="shared" si="107"/>
        <v>0.66254453992873608</v>
      </c>
      <c r="T164" s="181">
        <v>3610</v>
      </c>
      <c r="U164" s="182">
        <v>1071</v>
      </c>
      <c r="V164" s="180">
        <f t="shared" si="108"/>
        <v>0.2966759002770083</v>
      </c>
      <c r="W164" s="182">
        <v>2539</v>
      </c>
      <c r="X164" s="180">
        <f t="shared" si="109"/>
        <v>0.7033240997229917</v>
      </c>
      <c r="Y164" s="181">
        <v>2154</v>
      </c>
      <c r="Z164" s="182">
        <v>443</v>
      </c>
      <c r="AA164" s="180">
        <f t="shared" si="110"/>
        <v>0.20566388115134634</v>
      </c>
      <c r="AB164" s="182">
        <v>1711</v>
      </c>
      <c r="AC164" s="180">
        <f t="shared" si="111"/>
        <v>0.79433611884865363</v>
      </c>
      <c r="AD164" s="181">
        <v>909</v>
      </c>
      <c r="AE164" s="182">
        <v>152</v>
      </c>
      <c r="AF164" s="180">
        <f t="shared" si="112"/>
        <v>0.16721672167216722</v>
      </c>
      <c r="AG164" s="182">
        <v>757</v>
      </c>
      <c r="AH164" s="180">
        <f t="shared" si="113"/>
        <v>0.83278327832783283</v>
      </c>
      <c r="AI164" s="181">
        <v>275</v>
      </c>
      <c r="AJ164" s="182">
        <v>26</v>
      </c>
      <c r="AK164" s="180">
        <f t="shared" si="114"/>
        <v>9.4545454545454544E-2</v>
      </c>
      <c r="AL164" s="182">
        <v>249</v>
      </c>
      <c r="AM164" s="180">
        <f t="shared" si="115"/>
        <v>0.9054545454545454</v>
      </c>
      <c r="AN164" s="181">
        <f t="shared" si="116"/>
        <v>11767</v>
      </c>
      <c r="AO164" s="182">
        <f t="shared" si="117"/>
        <v>3312</v>
      </c>
      <c r="AP164" s="180">
        <f t="shared" si="118"/>
        <v>0.28146511430271098</v>
      </c>
      <c r="AQ164" s="220">
        <f t="shared" si="101"/>
        <v>8455</v>
      </c>
      <c r="AR164" s="180">
        <f t="shared" si="119"/>
        <v>0.71853488569728907</v>
      </c>
      <c r="AS164" s="69"/>
      <c r="AT164" s="284"/>
      <c r="AU164" s="345"/>
      <c r="AV164" s="110" t="s">
        <v>67</v>
      </c>
      <c r="AW164" s="140">
        <v>11603</v>
      </c>
      <c r="AX164" s="28">
        <v>3147</v>
      </c>
      <c r="AY164" s="63">
        <v>0.27122295957941911</v>
      </c>
      <c r="AZ164" s="28">
        <v>8456</v>
      </c>
      <c r="BA164" s="63">
        <v>0.72877704042058089</v>
      </c>
      <c r="BB164" s="69"/>
    </row>
    <row r="165" spans="1:64" ht="13.5" customHeight="1">
      <c r="B165" s="282">
        <v>54</v>
      </c>
      <c r="C165" s="343" t="s">
        <v>24</v>
      </c>
      <c r="D165" s="54" t="s">
        <v>130</v>
      </c>
      <c r="E165" s="175">
        <v>7</v>
      </c>
      <c r="F165" s="176">
        <v>2</v>
      </c>
      <c r="G165" s="174">
        <f t="shared" si="102"/>
        <v>0.2857142857142857</v>
      </c>
      <c r="H165" s="176">
        <v>5</v>
      </c>
      <c r="I165" s="174">
        <f t="shared" si="103"/>
        <v>0.7142857142857143</v>
      </c>
      <c r="J165" s="175">
        <v>58</v>
      </c>
      <c r="K165" s="176">
        <v>8</v>
      </c>
      <c r="L165" s="174">
        <f t="shared" si="104"/>
        <v>0.13793103448275862</v>
      </c>
      <c r="M165" s="176">
        <v>50</v>
      </c>
      <c r="N165" s="174">
        <f t="shared" si="105"/>
        <v>0.86206896551724133</v>
      </c>
      <c r="O165" s="175">
        <v>6133</v>
      </c>
      <c r="P165" s="176">
        <v>2462</v>
      </c>
      <c r="Q165" s="174">
        <f t="shared" si="106"/>
        <v>0.40143486059024946</v>
      </c>
      <c r="R165" s="176">
        <v>3671</v>
      </c>
      <c r="S165" s="174">
        <f t="shared" si="107"/>
        <v>0.59856513940975054</v>
      </c>
      <c r="T165" s="175">
        <v>5174</v>
      </c>
      <c r="U165" s="176">
        <v>1963</v>
      </c>
      <c r="V165" s="174">
        <f t="shared" si="108"/>
        <v>0.37939698492462309</v>
      </c>
      <c r="W165" s="176">
        <v>3211</v>
      </c>
      <c r="X165" s="174">
        <f t="shared" si="109"/>
        <v>0.62060301507537685</v>
      </c>
      <c r="Y165" s="175">
        <v>3133</v>
      </c>
      <c r="Z165" s="176">
        <v>863</v>
      </c>
      <c r="AA165" s="174">
        <f t="shared" si="110"/>
        <v>0.27545483562081075</v>
      </c>
      <c r="AB165" s="176">
        <v>2270</v>
      </c>
      <c r="AC165" s="174">
        <f t="shared" si="111"/>
        <v>0.72454516437918925</v>
      </c>
      <c r="AD165" s="175">
        <v>1386</v>
      </c>
      <c r="AE165" s="176">
        <v>270</v>
      </c>
      <c r="AF165" s="174">
        <f t="shared" si="112"/>
        <v>0.19480519480519481</v>
      </c>
      <c r="AG165" s="176">
        <v>1116</v>
      </c>
      <c r="AH165" s="174">
        <f t="shared" si="113"/>
        <v>0.80519480519480524</v>
      </c>
      <c r="AI165" s="175">
        <v>458</v>
      </c>
      <c r="AJ165" s="176">
        <v>57</v>
      </c>
      <c r="AK165" s="174">
        <f t="shared" si="114"/>
        <v>0.12445414847161572</v>
      </c>
      <c r="AL165" s="176">
        <v>401</v>
      </c>
      <c r="AM165" s="174">
        <f t="shared" si="115"/>
        <v>0.87554585152838427</v>
      </c>
      <c r="AN165" s="175">
        <f t="shared" si="116"/>
        <v>16349</v>
      </c>
      <c r="AO165" s="176">
        <f t="shared" si="117"/>
        <v>5625</v>
      </c>
      <c r="AP165" s="174">
        <f t="shared" si="118"/>
        <v>0.34405774053458926</v>
      </c>
      <c r="AQ165" s="203">
        <f t="shared" si="101"/>
        <v>10724</v>
      </c>
      <c r="AR165" s="174">
        <f t="shared" si="119"/>
        <v>0.65594225946541074</v>
      </c>
      <c r="AS165" s="69"/>
      <c r="AT165" s="282">
        <v>54</v>
      </c>
      <c r="AU165" s="343" t="s">
        <v>24</v>
      </c>
      <c r="AV165" s="8" t="s">
        <v>123</v>
      </c>
      <c r="AW165" s="140">
        <v>16107</v>
      </c>
      <c r="AX165" s="28">
        <v>5315</v>
      </c>
      <c r="AY165" s="63">
        <v>0.32998075370956725</v>
      </c>
      <c r="AZ165" s="28">
        <v>10792</v>
      </c>
      <c r="BA165" s="63">
        <v>0.67001924629043275</v>
      </c>
      <c r="BB165" s="69"/>
    </row>
    <row r="166" spans="1:64" ht="13.5" customHeight="1">
      <c r="A166" s="55"/>
      <c r="B166" s="283"/>
      <c r="C166" s="344"/>
      <c r="D166" s="49" t="s">
        <v>129</v>
      </c>
      <c r="E166" s="224">
        <v>3</v>
      </c>
      <c r="F166" s="212">
        <v>0</v>
      </c>
      <c r="G166" s="199">
        <f t="shared" si="102"/>
        <v>0</v>
      </c>
      <c r="H166" s="212">
        <v>3</v>
      </c>
      <c r="I166" s="199">
        <f t="shared" si="103"/>
        <v>1</v>
      </c>
      <c r="J166" s="224">
        <v>6</v>
      </c>
      <c r="K166" s="212">
        <v>0</v>
      </c>
      <c r="L166" s="199">
        <f t="shared" si="104"/>
        <v>0</v>
      </c>
      <c r="M166" s="212">
        <v>6</v>
      </c>
      <c r="N166" s="199">
        <f t="shared" si="105"/>
        <v>1</v>
      </c>
      <c r="O166" s="224">
        <v>1334</v>
      </c>
      <c r="P166" s="212">
        <v>354</v>
      </c>
      <c r="Q166" s="199">
        <f t="shared" si="106"/>
        <v>0.26536731634182908</v>
      </c>
      <c r="R166" s="212">
        <v>980</v>
      </c>
      <c r="S166" s="199">
        <f t="shared" si="107"/>
        <v>0.73463268365817092</v>
      </c>
      <c r="T166" s="224">
        <v>686</v>
      </c>
      <c r="U166" s="212">
        <v>187</v>
      </c>
      <c r="V166" s="199">
        <f t="shared" si="108"/>
        <v>0.27259475218658891</v>
      </c>
      <c r="W166" s="212">
        <v>499</v>
      </c>
      <c r="X166" s="199">
        <f t="shared" si="109"/>
        <v>0.72740524781341109</v>
      </c>
      <c r="Y166" s="224">
        <v>332</v>
      </c>
      <c r="Z166" s="212">
        <v>62</v>
      </c>
      <c r="AA166" s="199">
        <f t="shared" si="110"/>
        <v>0.18674698795180722</v>
      </c>
      <c r="AB166" s="212">
        <v>270</v>
      </c>
      <c r="AC166" s="199">
        <f t="shared" si="111"/>
        <v>0.81325301204819278</v>
      </c>
      <c r="AD166" s="224">
        <v>150</v>
      </c>
      <c r="AE166" s="212">
        <v>11</v>
      </c>
      <c r="AF166" s="199">
        <f t="shared" si="112"/>
        <v>7.3333333333333334E-2</v>
      </c>
      <c r="AG166" s="212">
        <v>139</v>
      </c>
      <c r="AH166" s="199">
        <f t="shared" si="113"/>
        <v>0.92666666666666664</v>
      </c>
      <c r="AI166" s="224">
        <v>74</v>
      </c>
      <c r="AJ166" s="212">
        <v>0</v>
      </c>
      <c r="AK166" s="199">
        <f t="shared" si="114"/>
        <v>0</v>
      </c>
      <c r="AL166" s="212">
        <v>74</v>
      </c>
      <c r="AM166" s="199">
        <f t="shared" si="115"/>
        <v>1</v>
      </c>
      <c r="AN166" s="224">
        <f t="shared" si="116"/>
        <v>2585</v>
      </c>
      <c r="AO166" s="212">
        <f t="shared" si="117"/>
        <v>614</v>
      </c>
      <c r="AP166" s="199">
        <f t="shared" si="118"/>
        <v>0.23752417794970987</v>
      </c>
      <c r="AQ166" s="211">
        <f t="shared" si="101"/>
        <v>1971</v>
      </c>
      <c r="AR166" s="199">
        <f t="shared" si="119"/>
        <v>0.76247582205029019</v>
      </c>
      <c r="AS166" s="69"/>
      <c r="AT166" s="283"/>
      <c r="AU166" s="344"/>
      <c r="AV166" s="8" t="s">
        <v>129</v>
      </c>
      <c r="AW166" s="140">
        <v>2891</v>
      </c>
      <c r="AX166" s="28">
        <v>588</v>
      </c>
      <c r="AY166" s="63">
        <v>0.20338983050847459</v>
      </c>
      <c r="AZ166" s="28">
        <v>2303</v>
      </c>
      <c r="BA166" s="63">
        <v>0.79661016949152541</v>
      </c>
      <c r="BB166" s="69"/>
    </row>
    <row r="167" spans="1:64" ht="13.5" customHeight="1">
      <c r="A167" s="55"/>
      <c r="B167" s="284"/>
      <c r="C167" s="345"/>
      <c r="D167" s="53" t="s">
        <v>128</v>
      </c>
      <c r="E167" s="181">
        <v>10</v>
      </c>
      <c r="F167" s="182">
        <v>2</v>
      </c>
      <c r="G167" s="180">
        <f t="shared" si="102"/>
        <v>0.2</v>
      </c>
      <c r="H167" s="182">
        <v>8</v>
      </c>
      <c r="I167" s="180">
        <f t="shared" si="103"/>
        <v>0.8</v>
      </c>
      <c r="J167" s="181">
        <v>64</v>
      </c>
      <c r="K167" s="182">
        <v>8</v>
      </c>
      <c r="L167" s="180">
        <f t="shared" si="104"/>
        <v>0.125</v>
      </c>
      <c r="M167" s="182">
        <v>56</v>
      </c>
      <c r="N167" s="180">
        <f t="shared" si="105"/>
        <v>0.875</v>
      </c>
      <c r="O167" s="181">
        <v>7467</v>
      </c>
      <c r="P167" s="182">
        <v>2816</v>
      </c>
      <c r="Q167" s="180">
        <f t="shared" si="106"/>
        <v>0.37712602115976968</v>
      </c>
      <c r="R167" s="182">
        <v>4651</v>
      </c>
      <c r="S167" s="180">
        <f t="shared" si="107"/>
        <v>0.62287397884023032</v>
      </c>
      <c r="T167" s="181">
        <v>5860</v>
      </c>
      <c r="U167" s="182">
        <v>2150</v>
      </c>
      <c r="V167" s="180">
        <f t="shared" si="108"/>
        <v>0.36689419795221845</v>
      </c>
      <c r="W167" s="182">
        <v>3710</v>
      </c>
      <c r="X167" s="180">
        <f t="shared" si="109"/>
        <v>0.63310580204778155</v>
      </c>
      <c r="Y167" s="181">
        <v>3465</v>
      </c>
      <c r="Z167" s="182">
        <v>925</v>
      </c>
      <c r="AA167" s="180">
        <f t="shared" si="110"/>
        <v>0.26695526695526695</v>
      </c>
      <c r="AB167" s="182">
        <v>2540</v>
      </c>
      <c r="AC167" s="180">
        <f t="shared" si="111"/>
        <v>0.73304473304473305</v>
      </c>
      <c r="AD167" s="181">
        <v>1536</v>
      </c>
      <c r="AE167" s="182">
        <v>281</v>
      </c>
      <c r="AF167" s="180">
        <f t="shared" si="112"/>
        <v>0.18294270833333334</v>
      </c>
      <c r="AG167" s="182">
        <v>1255</v>
      </c>
      <c r="AH167" s="180">
        <f t="shared" si="113"/>
        <v>0.81705729166666663</v>
      </c>
      <c r="AI167" s="181">
        <v>532</v>
      </c>
      <c r="AJ167" s="182">
        <v>57</v>
      </c>
      <c r="AK167" s="180">
        <f t="shared" si="114"/>
        <v>0.10714285714285714</v>
      </c>
      <c r="AL167" s="182">
        <v>475</v>
      </c>
      <c r="AM167" s="180">
        <f t="shared" si="115"/>
        <v>0.8928571428571429</v>
      </c>
      <c r="AN167" s="181">
        <f t="shared" si="116"/>
        <v>18934</v>
      </c>
      <c r="AO167" s="182">
        <f t="shared" si="117"/>
        <v>6239</v>
      </c>
      <c r="AP167" s="180">
        <f t="shared" si="118"/>
        <v>0.32951304531530579</v>
      </c>
      <c r="AQ167" s="220">
        <f t="shared" si="101"/>
        <v>12695</v>
      </c>
      <c r="AR167" s="180">
        <f t="shared" si="119"/>
        <v>0.67048695468469421</v>
      </c>
      <c r="AS167" s="69"/>
      <c r="AT167" s="284"/>
      <c r="AU167" s="345"/>
      <c r="AV167" s="110" t="s">
        <v>67</v>
      </c>
      <c r="AW167" s="140">
        <v>18998</v>
      </c>
      <c r="AX167" s="28">
        <v>5903</v>
      </c>
      <c r="AY167" s="63">
        <v>0.31071691757027053</v>
      </c>
      <c r="AZ167" s="28">
        <v>13095</v>
      </c>
      <c r="BA167" s="63">
        <v>0.68928308242972947</v>
      </c>
      <c r="BB167" s="69"/>
      <c r="BD167" s="2"/>
      <c r="BE167" s="59"/>
      <c r="BF167" s="59"/>
      <c r="BG167" s="59"/>
      <c r="BH167" s="59"/>
      <c r="BI167" s="59"/>
      <c r="BJ167" s="59"/>
      <c r="BK167" s="59"/>
      <c r="BL167" s="59"/>
    </row>
    <row r="168" spans="1:64" ht="13.5" customHeight="1">
      <c r="A168" s="55"/>
      <c r="B168" s="282">
        <v>55</v>
      </c>
      <c r="C168" s="343" t="s">
        <v>15</v>
      </c>
      <c r="D168" s="54" t="s">
        <v>130</v>
      </c>
      <c r="E168" s="175">
        <v>22</v>
      </c>
      <c r="F168" s="176">
        <v>0</v>
      </c>
      <c r="G168" s="174">
        <f t="shared" si="102"/>
        <v>0</v>
      </c>
      <c r="H168" s="176">
        <v>22</v>
      </c>
      <c r="I168" s="174">
        <f t="shared" si="103"/>
        <v>1</v>
      </c>
      <c r="J168" s="175">
        <v>54</v>
      </c>
      <c r="K168" s="176">
        <v>10</v>
      </c>
      <c r="L168" s="174">
        <f t="shared" si="104"/>
        <v>0.18518518518518517</v>
      </c>
      <c r="M168" s="176">
        <v>44</v>
      </c>
      <c r="N168" s="174">
        <f t="shared" si="105"/>
        <v>0.81481481481481477</v>
      </c>
      <c r="O168" s="175">
        <v>6089</v>
      </c>
      <c r="P168" s="176">
        <v>1852</v>
      </c>
      <c r="Q168" s="174">
        <f t="shared" si="106"/>
        <v>0.30415503366726887</v>
      </c>
      <c r="R168" s="176">
        <v>4237</v>
      </c>
      <c r="S168" s="174">
        <f t="shared" si="107"/>
        <v>0.69584496633273119</v>
      </c>
      <c r="T168" s="175">
        <v>5662</v>
      </c>
      <c r="U168" s="176">
        <v>1741</v>
      </c>
      <c r="V168" s="174">
        <f t="shared" si="108"/>
        <v>0.30748851995761217</v>
      </c>
      <c r="W168" s="176">
        <v>3921</v>
      </c>
      <c r="X168" s="174">
        <f t="shared" si="109"/>
        <v>0.69251148004238783</v>
      </c>
      <c r="Y168" s="175">
        <v>3416</v>
      </c>
      <c r="Z168" s="176">
        <v>853</v>
      </c>
      <c r="AA168" s="174">
        <f t="shared" si="110"/>
        <v>0.24970725995316159</v>
      </c>
      <c r="AB168" s="176">
        <v>2563</v>
      </c>
      <c r="AC168" s="174">
        <f t="shared" si="111"/>
        <v>0.75029274004683844</v>
      </c>
      <c r="AD168" s="175">
        <v>1314</v>
      </c>
      <c r="AE168" s="176">
        <v>222</v>
      </c>
      <c r="AF168" s="174">
        <f t="shared" si="112"/>
        <v>0.16894977168949771</v>
      </c>
      <c r="AG168" s="176">
        <v>1092</v>
      </c>
      <c r="AH168" s="174">
        <f t="shared" si="113"/>
        <v>0.83105022831050224</v>
      </c>
      <c r="AI168" s="175">
        <v>306</v>
      </c>
      <c r="AJ168" s="176">
        <v>25</v>
      </c>
      <c r="AK168" s="174">
        <f t="shared" si="114"/>
        <v>8.1699346405228759E-2</v>
      </c>
      <c r="AL168" s="176">
        <v>281</v>
      </c>
      <c r="AM168" s="174">
        <f t="shared" si="115"/>
        <v>0.9183006535947712</v>
      </c>
      <c r="AN168" s="175">
        <f t="shared" si="116"/>
        <v>16863</v>
      </c>
      <c r="AO168" s="176">
        <f t="shared" si="117"/>
        <v>4703</v>
      </c>
      <c r="AP168" s="174">
        <f t="shared" si="118"/>
        <v>0.27889462136037479</v>
      </c>
      <c r="AQ168" s="203">
        <f t="shared" si="101"/>
        <v>12160</v>
      </c>
      <c r="AR168" s="174">
        <f t="shared" si="119"/>
        <v>0.72110537863962521</v>
      </c>
      <c r="AS168" s="69"/>
      <c r="AT168" s="282">
        <v>55</v>
      </c>
      <c r="AU168" s="343" t="s">
        <v>15</v>
      </c>
      <c r="AV168" s="8" t="s">
        <v>123</v>
      </c>
      <c r="AW168" s="140">
        <v>16746</v>
      </c>
      <c r="AX168" s="28">
        <v>4743</v>
      </c>
      <c r="AY168" s="63">
        <v>0.28323181655320673</v>
      </c>
      <c r="AZ168" s="28">
        <v>12003</v>
      </c>
      <c r="BA168" s="63">
        <v>0.71676818344679327</v>
      </c>
      <c r="BB168" s="69"/>
      <c r="BD168" s="60"/>
      <c r="BE168" s="59"/>
      <c r="BF168" s="59"/>
      <c r="BG168" s="59"/>
      <c r="BH168" s="59"/>
      <c r="BI168" s="59"/>
      <c r="BJ168" s="59"/>
      <c r="BK168" s="59"/>
      <c r="BL168" s="59"/>
    </row>
    <row r="169" spans="1:64" ht="13.5" customHeight="1">
      <c r="A169" s="55"/>
      <c r="B169" s="283"/>
      <c r="C169" s="344"/>
      <c r="D169" s="49" t="s">
        <v>129</v>
      </c>
      <c r="E169" s="224">
        <v>1</v>
      </c>
      <c r="F169" s="212">
        <v>0</v>
      </c>
      <c r="G169" s="199">
        <f t="shared" si="102"/>
        <v>0</v>
      </c>
      <c r="H169" s="212">
        <v>1</v>
      </c>
      <c r="I169" s="199">
        <f t="shared" si="103"/>
        <v>1</v>
      </c>
      <c r="J169" s="224">
        <v>6</v>
      </c>
      <c r="K169" s="212">
        <v>0</v>
      </c>
      <c r="L169" s="199">
        <f t="shared" si="104"/>
        <v>0</v>
      </c>
      <c r="M169" s="212">
        <v>6</v>
      </c>
      <c r="N169" s="199">
        <f t="shared" si="105"/>
        <v>1</v>
      </c>
      <c r="O169" s="224">
        <v>1324</v>
      </c>
      <c r="P169" s="212">
        <v>192</v>
      </c>
      <c r="Q169" s="199">
        <f t="shared" si="106"/>
        <v>0.14501510574018128</v>
      </c>
      <c r="R169" s="212">
        <v>1132</v>
      </c>
      <c r="S169" s="199">
        <f t="shared" si="107"/>
        <v>0.85498489425981872</v>
      </c>
      <c r="T169" s="224">
        <v>703</v>
      </c>
      <c r="U169" s="212">
        <v>123</v>
      </c>
      <c r="V169" s="199">
        <f t="shared" si="108"/>
        <v>0.17496443812233287</v>
      </c>
      <c r="W169" s="212">
        <v>580</v>
      </c>
      <c r="X169" s="199">
        <f t="shared" si="109"/>
        <v>0.82503556187766713</v>
      </c>
      <c r="Y169" s="224">
        <v>325</v>
      </c>
      <c r="Z169" s="212">
        <v>39</v>
      </c>
      <c r="AA169" s="199">
        <f t="shared" si="110"/>
        <v>0.12</v>
      </c>
      <c r="AB169" s="212">
        <v>286</v>
      </c>
      <c r="AC169" s="199">
        <f t="shared" si="111"/>
        <v>0.88</v>
      </c>
      <c r="AD169" s="224">
        <v>136</v>
      </c>
      <c r="AE169" s="212">
        <v>8</v>
      </c>
      <c r="AF169" s="199">
        <f t="shared" si="112"/>
        <v>5.8823529411764705E-2</v>
      </c>
      <c r="AG169" s="212">
        <v>128</v>
      </c>
      <c r="AH169" s="199">
        <f t="shared" si="113"/>
        <v>0.94117647058823528</v>
      </c>
      <c r="AI169" s="224">
        <v>45</v>
      </c>
      <c r="AJ169" s="212">
        <v>1</v>
      </c>
      <c r="AK169" s="199">
        <f t="shared" si="114"/>
        <v>2.2222222222222223E-2</v>
      </c>
      <c r="AL169" s="212">
        <v>44</v>
      </c>
      <c r="AM169" s="199">
        <f t="shared" si="115"/>
        <v>0.97777777777777775</v>
      </c>
      <c r="AN169" s="224">
        <f t="shared" si="116"/>
        <v>2540</v>
      </c>
      <c r="AO169" s="212">
        <f t="shared" si="117"/>
        <v>363</v>
      </c>
      <c r="AP169" s="199">
        <f t="shared" si="118"/>
        <v>0.14291338582677166</v>
      </c>
      <c r="AQ169" s="211">
        <f t="shared" si="101"/>
        <v>2177</v>
      </c>
      <c r="AR169" s="199">
        <f t="shared" si="119"/>
        <v>0.8570866141732284</v>
      </c>
      <c r="AS169" s="69"/>
      <c r="AT169" s="283"/>
      <c r="AU169" s="344"/>
      <c r="AV169" s="8" t="s">
        <v>129</v>
      </c>
      <c r="AW169" s="140">
        <v>2833</v>
      </c>
      <c r="AX169" s="28">
        <v>366</v>
      </c>
      <c r="AY169" s="63">
        <v>0.1291916696081892</v>
      </c>
      <c r="AZ169" s="28">
        <v>2467</v>
      </c>
      <c r="BA169" s="63">
        <v>0.87080833039181083</v>
      </c>
      <c r="BB169" s="69"/>
      <c r="BD169" s="60"/>
      <c r="BE169" s="59"/>
      <c r="BF169" s="59"/>
      <c r="BG169" s="59"/>
      <c r="BH169" s="59"/>
      <c r="BI169" s="59"/>
      <c r="BJ169" s="59"/>
      <c r="BK169" s="59"/>
      <c r="BL169" s="59"/>
    </row>
    <row r="170" spans="1:64" ht="13.5" customHeight="1">
      <c r="A170" s="55"/>
      <c r="B170" s="284"/>
      <c r="C170" s="345"/>
      <c r="D170" s="53" t="s">
        <v>128</v>
      </c>
      <c r="E170" s="181">
        <v>23</v>
      </c>
      <c r="F170" s="182">
        <v>0</v>
      </c>
      <c r="G170" s="180">
        <f t="shared" si="102"/>
        <v>0</v>
      </c>
      <c r="H170" s="182">
        <v>23</v>
      </c>
      <c r="I170" s="180">
        <f t="shared" si="103"/>
        <v>1</v>
      </c>
      <c r="J170" s="181">
        <v>60</v>
      </c>
      <c r="K170" s="182">
        <v>10</v>
      </c>
      <c r="L170" s="180">
        <f t="shared" si="104"/>
        <v>0.16666666666666666</v>
      </c>
      <c r="M170" s="182">
        <v>50</v>
      </c>
      <c r="N170" s="180">
        <f t="shared" si="105"/>
        <v>0.83333333333333337</v>
      </c>
      <c r="O170" s="181">
        <v>7413</v>
      </c>
      <c r="P170" s="182">
        <v>2044</v>
      </c>
      <c r="Q170" s="180">
        <f t="shared" si="106"/>
        <v>0.27573182247403211</v>
      </c>
      <c r="R170" s="182">
        <v>5369</v>
      </c>
      <c r="S170" s="180">
        <f t="shared" si="107"/>
        <v>0.72426817752596795</v>
      </c>
      <c r="T170" s="181">
        <v>6365</v>
      </c>
      <c r="U170" s="182">
        <v>1864</v>
      </c>
      <c r="V170" s="180">
        <f t="shared" si="108"/>
        <v>0.29285153181461115</v>
      </c>
      <c r="W170" s="182">
        <v>4501</v>
      </c>
      <c r="X170" s="180">
        <f t="shared" si="109"/>
        <v>0.70714846818538879</v>
      </c>
      <c r="Y170" s="181">
        <v>3741</v>
      </c>
      <c r="Z170" s="182">
        <v>892</v>
      </c>
      <c r="AA170" s="180">
        <f t="shared" si="110"/>
        <v>0.23843892007484629</v>
      </c>
      <c r="AB170" s="182">
        <v>2849</v>
      </c>
      <c r="AC170" s="180">
        <f t="shared" si="111"/>
        <v>0.76156107992515365</v>
      </c>
      <c r="AD170" s="181">
        <v>1450</v>
      </c>
      <c r="AE170" s="182">
        <v>230</v>
      </c>
      <c r="AF170" s="180">
        <f t="shared" si="112"/>
        <v>0.15862068965517243</v>
      </c>
      <c r="AG170" s="182">
        <v>1220</v>
      </c>
      <c r="AH170" s="180">
        <f t="shared" si="113"/>
        <v>0.8413793103448276</v>
      </c>
      <c r="AI170" s="181">
        <v>351</v>
      </c>
      <c r="AJ170" s="182">
        <v>26</v>
      </c>
      <c r="AK170" s="180">
        <f t="shared" si="114"/>
        <v>7.407407407407407E-2</v>
      </c>
      <c r="AL170" s="182">
        <v>325</v>
      </c>
      <c r="AM170" s="180">
        <f t="shared" si="115"/>
        <v>0.92592592592592593</v>
      </c>
      <c r="AN170" s="181">
        <f t="shared" si="116"/>
        <v>19403</v>
      </c>
      <c r="AO170" s="182">
        <f t="shared" si="117"/>
        <v>5066</v>
      </c>
      <c r="AP170" s="180">
        <f t="shared" si="118"/>
        <v>0.2610936453125805</v>
      </c>
      <c r="AQ170" s="220">
        <f t="shared" si="101"/>
        <v>14337</v>
      </c>
      <c r="AR170" s="180">
        <f t="shared" si="119"/>
        <v>0.7389063546874195</v>
      </c>
      <c r="AS170" s="69"/>
      <c r="AT170" s="284"/>
      <c r="AU170" s="345"/>
      <c r="AV170" s="110" t="s">
        <v>67</v>
      </c>
      <c r="AW170" s="140">
        <v>19579</v>
      </c>
      <c r="AX170" s="28">
        <v>5109</v>
      </c>
      <c r="AY170" s="63">
        <v>0.26094284692783082</v>
      </c>
      <c r="AZ170" s="28">
        <v>14470</v>
      </c>
      <c r="BA170" s="63">
        <v>0.73905715307216913</v>
      </c>
      <c r="BB170" s="69"/>
      <c r="BD170" s="60"/>
      <c r="BE170" s="59"/>
      <c r="BF170" s="59"/>
      <c r="BG170" s="59"/>
      <c r="BH170" s="59"/>
      <c r="BI170" s="59"/>
      <c r="BJ170" s="59"/>
      <c r="BK170" s="59"/>
      <c r="BL170" s="59"/>
    </row>
    <row r="171" spans="1:64" ht="13.5" customHeight="1">
      <c r="B171" s="282">
        <v>56</v>
      </c>
      <c r="C171" s="343" t="s">
        <v>9</v>
      </c>
      <c r="D171" s="54" t="s">
        <v>130</v>
      </c>
      <c r="E171" s="175">
        <v>5</v>
      </c>
      <c r="F171" s="176">
        <v>1</v>
      </c>
      <c r="G171" s="174">
        <f t="shared" si="102"/>
        <v>0.2</v>
      </c>
      <c r="H171" s="176">
        <v>4</v>
      </c>
      <c r="I171" s="174">
        <f t="shared" si="103"/>
        <v>0.8</v>
      </c>
      <c r="J171" s="175">
        <v>24</v>
      </c>
      <c r="K171" s="176">
        <v>4</v>
      </c>
      <c r="L171" s="174">
        <f t="shared" si="104"/>
        <v>0.16666666666666666</v>
      </c>
      <c r="M171" s="176">
        <v>20</v>
      </c>
      <c r="N171" s="174">
        <f t="shared" si="105"/>
        <v>0.83333333333333337</v>
      </c>
      <c r="O171" s="175">
        <v>4390</v>
      </c>
      <c r="P171" s="176">
        <v>1066</v>
      </c>
      <c r="Q171" s="174">
        <f t="shared" si="106"/>
        <v>0.24282460136674261</v>
      </c>
      <c r="R171" s="176">
        <v>3324</v>
      </c>
      <c r="S171" s="174">
        <f t="shared" si="107"/>
        <v>0.75717539863325745</v>
      </c>
      <c r="T171" s="175">
        <v>3819</v>
      </c>
      <c r="U171" s="176">
        <v>719</v>
      </c>
      <c r="V171" s="174">
        <f t="shared" si="108"/>
        <v>0.18826918041372087</v>
      </c>
      <c r="W171" s="176">
        <v>3100</v>
      </c>
      <c r="X171" s="174">
        <f t="shared" si="109"/>
        <v>0.81173081958627913</v>
      </c>
      <c r="Y171" s="175">
        <v>1999</v>
      </c>
      <c r="Z171" s="176">
        <v>278</v>
      </c>
      <c r="AA171" s="174">
        <f t="shared" si="110"/>
        <v>0.13906953476738368</v>
      </c>
      <c r="AB171" s="176">
        <v>1721</v>
      </c>
      <c r="AC171" s="174">
        <f t="shared" si="111"/>
        <v>0.86093046523261629</v>
      </c>
      <c r="AD171" s="175">
        <v>777</v>
      </c>
      <c r="AE171" s="176">
        <v>74</v>
      </c>
      <c r="AF171" s="174">
        <f t="shared" si="112"/>
        <v>9.5238095238095233E-2</v>
      </c>
      <c r="AG171" s="176">
        <v>703</v>
      </c>
      <c r="AH171" s="174">
        <f t="shared" si="113"/>
        <v>0.90476190476190477</v>
      </c>
      <c r="AI171" s="175">
        <v>218</v>
      </c>
      <c r="AJ171" s="176">
        <v>4</v>
      </c>
      <c r="AK171" s="174">
        <f t="shared" si="114"/>
        <v>1.834862385321101E-2</v>
      </c>
      <c r="AL171" s="176">
        <v>214</v>
      </c>
      <c r="AM171" s="174">
        <f t="shared" si="115"/>
        <v>0.98165137614678899</v>
      </c>
      <c r="AN171" s="175">
        <f t="shared" si="116"/>
        <v>11232</v>
      </c>
      <c r="AO171" s="176">
        <f t="shared" si="117"/>
        <v>2146</v>
      </c>
      <c r="AP171" s="174">
        <f t="shared" si="118"/>
        <v>0.19106125356125356</v>
      </c>
      <c r="AQ171" s="176">
        <f t="shared" si="101"/>
        <v>9086</v>
      </c>
      <c r="AR171" s="174">
        <f t="shared" si="119"/>
        <v>0.80893874643874641</v>
      </c>
      <c r="AS171" s="69"/>
      <c r="AT171" s="282">
        <v>56</v>
      </c>
      <c r="AU171" s="343" t="s">
        <v>9</v>
      </c>
      <c r="AV171" s="8" t="s">
        <v>123</v>
      </c>
      <c r="AW171" s="140">
        <v>10973</v>
      </c>
      <c r="AX171" s="28">
        <v>2104</v>
      </c>
      <c r="AY171" s="63">
        <v>0.19174337009022147</v>
      </c>
      <c r="AZ171" s="28">
        <v>8869</v>
      </c>
      <c r="BA171" s="63">
        <v>0.80825662990977853</v>
      </c>
      <c r="BB171" s="69"/>
      <c r="BD171" s="60"/>
      <c r="BE171" s="59"/>
      <c r="BF171" s="59"/>
      <c r="BG171" s="59"/>
      <c r="BH171" s="59"/>
      <c r="BI171" s="59"/>
      <c r="BJ171" s="59"/>
      <c r="BK171" s="59"/>
      <c r="BL171" s="59"/>
    </row>
    <row r="172" spans="1:64" ht="13.5" customHeight="1">
      <c r="B172" s="283"/>
      <c r="C172" s="344"/>
      <c r="D172" s="49" t="s">
        <v>129</v>
      </c>
      <c r="E172" s="224">
        <v>0</v>
      </c>
      <c r="F172" s="212">
        <v>0</v>
      </c>
      <c r="G172" s="199" t="str">
        <f t="shared" si="102"/>
        <v>-</v>
      </c>
      <c r="H172" s="212">
        <v>0</v>
      </c>
      <c r="I172" s="199" t="str">
        <f t="shared" si="103"/>
        <v>-</v>
      </c>
      <c r="J172" s="224">
        <v>1</v>
      </c>
      <c r="K172" s="212">
        <v>0</v>
      </c>
      <c r="L172" s="199">
        <f t="shared" si="104"/>
        <v>0</v>
      </c>
      <c r="M172" s="212">
        <v>1</v>
      </c>
      <c r="N172" s="199">
        <f t="shared" si="105"/>
        <v>1</v>
      </c>
      <c r="O172" s="224">
        <v>852</v>
      </c>
      <c r="P172" s="212">
        <v>147</v>
      </c>
      <c r="Q172" s="199">
        <f t="shared" si="106"/>
        <v>0.17253521126760563</v>
      </c>
      <c r="R172" s="212">
        <v>705</v>
      </c>
      <c r="S172" s="199">
        <f t="shared" si="107"/>
        <v>0.82746478873239437</v>
      </c>
      <c r="T172" s="224">
        <v>415</v>
      </c>
      <c r="U172" s="212">
        <v>91</v>
      </c>
      <c r="V172" s="199">
        <f t="shared" si="108"/>
        <v>0.21927710843373494</v>
      </c>
      <c r="W172" s="212">
        <v>324</v>
      </c>
      <c r="X172" s="199">
        <f t="shared" si="109"/>
        <v>0.78072289156626506</v>
      </c>
      <c r="Y172" s="224">
        <v>195</v>
      </c>
      <c r="Z172" s="212">
        <v>27</v>
      </c>
      <c r="AA172" s="199">
        <f t="shared" si="110"/>
        <v>0.13846153846153847</v>
      </c>
      <c r="AB172" s="212">
        <v>168</v>
      </c>
      <c r="AC172" s="199">
        <f t="shared" si="111"/>
        <v>0.86153846153846159</v>
      </c>
      <c r="AD172" s="224">
        <v>101</v>
      </c>
      <c r="AE172" s="212">
        <v>7</v>
      </c>
      <c r="AF172" s="199">
        <f t="shared" si="112"/>
        <v>6.9306930693069313E-2</v>
      </c>
      <c r="AG172" s="212">
        <v>94</v>
      </c>
      <c r="AH172" s="199">
        <f t="shared" si="113"/>
        <v>0.93069306930693074</v>
      </c>
      <c r="AI172" s="224">
        <v>44</v>
      </c>
      <c r="AJ172" s="212">
        <v>0</v>
      </c>
      <c r="AK172" s="199">
        <f t="shared" si="114"/>
        <v>0</v>
      </c>
      <c r="AL172" s="212">
        <v>44</v>
      </c>
      <c r="AM172" s="199">
        <f t="shared" si="115"/>
        <v>1</v>
      </c>
      <c r="AN172" s="224">
        <f t="shared" si="116"/>
        <v>1608</v>
      </c>
      <c r="AO172" s="212">
        <f t="shared" si="117"/>
        <v>272</v>
      </c>
      <c r="AP172" s="199">
        <f t="shared" si="118"/>
        <v>0.1691542288557214</v>
      </c>
      <c r="AQ172" s="211">
        <f t="shared" si="101"/>
        <v>1336</v>
      </c>
      <c r="AR172" s="199">
        <f t="shared" si="119"/>
        <v>0.8308457711442786</v>
      </c>
      <c r="AS172" s="69"/>
      <c r="AT172" s="283"/>
      <c r="AU172" s="344"/>
      <c r="AV172" s="8" t="s">
        <v>129</v>
      </c>
      <c r="AW172" s="140">
        <v>1810</v>
      </c>
      <c r="AX172" s="28">
        <v>286</v>
      </c>
      <c r="AY172" s="63">
        <v>0.1580110497237569</v>
      </c>
      <c r="AZ172" s="28">
        <v>1524</v>
      </c>
      <c r="BA172" s="63">
        <v>0.8419889502762431</v>
      </c>
      <c r="BB172" s="69"/>
      <c r="BD172" s="60"/>
      <c r="BE172" s="59"/>
      <c r="BF172" s="59"/>
      <c r="BG172" s="59"/>
      <c r="BH172" s="59"/>
      <c r="BI172" s="59"/>
      <c r="BJ172" s="59"/>
      <c r="BK172" s="59"/>
      <c r="BL172" s="59"/>
    </row>
    <row r="173" spans="1:64" ht="13.5" customHeight="1">
      <c r="B173" s="284"/>
      <c r="C173" s="345"/>
      <c r="D173" s="53" t="s">
        <v>128</v>
      </c>
      <c r="E173" s="181">
        <v>5</v>
      </c>
      <c r="F173" s="182">
        <v>1</v>
      </c>
      <c r="G173" s="180">
        <f t="shared" si="102"/>
        <v>0.2</v>
      </c>
      <c r="H173" s="182">
        <v>4</v>
      </c>
      <c r="I173" s="180">
        <f t="shared" si="103"/>
        <v>0.8</v>
      </c>
      <c r="J173" s="181">
        <v>25</v>
      </c>
      <c r="K173" s="182">
        <v>4</v>
      </c>
      <c r="L173" s="180">
        <f t="shared" si="104"/>
        <v>0.16</v>
      </c>
      <c r="M173" s="182">
        <v>21</v>
      </c>
      <c r="N173" s="180">
        <f t="shared" si="105"/>
        <v>0.84</v>
      </c>
      <c r="O173" s="181">
        <v>5242</v>
      </c>
      <c r="P173" s="182">
        <v>1213</v>
      </c>
      <c r="Q173" s="180">
        <f t="shared" si="106"/>
        <v>0.23140022892025944</v>
      </c>
      <c r="R173" s="182">
        <v>4029</v>
      </c>
      <c r="S173" s="180">
        <f t="shared" si="107"/>
        <v>0.76859977107974053</v>
      </c>
      <c r="T173" s="181">
        <v>4234</v>
      </c>
      <c r="U173" s="182">
        <v>810</v>
      </c>
      <c r="V173" s="180">
        <f t="shared" si="108"/>
        <v>0.1913084553613604</v>
      </c>
      <c r="W173" s="182">
        <v>3424</v>
      </c>
      <c r="X173" s="180">
        <f t="shared" si="109"/>
        <v>0.80869154463863957</v>
      </c>
      <c r="Y173" s="181">
        <v>2194</v>
      </c>
      <c r="Z173" s="182">
        <v>305</v>
      </c>
      <c r="AA173" s="180">
        <f t="shared" si="110"/>
        <v>0.13901549680948039</v>
      </c>
      <c r="AB173" s="182">
        <v>1889</v>
      </c>
      <c r="AC173" s="180">
        <f t="shared" si="111"/>
        <v>0.86098450319051956</v>
      </c>
      <c r="AD173" s="181">
        <v>878</v>
      </c>
      <c r="AE173" s="182">
        <v>81</v>
      </c>
      <c r="AF173" s="180">
        <f t="shared" si="112"/>
        <v>9.2255125284738046E-2</v>
      </c>
      <c r="AG173" s="182">
        <v>797</v>
      </c>
      <c r="AH173" s="180">
        <f t="shared" si="113"/>
        <v>0.907744874715262</v>
      </c>
      <c r="AI173" s="181">
        <v>262</v>
      </c>
      <c r="AJ173" s="182">
        <v>4</v>
      </c>
      <c r="AK173" s="180">
        <f t="shared" si="114"/>
        <v>1.5267175572519083E-2</v>
      </c>
      <c r="AL173" s="182">
        <v>258</v>
      </c>
      <c r="AM173" s="180">
        <f t="shared" si="115"/>
        <v>0.98473282442748089</v>
      </c>
      <c r="AN173" s="181">
        <f t="shared" si="116"/>
        <v>12840</v>
      </c>
      <c r="AO173" s="182">
        <f t="shared" si="117"/>
        <v>2418</v>
      </c>
      <c r="AP173" s="180">
        <f t="shared" si="118"/>
        <v>0.1883177570093458</v>
      </c>
      <c r="AQ173" s="220">
        <f t="shared" si="101"/>
        <v>10422</v>
      </c>
      <c r="AR173" s="180">
        <f t="shared" si="119"/>
        <v>0.81168224299065417</v>
      </c>
      <c r="AS173" s="69"/>
      <c r="AT173" s="284"/>
      <c r="AU173" s="345"/>
      <c r="AV173" s="110" t="s">
        <v>67</v>
      </c>
      <c r="AW173" s="140">
        <v>12783</v>
      </c>
      <c r="AX173" s="28">
        <v>2390</v>
      </c>
      <c r="AY173" s="63">
        <v>0.18696706563404522</v>
      </c>
      <c r="AZ173" s="28">
        <v>10393</v>
      </c>
      <c r="BA173" s="63">
        <v>0.81303293436595481</v>
      </c>
      <c r="BB173" s="69"/>
    </row>
    <row r="174" spans="1:64" ht="13.5" customHeight="1">
      <c r="B174" s="282">
        <v>57</v>
      </c>
      <c r="C174" s="343" t="s">
        <v>43</v>
      </c>
      <c r="D174" s="54" t="s">
        <v>130</v>
      </c>
      <c r="E174" s="175">
        <v>11</v>
      </c>
      <c r="F174" s="176">
        <v>4</v>
      </c>
      <c r="G174" s="174">
        <f t="shared" si="102"/>
        <v>0.36363636363636365</v>
      </c>
      <c r="H174" s="176">
        <v>7</v>
      </c>
      <c r="I174" s="174">
        <f t="shared" si="103"/>
        <v>0.63636363636363635</v>
      </c>
      <c r="J174" s="175">
        <v>25</v>
      </c>
      <c r="K174" s="176">
        <v>9</v>
      </c>
      <c r="L174" s="174">
        <f t="shared" si="104"/>
        <v>0.36</v>
      </c>
      <c r="M174" s="176">
        <v>16</v>
      </c>
      <c r="N174" s="174">
        <f t="shared" si="105"/>
        <v>0.64</v>
      </c>
      <c r="O174" s="175">
        <v>2915</v>
      </c>
      <c r="P174" s="176">
        <v>818</v>
      </c>
      <c r="Q174" s="174">
        <f t="shared" si="106"/>
        <v>0.28061749571183531</v>
      </c>
      <c r="R174" s="176">
        <v>2097</v>
      </c>
      <c r="S174" s="174">
        <f t="shared" si="107"/>
        <v>0.71938250428816464</v>
      </c>
      <c r="T174" s="175">
        <v>2406</v>
      </c>
      <c r="U174" s="176">
        <v>524</v>
      </c>
      <c r="V174" s="174">
        <f t="shared" si="108"/>
        <v>0.21778886118038238</v>
      </c>
      <c r="W174" s="176">
        <v>1882</v>
      </c>
      <c r="X174" s="174">
        <f t="shared" si="109"/>
        <v>0.78221113881961757</v>
      </c>
      <c r="Y174" s="175">
        <v>1553</v>
      </c>
      <c r="Z174" s="176">
        <v>245</v>
      </c>
      <c r="AA174" s="174">
        <f t="shared" si="110"/>
        <v>0.15775917578879589</v>
      </c>
      <c r="AB174" s="176">
        <v>1308</v>
      </c>
      <c r="AC174" s="174">
        <f t="shared" si="111"/>
        <v>0.84224082421120416</v>
      </c>
      <c r="AD174" s="175">
        <v>732</v>
      </c>
      <c r="AE174" s="176">
        <v>89</v>
      </c>
      <c r="AF174" s="174">
        <f t="shared" si="112"/>
        <v>0.12158469945355191</v>
      </c>
      <c r="AG174" s="176">
        <v>643</v>
      </c>
      <c r="AH174" s="174">
        <f t="shared" si="113"/>
        <v>0.87841530054644812</v>
      </c>
      <c r="AI174" s="175">
        <v>215</v>
      </c>
      <c r="AJ174" s="176">
        <v>21</v>
      </c>
      <c r="AK174" s="174">
        <f t="shared" si="114"/>
        <v>9.7674418604651161E-2</v>
      </c>
      <c r="AL174" s="176">
        <v>194</v>
      </c>
      <c r="AM174" s="174">
        <f t="shared" si="115"/>
        <v>0.9023255813953488</v>
      </c>
      <c r="AN174" s="175">
        <f t="shared" si="116"/>
        <v>7857</v>
      </c>
      <c r="AO174" s="176">
        <f t="shared" si="117"/>
        <v>1710</v>
      </c>
      <c r="AP174" s="174">
        <f t="shared" si="118"/>
        <v>0.21764032073310424</v>
      </c>
      <c r="AQ174" s="203">
        <f t="shared" si="101"/>
        <v>6147</v>
      </c>
      <c r="AR174" s="174">
        <f t="shared" si="119"/>
        <v>0.78235967926689576</v>
      </c>
      <c r="AS174" s="69"/>
      <c r="AT174" s="282">
        <v>57</v>
      </c>
      <c r="AU174" s="343" t="s">
        <v>43</v>
      </c>
      <c r="AV174" s="8" t="s">
        <v>123</v>
      </c>
      <c r="AW174" s="140">
        <v>7772</v>
      </c>
      <c r="AX174" s="28">
        <v>1683</v>
      </c>
      <c r="AY174" s="63">
        <v>0.21654657745753988</v>
      </c>
      <c r="AZ174" s="28">
        <v>6089</v>
      </c>
      <c r="BA174" s="63">
        <v>0.78345342254246009</v>
      </c>
      <c r="BB174" s="69"/>
    </row>
    <row r="175" spans="1:64" ht="13.5" customHeight="1">
      <c r="A175" s="55"/>
      <c r="B175" s="283"/>
      <c r="C175" s="344"/>
      <c r="D175" s="49" t="s">
        <v>129</v>
      </c>
      <c r="E175" s="224">
        <v>1</v>
      </c>
      <c r="F175" s="212">
        <v>1</v>
      </c>
      <c r="G175" s="199">
        <f t="shared" si="102"/>
        <v>1</v>
      </c>
      <c r="H175" s="212">
        <v>0</v>
      </c>
      <c r="I175" s="199">
        <f t="shared" si="103"/>
        <v>0</v>
      </c>
      <c r="J175" s="224">
        <v>2</v>
      </c>
      <c r="K175" s="212">
        <v>0</v>
      </c>
      <c r="L175" s="199">
        <f t="shared" si="104"/>
        <v>0</v>
      </c>
      <c r="M175" s="212">
        <v>2</v>
      </c>
      <c r="N175" s="199">
        <f t="shared" si="105"/>
        <v>1</v>
      </c>
      <c r="O175" s="224">
        <v>633</v>
      </c>
      <c r="P175" s="212">
        <v>175</v>
      </c>
      <c r="Q175" s="199">
        <f t="shared" si="106"/>
        <v>0.2764612954186414</v>
      </c>
      <c r="R175" s="212">
        <v>458</v>
      </c>
      <c r="S175" s="199">
        <f t="shared" si="107"/>
        <v>0.7235387045813586</v>
      </c>
      <c r="T175" s="224">
        <v>281</v>
      </c>
      <c r="U175" s="212">
        <v>68</v>
      </c>
      <c r="V175" s="199">
        <f t="shared" si="108"/>
        <v>0.24199288256227758</v>
      </c>
      <c r="W175" s="212">
        <v>213</v>
      </c>
      <c r="X175" s="199">
        <f t="shared" si="109"/>
        <v>0.75800711743772242</v>
      </c>
      <c r="Y175" s="224">
        <v>145</v>
      </c>
      <c r="Z175" s="212">
        <v>23</v>
      </c>
      <c r="AA175" s="199">
        <f t="shared" si="110"/>
        <v>0.15862068965517243</v>
      </c>
      <c r="AB175" s="212">
        <v>122</v>
      </c>
      <c r="AC175" s="199">
        <f t="shared" si="111"/>
        <v>0.8413793103448276</v>
      </c>
      <c r="AD175" s="224">
        <v>82</v>
      </c>
      <c r="AE175" s="212">
        <v>6</v>
      </c>
      <c r="AF175" s="199">
        <f t="shared" si="112"/>
        <v>7.3170731707317069E-2</v>
      </c>
      <c r="AG175" s="212">
        <v>76</v>
      </c>
      <c r="AH175" s="199">
        <f t="shared" si="113"/>
        <v>0.92682926829268297</v>
      </c>
      <c r="AI175" s="224">
        <v>38</v>
      </c>
      <c r="AJ175" s="212">
        <v>1</v>
      </c>
      <c r="AK175" s="199">
        <f t="shared" si="114"/>
        <v>2.6315789473684209E-2</v>
      </c>
      <c r="AL175" s="212">
        <v>37</v>
      </c>
      <c r="AM175" s="199">
        <f t="shared" si="115"/>
        <v>0.97368421052631582</v>
      </c>
      <c r="AN175" s="224">
        <f t="shared" si="116"/>
        <v>1182</v>
      </c>
      <c r="AO175" s="212">
        <f t="shared" si="117"/>
        <v>274</v>
      </c>
      <c r="AP175" s="199">
        <f t="shared" si="118"/>
        <v>0.23181049069373943</v>
      </c>
      <c r="AQ175" s="211">
        <f t="shared" si="101"/>
        <v>908</v>
      </c>
      <c r="AR175" s="199">
        <f t="shared" si="119"/>
        <v>0.76818950930626062</v>
      </c>
      <c r="AS175" s="69"/>
      <c r="AT175" s="283"/>
      <c r="AU175" s="344"/>
      <c r="AV175" s="8" t="s">
        <v>129</v>
      </c>
      <c r="AW175" s="140">
        <v>1280</v>
      </c>
      <c r="AX175" s="28">
        <v>236</v>
      </c>
      <c r="AY175" s="63">
        <v>0.18437500000000001</v>
      </c>
      <c r="AZ175" s="28">
        <v>1044</v>
      </c>
      <c r="BA175" s="63">
        <v>0.81562500000000004</v>
      </c>
      <c r="BB175" s="69"/>
    </row>
    <row r="176" spans="1:64" ht="13.5" customHeight="1">
      <c r="A176" s="55"/>
      <c r="B176" s="284"/>
      <c r="C176" s="345"/>
      <c r="D176" s="53" t="s">
        <v>128</v>
      </c>
      <c r="E176" s="181">
        <v>12</v>
      </c>
      <c r="F176" s="182">
        <v>5</v>
      </c>
      <c r="G176" s="180">
        <f t="shared" si="102"/>
        <v>0.41666666666666669</v>
      </c>
      <c r="H176" s="182">
        <v>7</v>
      </c>
      <c r="I176" s="180">
        <f t="shared" si="103"/>
        <v>0.58333333333333337</v>
      </c>
      <c r="J176" s="181">
        <v>27</v>
      </c>
      <c r="K176" s="182">
        <v>9</v>
      </c>
      <c r="L176" s="180">
        <f t="shared" si="104"/>
        <v>0.33333333333333331</v>
      </c>
      <c r="M176" s="182">
        <v>18</v>
      </c>
      <c r="N176" s="180">
        <f t="shared" si="105"/>
        <v>0.66666666666666663</v>
      </c>
      <c r="O176" s="181">
        <v>3548</v>
      </c>
      <c r="P176" s="182">
        <v>993</v>
      </c>
      <c r="Q176" s="180">
        <f t="shared" si="106"/>
        <v>0.27987598647125139</v>
      </c>
      <c r="R176" s="182">
        <v>2555</v>
      </c>
      <c r="S176" s="180">
        <f t="shared" si="107"/>
        <v>0.72012401352874855</v>
      </c>
      <c r="T176" s="181">
        <v>2687</v>
      </c>
      <c r="U176" s="182">
        <v>592</v>
      </c>
      <c r="V176" s="180">
        <f t="shared" si="108"/>
        <v>0.22032005954596204</v>
      </c>
      <c r="W176" s="182">
        <v>2095</v>
      </c>
      <c r="X176" s="180">
        <f t="shared" si="109"/>
        <v>0.77967994045403799</v>
      </c>
      <c r="Y176" s="181">
        <v>1698</v>
      </c>
      <c r="Z176" s="182">
        <v>268</v>
      </c>
      <c r="AA176" s="180">
        <f t="shared" si="110"/>
        <v>0.15783274440518258</v>
      </c>
      <c r="AB176" s="182">
        <v>1430</v>
      </c>
      <c r="AC176" s="180">
        <f t="shared" si="111"/>
        <v>0.84216725559481742</v>
      </c>
      <c r="AD176" s="181">
        <v>814</v>
      </c>
      <c r="AE176" s="182">
        <v>95</v>
      </c>
      <c r="AF176" s="180">
        <f t="shared" si="112"/>
        <v>0.1167076167076167</v>
      </c>
      <c r="AG176" s="182">
        <v>719</v>
      </c>
      <c r="AH176" s="180">
        <f t="shared" si="113"/>
        <v>0.88329238329238324</v>
      </c>
      <c r="AI176" s="181">
        <v>253</v>
      </c>
      <c r="AJ176" s="182">
        <v>22</v>
      </c>
      <c r="AK176" s="180">
        <f t="shared" si="114"/>
        <v>8.6956521739130432E-2</v>
      </c>
      <c r="AL176" s="182">
        <v>231</v>
      </c>
      <c r="AM176" s="180">
        <f t="shared" si="115"/>
        <v>0.91304347826086951</v>
      </c>
      <c r="AN176" s="181">
        <f t="shared" si="116"/>
        <v>9039</v>
      </c>
      <c r="AO176" s="182">
        <f t="shared" si="117"/>
        <v>1984</v>
      </c>
      <c r="AP176" s="180">
        <f t="shared" si="118"/>
        <v>0.21949330678172363</v>
      </c>
      <c r="AQ176" s="220">
        <f t="shared" si="101"/>
        <v>7055</v>
      </c>
      <c r="AR176" s="180">
        <f t="shared" si="119"/>
        <v>0.78050669321827637</v>
      </c>
      <c r="AS176" s="69"/>
      <c r="AT176" s="284"/>
      <c r="AU176" s="345"/>
      <c r="AV176" s="110" t="s">
        <v>67</v>
      </c>
      <c r="AW176" s="140">
        <v>9052</v>
      </c>
      <c r="AX176" s="28">
        <v>1919</v>
      </c>
      <c r="AY176" s="63">
        <v>0.21199734865223155</v>
      </c>
      <c r="AZ176" s="28">
        <v>7133</v>
      </c>
      <c r="BA176" s="63">
        <v>0.78800265134776848</v>
      </c>
      <c r="BB176" s="69"/>
      <c r="BD176" s="60"/>
      <c r="BE176" s="59"/>
      <c r="BF176" s="59"/>
      <c r="BG176" s="59"/>
      <c r="BH176" s="59"/>
      <c r="BI176" s="59"/>
      <c r="BJ176" s="59"/>
      <c r="BK176" s="59"/>
      <c r="BL176" s="59"/>
    </row>
    <row r="177" spans="2:64" ht="13.5" customHeight="1">
      <c r="B177" s="282">
        <v>58</v>
      </c>
      <c r="C177" s="343" t="s">
        <v>25</v>
      </c>
      <c r="D177" s="54" t="s">
        <v>130</v>
      </c>
      <c r="E177" s="175">
        <v>2</v>
      </c>
      <c r="F177" s="176">
        <v>0</v>
      </c>
      <c r="G177" s="174">
        <f t="shared" si="102"/>
        <v>0</v>
      </c>
      <c r="H177" s="176">
        <v>2</v>
      </c>
      <c r="I177" s="174">
        <f t="shared" si="103"/>
        <v>1</v>
      </c>
      <c r="J177" s="175">
        <v>24</v>
      </c>
      <c r="K177" s="176">
        <v>8</v>
      </c>
      <c r="L177" s="174">
        <f t="shared" si="104"/>
        <v>0.33333333333333331</v>
      </c>
      <c r="M177" s="176">
        <v>16</v>
      </c>
      <c r="N177" s="174">
        <f t="shared" si="105"/>
        <v>0.66666666666666663</v>
      </c>
      <c r="O177" s="175">
        <v>3284</v>
      </c>
      <c r="P177" s="176">
        <v>1622</v>
      </c>
      <c r="Q177" s="174">
        <f t="shared" si="106"/>
        <v>0.49390986601705239</v>
      </c>
      <c r="R177" s="176">
        <v>1662</v>
      </c>
      <c r="S177" s="174">
        <f t="shared" si="107"/>
        <v>0.50609013398294767</v>
      </c>
      <c r="T177" s="175">
        <v>2822</v>
      </c>
      <c r="U177" s="176">
        <v>1285</v>
      </c>
      <c r="V177" s="174">
        <f t="shared" si="108"/>
        <v>0.45535081502480512</v>
      </c>
      <c r="W177" s="176">
        <v>1537</v>
      </c>
      <c r="X177" s="174">
        <f t="shared" si="109"/>
        <v>0.54464918497519488</v>
      </c>
      <c r="Y177" s="175">
        <v>1767</v>
      </c>
      <c r="Z177" s="176">
        <v>577</v>
      </c>
      <c r="AA177" s="174">
        <f t="shared" si="110"/>
        <v>0.32654216185625351</v>
      </c>
      <c r="AB177" s="176">
        <v>1190</v>
      </c>
      <c r="AC177" s="174">
        <f t="shared" si="111"/>
        <v>0.67345783814374649</v>
      </c>
      <c r="AD177" s="175">
        <v>835</v>
      </c>
      <c r="AE177" s="176">
        <v>193</v>
      </c>
      <c r="AF177" s="174">
        <f t="shared" si="112"/>
        <v>0.2311377245508982</v>
      </c>
      <c r="AG177" s="176">
        <v>642</v>
      </c>
      <c r="AH177" s="174">
        <f t="shared" si="113"/>
        <v>0.7688622754491018</v>
      </c>
      <c r="AI177" s="175">
        <v>246</v>
      </c>
      <c r="AJ177" s="176">
        <v>42</v>
      </c>
      <c r="AK177" s="174">
        <f t="shared" si="114"/>
        <v>0.17073170731707318</v>
      </c>
      <c r="AL177" s="176">
        <v>204</v>
      </c>
      <c r="AM177" s="174">
        <f t="shared" si="115"/>
        <v>0.82926829268292679</v>
      </c>
      <c r="AN177" s="175">
        <f t="shared" si="116"/>
        <v>8980</v>
      </c>
      <c r="AO177" s="176">
        <f t="shared" si="117"/>
        <v>3727</v>
      </c>
      <c r="AP177" s="174">
        <f t="shared" si="118"/>
        <v>0.41503340757238305</v>
      </c>
      <c r="AQ177" s="203">
        <f t="shared" si="101"/>
        <v>5253</v>
      </c>
      <c r="AR177" s="174">
        <f t="shared" si="119"/>
        <v>0.58496659242761695</v>
      </c>
      <c r="AS177" s="69"/>
      <c r="AT177" s="282">
        <v>58</v>
      </c>
      <c r="AU177" s="343" t="s">
        <v>25</v>
      </c>
      <c r="AV177" s="8" t="s">
        <v>123</v>
      </c>
      <c r="AW177" s="140">
        <v>8847</v>
      </c>
      <c r="AX177" s="28">
        <v>3651</v>
      </c>
      <c r="AY177" s="63">
        <v>0.41268226517463547</v>
      </c>
      <c r="AZ177" s="28">
        <v>5196</v>
      </c>
      <c r="BA177" s="63">
        <v>0.58731773482536453</v>
      </c>
      <c r="BB177" s="69"/>
      <c r="BD177" s="60"/>
      <c r="BE177" s="59"/>
      <c r="BF177" s="59"/>
      <c r="BG177" s="59"/>
      <c r="BH177" s="59"/>
      <c r="BI177" s="59"/>
      <c r="BJ177" s="59"/>
      <c r="BK177" s="59"/>
      <c r="BL177" s="59"/>
    </row>
    <row r="178" spans="2:64" ht="13.5" customHeight="1">
      <c r="B178" s="283"/>
      <c r="C178" s="344"/>
      <c r="D178" s="49" t="s">
        <v>129</v>
      </c>
      <c r="E178" s="224">
        <v>0</v>
      </c>
      <c r="F178" s="212">
        <v>0</v>
      </c>
      <c r="G178" s="199" t="str">
        <f t="shared" si="102"/>
        <v>-</v>
      </c>
      <c r="H178" s="212">
        <v>0</v>
      </c>
      <c r="I178" s="199" t="str">
        <f t="shared" si="103"/>
        <v>-</v>
      </c>
      <c r="J178" s="224">
        <v>3</v>
      </c>
      <c r="K178" s="212">
        <v>2</v>
      </c>
      <c r="L178" s="199">
        <f t="shared" si="104"/>
        <v>0.66666666666666663</v>
      </c>
      <c r="M178" s="212">
        <v>1</v>
      </c>
      <c r="N178" s="199">
        <f t="shared" si="105"/>
        <v>0.33333333333333331</v>
      </c>
      <c r="O178" s="224">
        <v>743</v>
      </c>
      <c r="P178" s="212">
        <v>227</v>
      </c>
      <c r="Q178" s="199">
        <f t="shared" si="106"/>
        <v>0.30551816958277256</v>
      </c>
      <c r="R178" s="212">
        <v>516</v>
      </c>
      <c r="S178" s="199">
        <f t="shared" si="107"/>
        <v>0.69448183041722744</v>
      </c>
      <c r="T178" s="224">
        <v>357</v>
      </c>
      <c r="U178" s="212">
        <v>119</v>
      </c>
      <c r="V178" s="199">
        <f t="shared" si="108"/>
        <v>0.33333333333333331</v>
      </c>
      <c r="W178" s="212">
        <v>238</v>
      </c>
      <c r="X178" s="199">
        <f t="shared" si="109"/>
        <v>0.66666666666666663</v>
      </c>
      <c r="Y178" s="224">
        <v>192</v>
      </c>
      <c r="Z178" s="212">
        <v>47</v>
      </c>
      <c r="AA178" s="199">
        <f t="shared" si="110"/>
        <v>0.24479166666666666</v>
      </c>
      <c r="AB178" s="212">
        <v>145</v>
      </c>
      <c r="AC178" s="199">
        <f t="shared" si="111"/>
        <v>0.75520833333333337</v>
      </c>
      <c r="AD178" s="224">
        <v>87</v>
      </c>
      <c r="AE178" s="212">
        <v>8</v>
      </c>
      <c r="AF178" s="199">
        <f t="shared" si="112"/>
        <v>9.1954022988505746E-2</v>
      </c>
      <c r="AG178" s="212">
        <v>79</v>
      </c>
      <c r="AH178" s="199">
        <f t="shared" si="113"/>
        <v>0.90804597701149425</v>
      </c>
      <c r="AI178" s="224">
        <v>50</v>
      </c>
      <c r="AJ178" s="212">
        <v>1</v>
      </c>
      <c r="AK178" s="199">
        <f t="shared" si="114"/>
        <v>0.02</v>
      </c>
      <c r="AL178" s="212">
        <v>49</v>
      </c>
      <c r="AM178" s="199">
        <f t="shared" si="115"/>
        <v>0.98</v>
      </c>
      <c r="AN178" s="224">
        <f t="shared" si="116"/>
        <v>1432</v>
      </c>
      <c r="AO178" s="212">
        <f t="shared" si="117"/>
        <v>404</v>
      </c>
      <c r="AP178" s="199">
        <f t="shared" si="118"/>
        <v>0.28212290502793297</v>
      </c>
      <c r="AQ178" s="211">
        <f t="shared" si="101"/>
        <v>1028</v>
      </c>
      <c r="AR178" s="199">
        <f t="shared" si="119"/>
        <v>0.71787709497206709</v>
      </c>
      <c r="AS178" s="69"/>
      <c r="AT178" s="283"/>
      <c r="AU178" s="344"/>
      <c r="AV178" s="8" t="s">
        <v>129</v>
      </c>
      <c r="AW178" s="140">
        <v>1659</v>
      </c>
      <c r="AX178" s="28">
        <v>387</v>
      </c>
      <c r="AY178" s="63">
        <v>0.23327305605786619</v>
      </c>
      <c r="AZ178" s="28">
        <v>1272</v>
      </c>
      <c r="BA178" s="63">
        <v>0.76672694394213381</v>
      </c>
      <c r="BB178" s="69"/>
      <c r="BD178" s="60"/>
      <c r="BE178" s="59"/>
      <c r="BF178" s="59"/>
      <c r="BG178" s="59"/>
      <c r="BH178" s="59"/>
      <c r="BI178" s="59"/>
      <c r="BJ178" s="59"/>
      <c r="BK178" s="59"/>
      <c r="BL178" s="59"/>
    </row>
    <row r="179" spans="2:64" ht="13.5" customHeight="1">
      <c r="B179" s="284"/>
      <c r="C179" s="345"/>
      <c r="D179" s="53" t="s">
        <v>128</v>
      </c>
      <c r="E179" s="181">
        <v>2</v>
      </c>
      <c r="F179" s="182">
        <v>0</v>
      </c>
      <c r="G179" s="180">
        <f t="shared" si="102"/>
        <v>0</v>
      </c>
      <c r="H179" s="182">
        <v>2</v>
      </c>
      <c r="I179" s="180">
        <f t="shared" si="103"/>
        <v>1</v>
      </c>
      <c r="J179" s="181">
        <v>27</v>
      </c>
      <c r="K179" s="182">
        <v>10</v>
      </c>
      <c r="L179" s="180">
        <f t="shared" si="104"/>
        <v>0.37037037037037035</v>
      </c>
      <c r="M179" s="182">
        <v>17</v>
      </c>
      <c r="N179" s="180">
        <f t="shared" si="105"/>
        <v>0.62962962962962965</v>
      </c>
      <c r="O179" s="181">
        <v>4027</v>
      </c>
      <c r="P179" s="182">
        <v>1849</v>
      </c>
      <c r="Q179" s="180">
        <f t="shared" si="106"/>
        <v>0.45915073255525207</v>
      </c>
      <c r="R179" s="182">
        <v>2178</v>
      </c>
      <c r="S179" s="180">
        <f t="shared" si="107"/>
        <v>0.54084926744474793</v>
      </c>
      <c r="T179" s="181">
        <v>3179</v>
      </c>
      <c r="U179" s="182">
        <v>1404</v>
      </c>
      <c r="V179" s="180">
        <f t="shared" si="108"/>
        <v>0.44164831708084301</v>
      </c>
      <c r="W179" s="182">
        <v>1775</v>
      </c>
      <c r="X179" s="180">
        <f t="shared" si="109"/>
        <v>0.55835168291915693</v>
      </c>
      <c r="Y179" s="181">
        <v>1959</v>
      </c>
      <c r="Z179" s="182">
        <v>624</v>
      </c>
      <c r="AA179" s="180">
        <f t="shared" si="110"/>
        <v>0.31852986217457885</v>
      </c>
      <c r="AB179" s="182">
        <v>1335</v>
      </c>
      <c r="AC179" s="180">
        <f t="shared" si="111"/>
        <v>0.6814701378254211</v>
      </c>
      <c r="AD179" s="181">
        <v>922</v>
      </c>
      <c r="AE179" s="182">
        <v>201</v>
      </c>
      <c r="AF179" s="180">
        <f t="shared" si="112"/>
        <v>0.21800433839479394</v>
      </c>
      <c r="AG179" s="182">
        <v>721</v>
      </c>
      <c r="AH179" s="180">
        <f t="shared" si="113"/>
        <v>0.78199566160520606</v>
      </c>
      <c r="AI179" s="181">
        <v>296</v>
      </c>
      <c r="AJ179" s="182">
        <v>43</v>
      </c>
      <c r="AK179" s="180">
        <f t="shared" si="114"/>
        <v>0.14527027027027026</v>
      </c>
      <c r="AL179" s="182">
        <v>253</v>
      </c>
      <c r="AM179" s="180">
        <f t="shared" si="115"/>
        <v>0.85472972972972971</v>
      </c>
      <c r="AN179" s="181">
        <f t="shared" si="116"/>
        <v>10412</v>
      </c>
      <c r="AO179" s="182">
        <f t="shared" si="117"/>
        <v>4131</v>
      </c>
      <c r="AP179" s="180">
        <f t="shared" si="118"/>
        <v>0.39675374567806376</v>
      </c>
      <c r="AQ179" s="220">
        <f t="shared" si="101"/>
        <v>6281</v>
      </c>
      <c r="AR179" s="180">
        <f t="shared" si="119"/>
        <v>0.60324625432193624</v>
      </c>
      <c r="AS179" s="69"/>
      <c r="AT179" s="284"/>
      <c r="AU179" s="345"/>
      <c r="AV179" s="110" t="s">
        <v>67</v>
      </c>
      <c r="AW179" s="140">
        <v>10506</v>
      </c>
      <c r="AX179" s="28">
        <v>4038</v>
      </c>
      <c r="AY179" s="63">
        <v>0.38435179897201599</v>
      </c>
      <c r="AZ179" s="28">
        <v>6468</v>
      </c>
      <c r="BA179" s="63">
        <v>0.61564820102798401</v>
      </c>
      <c r="BB179" s="69"/>
    </row>
    <row r="180" spans="2:64" ht="13.5" customHeight="1">
      <c r="B180" s="282">
        <v>59</v>
      </c>
      <c r="C180" s="343" t="s">
        <v>20</v>
      </c>
      <c r="D180" s="54" t="s">
        <v>130</v>
      </c>
      <c r="E180" s="175">
        <v>34</v>
      </c>
      <c r="F180" s="176">
        <v>7</v>
      </c>
      <c r="G180" s="174">
        <f t="shared" si="102"/>
        <v>0.20588235294117646</v>
      </c>
      <c r="H180" s="176">
        <v>27</v>
      </c>
      <c r="I180" s="174">
        <f t="shared" si="103"/>
        <v>0.79411764705882348</v>
      </c>
      <c r="J180" s="175">
        <v>76</v>
      </c>
      <c r="K180" s="176">
        <v>11</v>
      </c>
      <c r="L180" s="174">
        <f t="shared" si="104"/>
        <v>0.14473684210526316</v>
      </c>
      <c r="M180" s="176">
        <v>65</v>
      </c>
      <c r="N180" s="174">
        <f t="shared" si="105"/>
        <v>0.85526315789473684</v>
      </c>
      <c r="O180" s="175">
        <v>24150</v>
      </c>
      <c r="P180" s="176">
        <v>6572</v>
      </c>
      <c r="Q180" s="174">
        <f t="shared" si="106"/>
        <v>0.27213250517598342</v>
      </c>
      <c r="R180" s="176">
        <v>17578</v>
      </c>
      <c r="S180" s="174">
        <f t="shared" si="107"/>
        <v>0.72786749482401658</v>
      </c>
      <c r="T180" s="175">
        <v>21258</v>
      </c>
      <c r="U180" s="176">
        <v>4653</v>
      </c>
      <c r="V180" s="174">
        <f t="shared" si="108"/>
        <v>0.21888230313293819</v>
      </c>
      <c r="W180" s="176">
        <v>16605</v>
      </c>
      <c r="X180" s="174">
        <f t="shared" si="109"/>
        <v>0.78111769686706178</v>
      </c>
      <c r="Y180" s="175">
        <v>13150</v>
      </c>
      <c r="Z180" s="176">
        <v>2051</v>
      </c>
      <c r="AA180" s="174">
        <f t="shared" si="110"/>
        <v>0.15596958174904943</v>
      </c>
      <c r="AB180" s="176">
        <v>11099</v>
      </c>
      <c r="AC180" s="174">
        <f t="shared" si="111"/>
        <v>0.8440304182509506</v>
      </c>
      <c r="AD180" s="175">
        <v>5620</v>
      </c>
      <c r="AE180" s="176">
        <v>574</v>
      </c>
      <c r="AF180" s="174">
        <f t="shared" si="112"/>
        <v>0.10213523131672597</v>
      </c>
      <c r="AG180" s="176">
        <v>5046</v>
      </c>
      <c r="AH180" s="174">
        <f t="shared" si="113"/>
        <v>0.89786476868327403</v>
      </c>
      <c r="AI180" s="175">
        <v>1461</v>
      </c>
      <c r="AJ180" s="176">
        <v>107</v>
      </c>
      <c r="AK180" s="174">
        <f t="shared" si="114"/>
        <v>7.3237508555783704E-2</v>
      </c>
      <c r="AL180" s="176">
        <v>1354</v>
      </c>
      <c r="AM180" s="174">
        <f t="shared" si="115"/>
        <v>0.9267624914442163</v>
      </c>
      <c r="AN180" s="175">
        <f t="shared" si="116"/>
        <v>65749</v>
      </c>
      <c r="AO180" s="176">
        <f t="shared" si="117"/>
        <v>13975</v>
      </c>
      <c r="AP180" s="174">
        <f t="shared" si="118"/>
        <v>0.21255076122830766</v>
      </c>
      <c r="AQ180" s="203">
        <f t="shared" si="101"/>
        <v>51774</v>
      </c>
      <c r="AR180" s="174">
        <f t="shared" si="119"/>
        <v>0.78744923877169237</v>
      </c>
      <c r="AS180" s="69"/>
      <c r="AT180" s="282">
        <v>59</v>
      </c>
      <c r="AU180" s="343" t="s">
        <v>20</v>
      </c>
      <c r="AV180" s="8" t="s">
        <v>123</v>
      </c>
      <c r="AW180" s="140">
        <v>64895</v>
      </c>
      <c r="AX180" s="28">
        <v>13751</v>
      </c>
      <c r="AY180" s="63">
        <v>0.21189613991832962</v>
      </c>
      <c r="AZ180" s="28">
        <v>51144</v>
      </c>
      <c r="BA180" s="63">
        <v>0.78810386008167044</v>
      </c>
      <c r="BB180" s="69"/>
    </row>
    <row r="181" spans="2:64" ht="13.5" customHeight="1">
      <c r="B181" s="283"/>
      <c r="C181" s="344"/>
      <c r="D181" s="49" t="s">
        <v>129</v>
      </c>
      <c r="E181" s="224">
        <v>5</v>
      </c>
      <c r="F181" s="212">
        <v>1</v>
      </c>
      <c r="G181" s="199">
        <f t="shared" si="102"/>
        <v>0.2</v>
      </c>
      <c r="H181" s="212">
        <v>4</v>
      </c>
      <c r="I181" s="199">
        <f t="shared" si="103"/>
        <v>0.8</v>
      </c>
      <c r="J181" s="224">
        <v>3</v>
      </c>
      <c r="K181" s="212">
        <v>1</v>
      </c>
      <c r="L181" s="199">
        <f t="shared" si="104"/>
        <v>0.33333333333333331</v>
      </c>
      <c r="M181" s="212">
        <v>2</v>
      </c>
      <c r="N181" s="199">
        <f t="shared" si="105"/>
        <v>0.66666666666666663</v>
      </c>
      <c r="O181" s="224">
        <v>5435</v>
      </c>
      <c r="P181" s="212">
        <v>994</v>
      </c>
      <c r="Q181" s="199">
        <f t="shared" si="106"/>
        <v>0.18288868445262191</v>
      </c>
      <c r="R181" s="212">
        <v>4441</v>
      </c>
      <c r="S181" s="199">
        <f t="shared" si="107"/>
        <v>0.81711131554737815</v>
      </c>
      <c r="T181" s="224">
        <v>2610</v>
      </c>
      <c r="U181" s="212">
        <v>451</v>
      </c>
      <c r="V181" s="199">
        <f t="shared" si="108"/>
        <v>0.17279693486590039</v>
      </c>
      <c r="W181" s="212">
        <v>2159</v>
      </c>
      <c r="X181" s="199">
        <f t="shared" si="109"/>
        <v>0.82720306513409958</v>
      </c>
      <c r="Y181" s="224">
        <v>1290</v>
      </c>
      <c r="Z181" s="212">
        <v>178</v>
      </c>
      <c r="AA181" s="199">
        <f t="shared" si="110"/>
        <v>0.13798449612403102</v>
      </c>
      <c r="AB181" s="212">
        <v>1112</v>
      </c>
      <c r="AC181" s="199">
        <f t="shared" si="111"/>
        <v>0.86201550387596904</v>
      </c>
      <c r="AD181" s="224">
        <v>553</v>
      </c>
      <c r="AE181" s="212">
        <v>32</v>
      </c>
      <c r="AF181" s="199">
        <f t="shared" si="112"/>
        <v>5.7866184448462928E-2</v>
      </c>
      <c r="AG181" s="212">
        <v>521</v>
      </c>
      <c r="AH181" s="199">
        <f t="shared" si="113"/>
        <v>0.94213381555153708</v>
      </c>
      <c r="AI181" s="224">
        <v>234</v>
      </c>
      <c r="AJ181" s="212">
        <v>8</v>
      </c>
      <c r="AK181" s="199">
        <f t="shared" si="114"/>
        <v>3.4188034188034191E-2</v>
      </c>
      <c r="AL181" s="212">
        <v>226</v>
      </c>
      <c r="AM181" s="199">
        <f t="shared" si="115"/>
        <v>0.96581196581196582</v>
      </c>
      <c r="AN181" s="224">
        <f t="shared" si="116"/>
        <v>10130</v>
      </c>
      <c r="AO181" s="212">
        <f t="shared" si="117"/>
        <v>1665</v>
      </c>
      <c r="AP181" s="199">
        <f t="shared" si="118"/>
        <v>0.16436327739387957</v>
      </c>
      <c r="AQ181" s="211">
        <f t="shared" si="101"/>
        <v>8465</v>
      </c>
      <c r="AR181" s="199">
        <f t="shared" si="119"/>
        <v>0.83563672260612043</v>
      </c>
      <c r="AS181" s="69"/>
      <c r="AT181" s="283"/>
      <c r="AU181" s="344"/>
      <c r="AV181" s="8" t="s">
        <v>129</v>
      </c>
      <c r="AW181" s="140">
        <v>11055</v>
      </c>
      <c r="AX181" s="28">
        <v>1714</v>
      </c>
      <c r="AY181" s="63">
        <v>0.1550429669832655</v>
      </c>
      <c r="AZ181" s="28">
        <v>9341</v>
      </c>
      <c r="BA181" s="63">
        <v>0.84495703301673453</v>
      </c>
      <c r="BB181" s="69"/>
    </row>
    <row r="182" spans="2:64" ht="13.5" customHeight="1">
      <c r="B182" s="284"/>
      <c r="C182" s="345"/>
      <c r="D182" s="53" t="s">
        <v>128</v>
      </c>
      <c r="E182" s="181">
        <v>39</v>
      </c>
      <c r="F182" s="182">
        <v>8</v>
      </c>
      <c r="G182" s="180">
        <f t="shared" si="102"/>
        <v>0.20512820512820512</v>
      </c>
      <c r="H182" s="182">
        <v>31</v>
      </c>
      <c r="I182" s="180">
        <f t="shared" si="103"/>
        <v>0.79487179487179482</v>
      </c>
      <c r="J182" s="181">
        <v>79</v>
      </c>
      <c r="K182" s="182">
        <v>12</v>
      </c>
      <c r="L182" s="180">
        <f t="shared" si="104"/>
        <v>0.15189873417721519</v>
      </c>
      <c r="M182" s="182">
        <v>67</v>
      </c>
      <c r="N182" s="180">
        <f t="shared" si="105"/>
        <v>0.84810126582278478</v>
      </c>
      <c r="O182" s="181">
        <v>29585</v>
      </c>
      <c r="P182" s="182">
        <v>7566</v>
      </c>
      <c r="Q182" s="180">
        <f t="shared" si="106"/>
        <v>0.25573770491803277</v>
      </c>
      <c r="R182" s="182">
        <v>22019</v>
      </c>
      <c r="S182" s="180">
        <f t="shared" si="107"/>
        <v>0.74426229508196717</v>
      </c>
      <c r="T182" s="181">
        <v>23868</v>
      </c>
      <c r="U182" s="182">
        <v>5104</v>
      </c>
      <c r="V182" s="180">
        <f t="shared" si="108"/>
        <v>0.21384280207809619</v>
      </c>
      <c r="W182" s="182">
        <v>18764</v>
      </c>
      <c r="X182" s="180">
        <f t="shared" si="109"/>
        <v>0.78615719792190375</v>
      </c>
      <c r="Y182" s="181">
        <v>14440</v>
      </c>
      <c r="Z182" s="182">
        <v>2229</v>
      </c>
      <c r="AA182" s="180">
        <f t="shared" si="110"/>
        <v>0.15436288088642661</v>
      </c>
      <c r="AB182" s="182">
        <v>12211</v>
      </c>
      <c r="AC182" s="180">
        <f t="shared" si="111"/>
        <v>0.84563711911357342</v>
      </c>
      <c r="AD182" s="181">
        <v>6173</v>
      </c>
      <c r="AE182" s="182">
        <v>606</v>
      </c>
      <c r="AF182" s="180">
        <f t="shared" si="112"/>
        <v>9.8169447594362552E-2</v>
      </c>
      <c r="AG182" s="182">
        <v>5567</v>
      </c>
      <c r="AH182" s="180">
        <f t="shared" si="113"/>
        <v>0.90183055240563748</v>
      </c>
      <c r="AI182" s="181">
        <v>1695</v>
      </c>
      <c r="AJ182" s="182">
        <v>115</v>
      </c>
      <c r="AK182" s="180">
        <f t="shared" si="114"/>
        <v>6.7846607669616518E-2</v>
      </c>
      <c r="AL182" s="182">
        <v>1580</v>
      </c>
      <c r="AM182" s="180">
        <f t="shared" si="115"/>
        <v>0.93215339233038352</v>
      </c>
      <c r="AN182" s="181">
        <f t="shared" si="116"/>
        <v>75879</v>
      </c>
      <c r="AO182" s="182">
        <f t="shared" si="117"/>
        <v>15640</v>
      </c>
      <c r="AP182" s="180">
        <f t="shared" si="118"/>
        <v>0.20611763465517469</v>
      </c>
      <c r="AQ182" s="220">
        <f t="shared" si="101"/>
        <v>60239</v>
      </c>
      <c r="AR182" s="180">
        <f t="shared" si="119"/>
        <v>0.79388236534482537</v>
      </c>
      <c r="AS182" s="69"/>
      <c r="AT182" s="284"/>
      <c r="AU182" s="345"/>
      <c r="AV182" s="110" t="s">
        <v>67</v>
      </c>
      <c r="AW182" s="140">
        <v>75950</v>
      </c>
      <c r="AX182" s="28">
        <v>15465</v>
      </c>
      <c r="AY182" s="63">
        <v>0.20362080315997366</v>
      </c>
      <c r="AZ182" s="28">
        <v>60485</v>
      </c>
      <c r="BA182" s="63">
        <v>0.79637919684002634</v>
      </c>
      <c r="BB182" s="69"/>
    </row>
    <row r="183" spans="2:64" ht="13.5" customHeight="1">
      <c r="B183" s="282">
        <v>60</v>
      </c>
      <c r="C183" s="343" t="s">
        <v>44</v>
      </c>
      <c r="D183" s="54" t="s">
        <v>130</v>
      </c>
      <c r="E183" s="175">
        <v>27</v>
      </c>
      <c r="F183" s="176">
        <v>4</v>
      </c>
      <c r="G183" s="174">
        <f t="shared" si="102"/>
        <v>0.14814814814814814</v>
      </c>
      <c r="H183" s="176">
        <v>23</v>
      </c>
      <c r="I183" s="174">
        <f t="shared" si="103"/>
        <v>0.85185185185185186</v>
      </c>
      <c r="J183" s="175">
        <v>24</v>
      </c>
      <c r="K183" s="176">
        <v>5</v>
      </c>
      <c r="L183" s="174">
        <f t="shared" si="104"/>
        <v>0.20833333333333334</v>
      </c>
      <c r="M183" s="176">
        <v>19</v>
      </c>
      <c r="N183" s="174">
        <f t="shared" si="105"/>
        <v>0.79166666666666663</v>
      </c>
      <c r="O183" s="175">
        <v>3266</v>
      </c>
      <c r="P183" s="176">
        <v>872</v>
      </c>
      <c r="Q183" s="174">
        <f t="shared" si="106"/>
        <v>0.26699326393141459</v>
      </c>
      <c r="R183" s="176">
        <v>2394</v>
      </c>
      <c r="S183" s="174">
        <f t="shared" si="107"/>
        <v>0.73300673606858546</v>
      </c>
      <c r="T183" s="175">
        <v>2782</v>
      </c>
      <c r="U183" s="176">
        <v>642</v>
      </c>
      <c r="V183" s="174">
        <f t="shared" si="108"/>
        <v>0.23076923076923078</v>
      </c>
      <c r="W183" s="176">
        <v>2140</v>
      </c>
      <c r="X183" s="174">
        <f t="shared" si="109"/>
        <v>0.76923076923076927</v>
      </c>
      <c r="Y183" s="175">
        <v>1614</v>
      </c>
      <c r="Z183" s="176">
        <v>238</v>
      </c>
      <c r="AA183" s="174">
        <f t="shared" si="110"/>
        <v>0.14745972738537794</v>
      </c>
      <c r="AB183" s="176">
        <v>1376</v>
      </c>
      <c r="AC183" s="174">
        <f t="shared" si="111"/>
        <v>0.85254027261462206</v>
      </c>
      <c r="AD183" s="175">
        <v>662</v>
      </c>
      <c r="AE183" s="176">
        <v>50</v>
      </c>
      <c r="AF183" s="174">
        <f t="shared" si="112"/>
        <v>7.5528700906344406E-2</v>
      </c>
      <c r="AG183" s="176">
        <v>612</v>
      </c>
      <c r="AH183" s="174">
        <f t="shared" si="113"/>
        <v>0.92447129909365555</v>
      </c>
      <c r="AI183" s="175">
        <v>215</v>
      </c>
      <c r="AJ183" s="176">
        <v>14</v>
      </c>
      <c r="AK183" s="174">
        <f t="shared" si="114"/>
        <v>6.5116279069767441E-2</v>
      </c>
      <c r="AL183" s="176">
        <v>201</v>
      </c>
      <c r="AM183" s="174">
        <f t="shared" si="115"/>
        <v>0.93488372093023253</v>
      </c>
      <c r="AN183" s="175">
        <f t="shared" si="116"/>
        <v>8590</v>
      </c>
      <c r="AO183" s="176">
        <f t="shared" si="117"/>
        <v>1825</v>
      </c>
      <c r="AP183" s="174">
        <f t="shared" si="118"/>
        <v>0.21245634458672877</v>
      </c>
      <c r="AQ183" s="203">
        <f t="shared" si="101"/>
        <v>6765</v>
      </c>
      <c r="AR183" s="174">
        <f t="shared" si="119"/>
        <v>0.7875436554132712</v>
      </c>
      <c r="AS183" s="69"/>
      <c r="AT183" s="282">
        <v>60</v>
      </c>
      <c r="AU183" s="343" t="s">
        <v>44</v>
      </c>
      <c r="AV183" s="8" t="s">
        <v>123</v>
      </c>
      <c r="AW183" s="140">
        <v>8519</v>
      </c>
      <c r="AX183" s="28">
        <v>1811</v>
      </c>
      <c r="AY183" s="63">
        <v>0.21258363657706303</v>
      </c>
      <c r="AZ183" s="28">
        <v>6708</v>
      </c>
      <c r="BA183" s="63">
        <v>0.78741636342293697</v>
      </c>
      <c r="BB183" s="69"/>
    </row>
    <row r="184" spans="2:64" ht="13.5" customHeight="1">
      <c r="B184" s="283"/>
      <c r="C184" s="344"/>
      <c r="D184" s="49" t="s">
        <v>129</v>
      </c>
      <c r="E184" s="224">
        <v>8</v>
      </c>
      <c r="F184" s="212">
        <v>2</v>
      </c>
      <c r="G184" s="199">
        <f t="shared" si="102"/>
        <v>0.25</v>
      </c>
      <c r="H184" s="212">
        <v>6</v>
      </c>
      <c r="I184" s="199">
        <f t="shared" si="103"/>
        <v>0.75</v>
      </c>
      <c r="J184" s="224">
        <v>5</v>
      </c>
      <c r="K184" s="212">
        <v>1</v>
      </c>
      <c r="L184" s="199">
        <f t="shared" si="104"/>
        <v>0.2</v>
      </c>
      <c r="M184" s="212">
        <v>4</v>
      </c>
      <c r="N184" s="199">
        <f t="shared" si="105"/>
        <v>0.8</v>
      </c>
      <c r="O184" s="224">
        <v>754</v>
      </c>
      <c r="P184" s="212">
        <v>144</v>
      </c>
      <c r="Q184" s="199">
        <f t="shared" si="106"/>
        <v>0.19098143236074269</v>
      </c>
      <c r="R184" s="212">
        <v>610</v>
      </c>
      <c r="S184" s="199">
        <f t="shared" si="107"/>
        <v>0.80901856763925728</v>
      </c>
      <c r="T184" s="224">
        <v>385</v>
      </c>
      <c r="U184" s="212">
        <v>77</v>
      </c>
      <c r="V184" s="199">
        <f t="shared" si="108"/>
        <v>0.2</v>
      </c>
      <c r="W184" s="212">
        <v>308</v>
      </c>
      <c r="X184" s="199">
        <f t="shared" si="109"/>
        <v>0.8</v>
      </c>
      <c r="Y184" s="224">
        <v>163</v>
      </c>
      <c r="Z184" s="212">
        <v>22</v>
      </c>
      <c r="AA184" s="199">
        <f t="shared" si="110"/>
        <v>0.13496932515337423</v>
      </c>
      <c r="AB184" s="212">
        <v>141</v>
      </c>
      <c r="AC184" s="199">
        <f t="shared" si="111"/>
        <v>0.86503067484662577</v>
      </c>
      <c r="AD184" s="224">
        <v>74</v>
      </c>
      <c r="AE184" s="212">
        <v>4</v>
      </c>
      <c r="AF184" s="199">
        <f t="shared" si="112"/>
        <v>5.4054054054054057E-2</v>
      </c>
      <c r="AG184" s="212">
        <v>70</v>
      </c>
      <c r="AH184" s="199">
        <f t="shared" si="113"/>
        <v>0.94594594594594594</v>
      </c>
      <c r="AI184" s="224">
        <v>27</v>
      </c>
      <c r="AJ184" s="212">
        <v>0</v>
      </c>
      <c r="AK184" s="199">
        <f t="shared" si="114"/>
        <v>0</v>
      </c>
      <c r="AL184" s="212">
        <v>27</v>
      </c>
      <c r="AM184" s="199">
        <f t="shared" si="115"/>
        <v>1</v>
      </c>
      <c r="AN184" s="224">
        <f t="shared" si="116"/>
        <v>1416</v>
      </c>
      <c r="AO184" s="212">
        <f t="shared" si="117"/>
        <v>250</v>
      </c>
      <c r="AP184" s="199">
        <f t="shared" si="118"/>
        <v>0.17655367231638419</v>
      </c>
      <c r="AQ184" s="211">
        <f t="shared" si="101"/>
        <v>1166</v>
      </c>
      <c r="AR184" s="199">
        <f t="shared" si="119"/>
        <v>0.82344632768361581</v>
      </c>
      <c r="AS184" s="69"/>
      <c r="AT184" s="283"/>
      <c r="AU184" s="344"/>
      <c r="AV184" s="8" t="s">
        <v>129</v>
      </c>
      <c r="AW184" s="140">
        <v>1562</v>
      </c>
      <c r="AX184" s="28">
        <v>275</v>
      </c>
      <c r="AY184" s="63">
        <v>0.176056338028169</v>
      </c>
      <c r="AZ184" s="28">
        <v>1287</v>
      </c>
      <c r="BA184" s="63">
        <v>0.823943661971831</v>
      </c>
      <c r="BB184" s="69"/>
    </row>
    <row r="185" spans="2:64" ht="13.5" customHeight="1">
      <c r="B185" s="284"/>
      <c r="C185" s="345"/>
      <c r="D185" s="45" t="s">
        <v>128</v>
      </c>
      <c r="E185" s="185">
        <v>35</v>
      </c>
      <c r="F185" s="183">
        <v>6</v>
      </c>
      <c r="G185" s="184">
        <f t="shared" si="102"/>
        <v>0.17142857142857143</v>
      </c>
      <c r="H185" s="183">
        <v>29</v>
      </c>
      <c r="I185" s="184">
        <f t="shared" si="103"/>
        <v>0.82857142857142863</v>
      </c>
      <c r="J185" s="185">
        <v>29</v>
      </c>
      <c r="K185" s="183">
        <v>6</v>
      </c>
      <c r="L185" s="184">
        <f t="shared" si="104"/>
        <v>0.20689655172413793</v>
      </c>
      <c r="M185" s="183">
        <v>23</v>
      </c>
      <c r="N185" s="184">
        <f t="shared" si="105"/>
        <v>0.7931034482758621</v>
      </c>
      <c r="O185" s="185">
        <v>4020</v>
      </c>
      <c r="P185" s="183">
        <v>1016</v>
      </c>
      <c r="Q185" s="184">
        <f t="shared" si="106"/>
        <v>0.25273631840796018</v>
      </c>
      <c r="R185" s="183">
        <v>3004</v>
      </c>
      <c r="S185" s="184">
        <f t="shared" si="107"/>
        <v>0.74726368159203982</v>
      </c>
      <c r="T185" s="185">
        <v>3167</v>
      </c>
      <c r="U185" s="183">
        <v>719</v>
      </c>
      <c r="V185" s="184">
        <f t="shared" si="108"/>
        <v>0.22702873381749289</v>
      </c>
      <c r="W185" s="183">
        <v>2448</v>
      </c>
      <c r="X185" s="184">
        <f t="shared" si="109"/>
        <v>0.77297126618250711</v>
      </c>
      <c r="Y185" s="185">
        <v>1777</v>
      </c>
      <c r="Z185" s="183">
        <v>260</v>
      </c>
      <c r="AA185" s="184">
        <f t="shared" si="110"/>
        <v>0.14631401238041644</v>
      </c>
      <c r="AB185" s="183">
        <v>1517</v>
      </c>
      <c r="AC185" s="184">
        <f t="shared" si="111"/>
        <v>0.85368598761958359</v>
      </c>
      <c r="AD185" s="185">
        <v>736</v>
      </c>
      <c r="AE185" s="183">
        <v>54</v>
      </c>
      <c r="AF185" s="184">
        <f t="shared" si="112"/>
        <v>7.3369565217391311E-2</v>
      </c>
      <c r="AG185" s="183">
        <v>682</v>
      </c>
      <c r="AH185" s="184">
        <f t="shared" si="113"/>
        <v>0.92663043478260865</v>
      </c>
      <c r="AI185" s="185">
        <v>242</v>
      </c>
      <c r="AJ185" s="183">
        <v>14</v>
      </c>
      <c r="AK185" s="184">
        <f t="shared" si="114"/>
        <v>5.7851239669421489E-2</v>
      </c>
      <c r="AL185" s="183">
        <v>228</v>
      </c>
      <c r="AM185" s="184">
        <f t="shared" si="115"/>
        <v>0.94214876033057848</v>
      </c>
      <c r="AN185" s="185">
        <f t="shared" si="116"/>
        <v>10006</v>
      </c>
      <c r="AO185" s="183">
        <f t="shared" si="117"/>
        <v>2075</v>
      </c>
      <c r="AP185" s="184">
        <f t="shared" si="118"/>
        <v>0.20737557465520687</v>
      </c>
      <c r="AQ185" s="222">
        <f t="shared" si="101"/>
        <v>7931</v>
      </c>
      <c r="AR185" s="184">
        <f t="shared" si="119"/>
        <v>0.79262442534479316</v>
      </c>
      <c r="AS185" s="69"/>
      <c r="AT185" s="284"/>
      <c r="AU185" s="345"/>
      <c r="AV185" s="110" t="s">
        <v>67</v>
      </c>
      <c r="AW185" s="140">
        <v>10081</v>
      </c>
      <c r="AX185" s="28">
        <v>2086</v>
      </c>
      <c r="AY185" s="63">
        <v>0.20692391627814702</v>
      </c>
      <c r="AZ185" s="28">
        <v>7995</v>
      </c>
      <c r="BA185" s="63">
        <v>0.79307608372185301</v>
      </c>
      <c r="BB185" s="69"/>
    </row>
    <row r="186" spans="2:64" ht="13.5" customHeight="1">
      <c r="B186" s="282">
        <v>61</v>
      </c>
      <c r="C186" s="343" t="s">
        <v>16</v>
      </c>
      <c r="D186" s="54" t="s">
        <v>130</v>
      </c>
      <c r="E186" s="175">
        <v>2</v>
      </c>
      <c r="F186" s="176">
        <v>0</v>
      </c>
      <c r="G186" s="174">
        <f t="shared" si="102"/>
        <v>0</v>
      </c>
      <c r="H186" s="176">
        <v>2</v>
      </c>
      <c r="I186" s="174">
        <f t="shared" si="103"/>
        <v>1</v>
      </c>
      <c r="J186" s="175">
        <v>4</v>
      </c>
      <c r="K186" s="176">
        <v>0</v>
      </c>
      <c r="L186" s="174">
        <f t="shared" si="104"/>
        <v>0</v>
      </c>
      <c r="M186" s="176">
        <v>4</v>
      </c>
      <c r="N186" s="174">
        <f t="shared" si="105"/>
        <v>1</v>
      </c>
      <c r="O186" s="175">
        <v>2900</v>
      </c>
      <c r="P186" s="176">
        <v>824</v>
      </c>
      <c r="Q186" s="174">
        <f t="shared" si="106"/>
        <v>0.28413793103448276</v>
      </c>
      <c r="R186" s="176">
        <v>2076</v>
      </c>
      <c r="S186" s="174">
        <f t="shared" si="107"/>
        <v>0.7158620689655173</v>
      </c>
      <c r="T186" s="175">
        <v>2514</v>
      </c>
      <c r="U186" s="176">
        <v>582</v>
      </c>
      <c r="V186" s="174">
        <f t="shared" si="108"/>
        <v>0.23150357995226731</v>
      </c>
      <c r="W186" s="176">
        <v>1932</v>
      </c>
      <c r="X186" s="174">
        <f t="shared" si="109"/>
        <v>0.76849642004773266</v>
      </c>
      <c r="Y186" s="175">
        <v>1417</v>
      </c>
      <c r="Z186" s="176">
        <v>227</v>
      </c>
      <c r="AA186" s="174">
        <f t="shared" si="110"/>
        <v>0.16019760056457305</v>
      </c>
      <c r="AB186" s="176">
        <v>1190</v>
      </c>
      <c r="AC186" s="174">
        <f t="shared" si="111"/>
        <v>0.839802399435427</v>
      </c>
      <c r="AD186" s="175">
        <v>530</v>
      </c>
      <c r="AE186" s="176">
        <v>67</v>
      </c>
      <c r="AF186" s="174">
        <f t="shared" si="112"/>
        <v>0.12641509433962264</v>
      </c>
      <c r="AG186" s="176">
        <v>463</v>
      </c>
      <c r="AH186" s="174">
        <f t="shared" si="113"/>
        <v>0.87358490566037739</v>
      </c>
      <c r="AI186" s="175">
        <v>170</v>
      </c>
      <c r="AJ186" s="176">
        <v>10</v>
      </c>
      <c r="AK186" s="174">
        <f t="shared" si="114"/>
        <v>5.8823529411764705E-2</v>
      </c>
      <c r="AL186" s="176">
        <v>160</v>
      </c>
      <c r="AM186" s="174">
        <f t="shared" si="115"/>
        <v>0.94117647058823528</v>
      </c>
      <c r="AN186" s="175">
        <f t="shared" si="116"/>
        <v>7537</v>
      </c>
      <c r="AO186" s="176">
        <f t="shared" si="117"/>
        <v>1710</v>
      </c>
      <c r="AP186" s="174">
        <f t="shared" si="118"/>
        <v>0.22688072177258856</v>
      </c>
      <c r="AQ186" s="203">
        <f t="shared" si="101"/>
        <v>5827</v>
      </c>
      <c r="AR186" s="174">
        <f t="shared" si="119"/>
        <v>0.77311927822741144</v>
      </c>
      <c r="AS186" s="69"/>
      <c r="AT186" s="282">
        <v>61</v>
      </c>
      <c r="AU186" s="343" t="s">
        <v>16</v>
      </c>
      <c r="AV186" s="8" t="s">
        <v>123</v>
      </c>
      <c r="AW186" s="140">
        <v>7426</v>
      </c>
      <c r="AX186" s="28">
        <v>1683</v>
      </c>
      <c r="AY186" s="63">
        <v>0.22663614328036627</v>
      </c>
      <c r="AZ186" s="28">
        <v>5743</v>
      </c>
      <c r="BA186" s="63">
        <v>0.7733638567196337</v>
      </c>
      <c r="BB186" s="69"/>
    </row>
    <row r="187" spans="2:64" ht="13.5" customHeight="1">
      <c r="B187" s="283"/>
      <c r="C187" s="344"/>
      <c r="D187" s="49" t="s">
        <v>129</v>
      </c>
      <c r="E187" s="224">
        <v>0</v>
      </c>
      <c r="F187" s="212">
        <v>0</v>
      </c>
      <c r="G187" s="199" t="str">
        <f t="shared" si="102"/>
        <v>-</v>
      </c>
      <c r="H187" s="212">
        <v>0</v>
      </c>
      <c r="I187" s="199" t="str">
        <f t="shared" si="103"/>
        <v>-</v>
      </c>
      <c r="J187" s="224">
        <v>0</v>
      </c>
      <c r="K187" s="212">
        <v>0</v>
      </c>
      <c r="L187" s="199" t="str">
        <f t="shared" si="104"/>
        <v>-</v>
      </c>
      <c r="M187" s="212">
        <v>0</v>
      </c>
      <c r="N187" s="199" t="str">
        <f t="shared" si="105"/>
        <v>-</v>
      </c>
      <c r="O187" s="224">
        <v>641</v>
      </c>
      <c r="P187" s="212">
        <v>148</v>
      </c>
      <c r="Q187" s="199">
        <f t="shared" si="106"/>
        <v>0.23088923556942278</v>
      </c>
      <c r="R187" s="212">
        <v>493</v>
      </c>
      <c r="S187" s="199">
        <f t="shared" si="107"/>
        <v>0.76911076443057724</v>
      </c>
      <c r="T187" s="224">
        <v>358</v>
      </c>
      <c r="U187" s="212">
        <v>82</v>
      </c>
      <c r="V187" s="199">
        <f t="shared" si="108"/>
        <v>0.22905027932960895</v>
      </c>
      <c r="W187" s="212">
        <v>276</v>
      </c>
      <c r="X187" s="199">
        <f t="shared" si="109"/>
        <v>0.77094972067039103</v>
      </c>
      <c r="Y187" s="224">
        <v>155</v>
      </c>
      <c r="Z187" s="212">
        <v>20</v>
      </c>
      <c r="AA187" s="199">
        <f t="shared" si="110"/>
        <v>0.12903225806451613</v>
      </c>
      <c r="AB187" s="212">
        <v>135</v>
      </c>
      <c r="AC187" s="199">
        <f t="shared" si="111"/>
        <v>0.87096774193548387</v>
      </c>
      <c r="AD187" s="224">
        <v>52</v>
      </c>
      <c r="AE187" s="212">
        <v>1</v>
      </c>
      <c r="AF187" s="199">
        <f t="shared" si="112"/>
        <v>1.9230769230769232E-2</v>
      </c>
      <c r="AG187" s="212">
        <v>51</v>
      </c>
      <c r="AH187" s="199">
        <f t="shared" si="113"/>
        <v>0.98076923076923073</v>
      </c>
      <c r="AI187" s="224">
        <v>22</v>
      </c>
      <c r="AJ187" s="212">
        <v>0</v>
      </c>
      <c r="AK187" s="199">
        <f t="shared" si="114"/>
        <v>0</v>
      </c>
      <c r="AL187" s="212">
        <v>22</v>
      </c>
      <c r="AM187" s="199">
        <f t="shared" si="115"/>
        <v>1</v>
      </c>
      <c r="AN187" s="224">
        <f t="shared" si="116"/>
        <v>1228</v>
      </c>
      <c r="AO187" s="212">
        <f t="shared" si="117"/>
        <v>251</v>
      </c>
      <c r="AP187" s="199">
        <f t="shared" si="118"/>
        <v>0.20439739413680783</v>
      </c>
      <c r="AQ187" s="211">
        <f t="shared" si="101"/>
        <v>977</v>
      </c>
      <c r="AR187" s="199">
        <f t="shared" si="119"/>
        <v>0.7956026058631922</v>
      </c>
      <c r="AS187" s="69"/>
      <c r="AT187" s="283"/>
      <c r="AU187" s="344"/>
      <c r="AV187" s="8" t="s">
        <v>129</v>
      </c>
      <c r="AW187" s="140">
        <v>1336</v>
      </c>
      <c r="AX187" s="28">
        <v>228</v>
      </c>
      <c r="AY187" s="63">
        <v>0.17065868263473055</v>
      </c>
      <c r="AZ187" s="28">
        <v>1108</v>
      </c>
      <c r="BA187" s="63">
        <v>0.8293413173652695</v>
      </c>
      <c r="BB187" s="69"/>
    </row>
    <row r="188" spans="2:64" ht="13.5" customHeight="1">
      <c r="B188" s="284"/>
      <c r="C188" s="345"/>
      <c r="D188" s="53" t="s">
        <v>128</v>
      </c>
      <c r="E188" s="181">
        <v>2</v>
      </c>
      <c r="F188" s="182">
        <v>0</v>
      </c>
      <c r="G188" s="180">
        <f t="shared" si="102"/>
        <v>0</v>
      </c>
      <c r="H188" s="182">
        <v>2</v>
      </c>
      <c r="I188" s="180">
        <f t="shared" si="103"/>
        <v>1</v>
      </c>
      <c r="J188" s="181">
        <v>4</v>
      </c>
      <c r="K188" s="182">
        <v>0</v>
      </c>
      <c r="L188" s="180">
        <f t="shared" si="104"/>
        <v>0</v>
      </c>
      <c r="M188" s="182">
        <v>4</v>
      </c>
      <c r="N188" s="180">
        <f t="shared" si="105"/>
        <v>1</v>
      </c>
      <c r="O188" s="181">
        <v>3541</v>
      </c>
      <c r="P188" s="182">
        <v>972</v>
      </c>
      <c r="Q188" s="180">
        <f t="shared" si="106"/>
        <v>0.27449872917255014</v>
      </c>
      <c r="R188" s="182">
        <v>2569</v>
      </c>
      <c r="S188" s="180">
        <f t="shared" si="107"/>
        <v>0.72550127082744986</v>
      </c>
      <c r="T188" s="181">
        <v>2872</v>
      </c>
      <c r="U188" s="182">
        <v>664</v>
      </c>
      <c r="V188" s="180">
        <f t="shared" si="108"/>
        <v>0.23119777158774374</v>
      </c>
      <c r="W188" s="182">
        <v>2208</v>
      </c>
      <c r="X188" s="180">
        <f t="shared" si="109"/>
        <v>0.76880222841225632</v>
      </c>
      <c r="Y188" s="181">
        <v>1572</v>
      </c>
      <c r="Z188" s="182">
        <v>247</v>
      </c>
      <c r="AA188" s="180">
        <f t="shared" si="110"/>
        <v>0.15712468193384224</v>
      </c>
      <c r="AB188" s="182">
        <v>1325</v>
      </c>
      <c r="AC188" s="180">
        <f t="shared" si="111"/>
        <v>0.84287531806615779</v>
      </c>
      <c r="AD188" s="181">
        <v>582</v>
      </c>
      <c r="AE188" s="182">
        <v>68</v>
      </c>
      <c r="AF188" s="180">
        <f t="shared" si="112"/>
        <v>0.11683848797250859</v>
      </c>
      <c r="AG188" s="182">
        <v>514</v>
      </c>
      <c r="AH188" s="180">
        <f t="shared" si="113"/>
        <v>0.88316151202749138</v>
      </c>
      <c r="AI188" s="181">
        <v>192</v>
      </c>
      <c r="AJ188" s="182">
        <v>10</v>
      </c>
      <c r="AK188" s="180">
        <f t="shared" si="114"/>
        <v>5.2083333333333336E-2</v>
      </c>
      <c r="AL188" s="182">
        <v>182</v>
      </c>
      <c r="AM188" s="180">
        <f t="shared" si="115"/>
        <v>0.94791666666666663</v>
      </c>
      <c r="AN188" s="181">
        <f t="shared" si="116"/>
        <v>8765</v>
      </c>
      <c r="AO188" s="182">
        <f t="shared" si="117"/>
        <v>1961</v>
      </c>
      <c r="AP188" s="180">
        <f t="shared" si="118"/>
        <v>0.22373074729035938</v>
      </c>
      <c r="AQ188" s="220">
        <f t="shared" si="101"/>
        <v>6804</v>
      </c>
      <c r="AR188" s="180">
        <f t="shared" si="119"/>
        <v>0.77626925270964064</v>
      </c>
      <c r="AS188" s="69"/>
      <c r="AT188" s="284"/>
      <c r="AU188" s="345"/>
      <c r="AV188" s="110" t="s">
        <v>67</v>
      </c>
      <c r="AW188" s="140">
        <v>8762</v>
      </c>
      <c r="AX188" s="28">
        <v>1911</v>
      </c>
      <c r="AY188" s="63">
        <v>0.21810089020771514</v>
      </c>
      <c r="AZ188" s="28">
        <v>6851</v>
      </c>
      <c r="BA188" s="63">
        <v>0.78189910979228483</v>
      </c>
      <c r="BB188" s="69"/>
    </row>
    <row r="189" spans="2:64" ht="13.5" customHeight="1">
      <c r="B189" s="282">
        <v>62</v>
      </c>
      <c r="C189" s="343" t="s">
        <v>17</v>
      </c>
      <c r="D189" s="54" t="s">
        <v>130</v>
      </c>
      <c r="E189" s="175">
        <v>8</v>
      </c>
      <c r="F189" s="176">
        <v>4</v>
      </c>
      <c r="G189" s="174">
        <f t="shared" si="102"/>
        <v>0.5</v>
      </c>
      <c r="H189" s="176">
        <v>4</v>
      </c>
      <c r="I189" s="174">
        <f t="shared" si="103"/>
        <v>0.5</v>
      </c>
      <c r="J189" s="175">
        <v>30</v>
      </c>
      <c r="K189" s="176">
        <v>4</v>
      </c>
      <c r="L189" s="174">
        <f t="shared" si="104"/>
        <v>0.13333333333333333</v>
      </c>
      <c r="M189" s="176">
        <v>26</v>
      </c>
      <c r="N189" s="174">
        <f t="shared" si="105"/>
        <v>0.8666666666666667</v>
      </c>
      <c r="O189" s="175">
        <v>4228</v>
      </c>
      <c r="P189" s="176">
        <v>1155</v>
      </c>
      <c r="Q189" s="174">
        <f t="shared" si="106"/>
        <v>0.27317880794701987</v>
      </c>
      <c r="R189" s="176">
        <v>3073</v>
      </c>
      <c r="S189" s="174">
        <f t="shared" si="107"/>
        <v>0.72682119205298013</v>
      </c>
      <c r="T189" s="175">
        <v>3796</v>
      </c>
      <c r="U189" s="176">
        <v>835</v>
      </c>
      <c r="V189" s="174">
        <f t="shared" si="108"/>
        <v>0.21996838777660696</v>
      </c>
      <c r="W189" s="176">
        <v>2961</v>
      </c>
      <c r="X189" s="174">
        <f t="shared" si="109"/>
        <v>0.78003161222339301</v>
      </c>
      <c r="Y189" s="175">
        <v>2201</v>
      </c>
      <c r="Z189" s="176">
        <v>361</v>
      </c>
      <c r="AA189" s="174">
        <f t="shared" si="110"/>
        <v>0.1640163562017265</v>
      </c>
      <c r="AB189" s="176">
        <v>1840</v>
      </c>
      <c r="AC189" s="174">
        <f t="shared" si="111"/>
        <v>0.8359836437982735</v>
      </c>
      <c r="AD189" s="175">
        <v>887</v>
      </c>
      <c r="AE189" s="176">
        <v>108</v>
      </c>
      <c r="AF189" s="174">
        <f t="shared" si="112"/>
        <v>0.12175873731679819</v>
      </c>
      <c r="AG189" s="176">
        <v>779</v>
      </c>
      <c r="AH189" s="174">
        <f t="shared" si="113"/>
        <v>0.8782412626832018</v>
      </c>
      <c r="AI189" s="175">
        <v>274</v>
      </c>
      <c r="AJ189" s="176">
        <v>17</v>
      </c>
      <c r="AK189" s="174">
        <f t="shared" si="114"/>
        <v>6.2043795620437957E-2</v>
      </c>
      <c r="AL189" s="176">
        <v>257</v>
      </c>
      <c r="AM189" s="174">
        <f t="shared" si="115"/>
        <v>0.93795620437956206</v>
      </c>
      <c r="AN189" s="175">
        <f t="shared" si="116"/>
        <v>11424</v>
      </c>
      <c r="AO189" s="176">
        <f t="shared" si="117"/>
        <v>2484</v>
      </c>
      <c r="AP189" s="174">
        <f t="shared" si="118"/>
        <v>0.21743697478991597</v>
      </c>
      <c r="AQ189" s="203">
        <f t="shared" si="101"/>
        <v>8940</v>
      </c>
      <c r="AR189" s="174">
        <f t="shared" si="119"/>
        <v>0.78256302521008403</v>
      </c>
      <c r="AS189" s="69"/>
      <c r="AT189" s="282">
        <v>62</v>
      </c>
      <c r="AU189" s="343" t="s">
        <v>17</v>
      </c>
      <c r="AV189" s="8" t="s">
        <v>123</v>
      </c>
      <c r="AW189" s="140">
        <v>11232</v>
      </c>
      <c r="AX189" s="28">
        <v>2335</v>
      </c>
      <c r="AY189" s="63">
        <v>0.20788817663817663</v>
      </c>
      <c r="AZ189" s="28">
        <v>8897</v>
      </c>
      <c r="BA189" s="63">
        <v>0.7921118233618234</v>
      </c>
      <c r="BB189" s="69"/>
    </row>
    <row r="190" spans="2:64" ht="13.5" customHeight="1">
      <c r="B190" s="283"/>
      <c r="C190" s="344"/>
      <c r="D190" s="49" t="s">
        <v>129</v>
      </c>
      <c r="E190" s="224">
        <v>0</v>
      </c>
      <c r="F190" s="212">
        <v>0</v>
      </c>
      <c r="G190" s="199" t="str">
        <f t="shared" si="102"/>
        <v>-</v>
      </c>
      <c r="H190" s="212">
        <v>0</v>
      </c>
      <c r="I190" s="199" t="str">
        <f t="shared" si="103"/>
        <v>-</v>
      </c>
      <c r="J190" s="224">
        <v>2</v>
      </c>
      <c r="K190" s="212">
        <v>1</v>
      </c>
      <c r="L190" s="199">
        <f t="shared" si="104"/>
        <v>0.5</v>
      </c>
      <c r="M190" s="212">
        <v>1</v>
      </c>
      <c r="N190" s="199">
        <f t="shared" si="105"/>
        <v>0.5</v>
      </c>
      <c r="O190" s="224">
        <v>952</v>
      </c>
      <c r="P190" s="212">
        <v>185</v>
      </c>
      <c r="Q190" s="199">
        <f t="shared" si="106"/>
        <v>0.19432773109243698</v>
      </c>
      <c r="R190" s="212">
        <v>767</v>
      </c>
      <c r="S190" s="199">
        <f t="shared" si="107"/>
        <v>0.80567226890756305</v>
      </c>
      <c r="T190" s="224">
        <v>558</v>
      </c>
      <c r="U190" s="212">
        <v>114</v>
      </c>
      <c r="V190" s="199">
        <f t="shared" si="108"/>
        <v>0.20430107526881722</v>
      </c>
      <c r="W190" s="212">
        <v>444</v>
      </c>
      <c r="X190" s="199">
        <f t="shared" si="109"/>
        <v>0.79569892473118276</v>
      </c>
      <c r="Y190" s="224">
        <v>254</v>
      </c>
      <c r="Z190" s="212">
        <v>38</v>
      </c>
      <c r="AA190" s="199">
        <f t="shared" si="110"/>
        <v>0.14960629921259844</v>
      </c>
      <c r="AB190" s="212">
        <v>216</v>
      </c>
      <c r="AC190" s="199">
        <f t="shared" si="111"/>
        <v>0.85039370078740162</v>
      </c>
      <c r="AD190" s="224">
        <v>101</v>
      </c>
      <c r="AE190" s="212">
        <v>7</v>
      </c>
      <c r="AF190" s="199">
        <f t="shared" si="112"/>
        <v>6.9306930693069313E-2</v>
      </c>
      <c r="AG190" s="212">
        <v>94</v>
      </c>
      <c r="AH190" s="199">
        <f t="shared" si="113"/>
        <v>0.93069306930693074</v>
      </c>
      <c r="AI190" s="224">
        <v>40</v>
      </c>
      <c r="AJ190" s="212">
        <v>1</v>
      </c>
      <c r="AK190" s="199">
        <f t="shared" si="114"/>
        <v>2.5000000000000001E-2</v>
      </c>
      <c r="AL190" s="212">
        <v>39</v>
      </c>
      <c r="AM190" s="199">
        <f t="shared" si="115"/>
        <v>0.97499999999999998</v>
      </c>
      <c r="AN190" s="224">
        <f t="shared" si="116"/>
        <v>1907</v>
      </c>
      <c r="AO190" s="212">
        <f t="shared" si="117"/>
        <v>346</v>
      </c>
      <c r="AP190" s="199">
        <f t="shared" si="118"/>
        <v>0.18143681174619822</v>
      </c>
      <c r="AQ190" s="211">
        <f t="shared" si="101"/>
        <v>1561</v>
      </c>
      <c r="AR190" s="199">
        <f t="shared" si="119"/>
        <v>0.81856318825380181</v>
      </c>
      <c r="AS190" s="69"/>
      <c r="AT190" s="283"/>
      <c r="AU190" s="344"/>
      <c r="AV190" s="8" t="s">
        <v>129</v>
      </c>
      <c r="AW190" s="140">
        <v>1998</v>
      </c>
      <c r="AX190" s="28">
        <v>349</v>
      </c>
      <c r="AY190" s="63">
        <v>0.17467467467467468</v>
      </c>
      <c r="AZ190" s="28">
        <v>1649</v>
      </c>
      <c r="BA190" s="63">
        <v>0.82532532532532532</v>
      </c>
      <c r="BB190" s="69"/>
    </row>
    <row r="191" spans="2:64" ht="13.5" customHeight="1">
      <c r="B191" s="284"/>
      <c r="C191" s="345"/>
      <c r="D191" s="53" t="s">
        <v>128</v>
      </c>
      <c r="E191" s="181">
        <v>8</v>
      </c>
      <c r="F191" s="182">
        <v>4</v>
      </c>
      <c r="G191" s="180">
        <f t="shared" si="102"/>
        <v>0.5</v>
      </c>
      <c r="H191" s="182">
        <v>4</v>
      </c>
      <c r="I191" s="180">
        <f t="shared" si="103"/>
        <v>0.5</v>
      </c>
      <c r="J191" s="181">
        <v>32</v>
      </c>
      <c r="K191" s="182">
        <v>5</v>
      </c>
      <c r="L191" s="180">
        <f t="shared" si="104"/>
        <v>0.15625</v>
      </c>
      <c r="M191" s="182">
        <v>27</v>
      </c>
      <c r="N191" s="180">
        <f t="shared" si="105"/>
        <v>0.84375</v>
      </c>
      <c r="O191" s="181">
        <v>5180</v>
      </c>
      <c r="P191" s="182">
        <v>1340</v>
      </c>
      <c r="Q191" s="180">
        <f t="shared" si="106"/>
        <v>0.25868725868725867</v>
      </c>
      <c r="R191" s="182">
        <v>3840</v>
      </c>
      <c r="S191" s="180">
        <f t="shared" si="107"/>
        <v>0.74131274131274127</v>
      </c>
      <c r="T191" s="181">
        <v>4354</v>
      </c>
      <c r="U191" s="182">
        <v>949</v>
      </c>
      <c r="V191" s="180">
        <f t="shared" si="108"/>
        <v>0.21796049609554433</v>
      </c>
      <c r="W191" s="182">
        <v>3405</v>
      </c>
      <c r="X191" s="180">
        <f t="shared" si="109"/>
        <v>0.78203950390445565</v>
      </c>
      <c r="Y191" s="181">
        <v>2455</v>
      </c>
      <c r="Z191" s="182">
        <v>399</v>
      </c>
      <c r="AA191" s="180">
        <f t="shared" si="110"/>
        <v>0.1625254582484725</v>
      </c>
      <c r="AB191" s="182">
        <v>2056</v>
      </c>
      <c r="AC191" s="180">
        <f t="shared" si="111"/>
        <v>0.83747454175152747</v>
      </c>
      <c r="AD191" s="181">
        <v>988</v>
      </c>
      <c r="AE191" s="182">
        <v>115</v>
      </c>
      <c r="AF191" s="180">
        <f t="shared" si="112"/>
        <v>0.11639676113360324</v>
      </c>
      <c r="AG191" s="182">
        <v>873</v>
      </c>
      <c r="AH191" s="180">
        <f t="shared" si="113"/>
        <v>0.8836032388663968</v>
      </c>
      <c r="AI191" s="181">
        <v>314</v>
      </c>
      <c r="AJ191" s="182">
        <v>18</v>
      </c>
      <c r="AK191" s="180">
        <f t="shared" si="114"/>
        <v>5.7324840764331211E-2</v>
      </c>
      <c r="AL191" s="182">
        <v>296</v>
      </c>
      <c r="AM191" s="180">
        <f t="shared" si="115"/>
        <v>0.9426751592356688</v>
      </c>
      <c r="AN191" s="181">
        <f t="shared" si="116"/>
        <v>13331</v>
      </c>
      <c r="AO191" s="182">
        <f t="shared" si="117"/>
        <v>2830</v>
      </c>
      <c r="AP191" s="180">
        <f t="shared" si="118"/>
        <v>0.21228715025129397</v>
      </c>
      <c r="AQ191" s="220">
        <f t="shared" si="101"/>
        <v>10501</v>
      </c>
      <c r="AR191" s="180">
        <f t="shared" si="119"/>
        <v>0.78771284974870603</v>
      </c>
      <c r="AS191" s="69"/>
      <c r="AT191" s="284"/>
      <c r="AU191" s="345"/>
      <c r="AV191" s="110" t="s">
        <v>67</v>
      </c>
      <c r="AW191" s="140">
        <v>13230</v>
      </c>
      <c r="AX191" s="28">
        <v>2684</v>
      </c>
      <c r="AY191" s="63">
        <v>0.20287226001511716</v>
      </c>
      <c r="AZ191" s="28">
        <v>10546</v>
      </c>
      <c r="BA191" s="63">
        <v>0.79712773998488284</v>
      </c>
      <c r="BB191" s="69"/>
    </row>
    <row r="192" spans="2:64" ht="13.5" customHeight="1">
      <c r="B192" s="282">
        <v>63</v>
      </c>
      <c r="C192" s="343" t="s">
        <v>26</v>
      </c>
      <c r="D192" s="54" t="s">
        <v>130</v>
      </c>
      <c r="E192" s="175">
        <v>6</v>
      </c>
      <c r="F192" s="176">
        <v>1</v>
      </c>
      <c r="G192" s="174">
        <f t="shared" si="102"/>
        <v>0.16666666666666666</v>
      </c>
      <c r="H192" s="176">
        <v>5</v>
      </c>
      <c r="I192" s="174">
        <f t="shared" si="103"/>
        <v>0.83333333333333337</v>
      </c>
      <c r="J192" s="175">
        <v>5</v>
      </c>
      <c r="K192" s="176">
        <v>2</v>
      </c>
      <c r="L192" s="174">
        <f t="shared" si="104"/>
        <v>0.4</v>
      </c>
      <c r="M192" s="176">
        <v>3</v>
      </c>
      <c r="N192" s="174">
        <f t="shared" si="105"/>
        <v>0.6</v>
      </c>
      <c r="O192" s="175">
        <v>3081</v>
      </c>
      <c r="P192" s="176">
        <v>1199</v>
      </c>
      <c r="Q192" s="174">
        <f t="shared" si="106"/>
        <v>0.38915936384290817</v>
      </c>
      <c r="R192" s="176">
        <v>1882</v>
      </c>
      <c r="S192" s="174">
        <f t="shared" si="107"/>
        <v>0.61084063615709183</v>
      </c>
      <c r="T192" s="175">
        <v>2607</v>
      </c>
      <c r="U192" s="176">
        <v>911</v>
      </c>
      <c r="V192" s="174">
        <f t="shared" si="108"/>
        <v>0.34944380514000767</v>
      </c>
      <c r="W192" s="176">
        <v>1696</v>
      </c>
      <c r="X192" s="174">
        <f t="shared" si="109"/>
        <v>0.65055619485999228</v>
      </c>
      <c r="Y192" s="175">
        <v>1549</v>
      </c>
      <c r="Z192" s="176">
        <v>389</v>
      </c>
      <c r="AA192" s="174">
        <f t="shared" si="110"/>
        <v>0.25112976113621693</v>
      </c>
      <c r="AB192" s="176">
        <v>1160</v>
      </c>
      <c r="AC192" s="174">
        <f t="shared" si="111"/>
        <v>0.74887023886378312</v>
      </c>
      <c r="AD192" s="175">
        <v>782</v>
      </c>
      <c r="AE192" s="176">
        <v>130</v>
      </c>
      <c r="AF192" s="174">
        <f t="shared" si="112"/>
        <v>0.16624040920716113</v>
      </c>
      <c r="AG192" s="176">
        <v>652</v>
      </c>
      <c r="AH192" s="174">
        <f t="shared" si="113"/>
        <v>0.8337595907928389</v>
      </c>
      <c r="AI192" s="175">
        <v>236</v>
      </c>
      <c r="AJ192" s="176">
        <v>19</v>
      </c>
      <c r="AK192" s="174">
        <f t="shared" si="114"/>
        <v>8.050847457627118E-2</v>
      </c>
      <c r="AL192" s="176">
        <v>217</v>
      </c>
      <c r="AM192" s="174">
        <f t="shared" si="115"/>
        <v>0.91949152542372881</v>
      </c>
      <c r="AN192" s="175">
        <f t="shared" si="116"/>
        <v>8266</v>
      </c>
      <c r="AO192" s="176">
        <f t="shared" si="117"/>
        <v>2651</v>
      </c>
      <c r="AP192" s="174">
        <f t="shared" si="118"/>
        <v>0.3207113476893298</v>
      </c>
      <c r="AQ192" s="176">
        <f t="shared" si="101"/>
        <v>5615</v>
      </c>
      <c r="AR192" s="174">
        <f t="shared" si="119"/>
        <v>0.67928865231067026</v>
      </c>
      <c r="AS192" s="69"/>
      <c r="AT192" s="282">
        <v>63</v>
      </c>
      <c r="AU192" s="343" t="s">
        <v>26</v>
      </c>
      <c r="AV192" s="8" t="s">
        <v>123</v>
      </c>
      <c r="AW192" s="140">
        <v>8130</v>
      </c>
      <c r="AX192" s="28">
        <v>2558</v>
      </c>
      <c r="AY192" s="63">
        <v>0.31463714637146373</v>
      </c>
      <c r="AZ192" s="28">
        <v>5572</v>
      </c>
      <c r="BA192" s="63">
        <v>0.68536285362853633</v>
      </c>
      <c r="BB192" s="69"/>
    </row>
    <row r="193" spans="1:64" ht="13.5" customHeight="1">
      <c r="A193" s="55"/>
      <c r="B193" s="283"/>
      <c r="C193" s="344"/>
      <c r="D193" s="49" t="s">
        <v>129</v>
      </c>
      <c r="E193" s="224">
        <v>2</v>
      </c>
      <c r="F193" s="212">
        <v>0</v>
      </c>
      <c r="G193" s="199">
        <f t="shared" si="102"/>
        <v>0</v>
      </c>
      <c r="H193" s="212">
        <v>2</v>
      </c>
      <c r="I193" s="199">
        <f t="shared" si="103"/>
        <v>1</v>
      </c>
      <c r="J193" s="224">
        <v>0</v>
      </c>
      <c r="K193" s="212">
        <v>0</v>
      </c>
      <c r="L193" s="199" t="str">
        <f t="shared" si="104"/>
        <v>-</v>
      </c>
      <c r="M193" s="212">
        <v>0</v>
      </c>
      <c r="N193" s="199" t="str">
        <f t="shared" si="105"/>
        <v>-</v>
      </c>
      <c r="O193" s="224">
        <v>705</v>
      </c>
      <c r="P193" s="212">
        <v>177</v>
      </c>
      <c r="Q193" s="199">
        <f t="shared" si="106"/>
        <v>0.25106382978723402</v>
      </c>
      <c r="R193" s="212">
        <v>528</v>
      </c>
      <c r="S193" s="199">
        <f t="shared" si="107"/>
        <v>0.74893617021276593</v>
      </c>
      <c r="T193" s="224">
        <v>350</v>
      </c>
      <c r="U193" s="212">
        <v>89</v>
      </c>
      <c r="V193" s="199">
        <f t="shared" si="108"/>
        <v>0.25428571428571428</v>
      </c>
      <c r="W193" s="212">
        <v>261</v>
      </c>
      <c r="X193" s="199">
        <f t="shared" si="109"/>
        <v>0.74571428571428566</v>
      </c>
      <c r="Y193" s="224">
        <v>158</v>
      </c>
      <c r="Z193" s="212">
        <v>30</v>
      </c>
      <c r="AA193" s="199">
        <f t="shared" si="110"/>
        <v>0.189873417721519</v>
      </c>
      <c r="AB193" s="212">
        <v>128</v>
      </c>
      <c r="AC193" s="199">
        <f t="shared" si="111"/>
        <v>0.810126582278481</v>
      </c>
      <c r="AD193" s="224">
        <v>77</v>
      </c>
      <c r="AE193" s="212">
        <v>3</v>
      </c>
      <c r="AF193" s="199">
        <f t="shared" si="112"/>
        <v>3.896103896103896E-2</v>
      </c>
      <c r="AG193" s="212">
        <v>74</v>
      </c>
      <c r="AH193" s="199">
        <f t="shared" si="113"/>
        <v>0.96103896103896103</v>
      </c>
      <c r="AI193" s="224">
        <v>39</v>
      </c>
      <c r="AJ193" s="212">
        <v>1</v>
      </c>
      <c r="AK193" s="199">
        <f t="shared" si="114"/>
        <v>2.564102564102564E-2</v>
      </c>
      <c r="AL193" s="212">
        <v>38</v>
      </c>
      <c r="AM193" s="199">
        <f t="shared" si="115"/>
        <v>0.97435897435897434</v>
      </c>
      <c r="AN193" s="224">
        <f t="shared" si="116"/>
        <v>1331</v>
      </c>
      <c r="AO193" s="212">
        <f t="shared" si="117"/>
        <v>300</v>
      </c>
      <c r="AP193" s="199">
        <f t="shared" si="118"/>
        <v>0.22539444027047334</v>
      </c>
      <c r="AQ193" s="211">
        <f t="shared" si="101"/>
        <v>1031</v>
      </c>
      <c r="AR193" s="199">
        <f t="shared" si="119"/>
        <v>0.77460555972952672</v>
      </c>
      <c r="AS193" s="69"/>
      <c r="AT193" s="283"/>
      <c r="AU193" s="344"/>
      <c r="AV193" s="8" t="s">
        <v>129</v>
      </c>
      <c r="AW193" s="140">
        <v>1465</v>
      </c>
      <c r="AX193" s="28">
        <v>322</v>
      </c>
      <c r="AY193" s="63">
        <v>0.2197952218430034</v>
      </c>
      <c r="AZ193" s="28">
        <v>1143</v>
      </c>
      <c r="BA193" s="63">
        <v>0.78020477815699663</v>
      </c>
      <c r="BB193" s="69"/>
    </row>
    <row r="194" spans="1:64" ht="13.5" customHeight="1">
      <c r="A194" s="55"/>
      <c r="B194" s="284"/>
      <c r="C194" s="345"/>
      <c r="D194" s="53" t="s">
        <v>128</v>
      </c>
      <c r="E194" s="181">
        <v>8</v>
      </c>
      <c r="F194" s="182">
        <v>1</v>
      </c>
      <c r="G194" s="180">
        <f t="shared" si="102"/>
        <v>0.125</v>
      </c>
      <c r="H194" s="182">
        <v>7</v>
      </c>
      <c r="I194" s="180">
        <f t="shared" si="103"/>
        <v>0.875</v>
      </c>
      <c r="J194" s="181">
        <v>5</v>
      </c>
      <c r="K194" s="182">
        <v>2</v>
      </c>
      <c r="L194" s="180">
        <f t="shared" si="104"/>
        <v>0.4</v>
      </c>
      <c r="M194" s="182">
        <v>3</v>
      </c>
      <c r="N194" s="180">
        <f t="shared" si="105"/>
        <v>0.6</v>
      </c>
      <c r="O194" s="181">
        <v>3786</v>
      </c>
      <c r="P194" s="182">
        <v>1376</v>
      </c>
      <c r="Q194" s="180">
        <f t="shared" si="106"/>
        <v>0.36344426835710514</v>
      </c>
      <c r="R194" s="182">
        <v>2410</v>
      </c>
      <c r="S194" s="180">
        <f t="shared" si="107"/>
        <v>0.63655573164289492</v>
      </c>
      <c r="T194" s="181">
        <v>2957</v>
      </c>
      <c r="U194" s="182">
        <v>1000</v>
      </c>
      <c r="V194" s="180">
        <f t="shared" si="108"/>
        <v>0.33818058843422388</v>
      </c>
      <c r="W194" s="182">
        <v>1957</v>
      </c>
      <c r="X194" s="180">
        <f t="shared" si="109"/>
        <v>0.66181941156577617</v>
      </c>
      <c r="Y194" s="181">
        <v>1707</v>
      </c>
      <c r="Z194" s="182">
        <v>419</v>
      </c>
      <c r="AA194" s="180">
        <f t="shared" si="110"/>
        <v>0.24545987111892209</v>
      </c>
      <c r="AB194" s="182">
        <v>1288</v>
      </c>
      <c r="AC194" s="180">
        <f t="shared" si="111"/>
        <v>0.75454012888107791</v>
      </c>
      <c r="AD194" s="181">
        <v>859</v>
      </c>
      <c r="AE194" s="182">
        <v>133</v>
      </c>
      <c r="AF194" s="180">
        <f t="shared" si="112"/>
        <v>0.15483119906868451</v>
      </c>
      <c r="AG194" s="182">
        <v>726</v>
      </c>
      <c r="AH194" s="180">
        <f t="shared" si="113"/>
        <v>0.84516880093131552</v>
      </c>
      <c r="AI194" s="181">
        <v>275</v>
      </c>
      <c r="AJ194" s="182">
        <v>20</v>
      </c>
      <c r="AK194" s="180">
        <f t="shared" si="114"/>
        <v>7.2727272727272724E-2</v>
      </c>
      <c r="AL194" s="182">
        <v>255</v>
      </c>
      <c r="AM194" s="180">
        <f t="shared" si="115"/>
        <v>0.92727272727272725</v>
      </c>
      <c r="AN194" s="181">
        <f t="shared" si="116"/>
        <v>9597</v>
      </c>
      <c r="AO194" s="182">
        <f t="shared" si="117"/>
        <v>2951</v>
      </c>
      <c r="AP194" s="180">
        <f t="shared" si="118"/>
        <v>0.30749192455975827</v>
      </c>
      <c r="AQ194" s="220">
        <f t="shared" si="101"/>
        <v>6646</v>
      </c>
      <c r="AR194" s="180">
        <f t="shared" si="119"/>
        <v>0.69250807544024173</v>
      </c>
      <c r="AS194" s="69"/>
      <c r="AT194" s="284"/>
      <c r="AU194" s="345"/>
      <c r="AV194" s="110" t="s">
        <v>67</v>
      </c>
      <c r="AW194" s="140">
        <v>9595</v>
      </c>
      <c r="AX194" s="28">
        <v>2880</v>
      </c>
      <c r="AY194" s="63">
        <v>0.30015633142261594</v>
      </c>
      <c r="AZ194" s="28">
        <v>6715</v>
      </c>
      <c r="BA194" s="63">
        <v>0.699843668577384</v>
      </c>
      <c r="BB194" s="69"/>
      <c r="BD194" s="2"/>
      <c r="BE194" s="59"/>
      <c r="BF194" s="59"/>
      <c r="BG194" s="59"/>
      <c r="BH194" s="59"/>
      <c r="BI194" s="59"/>
      <c r="BJ194" s="59"/>
      <c r="BK194" s="59"/>
      <c r="BL194" s="59"/>
    </row>
    <row r="195" spans="1:64" ht="13.5" customHeight="1">
      <c r="A195" s="55"/>
      <c r="B195" s="282">
        <v>64</v>
      </c>
      <c r="C195" s="343" t="s">
        <v>45</v>
      </c>
      <c r="D195" s="54" t="s">
        <v>130</v>
      </c>
      <c r="E195" s="175">
        <v>38</v>
      </c>
      <c r="F195" s="176">
        <v>5</v>
      </c>
      <c r="G195" s="174">
        <f t="shared" si="102"/>
        <v>0.13157894736842105</v>
      </c>
      <c r="H195" s="176">
        <v>33</v>
      </c>
      <c r="I195" s="174">
        <f t="shared" si="103"/>
        <v>0.86842105263157898</v>
      </c>
      <c r="J195" s="175">
        <v>67</v>
      </c>
      <c r="K195" s="176">
        <v>7</v>
      </c>
      <c r="L195" s="174">
        <f t="shared" si="104"/>
        <v>0.1044776119402985</v>
      </c>
      <c r="M195" s="176">
        <v>60</v>
      </c>
      <c r="N195" s="174">
        <f t="shared" si="105"/>
        <v>0.89552238805970152</v>
      </c>
      <c r="O195" s="175">
        <v>3311</v>
      </c>
      <c r="P195" s="176">
        <v>671</v>
      </c>
      <c r="Q195" s="174">
        <f t="shared" si="106"/>
        <v>0.20265780730897009</v>
      </c>
      <c r="R195" s="176">
        <v>2640</v>
      </c>
      <c r="S195" s="174">
        <f t="shared" si="107"/>
        <v>0.79734219269102991</v>
      </c>
      <c r="T195" s="175">
        <v>2856</v>
      </c>
      <c r="U195" s="176">
        <v>411</v>
      </c>
      <c r="V195" s="174">
        <f t="shared" si="108"/>
        <v>0.14390756302521007</v>
      </c>
      <c r="W195" s="176">
        <v>2445</v>
      </c>
      <c r="X195" s="174">
        <f t="shared" si="109"/>
        <v>0.85609243697478987</v>
      </c>
      <c r="Y195" s="175">
        <v>1484</v>
      </c>
      <c r="Z195" s="176">
        <v>130</v>
      </c>
      <c r="AA195" s="174">
        <f t="shared" si="110"/>
        <v>8.7601078167115903E-2</v>
      </c>
      <c r="AB195" s="176">
        <v>1354</v>
      </c>
      <c r="AC195" s="174">
        <f t="shared" si="111"/>
        <v>0.91239892183288407</v>
      </c>
      <c r="AD195" s="175">
        <v>656</v>
      </c>
      <c r="AE195" s="176">
        <v>48</v>
      </c>
      <c r="AF195" s="174">
        <f t="shared" si="112"/>
        <v>7.3170731707317069E-2</v>
      </c>
      <c r="AG195" s="176">
        <v>608</v>
      </c>
      <c r="AH195" s="174">
        <f t="shared" si="113"/>
        <v>0.92682926829268297</v>
      </c>
      <c r="AI195" s="175">
        <v>201</v>
      </c>
      <c r="AJ195" s="176">
        <v>6</v>
      </c>
      <c r="AK195" s="174">
        <f t="shared" si="114"/>
        <v>2.9850746268656716E-2</v>
      </c>
      <c r="AL195" s="176">
        <v>195</v>
      </c>
      <c r="AM195" s="174">
        <f t="shared" si="115"/>
        <v>0.97014925373134331</v>
      </c>
      <c r="AN195" s="175">
        <f t="shared" si="116"/>
        <v>8613</v>
      </c>
      <c r="AO195" s="176">
        <f t="shared" si="117"/>
        <v>1278</v>
      </c>
      <c r="AP195" s="174">
        <f t="shared" si="118"/>
        <v>0.14838035527690699</v>
      </c>
      <c r="AQ195" s="203">
        <f t="shared" si="101"/>
        <v>7335</v>
      </c>
      <c r="AR195" s="174">
        <f t="shared" si="119"/>
        <v>0.85161964472309304</v>
      </c>
      <c r="AS195" s="69"/>
      <c r="AT195" s="282">
        <v>64</v>
      </c>
      <c r="AU195" s="343" t="s">
        <v>45</v>
      </c>
      <c r="AV195" s="8" t="s">
        <v>123</v>
      </c>
      <c r="AW195" s="140">
        <v>8478</v>
      </c>
      <c r="AX195" s="28">
        <v>1204</v>
      </c>
      <c r="AY195" s="63">
        <v>0.14201462609105922</v>
      </c>
      <c r="AZ195" s="28">
        <v>7274</v>
      </c>
      <c r="BA195" s="63">
        <v>0.85798537390894081</v>
      </c>
      <c r="BB195" s="69"/>
      <c r="BD195" s="60"/>
      <c r="BE195" s="59"/>
      <c r="BF195" s="59"/>
      <c r="BG195" s="59"/>
      <c r="BH195" s="59"/>
      <c r="BI195" s="59"/>
      <c r="BJ195" s="59"/>
      <c r="BK195" s="59"/>
      <c r="BL195" s="59"/>
    </row>
    <row r="196" spans="1:64" ht="13.5" customHeight="1">
      <c r="A196" s="55"/>
      <c r="B196" s="283"/>
      <c r="C196" s="344"/>
      <c r="D196" s="49" t="s">
        <v>129</v>
      </c>
      <c r="E196" s="224">
        <v>6</v>
      </c>
      <c r="F196" s="212">
        <v>3</v>
      </c>
      <c r="G196" s="199">
        <f t="shared" si="102"/>
        <v>0.5</v>
      </c>
      <c r="H196" s="212">
        <v>3</v>
      </c>
      <c r="I196" s="199">
        <f t="shared" si="103"/>
        <v>0.5</v>
      </c>
      <c r="J196" s="224">
        <v>7</v>
      </c>
      <c r="K196" s="212">
        <v>0</v>
      </c>
      <c r="L196" s="199">
        <f t="shared" si="104"/>
        <v>0</v>
      </c>
      <c r="M196" s="212">
        <v>7</v>
      </c>
      <c r="N196" s="199">
        <f t="shared" si="105"/>
        <v>1</v>
      </c>
      <c r="O196" s="224">
        <v>781</v>
      </c>
      <c r="P196" s="212">
        <v>138</v>
      </c>
      <c r="Q196" s="199">
        <f t="shared" si="106"/>
        <v>0.17669654289372599</v>
      </c>
      <c r="R196" s="212">
        <v>643</v>
      </c>
      <c r="S196" s="199">
        <f t="shared" si="107"/>
        <v>0.82330345710627406</v>
      </c>
      <c r="T196" s="224">
        <v>379</v>
      </c>
      <c r="U196" s="212">
        <v>71</v>
      </c>
      <c r="V196" s="199">
        <f t="shared" si="108"/>
        <v>0.18733509234828497</v>
      </c>
      <c r="W196" s="212">
        <v>308</v>
      </c>
      <c r="X196" s="199">
        <f t="shared" si="109"/>
        <v>0.81266490765171506</v>
      </c>
      <c r="Y196" s="224">
        <v>158</v>
      </c>
      <c r="Z196" s="212">
        <v>20</v>
      </c>
      <c r="AA196" s="199">
        <f t="shared" si="110"/>
        <v>0.12658227848101267</v>
      </c>
      <c r="AB196" s="212">
        <v>138</v>
      </c>
      <c r="AC196" s="199">
        <f t="shared" si="111"/>
        <v>0.87341772151898733</v>
      </c>
      <c r="AD196" s="224">
        <v>66</v>
      </c>
      <c r="AE196" s="212">
        <v>7</v>
      </c>
      <c r="AF196" s="199">
        <f t="shared" si="112"/>
        <v>0.10606060606060606</v>
      </c>
      <c r="AG196" s="212">
        <v>59</v>
      </c>
      <c r="AH196" s="199">
        <f t="shared" si="113"/>
        <v>0.89393939393939392</v>
      </c>
      <c r="AI196" s="224">
        <v>37</v>
      </c>
      <c r="AJ196" s="212">
        <v>0</v>
      </c>
      <c r="AK196" s="199">
        <f t="shared" si="114"/>
        <v>0</v>
      </c>
      <c r="AL196" s="212">
        <v>37</v>
      </c>
      <c r="AM196" s="199">
        <f t="shared" si="115"/>
        <v>1</v>
      </c>
      <c r="AN196" s="224">
        <f t="shared" si="116"/>
        <v>1434</v>
      </c>
      <c r="AO196" s="212">
        <f t="shared" si="117"/>
        <v>239</v>
      </c>
      <c r="AP196" s="199">
        <f t="shared" si="118"/>
        <v>0.16666666666666666</v>
      </c>
      <c r="AQ196" s="211">
        <f t="shared" si="101"/>
        <v>1195</v>
      </c>
      <c r="AR196" s="199">
        <f t="shared" si="119"/>
        <v>0.83333333333333337</v>
      </c>
      <c r="AS196" s="69"/>
      <c r="AT196" s="283"/>
      <c r="AU196" s="344"/>
      <c r="AV196" s="8" t="s">
        <v>129</v>
      </c>
      <c r="AW196" s="140">
        <v>1440</v>
      </c>
      <c r="AX196" s="28">
        <v>204</v>
      </c>
      <c r="AY196" s="63">
        <v>0.14166666666666666</v>
      </c>
      <c r="AZ196" s="28">
        <v>1236</v>
      </c>
      <c r="BA196" s="63">
        <v>0.85833333333333328</v>
      </c>
      <c r="BB196" s="69"/>
      <c r="BD196" s="60"/>
      <c r="BE196" s="59"/>
      <c r="BF196" s="59"/>
      <c r="BG196" s="59"/>
      <c r="BH196" s="59"/>
      <c r="BI196" s="59"/>
      <c r="BJ196" s="59"/>
      <c r="BK196" s="59"/>
      <c r="BL196" s="59"/>
    </row>
    <row r="197" spans="1:64" ht="13.5" customHeight="1">
      <c r="A197" s="55"/>
      <c r="B197" s="284"/>
      <c r="C197" s="345"/>
      <c r="D197" s="53" t="s">
        <v>128</v>
      </c>
      <c r="E197" s="181">
        <v>44</v>
      </c>
      <c r="F197" s="182">
        <v>8</v>
      </c>
      <c r="G197" s="180">
        <f t="shared" si="102"/>
        <v>0.18181818181818182</v>
      </c>
      <c r="H197" s="182">
        <v>36</v>
      </c>
      <c r="I197" s="180">
        <f t="shared" si="103"/>
        <v>0.81818181818181823</v>
      </c>
      <c r="J197" s="181">
        <v>74</v>
      </c>
      <c r="K197" s="182">
        <v>7</v>
      </c>
      <c r="L197" s="180">
        <f t="shared" si="104"/>
        <v>9.45945945945946E-2</v>
      </c>
      <c r="M197" s="182">
        <v>67</v>
      </c>
      <c r="N197" s="180">
        <f t="shared" si="105"/>
        <v>0.90540540540540537</v>
      </c>
      <c r="O197" s="181">
        <v>4092</v>
      </c>
      <c r="P197" s="182">
        <v>809</v>
      </c>
      <c r="Q197" s="180">
        <f t="shared" si="106"/>
        <v>0.19770283479960898</v>
      </c>
      <c r="R197" s="182">
        <v>3283</v>
      </c>
      <c r="S197" s="180">
        <f t="shared" si="107"/>
        <v>0.80229716520039096</v>
      </c>
      <c r="T197" s="181">
        <v>3235</v>
      </c>
      <c r="U197" s="182">
        <v>482</v>
      </c>
      <c r="V197" s="180">
        <f t="shared" si="108"/>
        <v>0.14899536321483772</v>
      </c>
      <c r="W197" s="182">
        <v>2753</v>
      </c>
      <c r="X197" s="180">
        <f t="shared" si="109"/>
        <v>0.85100463678516225</v>
      </c>
      <c r="Y197" s="181">
        <v>1642</v>
      </c>
      <c r="Z197" s="182">
        <v>150</v>
      </c>
      <c r="AA197" s="180">
        <f t="shared" si="110"/>
        <v>9.1352009744214369E-2</v>
      </c>
      <c r="AB197" s="182">
        <v>1492</v>
      </c>
      <c r="AC197" s="180">
        <f t="shared" si="111"/>
        <v>0.90864799025578558</v>
      </c>
      <c r="AD197" s="181">
        <v>722</v>
      </c>
      <c r="AE197" s="182">
        <v>55</v>
      </c>
      <c r="AF197" s="180">
        <f t="shared" si="112"/>
        <v>7.6177285318559551E-2</v>
      </c>
      <c r="AG197" s="182">
        <v>667</v>
      </c>
      <c r="AH197" s="180">
        <f t="shared" si="113"/>
        <v>0.92382271468144039</v>
      </c>
      <c r="AI197" s="181">
        <v>238</v>
      </c>
      <c r="AJ197" s="182">
        <v>6</v>
      </c>
      <c r="AK197" s="180">
        <f t="shared" si="114"/>
        <v>2.5210084033613446E-2</v>
      </c>
      <c r="AL197" s="182">
        <v>232</v>
      </c>
      <c r="AM197" s="180">
        <f t="shared" si="115"/>
        <v>0.97478991596638653</v>
      </c>
      <c r="AN197" s="181">
        <f t="shared" si="116"/>
        <v>10047</v>
      </c>
      <c r="AO197" s="182">
        <f t="shared" si="117"/>
        <v>1517</v>
      </c>
      <c r="AP197" s="180">
        <f t="shared" si="118"/>
        <v>0.15099034537672937</v>
      </c>
      <c r="AQ197" s="220">
        <f t="shared" si="101"/>
        <v>8530</v>
      </c>
      <c r="AR197" s="180">
        <f t="shared" si="119"/>
        <v>0.8490096546232706</v>
      </c>
      <c r="AS197" s="69"/>
      <c r="AT197" s="284"/>
      <c r="AU197" s="345"/>
      <c r="AV197" s="110" t="s">
        <v>67</v>
      </c>
      <c r="AW197" s="140">
        <v>9918</v>
      </c>
      <c r="AX197" s="28">
        <v>1408</v>
      </c>
      <c r="AY197" s="63">
        <v>0.141964105666465</v>
      </c>
      <c r="AZ197" s="28">
        <v>8510</v>
      </c>
      <c r="BA197" s="63">
        <v>0.858035894333535</v>
      </c>
      <c r="BB197" s="69"/>
      <c r="BD197" s="60"/>
      <c r="BE197" s="59"/>
      <c r="BF197" s="59"/>
      <c r="BG197" s="59"/>
      <c r="BH197" s="59"/>
      <c r="BI197" s="59"/>
      <c r="BJ197" s="59"/>
      <c r="BK197" s="59"/>
      <c r="BL197" s="59"/>
    </row>
    <row r="198" spans="1:64" ht="13.5" customHeight="1">
      <c r="B198" s="282">
        <v>65</v>
      </c>
      <c r="C198" s="343" t="s">
        <v>10</v>
      </c>
      <c r="D198" s="54" t="s">
        <v>130</v>
      </c>
      <c r="E198" s="175">
        <v>6</v>
      </c>
      <c r="F198" s="176">
        <v>0</v>
      </c>
      <c r="G198" s="174">
        <f t="shared" si="102"/>
        <v>0</v>
      </c>
      <c r="H198" s="176">
        <v>6</v>
      </c>
      <c r="I198" s="174">
        <f t="shared" si="103"/>
        <v>1</v>
      </c>
      <c r="J198" s="175">
        <v>10</v>
      </c>
      <c r="K198" s="176">
        <v>3</v>
      </c>
      <c r="L198" s="174">
        <f t="shared" si="104"/>
        <v>0.3</v>
      </c>
      <c r="M198" s="176">
        <v>7</v>
      </c>
      <c r="N198" s="174">
        <f t="shared" si="105"/>
        <v>0.7</v>
      </c>
      <c r="O198" s="175">
        <v>1737</v>
      </c>
      <c r="P198" s="176">
        <v>576</v>
      </c>
      <c r="Q198" s="174">
        <f t="shared" si="106"/>
        <v>0.33160621761658032</v>
      </c>
      <c r="R198" s="176">
        <v>1161</v>
      </c>
      <c r="S198" s="174">
        <f t="shared" si="107"/>
        <v>0.66839378238341973</v>
      </c>
      <c r="T198" s="175">
        <v>1314</v>
      </c>
      <c r="U198" s="176">
        <v>381</v>
      </c>
      <c r="V198" s="174">
        <f t="shared" si="108"/>
        <v>0.28995433789954339</v>
      </c>
      <c r="W198" s="176">
        <v>933</v>
      </c>
      <c r="X198" s="174">
        <f t="shared" si="109"/>
        <v>0.71004566210045661</v>
      </c>
      <c r="Y198" s="175">
        <v>802</v>
      </c>
      <c r="Z198" s="176">
        <v>165</v>
      </c>
      <c r="AA198" s="174">
        <f t="shared" si="110"/>
        <v>0.20573566084788031</v>
      </c>
      <c r="AB198" s="176">
        <v>637</v>
      </c>
      <c r="AC198" s="174">
        <f t="shared" si="111"/>
        <v>0.79426433915211969</v>
      </c>
      <c r="AD198" s="175">
        <v>379</v>
      </c>
      <c r="AE198" s="176">
        <v>38</v>
      </c>
      <c r="AF198" s="174">
        <f t="shared" si="112"/>
        <v>0.10026385224274406</v>
      </c>
      <c r="AG198" s="176">
        <v>341</v>
      </c>
      <c r="AH198" s="174">
        <f t="shared" si="113"/>
        <v>0.89973614775725597</v>
      </c>
      <c r="AI198" s="175">
        <v>137</v>
      </c>
      <c r="AJ198" s="176">
        <v>10</v>
      </c>
      <c r="AK198" s="174">
        <f t="shared" si="114"/>
        <v>7.2992700729927001E-2</v>
      </c>
      <c r="AL198" s="176">
        <v>127</v>
      </c>
      <c r="AM198" s="174">
        <f t="shared" si="115"/>
        <v>0.92700729927007297</v>
      </c>
      <c r="AN198" s="175">
        <f t="shared" si="116"/>
        <v>4385</v>
      </c>
      <c r="AO198" s="176">
        <f t="shared" si="117"/>
        <v>1173</v>
      </c>
      <c r="AP198" s="174">
        <f t="shared" si="118"/>
        <v>0.26750285062713797</v>
      </c>
      <c r="AQ198" s="203">
        <f t="shared" ref="AQ198:AQ230" si="120">SUM(H198,M198,R198,W198,AB198,AG198,AL198)</f>
        <v>3212</v>
      </c>
      <c r="AR198" s="174">
        <f t="shared" si="119"/>
        <v>0.73249714937286203</v>
      </c>
      <c r="AS198" s="69"/>
      <c r="AT198" s="282">
        <v>65</v>
      </c>
      <c r="AU198" s="343" t="s">
        <v>10</v>
      </c>
      <c r="AV198" s="8" t="s">
        <v>123</v>
      </c>
      <c r="AW198" s="140">
        <v>4280</v>
      </c>
      <c r="AX198" s="28">
        <v>1073</v>
      </c>
      <c r="AY198" s="63">
        <v>0.25070093457943926</v>
      </c>
      <c r="AZ198" s="28">
        <v>3207</v>
      </c>
      <c r="BA198" s="63">
        <v>0.74929906542056079</v>
      </c>
      <c r="BB198" s="69"/>
      <c r="BD198" s="60"/>
      <c r="BE198" s="59"/>
      <c r="BF198" s="59"/>
      <c r="BG198" s="59"/>
      <c r="BH198" s="59"/>
      <c r="BI198" s="59"/>
      <c r="BJ198" s="59"/>
      <c r="BK198" s="59"/>
      <c r="BL198" s="59"/>
    </row>
    <row r="199" spans="1:64" ht="13.5" customHeight="1">
      <c r="B199" s="283"/>
      <c r="C199" s="344"/>
      <c r="D199" s="49" t="s">
        <v>129</v>
      </c>
      <c r="E199" s="224">
        <v>1</v>
      </c>
      <c r="F199" s="212">
        <v>0</v>
      </c>
      <c r="G199" s="199">
        <f t="shared" ref="G199:G227" si="121">IFERROR(F199/E199,"-")</f>
        <v>0</v>
      </c>
      <c r="H199" s="212">
        <v>1</v>
      </c>
      <c r="I199" s="199">
        <f t="shared" ref="I199:I227" si="122">IFERROR(H199/E199,"-")</f>
        <v>1</v>
      </c>
      <c r="J199" s="224">
        <v>4</v>
      </c>
      <c r="K199" s="212">
        <v>0</v>
      </c>
      <c r="L199" s="199">
        <f t="shared" ref="L199:L227" si="123">IFERROR(K199/J199,"-")</f>
        <v>0</v>
      </c>
      <c r="M199" s="212">
        <v>4</v>
      </c>
      <c r="N199" s="199">
        <f t="shared" ref="N199:N227" si="124">IFERROR(M199/J199,"-")</f>
        <v>1</v>
      </c>
      <c r="O199" s="224">
        <v>427</v>
      </c>
      <c r="P199" s="212">
        <v>101</v>
      </c>
      <c r="Q199" s="199">
        <f t="shared" ref="Q199:Q227" si="125">IFERROR(P199/O199,"-")</f>
        <v>0.23653395784543327</v>
      </c>
      <c r="R199" s="212">
        <v>326</v>
      </c>
      <c r="S199" s="199">
        <f t="shared" ref="S199:S227" si="126">IFERROR(R199/O199,"-")</f>
        <v>0.7634660421545667</v>
      </c>
      <c r="T199" s="224">
        <v>216</v>
      </c>
      <c r="U199" s="212">
        <v>54</v>
      </c>
      <c r="V199" s="199">
        <f t="shared" ref="V199:V227" si="127">IFERROR(U199/T199,"-")</f>
        <v>0.25</v>
      </c>
      <c r="W199" s="212">
        <v>162</v>
      </c>
      <c r="X199" s="199">
        <f t="shared" ref="X199:X227" si="128">IFERROR(W199/T199,"-")</f>
        <v>0.75</v>
      </c>
      <c r="Y199" s="224">
        <v>92</v>
      </c>
      <c r="Z199" s="212">
        <v>12</v>
      </c>
      <c r="AA199" s="199">
        <f t="shared" ref="AA199:AA227" si="129">IFERROR(Z199/Y199,"-")</f>
        <v>0.13043478260869565</v>
      </c>
      <c r="AB199" s="212">
        <v>80</v>
      </c>
      <c r="AC199" s="199">
        <f t="shared" ref="AC199:AC227" si="130">IFERROR(AB199/Y199,"-")</f>
        <v>0.86956521739130432</v>
      </c>
      <c r="AD199" s="224">
        <v>40</v>
      </c>
      <c r="AE199" s="212">
        <v>5</v>
      </c>
      <c r="AF199" s="199">
        <f t="shared" ref="AF199:AF227" si="131">IFERROR(AE199/AD199,"-")</f>
        <v>0.125</v>
      </c>
      <c r="AG199" s="212">
        <v>35</v>
      </c>
      <c r="AH199" s="199">
        <f t="shared" ref="AH199:AH227" si="132">IFERROR(AG199/AD199,"-")</f>
        <v>0.875</v>
      </c>
      <c r="AI199" s="224">
        <v>25</v>
      </c>
      <c r="AJ199" s="212">
        <v>0</v>
      </c>
      <c r="AK199" s="199">
        <f t="shared" ref="AK199:AK227" si="133">IFERROR(AJ199/AI199,"-")</f>
        <v>0</v>
      </c>
      <c r="AL199" s="212">
        <v>25</v>
      </c>
      <c r="AM199" s="199">
        <f t="shared" ref="AM199:AM227" si="134">IFERROR(AL199/AI199,"-")</f>
        <v>1</v>
      </c>
      <c r="AN199" s="224">
        <f t="shared" ref="AN199:AN227" si="135">SUM(E199,J199,O199,T199,Y199,AD199,AI199)</f>
        <v>805</v>
      </c>
      <c r="AO199" s="212">
        <f t="shared" ref="AO199:AO230" si="136">SUM(F199,K199,P199,U199,Z199,AE199,AJ199)</f>
        <v>172</v>
      </c>
      <c r="AP199" s="199">
        <f t="shared" ref="AP199:AP227" si="137">IFERROR(AO199/AN199,"-")</f>
        <v>0.21366459627329193</v>
      </c>
      <c r="AQ199" s="211">
        <f t="shared" si="120"/>
        <v>633</v>
      </c>
      <c r="AR199" s="199">
        <f t="shared" ref="AR199:AR227" si="138">IFERROR(AQ199/AN199,"-")</f>
        <v>0.78633540372670807</v>
      </c>
      <c r="AS199" s="69"/>
      <c r="AT199" s="283"/>
      <c r="AU199" s="344"/>
      <c r="AV199" s="8" t="s">
        <v>129</v>
      </c>
      <c r="AW199" s="140">
        <v>796</v>
      </c>
      <c r="AX199" s="28">
        <v>155</v>
      </c>
      <c r="AY199" s="63">
        <v>0.19472361809045227</v>
      </c>
      <c r="AZ199" s="28">
        <v>641</v>
      </c>
      <c r="BA199" s="63">
        <v>0.80527638190954776</v>
      </c>
      <c r="BB199" s="69"/>
      <c r="BD199" s="60"/>
      <c r="BE199" s="59"/>
      <c r="BF199" s="59"/>
      <c r="BG199" s="59"/>
      <c r="BH199" s="59"/>
      <c r="BI199" s="59"/>
      <c r="BJ199" s="59"/>
      <c r="BK199" s="59"/>
      <c r="BL199" s="59"/>
    </row>
    <row r="200" spans="1:64" ht="13.5" customHeight="1">
      <c r="B200" s="284"/>
      <c r="C200" s="345"/>
      <c r="D200" s="53" t="s">
        <v>128</v>
      </c>
      <c r="E200" s="181">
        <v>7</v>
      </c>
      <c r="F200" s="182">
        <v>0</v>
      </c>
      <c r="G200" s="180">
        <f t="shared" si="121"/>
        <v>0</v>
      </c>
      <c r="H200" s="182">
        <v>7</v>
      </c>
      <c r="I200" s="180">
        <f t="shared" si="122"/>
        <v>1</v>
      </c>
      <c r="J200" s="181">
        <v>14</v>
      </c>
      <c r="K200" s="182">
        <v>3</v>
      </c>
      <c r="L200" s="180">
        <f t="shared" si="123"/>
        <v>0.21428571428571427</v>
      </c>
      <c r="M200" s="182">
        <v>11</v>
      </c>
      <c r="N200" s="180">
        <f t="shared" si="124"/>
        <v>0.7857142857142857</v>
      </c>
      <c r="O200" s="181">
        <v>2164</v>
      </c>
      <c r="P200" s="182">
        <v>677</v>
      </c>
      <c r="Q200" s="180">
        <f t="shared" si="125"/>
        <v>0.31284658040665436</v>
      </c>
      <c r="R200" s="182">
        <v>1487</v>
      </c>
      <c r="S200" s="180">
        <f t="shared" si="126"/>
        <v>0.68715341959334564</v>
      </c>
      <c r="T200" s="181">
        <v>1530</v>
      </c>
      <c r="U200" s="182">
        <v>435</v>
      </c>
      <c r="V200" s="180">
        <f t="shared" si="127"/>
        <v>0.28431372549019607</v>
      </c>
      <c r="W200" s="182">
        <v>1095</v>
      </c>
      <c r="X200" s="180">
        <f t="shared" si="128"/>
        <v>0.71568627450980393</v>
      </c>
      <c r="Y200" s="181">
        <v>894</v>
      </c>
      <c r="Z200" s="182">
        <v>177</v>
      </c>
      <c r="AA200" s="180">
        <f t="shared" si="129"/>
        <v>0.19798657718120805</v>
      </c>
      <c r="AB200" s="182">
        <v>717</v>
      </c>
      <c r="AC200" s="180">
        <f t="shared" si="130"/>
        <v>0.80201342281879195</v>
      </c>
      <c r="AD200" s="181">
        <v>419</v>
      </c>
      <c r="AE200" s="182">
        <v>43</v>
      </c>
      <c r="AF200" s="180">
        <f t="shared" si="131"/>
        <v>0.1026252983293556</v>
      </c>
      <c r="AG200" s="182">
        <v>376</v>
      </c>
      <c r="AH200" s="180">
        <f t="shared" si="132"/>
        <v>0.89737470167064437</v>
      </c>
      <c r="AI200" s="181">
        <v>162</v>
      </c>
      <c r="AJ200" s="182">
        <v>10</v>
      </c>
      <c r="AK200" s="180">
        <f t="shared" si="133"/>
        <v>6.1728395061728392E-2</v>
      </c>
      <c r="AL200" s="182">
        <v>152</v>
      </c>
      <c r="AM200" s="180">
        <f t="shared" si="134"/>
        <v>0.93827160493827155</v>
      </c>
      <c r="AN200" s="181">
        <f t="shared" si="135"/>
        <v>5190</v>
      </c>
      <c r="AO200" s="182">
        <f t="shared" si="136"/>
        <v>1345</v>
      </c>
      <c r="AP200" s="180">
        <f t="shared" si="137"/>
        <v>0.25915221579961462</v>
      </c>
      <c r="AQ200" s="220">
        <f t="shared" si="120"/>
        <v>3845</v>
      </c>
      <c r="AR200" s="180">
        <f t="shared" si="138"/>
        <v>0.74084778420038533</v>
      </c>
      <c r="AS200" s="69"/>
      <c r="AT200" s="284"/>
      <c r="AU200" s="345"/>
      <c r="AV200" s="110" t="s">
        <v>67</v>
      </c>
      <c r="AW200" s="140">
        <v>5076</v>
      </c>
      <c r="AX200" s="28">
        <v>1228</v>
      </c>
      <c r="AY200" s="63">
        <v>0.24192277383766744</v>
      </c>
      <c r="AZ200" s="28">
        <v>3848</v>
      </c>
      <c r="BA200" s="63">
        <v>0.75807722616233253</v>
      </c>
      <c r="BB200" s="69"/>
    </row>
    <row r="201" spans="1:64" ht="13.5" customHeight="1">
      <c r="B201" s="282">
        <v>66</v>
      </c>
      <c r="C201" s="343" t="s">
        <v>5</v>
      </c>
      <c r="D201" s="54" t="s">
        <v>130</v>
      </c>
      <c r="E201" s="175">
        <v>0</v>
      </c>
      <c r="F201" s="176">
        <v>0</v>
      </c>
      <c r="G201" s="174" t="str">
        <f t="shared" si="121"/>
        <v>-</v>
      </c>
      <c r="H201" s="176">
        <v>0</v>
      </c>
      <c r="I201" s="174" t="str">
        <f t="shared" si="122"/>
        <v>-</v>
      </c>
      <c r="J201" s="175">
        <v>4</v>
      </c>
      <c r="K201" s="176">
        <v>3</v>
      </c>
      <c r="L201" s="174">
        <f t="shared" si="123"/>
        <v>0.75</v>
      </c>
      <c r="M201" s="176">
        <v>1</v>
      </c>
      <c r="N201" s="174">
        <f t="shared" si="124"/>
        <v>0.25</v>
      </c>
      <c r="O201" s="175">
        <v>1818</v>
      </c>
      <c r="P201" s="176">
        <v>984</v>
      </c>
      <c r="Q201" s="174">
        <f t="shared" si="125"/>
        <v>0.54125412541254125</v>
      </c>
      <c r="R201" s="176">
        <v>834</v>
      </c>
      <c r="S201" s="174">
        <f t="shared" si="126"/>
        <v>0.45874587458745875</v>
      </c>
      <c r="T201" s="175">
        <v>1416</v>
      </c>
      <c r="U201" s="176">
        <v>790</v>
      </c>
      <c r="V201" s="174">
        <f t="shared" si="127"/>
        <v>0.55790960451977401</v>
      </c>
      <c r="W201" s="176">
        <v>626</v>
      </c>
      <c r="X201" s="174">
        <f t="shared" si="128"/>
        <v>0.44209039548022599</v>
      </c>
      <c r="Y201" s="175">
        <v>784</v>
      </c>
      <c r="Z201" s="176">
        <v>374</v>
      </c>
      <c r="AA201" s="174">
        <f t="shared" si="129"/>
        <v>0.47704081632653061</v>
      </c>
      <c r="AB201" s="176">
        <v>410</v>
      </c>
      <c r="AC201" s="174">
        <f t="shared" si="130"/>
        <v>0.52295918367346939</v>
      </c>
      <c r="AD201" s="175">
        <v>358</v>
      </c>
      <c r="AE201" s="176">
        <v>135</v>
      </c>
      <c r="AF201" s="174">
        <f t="shared" si="131"/>
        <v>0.37709497206703912</v>
      </c>
      <c r="AG201" s="176">
        <v>223</v>
      </c>
      <c r="AH201" s="174">
        <f t="shared" si="132"/>
        <v>0.62290502793296088</v>
      </c>
      <c r="AI201" s="175">
        <v>121</v>
      </c>
      <c r="AJ201" s="176">
        <v>35</v>
      </c>
      <c r="AK201" s="174">
        <f t="shared" si="133"/>
        <v>0.28925619834710742</v>
      </c>
      <c r="AL201" s="176">
        <v>86</v>
      </c>
      <c r="AM201" s="174">
        <f t="shared" si="134"/>
        <v>0.71074380165289253</v>
      </c>
      <c r="AN201" s="175">
        <f t="shared" si="135"/>
        <v>4501</v>
      </c>
      <c r="AO201" s="176">
        <f t="shared" si="136"/>
        <v>2321</v>
      </c>
      <c r="AP201" s="174">
        <f t="shared" si="137"/>
        <v>0.51566318595867588</v>
      </c>
      <c r="AQ201" s="203">
        <f t="shared" si="120"/>
        <v>2180</v>
      </c>
      <c r="AR201" s="174">
        <f t="shared" si="138"/>
        <v>0.48433681404132417</v>
      </c>
      <c r="AS201" s="69"/>
      <c r="AT201" s="282">
        <v>66</v>
      </c>
      <c r="AU201" s="343" t="s">
        <v>5</v>
      </c>
      <c r="AV201" s="8" t="s">
        <v>123</v>
      </c>
      <c r="AW201" s="140">
        <v>4295</v>
      </c>
      <c r="AX201" s="28">
        <v>2184</v>
      </c>
      <c r="AY201" s="63">
        <v>0.50849825378346913</v>
      </c>
      <c r="AZ201" s="28">
        <v>2111</v>
      </c>
      <c r="BA201" s="63">
        <v>0.49150174621653087</v>
      </c>
      <c r="BB201" s="69"/>
    </row>
    <row r="202" spans="1:64" ht="13.5" customHeight="1">
      <c r="B202" s="283"/>
      <c r="C202" s="344"/>
      <c r="D202" s="49" t="s">
        <v>129</v>
      </c>
      <c r="E202" s="224">
        <v>0</v>
      </c>
      <c r="F202" s="212">
        <v>0</v>
      </c>
      <c r="G202" s="199" t="str">
        <f t="shared" si="121"/>
        <v>-</v>
      </c>
      <c r="H202" s="212">
        <v>0</v>
      </c>
      <c r="I202" s="199" t="str">
        <f t="shared" si="122"/>
        <v>-</v>
      </c>
      <c r="J202" s="224">
        <v>0</v>
      </c>
      <c r="K202" s="212">
        <v>0</v>
      </c>
      <c r="L202" s="199" t="str">
        <f t="shared" si="123"/>
        <v>-</v>
      </c>
      <c r="M202" s="212">
        <v>0</v>
      </c>
      <c r="N202" s="199" t="str">
        <f t="shared" si="124"/>
        <v>-</v>
      </c>
      <c r="O202" s="224">
        <v>440</v>
      </c>
      <c r="P202" s="212">
        <v>184</v>
      </c>
      <c r="Q202" s="199">
        <f t="shared" si="125"/>
        <v>0.41818181818181815</v>
      </c>
      <c r="R202" s="212">
        <v>256</v>
      </c>
      <c r="S202" s="199">
        <f t="shared" si="126"/>
        <v>0.58181818181818179</v>
      </c>
      <c r="T202" s="224">
        <v>238</v>
      </c>
      <c r="U202" s="212">
        <v>113</v>
      </c>
      <c r="V202" s="199">
        <f t="shared" si="127"/>
        <v>0.47478991596638653</v>
      </c>
      <c r="W202" s="212">
        <v>125</v>
      </c>
      <c r="X202" s="199">
        <f t="shared" si="128"/>
        <v>0.52521008403361347</v>
      </c>
      <c r="Y202" s="224">
        <v>111</v>
      </c>
      <c r="Z202" s="212">
        <v>45</v>
      </c>
      <c r="AA202" s="199">
        <f t="shared" si="129"/>
        <v>0.40540540540540543</v>
      </c>
      <c r="AB202" s="212">
        <v>66</v>
      </c>
      <c r="AC202" s="199">
        <f t="shared" si="130"/>
        <v>0.59459459459459463</v>
      </c>
      <c r="AD202" s="224">
        <v>39</v>
      </c>
      <c r="AE202" s="212">
        <v>10</v>
      </c>
      <c r="AF202" s="199">
        <f t="shared" si="131"/>
        <v>0.25641025641025639</v>
      </c>
      <c r="AG202" s="212">
        <v>29</v>
      </c>
      <c r="AH202" s="199">
        <f t="shared" si="132"/>
        <v>0.74358974358974361</v>
      </c>
      <c r="AI202" s="224">
        <v>25</v>
      </c>
      <c r="AJ202" s="212">
        <v>5</v>
      </c>
      <c r="AK202" s="199">
        <f t="shared" si="133"/>
        <v>0.2</v>
      </c>
      <c r="AL202" s="212">
        <v>20</v>
      </c>
      <c r="AM202" s="199">
        <f t="shared" si="134"/>
        <v>0.8</v>
      </c>
      <c r="AN202" s="224">
        <f t="shared" si="135"/>
        <v>853</v>
      </c>
      <c r="AO202" s="212">
        <f t="shared" si="136"/>
        <v>357</v>
      </c>
      <c r="AP202" s="199">
        <f t="shared" si="137"/>
        <v>0.41852286049237986</v>
      </c>
      <c r="AQ202" s="211">
        <f t="shared" si="120"/>
        <v>496</v>
      </c>
      <c r="AR202" s="199">
        <f t="shared" si="138"/>
        <v>0.58147713950762014</v>
      </c>
      <c r="AS202" s="69"/>
      <c r="AT202" s="283"/>
      <c r="AU202" s="344"/>
      <c r="AV202" s="8" t="s">
        <v>129</v>
      </c>
      <c r="AW202" s="140">
        <v>931</v>
      </c>
      <c r="AX202" s="28">
        <v>365</v>
      </c>
      <c r="AY202" s="63">
        <v>0.39205155746509129</v>
      </c>
      <c r="AZ202" s="28">
        <v>566</v>
      </c>
      <c r="BA202" s="63">
        <v>0.60794844253490865</v>
      </c>
      <c r="BB202" s="69"/>
    </row>
    <row r="203" spans="1:64" ht="13.5" customHeight="1">
      <c r="B203" s="284"/>
      <c r="C203" s="345"/>
      <c r="D203" s="53" t="s">
        <v>128</v>
      </c>
      <c r="E203" s="181">
        <v>0</v>
      </c>
      <c r="F203" s="182">
        <v>0</v>
      </c>
      <c r="G203" s="180" t="str">
        <f t="shared" si="121"/>
        <v>-</v>
      </c>
      <c r="H203" s="182">
        <v>0</v>
      </c>
      <c r="I203" s="180" t="str">
        <f t="shared" si="122"/>
        <v>-</v>
      </c>
      <c r="J203" s="181">
        <v>4</v>
      </c>
      <c r="K203" s="182">
        <v>3</v>
      </c>
      <c r="L203" s="180">
        <f t="shared" si="123"/>
        <v>0.75</v>
      </c>
      <c r="M203" s="182">
        <v>1</v>
      </c>
      <c r="N203" s="180">
        <f t="shared" si="124"/>
        <v>0.25</v>
      </c>
      <c r="O203" s="181">
        <v>2258</v>
      </c>
      <c r="P203" s="182">
        <v>1168</v>
      </c>
      <c r="Q203" s="180">
        <f t="shared" si="125"/>
        <v>0.5172719220549159</v>
      </c>
      <c r="R203" s="182">
        <v>1090</v>
      </c>
      <c r="S203" s="180">
        <f t="shared" si="126"/>
        <v>0.48272807794508416</v>
      </c>
      <c r="T203" s="181">
        <v>1654</v>
      </c>
      <c r="U203" s="182">
        <v>903</v>
      </c>
      <c r="V203" s="180">
        <f t="shared" si="127"/>
        <v>0.54594921402660213</v>
      </c>
      <c r="W203" s="182">
        <v>751</v>
      </c>
      <c r="X203" s="180">
        <f t="shared" si="128"/>
        <v>0.45405078597339782</v>
      </c>
      <c r="Y203" s="181">
        <v>895</v>
      </c>
      <c r="Z203" s="182">
        <v>419</v>
      </c>
      <c r="AA203" s="180">
        <f t="shared" si="129"/>
        <v>0.46815642458100559</v>
      </c>
      <c r="AB203" s="182">
        <v>476</v>
      </c>
      <c r="AC203" s="180">
        <f t="shared" si="130"/>
        <v>0.53184357541899441</v>
      </c>
      <c r="AD203" s="181">
        <v>397</v>
      </c>
      <c r="AE203" s="182">
        <v>145</v>
      </c>
      <c r="AF203" s="180">
        <f t="shared" si="131"/>
        <v>0.36523929471032746</v>
      </c>
      <c r="AG203" s="182">
        <v>252</v>
      </c>
      <c r="AH203" s="180">
        <f t="shared" si="132"/>
        <v>0.63476070528967254</v>
      </c>
      <c r="AI203" s="181">
        <v>146</v>
      </c>
      <c r="AJ203" s="182">
        <v>40</v>
      </c>
      <c r="AK203" s="180">
        <f t="shared" si="133"/>
        <v>0.27397260273972601</v>
      </c>
      <c r="AL203" s="182">
        <v>106</v>
      </c>
      <c r="AM203" s="180">
        <f t="shared" si="134"/>
        <v>0.72602739726027399</v>
      </c>
      <c r="AN203" s="181">
        <f t="shared" si="135"/>
        <v>5354</v>
      </c>
      <c r="AO203" s="182">
        <f t="shared" si="136"/>
        <v>2678</v>
      </c>
      <c r="AP203" s="180">
        <f t="shared" si="137"/>
        <v>0.50018677624206198</v>
      </c>
      <c r="AQ203" s="220">
        <f t="shared" si="120"/>
        <v>2676</v>
      </c>
      <c r="AR203" s="180">
        <f t="shared" si="138"/>
        <v>0.49981322375793796</v>
      </c>
      <c r="AS203" s="69"/>
      <c r="AT203" s="284"/>
      <c r="AU203" s="345"/>
      <c r="AV203" s="110" t="s">
        <v>67</v>
      </c>
      <c r="AW203" s="140">
        <v>5226</v>
      </c>
      <c r="AX203" s="28">
        <v>2549</v>
      </c>
      <c r="AY203" s="63">
        <v>0.48775353999234594</v>
      </c>
      <c r="AZ203" s="28">
        <v>2677</v>
      </c>
      <c r="BA203" s="63">
        <v>0.51224646000765406</v>
      </c>
      <c r="BB203" s="69"/>
    </row>
    <row r="204" spans="1:64" ht="13.5" customHeight="1">
      <c r="B204" s="282">
        <v>67</v>
      </c>
      <c r="C204" s="343" t="s">
        <v>6</v>
      </c>
      <c r="D204" s="54" t="s">
        <v>130</v>
      </c>
      <c r="E204" s="175">
        <v>6</v>
      </c>
      <c r="F204" s="176">
        <v>4</v>
      </c>
      <c r="G204" s="174">
        <f t="shared" si="121"/>
        <v>0.66666666666666663</v>
      </c>
      <c r="H204" s="176">
        <v>2</v>
      </c>
      <c r="I204" s="174">
        <f t="shared" si="122"/>
        <v>0.33333333333333331</v>
      </c>
      <c r="J204" s="175">
        <v>17</v>
      </c>
      <c r="K204" s="176">
        <v>12</v>
      </c>
      <c r="L204" s="174">
        <f t="shared" si="123"/>
        <v>0.70588235294117652</v>
      </c>
      <c r="M204" s="176">
        <v>5</v>
      </c>
      <c r="N204" s="174">
        <f t="shared" si="124"/>
        <v>0.29411764705882354</v>
      </c>
      <c r="O204" s="175">
        <v>793</v>
      </c>
      <c r="P204" s="176">
        <v>261</v>
      </c>
      <c r="Q204" s="174">
        <f t="shared" si="125"/>
        <v>0.3291298865069357</v>
      </c>
      <c r="R204" s="176">
        <v>532</v>
      </c>
      <c r="S204" s="174">
        <f t="shared" si="126"/>
        <v>0.67087011349306436</v>
      </c>
      <c r="T204" s="175">
        <v>522</v>
      </c>
      <c r="U204" s="176">
        <v>144</v>
      </c>
      <c r="V204" s="174">
        <f t="shared" si="127"/>
        <v>0.27586206896551724</v>
      </c>
      <c r="W204" s="176">
        <v>378</v>
      </c>
      <c r="X204" s="174">
        <f t="shared" si="128"/>
        <v>0.72413793103448276</v>
      </c>
      <c r="Y204" s="175">
        <v>319</v>
      </c>
      <c r="Z204" s="176">
        <v>56</v>
      </c>
      <c r="AA204" s="174">
        <f t="shared" si="129"/>
        <v>0.17554858934169279</v>
      </c>
      <c r="AB204" s="176">
        <v>263</v>
      </c>
      <c r="AC204" s="174">
        <f t="shared" si="130"/>
        <v>0.82445141065830718</v>
      </c>
      <c r="AD204" s="175">
        <v>166</v>
      </c>
      <c r="AE204" s="176">
        <v>14</v>
      </c>
      <c r="AF204" s="174">
        <f t="shared" si="131"/>
        <v>8.4337349397590355E-2</v>
      </c>
      <c r="AG204" s="176">
        <v>152</v>
      </c>
      <c r="AH204" s="174">
        <f t="shared" si="132"/>
        <v>0.91566265060240959</v>
      </c>
      <c r="AI204" s="175">
        <v>61</v>
      </c>
      <c r="AJ204" s="176">
        <v>2</v>
      </c>
      <c r="AK204" s="174">
        <f t="shared" si="133"/>
        <v>3.2786885245901641E-2</v>
      </c>
      <c r="AL204" s="176">
        <v>59</v>
      </c>
      <c r="AM204" s="174">
        <f t="shared" si="134"/>
        <v>0.96721311475409832</v>
      </c>
      <c r="AN204" s="175">
        <f t="shared" si="135"/>
        <v>1884</v>
      </c>
      <c r="AO204" s="176">
        <f t="shared" si="136"/>
        <v>493</v>
      </c>
      <c r="AP204" s="174">
        <f t="shared" si="137"/>
        <v>0.26167728237791932</v>
      </c>
      <c r="AQ204" s="203">
        <f t="shared" si="120"/>
        <v>1391</v>
      </c>
      <c r="AR204" s="174">
        <f t="shared" si="138"/>
        <v>0.73832271762208068</v>
      </c>
      <c r="AS204" s="69"/>
      <c r="AT204" s="282">
        <v>67</v>
      </c>
      <c r="AU204" s="343" t="s">
        <v>6</v>
      </c>
      <c r="AV204" s="8" t="s">
        <v>123</v>
      </c>
      <c r="AW204" s="140">
        <v>1817</v>
      </c>
      <c r="AX204" s="28">
        <v>438</v>
      </c>
      <c r="AY204" s="63">
        <v>0.24105668684645018</v>
      </c>
      <c r="AZ204" s="28">
        <v>1379</v>
      </c>
      <c r="BA204" s="63">
        <v>0.75894331315354979</v>
      </c>
      <c r="BB204" s="69"/>
    </row>
    <row r="205" spans="1:64" ht="13.5" customHeight="1">
      <c r="B205" s="283"/>
      <c r="C205" s="344"/>
      <c r="D205" s="49" t="s">
        <v>129</v>
      </c>
      <c r="E205" s="224">
        <v>0</v>
      </c>
      <c r="F205" s="212">
        <v>0</v>
      </c>
      <c r="G205" s="199" t="str">
        <f t="shared" si="121"/>
        <v>-</v>
      </c>
      <c r="H205" s="212">
        <v>0</v>
      </c>
      <c r="I205" s="199" t="str">
        <f t="shared" si="122"/>
        <v>-</v>
      </c>
      <c r="J205" s="224">
        <v>2</v>
      </c>
      <c r="K205" s="212">
        <v>2</v>
      </c>
      <c r="L205" s="199">
        <f t="shared" si="123"/>
        <v>1</v>
      </c>
      <c r="M205" s="212">
        <v>0</v>
      </c>
      <c r="N205" s="199">
        <f t="shared" si="124"/>
        <v>0</v>
      </c>
      <c r="O205" s="224">
        <v>177</v>
      </c>
      <c r="P205" s="212">
        <v>43</v>
      </c>
      <c r="Q205" s="199">
        <f t="shared" si="125"/>
        <v>0.24293785310734464</v>
      </c>
      <c r="R205" s="212">
        <v>134</v>
      </c>
      <c r="S205" s="199">
        <f t="shared" si="126"/>
        <v>0.75706214689265539</v>
      </c>
      <c r="T205" s="224">
        <v>68</v>
      </c>
      <c r="U205" s="212">
        <v>13</v>
      </c>
      <c r="V205" s="199">
        <f t="shared" si="127"/>
        <v>0.19117647058823528</v>
      </c>
      <c r="W205" s="212">
        <v>55</v>
      </c>
      <c r="X205" s="199">
        <f t="shared" si="128"/>
        <v>0.80882352941176472</v>
      </c>
      <c r="Y205" s="224">
        <v>39</v>
      </c>
      <c r="Z205" s="212">
        <v>8</v>
      </c>
      <c r="AA205" s="199">
        <f t="shared" si="129"/>
        <v>0.20512820512820512</v>
      </c>
      <c r="AB205" s="212">
        <v>31</v>
      </c>
      <c r="AC205" s="199">
        <f t="shared" si="130"/>
        <v>0.79487179487179482</v>
      </c>
      <c r="AD205" s="224">
        <v>34</v>
      </c>
      <c r="AE205" s="212">
        <v>0</v>
      </c>
      <c r="AF205" s="199">
        <f t="shared" si="131"/>
        <v>0</v>
      </c>
      <c r="AG205" s="212">
        <v>34</v>
      </c>
      <c r="AH205" s="199">
        <f t="shared" si="132"/>
        <v>1</v>
      </c>
      <c r="AI205" s="224">
        <v>14</v>
      </c>
      <c r="AJ205" s="212">
        <v>0</v>
      </c>
      <c r="AK205" s="199">
        <f t="shared" si="133"/>
        <v>0</v>
      </c>
      <c r="AL205" s="212">
        <v>14</v>
      </c>
      <c r="AM205" s="199">
        <f t="shared" si="134"/>
        <v>1</v>
      </c>
      <c r="AN205" s="224">
        <f t="shared" si="135"/>
        <v>334</v>
      </c>
      <c r="AO205" s="212">
        <f t="shared" si="136"/>
        <v>66</v>
      </c>
      <c r="AP205" s="199">
        <f t="shared" si="137"/>
        <v>0.19760479041916168</v>
      </c>
      <c r="AQ205" s="211">
        <f t="shared" si="120"/>
        <v>268</v>
      </c>
      <c r="AR205" s="199">
        <f t="shared" si="138"/>
        <v>0.80239520958083832</v>
      </c>
      <c r="AS205" s="69"/>
      <c r="AT205" s="283"/>
      <c r="AU205" s="344"/>
      <c r="AV205" s="8" t="s">
        <v>129</v>
      </c>
      <c r="AW205" s="140">
        <v>383</v>
      </c>
      <c r="AX205" s="28">
        <v>70</v>
      </c>
      <c r="AY205" s="63">
        <v>0.18276762402088773</v>
      </c>
      <c r="AZ205" s="28">
        <v>313</v>
      </c>
      <c r="BA205" s="63">
        <v>0.81723237597911225</v>
      </c>
      <c r="BB205" s="69"/>
    </row>
    <row r="206" spans="1:64" ht="13.5" customHeight="1">
      <c r="B206" s="284"/>
      <c r="C206" s="345"/>
      <c r="D206" s="53" t="s">
        <v>128</v>
      </c>
      <c r="E206" s="181">
        <v>6</v>
      </c>
      <c r="F206" s="182">
        <v>4</v>
      </c>
      <c r="G206" s="180">
        <f t="shared" si="121"/>
        <v>0.66666666666666663</v>
      </c>
      <c r="H206" s="182">
        <v>2</v>
      </c>
      <c r="I206" s="180">
        <f t="shared" si="122"/>
        <v>0.33333333333333331</v>
      </c>
      <c r="J206" s="181">
        <v>19</v>
      </c>
      <c r="K206" s="182">
        <v>14</v>
      </c>
      <c r="L206" s="180">
        <f t="shared" si="123"/>
        <v>0.73684210526315785</v>
      </c>
      <c r="M206" s="182">
        <v>5</v>
      </c>
      <c r="N206" s="180">
        <f t="shared" si="124"/>
        <v>0.26315789473684209</v>
      </c>
      <c r="O206" s="181">
        <v>970</v>
      </c>
      <c r="P206" s="182">
        <v>304</v>
      </c>
      <c r="Q206" s="180">
        <f t="shared" si="125"/>
        <v>0.3134020618556701</v>
      </c>
      <c r="R206" s="182">
        <v>666</v>
      </c>
      <c r="S206" s="180">
        <f t="shared" si="126"/>
        <v>0.6865979381443299</v>
      </c>
      <c r="T206" s="181">
        <v>590</v>
      </c>
      <c r="U206" s="182">
        <v>157</v>
      </c>
      <c r="V206" s="180">
        <f t="shared" si="127"/>
        <v>0.26610169491525426</v>
      </c>
      <c r="W206" s="182">
        <v>433</v>
      </c>
      <c r="X206" s="180">
        <f t="shared" si="128"/>
        <v>0.73389830508474574</v>
      </c>
      <c r="Y206" s="181">
        <v>358</v>
      </c>
      <c r="Z206" s="182">
        <v>64</v>
      </c>
      <c r="AA206" s="180">
        <f t="shared" si="129"/>
        <v>0.1787709497206704</v>
      </c>
      <c r="AB206" s="182">
        <v>294</v>
      </c>
      <c r="AC206" s="180">
        <f t="shared" si="130"/>
        <v>0.82122905027932958</v>
      </c>
      <c r="AD206" s="181">
        <v>200</v>
      </c>
      <c r="AE206" s="182">
        <v>14</v>
      </c>
      <c r="AF206" s="180">
        <f t="shared" si="131"/>
        <v>7.0000000000000007E-2</v>
      </c>
      <c r="AG206" s="182">
        <v>186</v>
      </c>
      <c r="AH206" s="180">
        <f t="shared" si="132"/>
        <v>0.93</v>
      </c>
      <c r="AI206" s="181">
        <v>75</v>
      </c>
      <c r="AJ206" s="182">
        <v>2</v>
      </c>
      <c r="AK206" s="180">
        <f t="shared" si="133"/>
        <v>2.6666666666666668E-2</v>
      </c>
      <c r="AL206" s="182">
        <v>73</v>
      </c>
      <c r="AM206" s="180">
        <f t="shared" si="134"/>
        <v>0.97333333333333338</v>
      </c>
      <c r="AN206" s="181">
        <f t="shared" si="135"/>
        <v>2218</v>
      </c>
      <c r="AO206" s="182">
        <f t="shared" si="136"/>
        <v>559</v>
      </c>
      <c r="AP206" s="180">
        <f t="shared" si="137"/>
        <v>0.25202885482416593</v>
      </c>
      <c r="AQ206" s="220">
        <f t="shared" si="120"/>
        <v>1659</v>
      </c>
      <c r="AR206" s="180">
        <f t="shared" si="138"/>
        <v>0.74797114517583407</v>
      </c>
      <c r="AS206" s="69"/>
      <c r="AT206" s="284"/>
      <c r="AU206" s="345"/>
      <c r="AV206" s="110" t="s">
        <v>67</v>
      </c>
      <c r="AW206" s="140">
        <v>2200</v>
      </c>
      <c r="AX206" s="28">
        <v>508</v>
      </c>
      <c r="AY206" s="63">
        <v>0.2309090909090909</v>
      </c>
      <c r="AZ206" s="28">
        <v>1692</v>
      </c>
      <c r="BA206" s="63">
        <v>0.76909090909090905</v>
      </c>
      <c r="BB206" s="69"/>
    </row>
    <row r="207" spans="1:64" ht="13.5" customHeight="1">
      <c r="B207" s="282">
        <v>68</v>
      </c>
      <c r="C207" s="343" t="s">
        <v>46</v>
      </c>
      <c r="D207" s="54" t="s">
        <v>130</v>
      </c>
      <c r="E207" s="175">
        <v>8</v>
      </c>
      <c r="F207" s="176">
        <v>1</v>
      </c>
      <c r="G207" s="174">
        <f t="shared" si="121"/>
        <v>0.125</v>
      </c>
      <c r="H207" s="176">
        <v>7</v>
      </c>
      <c r="I207" s="174">
        <f t="shared" si="122"/>
        <v>0.875</v>
      </c>
      <c r="J207" s="175">
        <v>12</v>
      </c>
      <c r="K207" s="176">
        <v>3</v>
      </c>
      <c r="L207" s="174">
        <f t="shared" si="123"/>
        <v>0.25</v>
      </c>
      <c r="M207" s="176">
        <v>9</v>
      </c>
      <c r="N207" s="174">
        <f t="shared" si="124"/>
        <v>0.75</v>
      </c>
      <c r="O207" s="175">
        <v>914</v>
      </c>
      <c r="P207" s="176">
        <v>264</v>
      </c>
      <c r="Q207" s="174">
        <f t="shared" si="125"/>
        <v>0.28884026258205692</v>
      </c>
      <c r="R207" s="176">
        <v>650</v>
      </c>
      <c r="S207" s="174">
        <f t="shared" si="126"/>
        <v>0.71115973741794314</v>
      </c>
      <c r="T207" s="175">
        <v>725</v>
      </c>
      <c r="U207" s="176">
        <v>168</v>
      </c>
      <c r="V207" s="174">
        <f t="shared" si="127"/>
        <v>0.2317241379310345</v>
      </c>
      <c r="W207" s="176">
        <v>557</v>
      </c>
      <c r="X207" s="174">
        <f t="shared" si="128"/>
        <v>0.76827586206896548</v>
      </c>
      <c r="Y207" s="175">
        <v>501</v>
      </c>
      <c r="Z207" s="176">
        <v>80</v>
      </c>
      <c r="AA207" s="174">
        <f t="shared" si="129"/>
        <v>0.15968063872255489</v>
      </c>
      <c r="AB207" s="176">
        <v>421</v>
      </c>
      <c r="AC207" s="174">
        <f t="shared" si="130"/>
        <v>0.84031936127744511</v>
      </c>
      <c r="AD207" s="175">
        <v>207</v>
      </c>
      <c r="AE207" s="176">
        <v>23</v>
      </c>
      <c r="AF207" s="174">
        <f t="shared" si="131"/>
        <v>0.1111111111111111</v>
      </c>
      <c r="AG207" s="176">
        <v>184</v>
      </c>
      <c r="AH207" s="174">
        <f t="shared" si="132"/>
        <v>0.88888888888888884</v>
      </c>
      <c r="AI207" s="175">
        <v>69</v>
      </c>
      <c r="AJ207" s="176">
        <v>5</v>
      </c>
      <c r="AK207" s="174">
        <f t="shared" si="133"/>
        <v>7.2463768115942032E-2</v>
      </c>
      <c r="AL207" s="176">
        <v>64</v>
      </c>
      <c r="AM207" s="174">
        <f t="shared" si="134"/>
        <v>0.92753623188405798</v>
      </c>
      <c r="AN207" s="175">
        <f t="shared" si="135"/>
        <v>2436</v>
      </c>
      <c r="AO207" s="176">
        <f t="shared" si="136"/>
        <v>544</v>
      </c>
      <c r="AP207" s="174">
        <f t="shared" si="137"/>
        <v>0.22331691297208539</v>
      </c>
      <c r="AQ207" s="203">
        <f t="shared" si="120"/>
        <v>1892</v>
      </c>
      <c r="AR207" s="174">
        <f t="shared" si="138"/>
        <v>0.77668308702791466</v>
      </c>
      <c r="AS207" s="69"/>
      <c r="AT207" s="282">
        <v>68</v>
      </c>
      <c r="AU207" s="343" t="s">
        <v>46</v>
      </c>
      <c r="AV207" s="8" t="s">
        <v>123</v>
      </c>
      <c r="AW207" s="140">
        <v>2408</v>
      </c>
      <c r="AX207" s="28">
        <v>517</v>
      </c>
      <c r="AY207" s="63">
        <v>0.21470099667774087</v>
      </c>
      <c r="AZ207" s="28">
        <v>1891</v>
      </c>
      <c r="BA207" s="63">
        <v>0.7852990033222591</v>
      </c>
      <c r="BB207" s="69"/>
    </row>
    <row r="208" spans="1:64" ht="13.5" customHeight="1">
      <c r="B208" s="283"/>
      <c r="C208" s="344"/>
      <c r="D208" s="49" t="s">
        <v>129</v>
      </c>
      <c r="E208" s="224">
        <v>0</v>
      </c>
      <c r="F208" s="212">
        <v>0</v>
      </c>
      <c r="G208" s="199" t="str">
        <f t="shared" si="121"/>
        <v>-</v>
      </c>
      <c r="H208" s="212">
        <v>0</v>
      </c>
      <c r="I208" s="199" t="str">
        <f t="shared" si="122"/>
        <v>-</v>
      </c>
      <c r="J208" s="224">
        <v>0</v>
      </c>
      <c r="K208" s="212">
        <v>0</v>
      </c>
      <c r="L208" s="199" t="str">
        <f t="shared" si="123"/>
        <v>-</v>
      </c>
      <c r="M208" s="212">
        <v>0</v>
      </c>
      <c r="N208" s="199" t="str">
        <f t="shared" si="124"/>
        <v>-</v>
      </c>
      <c r="O208" s="224">
        <v>135</v>
      </c>
      <c r="P208" s="212">
        <v>23</v>
      </c>
      <c r="Q208" s="199">
        <f t="shared" si="125"/>
        <v>0.17037037037037037</v>
      </c>
      <c r="R208" s="212">
        <v>112</v>
      </c>
      <c r="S208" s="199">
        <f t="shared" si="126"/>
        <v>0.82962962962962961</v>
      </c>
      <c r="T208" s="224">
        <v>84</v>
      </c>
      <c r="U208" s="212">
        <v>14</v>
      </c>
      <c r="V208" s="199">
        <f t="shared" si="127"/>
        <v>0.16666666666666666</v>
      </c>
      <c r="W208" s="212">
        <v>70</v>
      </c>
      <c r="X208" s="199">
        <f t="shared" si="128"/>
        <v>0.83333333333333337</v>
      </c>
      <c r="Y208" s="224">
        <v>46</v>
      </c>
      <c r="Z208" s="212">
        <v>3</v>
      </c>
      <c r="AA208" s="199">
        <f t="shared" si="129"/>
        <v>6.5217391304347824E-2</v>
      </c>
      <c r="AB208" s="212">
        <v>43</v>
      </c>
      <c r="AC208" s="199">
        <f t="shared" si="130"/>
        <v>0.93478260869565222</v>
      </c>
      <c r="AD208" s="224">
        <v>16</v>
      </c>
      <c r="AE208" s="212">
        <v>0</v>
      </c>
      <c r="AF208" s="199">
        <f t="shared" si="131"/>
        <v>0</v>
      </c>
      <c r="AG208" s="212">
        <v>16</v>
      </c>
      <c r="AH208" s="199">
        <f t="shared" si="132"/>
        <v>1</v>
      </c>
      <c r="AI208" s="224">
        <v>21</v>
      </c>
      <c r="AJ208" s="212">
        <v>1</v>
      </c>
      <c r="AK208" s="199">
        <f t="shared" si="133"/>
        <v>4.7619047619047616E-2</v>
      </c>
      <c r="AL208" s="212">
        <v>20</v>
      </c>
      <c r="AM208" s="199">
        <f t="shared" si="134"/>
        <v>0.95238095238095233</v>
      </c>
      <c r="AN208" s="224">
        <f t="shared" si="135"/>
        <v>302</v>
      </c>
      <c r="AO208" s="212">
        <f t="shared" si="136"/>
        <v>41</v>
      </c>
      <c r="AP208" s="199">
        <f t="shared" si="137"/>
        <v>0.13576158940397351</v>
      </c>
      <c r="AQ208" s="211">
        <f t="shared" si="120"/>
        <v>261</v>
      </c>
      <c r="AR208" s="199">
        <f t="shared" si="138"/>
        <v>0.86423841059602646</v>
      </c>
      <c r="AS208" s="69"/>
      <c r="AT208" s="283"/>
      <c r="AU208" s="344"/>
      <c r="AV208" s="8" t="s">
        <v>129</v>
      </c>
      <c r="AW208" s="140">
        <v>404</v>
      </c>
      <c r="AX208" s="28">
        <v>51</v>
      </c>
      <c r="AY208" s="63">
        <v>0.12623762376237624</v>
      </c>
      <c r="AZ208" s="28">
        <v>353</v>
      </c>
      <c r="BA208" s="63">
        <v>0.87376237623762376</v>
      </c>
      <c r="BB208" s="69"/>
    </row>
    <row r="209" spans="1:64" ht="13.5" customHeight="1">
      <c r="B209" s="284"/>
      <c r="C209" s="345"/>
      <c r="D209" s="53" t="s">
        <v>128</v>
      </c>
      <c r="E209" s="181">
        <v>8</v>
      </c>
      <c r="F209" s="182">
        <v>1</v>
      </c>
      <c r="G209" s="180">
        <f t="shared" si="121"/>
        <v>0.125</v>
      </c>
      <c r="H209" s="182">
        <v>7</v>
      </c>
      <c r="I209" s="180">
        <f t="shared" si="122"/>
        <v>0.875</v>
      </c>
      <c r="J209" s="181">
        <v>12</v>
      </c>
      <c r="K209" s="182">
        <v>3</v>
      </c>
      <c r="L209" s="180">
        <f t="shared" si="123"/>
        <v>0.25</v>
      </c>
      <c r="M209" s="182">
        <v>9</v>
      </c>
      <c r="N209" s="180">
        <f t="shared" si="124"/>
        <v>0.75</v>
      </c>
      <c r="O209" s="181">
        <v>1049</v>
      </c>
      <c r="P209" s="182">
        <v>287</v>
      </c>
      <c r="Q209" s="180">
        <f t="shared" si="125"/>
        <v>0.27359389895138225</v>
      </c>
      <c r="R209" s="182">
        <v>762</v>
      </c>
      <c r="S209" s="180">
        <f t="shared" si="126"/>
        <v>0.72640610104861769</v>
      </c>
      <c r="T209" s="181">
        <v>809</v>
      </c>
      <c r="U209" s="182">
        <v>182</v>
      </c>
      <c r="V209" s="180">
        <f t="shared" si="127"/>
        <v>0.22496909765142151</v>
      </c>
      <c r="W209" s="182">
        <v>627</v>
      </c>
      <c r="X209" s="180">
        <f t="shared" si="128"/>
        <v>0.77503090234857852</v>
      </c>
      <c r="Y209" s="181">
        <v>547</v>
      </c>
      <c r="Z209" s="182">
        <v>83</v>
      </c>
      <c r="AA209" s="180">
        <f t="shared" si="129"/>
        <v>0.15173674588665448</v>
      </c>
      <c r="AB209" s="182">
        <v>464</v>
      </c>
      <c r="AC209" s="180">
        <f t="shared" si="130"/>
        <v>0.84826325411334547</v>
      </c>
      <c r="AD209" s="181">
        <v>223</v>
      </c>
      <c r="AE209" s="182">
        <v>23</v>
      </c>
      <c r="AF209" s="180">
        <f t="shared" si="131"/>
        <v>0.1031390134529148</v>
      </c>
      <c r="AG209" s="182">
        <v>200</v>
      </c>
      <c r="AH209" s="180">
        <f t="shared" si="132"/>
        <v>0.89686098654708524</v>
      </c>
      <c r="AI209" s="181">
        <v>90</v>
      </c>
      <c r="AJ209" s="182">
        <v>6</v>
      </c>
      <c r="AK209" s="180">
        <f t="shared" si="133"/>
        <v>6.6666666666666666E-2</v>
      </c>
      <c r="AL209" s="182">
        <v>84</v>
      </c>
      <c r="AM209" s="180">
        <f t="shared" si="134"/>
        <v>0.93333333333333335</v>
      </c>
      <c r="AN209" s="181">
        <f t="shared" si="135"/>
        <v>2738</v>
      </c>
      <c r="AO209" s="182">
        <f t="shared" si="136"/>
        <v>585</v>
      </c>
      <c r="AP209" s="180">
        <f t="shared" si="137"/>
        <v>0.21365960555149743</v>
      </c>
      <c r="AQ209" s="220">
        <f t="shared" si="120"/>
        <v>2153</v>
      </c>
      <c r="AR209" s="180">
        <f t="shared" si="138"/>
        <v>0.78634039444850257</v>
      </c>
      <c r="AS209" s="69"/>
      <c r="AT209" s="284"/>
      <c r="AU209" s="345"/>
      <c r="AV209" s="110" t="s">
        <v>67</v>
      </c>
      <c r="AW209" s="140">
        <v>2812</v>
      </c>
      <c r="AX209" s="28">
        <v>568</v>
      </c>
      <c r="AY209" s="63">
        <v>0.20199146514935989</v>
      </c>
      <c r="AZ209" s="28">
        <v>2244</v>
      </c>
      <c r="BA209" s="63">
        <v>0.79800853485064016</v>
      </c>
      <c r="BB209" s="69"/>
    </row>
    <row r="210" spans="1:64" ht="13.5" customHeight="1">
      <c r="B210" s="282">
        <v>69</v>
      </c>
      <c r="C210" s="343" t="s">
        <v>47</v>
      </c>
      <c r="D210" s="54" t="s">
        <v>130</v>
      </c>
      <c r="E210" s="175">
        <v>7</v>
      </c>
      <c r="F210" s="176">
        <v>2</v>
      </c>
      <c r="G210" s="174">
        <f t="shared" si="121"/>
        <v>0.2857142857142857</v>
      </c>
      <c r="H210" s="176">
        <v>5</v>
      </c>
      <c r="I210" s="174">
        <f t="shared" si="122"/>
        <v>0.7142857142857143</v>
      </c>
      <c r="J210" s="175">
        <v>17</v>
      </c>
      <c r="K210" s="176">
        <v>5</v>
      </c>
      <c r="L210" s="174">
        <f t="shared" si="123"/>
        <v>0.29411764705882354</v>
      </c>
      <c r="M210" s="176">
        <v>12</v>
      </c>
      <c r="N210" s="174">
        <f t="shared" si="124"/>
        <v>0.70588235294117652</v>
      </c>
      <c r="O210" s="175">
        <v>2592</v>
      </c>
      <c r="P210" s="176">
        <v>732</v>
      </c>
      <c r="Q210" s="174">
        <f t="shared" si="125"/>
        <v>0.28240740740740738</v>
      </c>
      <c r="R210" s="176">
        <v>1860</v>
      </c>
      <c r="S210" s="174">
        <f t="shared" si="126"/>
        <v>0.71759259259259256</v>
      </c>
      <c r="T210" s="175">
        <v>1987</v>
      </c>
      <c r="U210" s="176">
        <v>419</v>
      </c>
      <c r="V210" s="174">
        <f t="shared" si="127"/>
        <v>0.21087065928535481</v>
      </c>
      <c r="W210" s="176">
        <v>1568</v>
      </c>
      <c r="X210" s="174">
        <f t="shared" si="128"/>
        <v>0.78912934071464524</v>
      </c>
      <c r="Y210" s="175">
        <v>1064</v>
      </c>
      <c r="Z210" s="176">
        <v>161</v>
      </c>
      <c r="AA210" s="174">
        <f t="shared" si="129"/>
        <v>0.15131578947368421</v>
      </c>
      <c r="AB210" s="176">
        <v>903</v>
      </c>
      <c r="AC210" s="174">
        <f t="shared" si="130"/>
        <v>0.84868421052631582</v>
      </c>
      <c r="AD210" s="175">
        <v>439</v>
      </c>
      <c r="AE210" s="176">
        <v>29</v>
      </c>
      <c r="AF210" s="174">
        <f t="shared" si="131"/>
        <v>6.6059225512528477E-2</v>
      </c>
      <c r="AG210" s="176">
        <v>410</v>
      </c>
      <c r="AH210" s="174">
        <f t="shared" si="132"/>
        <v>0.93394077448747148</v>
      </c>
      <c r="AI210" s="175">
        <v>164</v>
      </c>
      <c r="AJ210" s="176">
        <v>8</v>
      </c>
      <c r="AK210" s="174">
        <f t="shared" si="133"/>
        <v>4.878048780487805E-2</v>
      </c>
      <c r="AL210" s="176">
        <v>156</v>
      </c>
      <c r="AM210" s="174">
        <f t="shared" si="134"/>
        <v>0.95121951219512191</v>
      </c>
      <c r="AN210" s="175">
        <f t="shared" si="135"/>
        <v>6270</v>
      </c>
      <c r="AO210" s="176">
        <f t="shared" si="136"/>
        <v>1356</v>
      </c>
      <c r="AP210" s="174">
        <f t="shared" si="137"/>
        <v>0.21626794258373205</v>
      </c>
      <c r="AQ210" s="203">
        <f t="shared" si="120"/>
        <v>4914</v>
      </c>
      <c r="AR210" s="174">
        <f t="shared" si="138"/>
        <v>0.78373205741626795</v>
      </c>
      <c r="AS210" s="69"/>
      <c r="AT210" s="282">
        <v>69</v>
      </c>
      <c r="AU210" s="343" t="s">
        <v>47</v>
      </c>
      <c r="AV210" s="8" t="s">
        <v>123</v>
      </c>
      <c r="AW210" s="140">
        <v>6099</v>
      </c>
      <c r="AX210" s="28">
        <v>1278</v>
      </c>
      <c r="AY210" s="63">
        <v>0.20954254795868174</v>
      </c>
      <c r="AZ210" s="28">
        <v>4821</v>
      </c>
      <c r="BA210" s="63">
        <v>0.79045745204131823</v>
      </c>
      <c r="BB210" s="69"/>
    </row>
    <row r="211" spans="1:64" ht="13.5" customHeight="1">
      <c r="B211" s="283"/>
      <c r="C211" s="344"/>
      <c r="D211" s="49" t="s">
        <v>129</v>
      </c>
      <c r="E211" s="224">
        <v>3</v>
      </c>
      <c r="F211" s="212">
        <v>1</v>
      </c>
      <c r="G211" s="199">
        <f t="shared" si="121"/>
        <v>0.33333333333333331</v>
      </c>
      <c r="H211" s="212">
        <v>2</v>
      </c>
      <c r="I211" s="199">
        <f t="shared" si="122"/>
        <v>0.66666666666666663</v>
      </c>
      <c r="J211" s="224">
        <v>6</v>
      </c>
      <c r="K211" s="212">
        <v>1</v>
      </c>
      <c r="L211" s="199">
        <f t="shared" si="123"/>
        <v>0.16666666666666666</v>
      </c>
      <c r="M211" s="212">
        <v>5</v>
      </c>
      <c r="N211" s="199">
        <f t="shared" si="124"/>
        <v>0.83333333333333337</v>
      </c>
      <c r="O211" s="224">
        <v>611</v>
      </c>
      <c r="P211" s="212">
        <v>154</v>
      </c>
      <c r="Q211" s="199">
        <f t="shared" si="125"/>
        <v>0.25204582651391161</v>
      </c>
      <c r="R211" s="212">
        <v>457</v>
      </c>
      <c r="S211" s="199">
        <f t="shared" si="126"/>
        <v>0.74795417348608839</v>
      </c>
      <c r="T211" s="224">
        <v>230</v>
      </c>
      <c r="U211" s="212">
        <v>53</v>
      </c>
      <c r="V211" s="199">
        <f t="shared" si="127"/>
        <v>0.23043478260869565</v>
      </c>
      <c r="W211" s="212">
        <v>177</v>
      </c>
      <c r="X211" s="199">
        <f t="shared" si="128"/>
        <v>0.76956521739130435</v>
      </c>
      <c r="Y211" s="224">
        <v>102</v>
      </c>
      <c r="Z211" s="212">
        <v>15</v>
      </c>
      <c r="AA211" s="199">
        <f t="shared" si="129"/>
        <v>0.14705882352941177</v>
      </c>
      <c r="AB211" s="212">
        <v>87</v>
      </c>
      <c r="AC211" s="199">
        <f t="shared" si="130"/>
        <v>0.8529411764705882</v>
      </c>
      <c r="AD211" s="224">
        <v>48</v>
      </c>
      <c r="AE211" s="212">
        <v>5</v>
      </c>
      <c r="AF211" s="199">
        <f t="shared" si="131"/>
        <v>0.10416666666666667</v>
      </c>
      <c r="AG211" s="212">
        <v>43</v>
      </c>
      <c r="AH211" s="199">
        <f t="shared" si="132"/>
        <v>0.89583333333333337</v>
      </c>
      <c r="AI211" s="224">
        <v>27</v>
      </c>
      <c r="AJ211" s="212">
        <v>1</v>
      </c>
      <c r="AK211" s="199">
        <f t="shared" si="133"/>
        <v>3.7037037037037035E-2</v>
      </c>
      <c r="AL211" s="212">
        <v>26</v>
      </c>
      <c r="AM211" s="199">
        <f t="shared" si="134"/>
        <v>0.96296296296296291</v>
      </c>
      <c r="AN211" s="224">
        <f t="shared" si="135"/>
        <v>1027</v>
      </c>
      <c r="AO211" s="212">
        <f t="shared" si="136"/>
        <v>230</v>
      </c>
      <c r="AP211" s="199">
        <f t="shared" si="137"/>
        <v>0.22395326192794549</v>
      </c>
      <c r="AQ211" s="211">
        <f t="shared" si="120"/>
        <v>797</v>
      </c>
      <c r="AR211" s="199">
        <f t="shared" si="138"/>
        <v>0.77604673807205449</v>
      </c>
      <c r="AS211" s="69"/>
      <c r="AT211" s="283"/>
      <c r="AU211" s="344"/>
      <c r="AV211" s="8" t="s">
        <v>129</v>
      </c>
      <c r="AW211" s="140">
        <v>1097</v>
      </c>
      <c r="AX211" s="28">
        <v>200</v>
      </c>
      <c r="AY211" s="63">
        <v>0.18231540565177756</v>
      </c>
      <c r="AZ211" s="28">
        <v>897</v>
      </c>
      <c r="BA211" s="63">
        <v>0.81768459434822238</v>
      </c>
      <c r="BB211" s="69"/>
    </row>
    <row r="212" spans="1:64" ht="13.5" customHeight="1">
      <c r="B212" s="284"/>
      <c r="C212" s="345"/>
      <c r="D212" s="53" t="s">
        <v>128</v>
      </c>
      <c r="E212" s="181">
        <v>10</v>
      </c>
      <c r="F212" s="182">
        <v>3</v>
      </c>
      <c r="G212" s="180">
        <f t="shared" si="121"/>
        <v>0.3</v>
      </c>
      <c r="H212" s="182">
        <v>7</v>
      </c>
      <c r="I212" s="180">
        <f t="shared" si="122"/>
        <v>0.7</v>
      </c>
      <c r="J212" s="181">
        <v>23</v>
      </c>
      <c r="K212" s="182">
        <v>6</v>
      </c>
      <c r="L212" s="180">
        <f t="shared" si="123"/>
        <v>0.2608695652173913</v>
      </c>
      <c r="M212" s="182">
        <v>17</v>
      </c>
      <c r="N212" s="180">
        <f t="shared" si="124"/>
        <v>0.73913043478260865</v>
      </c>
      <c r="O212" s="181">
        <v>3203</v>
      </c>
      <c r="P212" s="182">
        <v>886</v>
      </c>
      <c r="Q212" s="180">
        <f t="shared" si="125"/>
        <v>0.27661567280674365</v>
      </c>
      <c r="R212" s="182">
        <v>2317</v>
      </c>
      <c r="S212" s="180">
        <f t="shared" si="126"/>
        <v>0.72338432719325629</v>
      </c>
      <c r="T212" s="181">
        <v>2217</v>
      </c>
      <c r="U212" s="182">
        <v>472</v>
      </c>
      <c r="V212" s="180">
        <f t="shared" si="127"/>
        <v>0.2129003157419937</v>
      </c>
      <c r="W212" s="182">
        <v>1745</v>
      </c>
      <c r="X212" s="180">
        <f t="shared" si="128"/>
        <v>0.78709968425800636</v>
      </c>
      <c r="Y212" s="181">
        <v>1166</v>
      </c>
      <c r="Z212" s="182">
        <v>176</v>
      </c>
      <c r="AA212" s="180">
        <f t="shared" si="129"/>
        <v>0.15094339622641509</v>
      </c>
      <c r="AB212" s="182">
        <v>990</v>
      </c>
      <c r="AC212" s="180">
        <f t="shared" si="130"/>
        <v>0.84905660377358494</v>
      </c>
      <c r="AD212" s="181">
        <v>487</v>
      </c>
      <c r="AE212" s="182">
        <v>34</v>
      </c>
      <c r="AF212" s="180">
        <f t="shared" si="131"/>
        <v>6.9815195071868577E-2</v>
      </c>
      <c r="AG212" s="182">
        <v>453</v>
      </c>
      <c r="AH212" s="180">
        <f t="shared" si="132"/>
        <v>0.93018480492813138</v>
      </c>
      <c r="AI212" s="181">
        <v>191</v>
      </c>
      <c r="AJ212" s="182">
        <v>9</v>
      </c>
      <c r="AK212" s="180">
        <f t="shared" si="133"/>
        <v>4.712041884816754E-2</v>
      </c>
      <c r="AL212" s="182">
        <v>182</v>
      </c>
      <c r="AM212" s="180">
        <f t="shared" si="134"/>
        <v>0.95287958115183247</v>
      </c>
      <c r="AN212" s="181">
        <f t="shared" si="135"/>
        <v>7297</v>
      </c>
      <c r="AO212" s="182">
        <f t="shared" si="136"/>
        <v>1586</v>
      </c>
      <c r="AP212" s="180">
        <f t="shared" si="137"/>
        <v>0.21734959572427026</v>
      </c>
      <c r="AQ212" s="220">
        <f t="shared" si="120"/>
        <v>5711</v>
      </c>
      <c r="AR212" s="180">
        <f t="shared" si="138"/>
        <v>0.78265040427572974</v>
      </c>
      <c r="AS212" s="69"/>
      <c r="AT212" s="284"/>
      <c r="AU212" s="345"/>
      <c r="AV212" s="110" t="s">
        <v>67</v>
      </c>
      <c r="AW212" s="140">
        <v>7196</v>
      </c>
      <c r="AX212" s="28">
        <v>1478</v>
      </c>
      <c r="AY212" s="63">
        <v>0.20539188438021122</v>
      </c>
      <c r="AZ212" s="28">
        <v>5718</v>
      </c>
      <c r="BA212" s="63">
        <v>0.79460811561978872</v>
      </c>
      <c r="BB212" s="69"/>
    </row>
    <row r="213" spans="1:64" ht="13.5" customHeight="1">
      <c r="B213" s="282">
        <v>70</v>
      </c>
      <c r="C213" s="343" t="s">
        <v>48</v>
      </c>
      <c r="D213" s="54" t="s">
        <v>130</v>
      </c>
      <c r="E213" s="175">
        <v>0</v>
      </c>
      <c r="F213" s="176">
        <v>0</v>
      </c>
      <c r="G213" s="174" t="str">
        <f t="shared" si="121"/>
        <v>-</v>
      </c>
      <c r="H213" s="176">
        <v>0</v>
      </c>
      <c r="I213" s="174" t="str">
        <f t="shared" si="122"/>
        <v>-</v>
      </c>
      <c r="J213" s="175">
        <v>5</v>
      </c>
      <c r="K213" s="176">
        <v>0</v>
      </c>
      <c r="L213" s="174">
        <f t="shared" si="123"/>
        <v>0</v>
      </c>
      <c r="M213" s="176">
        <v>5</v>
      </c>
      <c r="N213" s="174">
        <f t="shared" si="124"/>
        <v>1</v>
      </c>
      <c r="O213" s="175">
        <v>381</v>
      </c>
      <c r="P213" s="176">
        <v>134</v>
      </c>
      <c r="Q213" s="174">
        <f t="shared" si="125"/>
        <v>0.35170603674540685</v>
      </c>
      <c r="R213" s="176">
        <v>247</v>
      </c>
      <c r="S213" s="174">
        <f t="shared" si="126"/>
        <v>0.64829396325459321</v>
      </c>
      <c r="T213" s="175">
        <v>331</v>
      </c>
      <c r="U213" s="176">
        <v>87</v>
      </c>
      <c r="V213" s="174">
        <f t="shared" si="127"/>
        <v>0.26283987915407853</v>
      </c>
      <c r="W213" s="176">
        <v>244</v>
      </c>
      <c r="X213" s="174">
        <f t="shared" si="128"/>
        <v>0.73716012084592142</v>
      </c>
      <c r="Y213" s="175">
        <v>189</v>
      </c>
      <c r="Z213" s="176">
        <v>42</v>
      </c>
      <c r="AA213" s="174">
        <f t="shared" si="129"/>
        <v>0.22222222222222221</v>
      </c>
      <c r="AB213" s="176">
        <v>147</v>
      </c>
      <c r="AC213" s="174">
        <f t="shared" si="130"/>
        <v>0.77777777777777779</v>
      </c>
      <c r="AD213" s="175">
        <v>107</v>
      </c>
      <c r="AE213" s="176">
        <v>14</v>
      </c>
      <c r="AF213" s="174">
        <f t="shared" si="131"/>
        <v>0.13084112149532709</v>
      </c>
      <c r="AG213" s="176">
        <v>93</v>
      </c>
      <c r="AH213" s="174">
        <f t="shared" si="132"/>
        <v>0.86915887850467288</v>
      </c>
      <c r="AI213" s="175">
        <v>31</v>
      </c>
      <c r="AJ213" s="176">
        <v>4</v>
      </c>
      <c r="AK213" s="174">
        <f t="shared" si="133"/>
        <v>0.12903225806451613</v>
      </c>
      <c r="AL213" s="176">
        <v>27</v>
      </c>
      <c r="AM213" s="174">
        <f t="shared" si="134"/>
        <v>0.87096774193548387</v>
      </c>
      <c r="AN213" s="175">
        <f t="shared" si="135"/>
        <v>1044</v>
      </c>
      <c r="AO213" s="176">
        <f t="shared" si="136"/>
        <v>281</v>
      </c>
      <c r="AP213" s="174">
        <f t="shared" si="137"/>
        <v>0.26915708812260536</v>
      </c>
      <c r="AQ213" s="203">
        <f t="shared" si="120"/>
        <v>763</v>
      </c>
      <c r="AR213" s="174">
        <f t="shared" si="138"/>
        <v>0.73084291187739459</v>
      </c>
      <c r="AS213" s="69"/>
      <c r="AT213" s="282">
        <v>70</v>
      </c>
      <c r="AU213" s="343" t="s">
        <v>48</v>
      </c>
      <c r="AV213" s="8" t="s">
        <v>123</v>
      </c>
      <c r="AW213" s="140">
        <v>1011</v>
      </c>
      <c r="AX213" s="28">
        <v>254</v>
      </c>
      <c r="AY213" s="63">
        <v>0.25123639960435212</v>
      </c>
      <c r="AZ213" s="28">
        <v>757</v>
      </c>
      <c r="BA213" s="63">
        <v>0.74876360039564782</v>
      </c>
      <c r="BB213" s="69"/>
    </row>
    <row r="214" spans="1:64" ht="13.5" customHeight="1">
      <c r="A214" s="55"/>
      <c r="B214" s="283"/>
      <c r="C214" s="344"/>
      <c r="D214" s="49" t="s">
        <v>129</v>
      </c>
      <c r="E214" s="224">
        <v>0</v>
      </c>
      <c r="F214" s="212">
        <v>0</v>
      </c>
      <c r="G214" s="199" t="str">
        <f t="shared" si="121"/>
        <v>-</v>
      </c>
      <c r="H214" s="212">
        <v>0</v>
      </c>
      <c r="I214" s="199" t="str">
        <f t="shared" si="122"/>
        <v>-</v>
      </c>
      <c r="J214" s="224">
        <v>0</v>
      </c>
      <c r="K214" s="212">
        <v>0</v>
      </c>
      <c r="L214" s="199" t="str">
        <f t="shared" si="123"/>
        <v>-</v>
      </c>
      <c r="M214" s="212">
        <v>0</v>
      </c>
      <c r="N214" s="199" t="str">
        <f t="shared" si="124"/>
        <v>-</v>
      </c>
      <c r="O214" s="224">
        <v>52</v>
      </c>
      <c r="P214" s="212">
        <v>11</v>
      </c>
      <c r="Q214" s="199">
        <f t="shared" si="125"/>
        <v>0.21153846153846154</v>
      </c>
      <c r="R214" s="212">
        <v>41</v>
      </c>
      <c r="S214" s="199">
        <f t="shared" si="126"/>
        <v>0.78846153846153844</v>
      </c>
      <c r="T214" s="224">
        <v>31</v>
      </c>
      <c r="U214" s="212">
        <v>10</v>
      </c>
      <c r="V214" s="199">
        <f t="shared" si="127"/>
        <v>0.32258064516129031</v>
      </c>
      <c r="W214" s="212">
        <v>21</v>
      </c>
      <c r="X214" s="199">
        <f t="shared" si="128"/>
        <v>0.67741935483870963</v>
      </c>
      <c r="Y214" s="224">
        <v>13</v>
      </c>
      <c r="Z214" s="212">
        <v>2</v>
      </c>
      <c r="AA214" s="199">
        <f t="shared" si="129"/>
        <v>0.15384615384615385</v>
      </c>
      <c r="AB214" s="212">
        <v>11</v>
      </c>
      <c r="AC214" s="199">
        <f t="shared" si="130"/>
        <v>0.84615384615384615</v>
      </c>
      <c r="AD214" s="224">
        <v>9</v>
      </c>
      <c r="AE214" s="212">
        <v>2</v>
      </c>
      <c r="AF214" s="199">
        <f t="shared" si="131"/>
        <v>0.22222222222222221</v>
      </c>
      <c r="AG214" s="212">
        <v>7</v>
      </c>
      <c r="AH214" s="199">
        <f t="shared" si="132"/>
        <v>0.77777777777777779</v>
      </c>
      <c r="AI214" s="224">
        <v>3</v>
      </c>
      <c r="AJ214" s="212">
        <v>0</v>
      </c>
      <c r="AK214" s="199">
        <f t="shared" si="133"/>
        <v>0</v>
      </c>
      <c r="AL214" s="212">
        <v>3</v>
      </c>
      <c r="AM214" s="199">
        <f t="shared" si="134"/>
        <v>1</v>
      </c>
      <c r="AN214" s="224">
        <f t="shared" si="135"/>
        <v>108</v>
      </c>
      <c r="AO214" s="212">
        <f t="shared" si="136"/>
        <v>25</v>
      </c>
      <c r="AP214" s="199">
        <f t="shared" si="137"/>
        <v>0.23148148148148148</v>
      </c>
      <c r="AQ214" s="211">
        <f t="shared" si="120"/>
        <v>83</v>
      </c>
      <c r="AR214" s="199">
        <f t="shared" si="138"/>
        <v>0.76851851851851849</v>
      </c>
      <c r="AS214" s="69"/>
      <c r="AT214" s="283"/>
      <c r="AU214" s="344"/>
      <c r="AV214" s="8" t="s">
        <v>129</v>
      </c>
      <c r="AW214" s="140">
        <v>130</v>
      </c>
      <c r="AX214" s="28">
        <v>18</v>
      </c>
      <c r="AY214" s="63">
        <v>0.13846153846153847</v>
      </c>
      <c r="AZ214" s="28">
        <v>112</v>
      </c>
      <c r="BA214" s="63">
        <v>0.86153846153846159</v>
      </c>
      <c r="BB214" s="69"/>
    </row>
    <row r="215" spans="1:64" ht="13.5" customHeight="1">
      <c r="A215" s="55"/>
      <c r="B215" s="284"/>
      <c r="C215" s="345"/>
      <c r="D215" s="53" t="s">
        <v>128</v>
      </c>
      <c r="E215" s="181">
        <v>0</v>
      </c>
      <c r="F215" s="182">
        <v>0</v>
      </c>
      <c r="G215" s="180" t="str">
        <f t="shared" si="121"/>
        <v>-</v>
      </c>
      <c r="H215" s="182">
        <v>0</v>
      </c>
      <c r="I215" s="180" t="str">
        <f t="shared" si="122"/>
        <v>-</v>
      </c>
      <c r="J215" s="181">
        <v>5</v>
      </c>
      <c r="K215" s="182">
        <v>0</v>
      </c>
      <c r="L215" s="180">
        <f t="shared" si="123"/>
        <v>0</v>
      </c>
      <c r="M215" s="182">
        <v>5</v>
      </c>
      <c r="N215" s="180">
        <f t="shared" si="124"/>
        <v>1</v>
      </c>
      <c r="O215" s="181">
        <v>433</v>
      </c>
      <c r="P215" s="182">
        <v>145</v>
      </c>
      <c r="Q215" s="180">
        <f t="shared" si="125"/>
        <v>0.3348729792147806</v>
      </c>
      <c r="R215" s="182">
        <v>288</v>
      </c>
      <c r="S215" s="180">
        <f t="shared" si="126"/>
        <v>0.66512702078521935</v>
      </c>
      <c r="T215" s="181">
        <v>362</v>
      </c>
      <c r="U215" s="182">
        <v>97</v>
      </c>
      <c r="V215" s="180">
        <f t="shared" si="127"/>
        <v>0.26795580110497236</v>
      </c>
      <c r="W215" s="182">
        <v>265</v>
      </c>
      <c r="X215" s="180">
        <f t="shared" si="128"/>
        <v>0.73204419889502759</v>
      </c>
      <c r="Y215" s="181">
        <v>202</v>
      </c>
      <c r="Z215" s="182">
        <v>44</v>
      </c>
      <c r="AA215" s="180">
        <f t="shared" si="129"/>
        <v>0.21782178217821782</v>
      </c>
      <c r="AB215" s="182">
        <v>158</v>
      </c>
      <c r="AC215" s="180">
        <f t="shared" si="130"/>
        <v>0.78217821782178221</v>
      </c>
      <c r="AD215" s="181">
        <v>116</v>
      </c>
      <c r="AE215" s="182">
        <v>16</v>
      </c>
      <c r="AF215" s="180">
        <f t="shared" si="131"/>
        <v>0.13793103448275862</v>
      </c>
      <c r="AG215" s="182">
        <v>100</v>
      </c>
      <c r="AH215" s="180">
        <f t="shared" si="132"/>
        <v>0.86206896551724133</v>
      </c>
      <c r="AI215" s="181">
        <v>34</v>
      </c>
      <c r="AJ215" s="182">
        <v>4</v>
      </c>
      <c r="AK215" s="180">
        <f t="shared" si="133"/>
        <v>0.11764705882352941</v>
      </c>
      <c r="AL215" s="182">
        <v>30</v>
      </c>
      <c r="AM215" s="180">
        <f t="shared" si="134"/>
        <v>0.88235294117647056</v>
      </c>
      <c r="AN215" s="181">
        <f t="shared" si="135"/>
        <v>1152</v>
      </c>
      <c r="AO215" s="182">
        <f t="shared" si="136"/>
        <v>306</v>
      </c>
      <c r="AP215" s="180">
        <f t="shared" si="137"/>
        <v>0.265625</v>
      </c>
      <c r="AQ215" s="220">
        <f t="shared" si="120"/>
        <v>846</v>
      </c>
      <c r="AR215" s="180">
        <f t="shared" si="138"/>
        <v>0.734375</v>
      </c>
      <c r="AS215" s="69"/>
      <c r="AT215" s="284"/>
      <c r="AU215" s="345"/>
      <c r="AV215" s="110" t="s">
        <v>67</v>
      </c>
      <c r="AW215" s="140">
        <v>1141</v>
      </c>
      <c r="AX215" s="28">
        <v>272</v>
      </c>
      <c r="AY215" s="63">
        <v>0.23838737949167396</v>
      </c>
      <c r="AZ215" s="28">
        <v>869</v>
      </c>
      <c r="BA215" s="63">
        <v>0.76161262050832601</v>
      </c>
      <c r="BB215" s="69"/>
      <c r="BD215" s="2"/>
      <c r="BE215" s="59"/>
      <c r="BF215" s="59"/>
      <c r="BG215" s="59"/>
      <c r="BH215" s="59"/>
      <c r="BI215" s="59"/>
      <c r="BJ215" s="59"/>
      <c r="BK215" s="59"/>
      <c r="BL215" s="59"/>
    </row>
    <row r="216" spans="1:64" ht="13.5" customHeight="1">
      <c r="A216" s="55"/>
      <c r="B216" s="282">
        <v>71</v>
      </c>
      <c r="C216" s="343" t="s">
        <v>49</v>
      </c>
      <c r="D216" s="54" t="s">
        <v>130</v>
      </c>
      <c r="E216" s="175">
        <v>3</v>
      </c>
      <c r="F216" s="176">
        <v>0</v>
      </c>
      <c r="G216" s="174">
        <f t="shared" si="121"/>
        <v>0</v>
      </c>
      <c r="H216" s="176">
        <v>3</v>
      </c>
      <c r="I216" s="174">
        <f t="shared" si="122"/>
        <v>1</v>
      </c>
      <c r="J216" s="175">
        <v>3</v>
      </c>
      <c r="K216" s="176">
        <v>1</v>
      </c>
      <c r="L216" s="174">
        <f t="shared" si="123"/>
        <v>0.33333333333333331</v>
      </c>
      <c r="M216" s="176">
        <v>2</v>
      </c>
      <c r="N216" s="174">
        <f t="shared" si="124"/>
        <v>0.66666666666666663</v>
      </c>
      <c r="O216" s="175">
        <v>1105</v>
      </c>
      <c r="P216" s="176">
        <v>255</v>
      </c>
      <c r="Q216" s="174">
        <f t="shared" si="125"/>
        <v>0.23076923076923078</v>
      </c>
      <c r="R216" s="176">
        <v>850</v>
      </c>
      <c r="S216" s="174">
        <f t="shared" si="126"/>
        <v>0.76923076923076927</v>
      </c>
      <c r="T216" s="175">
        <v>964</v>
      </c>
      <c r="U216" s="176">
        <v>165</v>
      </c>
      <c r="V216" s="174">
        <f t="shared" si="127"/>
        <v>0.17116182572614108</v>
      </c>
      <c r="W216" s="176">
        <v>799</v>
      </c>
      <c r="X216" s="174">
        <f t="shared" si="128"/>
        <v>0.82883817427385897</v>
      </c>
      <c r="Y216" s="175">
        <v>548</v>
      </c>
      <c r="Z216" s="176">
        <v>47</v>
      </c>
      <c r="AA216" s="174">
        <f t="shared" si="129"/>
        <v>8.576642335766424E-2</v>
      </c>
      <c r="AB216" s="176">
        <v>501</v>
      </c>
      <c r="AC216" s="174">
        <f t="shared" si="130"/>
        <v>0.91423357664233573</v>
      </c>
      <c r="AD216" s="175">
        <v>329</v>
      </c>
      <c r="AE216" s="176">
        <v>17</v>
      </c>
      <c r="AF216" s="174">
        <f t="shared" si="131"/>
        <v>5.1671732522796353E-2</v>
      </c>
      <c r="AG216" s="176">
        <v>312</v>
      </c>
      <c r="AH216" s="174">
        <f t="shared" si="132"/>
        <v>0.94832826747720367</v>
      </c>
      <c r="AI216" s="175">
        <v>76</v>
      </c>
      <c r="AJ216" s="176">
        <v>5</v>
      </c>
      <c r="AK216" s="174">
        <f t="shared" si="133"/>
        <v>6.5789473684210523E-2</v>
      </c>
      <c r="AL216" s="176">
        <v>71</v>
      </c>
      <c r="AM216" s="174">
        <f t="shared" si="134"/>
        <v>0.93421052631578949</v>
      </c>
      <c r="AN216" s="175">
        <f t="shared" si="135"/>
        <v>3028</v>
      </c>
      <c r="AO216" s="176">
        <f t="shared" si="136"/>
        <v>490</v>
      </c>
      <c r="AP216" s="174">
        <f t="shared" si="137"/>
        <v>0.1618229854689564</v>
      </c>
      <c r="AQ216" s="203">
        <f t="shared" si="120"/>
        <v>2538</v>
      </c>
      <c r="AR216" s="174">
        <f t="shared" si="138"/>
        <v>0.83817701453104354</v>
      </c>
      <c r="AS216" s="69"/>
      <c r="AT216" s="282">
        <v>71</v>
      </c>
      <c r="AU216" s="343" t="s">
        <v>49</v>
      </c>
      <c r="AV216" s="8" t="s">
        <v>123</v>
      </c>
      <c r="AW216" s="140">
        <v>2985</v>
      </c>
      <c r="AX216" s="28">
        <v>410</v>
      </c>
      <c r="AY216" s="63">
        <v>0.13735343383584589</v>
      </c>
      <c r="AZ216" s="28">
        <v>2575</v>
      </c>
      <c r="BA216" s="63">
        <v>0.86264656616415414</v>
      </c>
      <c r="BB216" s="69"/>
      <c r="BD216" s="60"/>
      <c r="BE216" s="59"/>
      <c r="BF216" s="59"/>
      <c r="BG216" s="59"/>
      <c r="BH216" s="59"/>
      <c r="BI216" s="59"/>
      <c r="BJ216" s="59"/>
      <c r="BK216" s="59"/>
      <c r="BL216" s="59"/>
    </row>
    <row r="217" spans="1:64" ht="13.5" customHeight="1">
      <c r="A217" s="55"/>
      <c r="B217" s="283"/>
      <c r="C217" s="344"/>
      <c r="D217" s="49" t="s">
        <v>129</v>
      </c>
      <c r="E217" s="224">
        <v>1</v>
      </c>
      <c r="F217" s="212">
        <v>0</v>
      </c>
      <c r="G217" s="199">
        <f t="shared" si="121"/>
        <v>0</v>
      </c>
      <c r="H217" s="212">
        <v>1</v>
      </c>
      <c r="I217" s="199">
        <f t="shared" si="122"/>
        <v>1</v>
      </c>
      <c r="J217" s="224">
        <v>0</v>
      </c>
      <c r="K217" s="212">
        <v>0</v>
      </c>
      <c r="L217" s="199" t="str">
        <f t="shared" si="123"/>
        <v>-</v>
      </c>
      <c r="M217" s="212">
        <v>0</v>
      </c>
      <c r="N217" s="199" t="str">
        <f t="shared" si="124"/>
        <v>-</v>
      </c>
      <c r="O217" s="224">
        <v>214</v>
      </c>
      <c r="P217" s="212">
        <v>30</v>
      </c>
      <c r="Q217" s="199">
        <f t="shared" si="125"/>
        <v>0.14018691588785046</v>
      </c>
      <c r="R217" s="212">
        <v>184</v>
      </c>
      <c r="S217" s="199">
        <f t="shared" si="126"/>
        <v>0.85981308411214952</v>
      </c>
      <c r="T217" s="224">
        <v>120</v>
      </c>
      <c r="U217" s="212">
        <v>20</v>
      </c>
      <c r="V217" s="199">
        <f t="shared" si="127"/>
        <v>0.16666666666666666</v>
      </c>
      <c r="W217" s="212">
        <v>100</v>
      </c>
      <c r="X217" s="199">
        <f t="shared" si="128"/>
        <v>0.83333333333333337</v>
      </c>
      <c r="Y217" s="224">
        <v>52</v>
      </c>
      <c r="Z217" s="212">
        <v>3</v>
      </c>
      <c r="AA217" s="199">
        <f t="shared" si="129"/>
        <v>5.7692307692307696E-2</v>
      </c>
      <c r="AB217" s="212">
        <v>49</v>
      </c>
      <c r="AC217" s="199">
        <f t="shared" si="130"/>
        <v>0.94230769230769229</v>
      </c>
      <c r="AD217" s="224">
        <v>39</v>
      </c>
      <c r="AE217" s="212">
        <v>0</v>
      </c>
      <c r="AF217" s="199">
        <f t="shared" si="131"/>
        <v>0</v>
      </c>
      <c r="AG217" s="212">
        <v>39</v>
      </c>
      <c r="AH217" s="199">
        <f t="shared" si="132"/>
        <v>1</v>
      </c>
      <c r="AI217" s="224">
        <v>20</v>
      </c>
      <c r="AJ217" s="212">
        <v>1</v>
      </c>
      <c r="AK217" s="199">
        <f t="shared" si="133"/>
        <v>0.05</v>
      </c>
      <c r="AL217" s="212">
        <v>19</v>
      </c>
      <c r="AM217" s="199">
        <f t="shared" si="134"/>
        <v>0.95</v>
      </c>
      <c r="AN217" s="224">
        <f t="shared" si="135"/>
        <v>446</v>
      </c>
      <c r="AO217" s="212">
        <f t="shared" si="136"/>
        <v>54</v>
      </c>
      <c r="AP217" s="199">
        <f t="shared" si="137"/>
        <v>0.1210762331838565</v>
      </c>
      <c r="AQ217" s="211">
        <f t="shared" si="120"/>
        <v>392</v>
      </c>
      <c r="AR217" s="199">
        <f t="shared" si="138"/>
        <v>0.87892376681614348</v>
      </c>
      <c r="AS217" s="69"/>
      <c r="AT217" s="283"/>
      <c r="AU217" s="344"/>
      <c r="AV217" s="8" t="s">
        <v>129</v>
      </c>
      <c r="AW217" s="140">
        <v>522</v>
      </c>
      <c r="AX217" s="28">
        <v>86</v>
      </c>
      <c r="AY217" s="63">
        <v>0.16475095785440613</v>
      </c>
      <c r="AZ217" s="28">
        <v>436</v>
      </c>
      <c r="BA217" s="63">
        <v>0.83524904214559392</v>
      </c>
      <c r="BB217" s="69"/>
      <c r="BD217" s="60"/>
      <c r="BE217" s="59"/>
      <c r="BF217" s="59"/>
      <c r="BG217" s="59"/>
      <c r="BH217" s="59"/>
      <c r="BI217" s="59"/>
      <c r="BJ217" s="59"/>
      <c r="BK217" s="59"/>
      <c r="BL217" s="59"/>
    </row>
    <row r="218" spans="1:64" ht="13.5" customHeight="1">
      <c r="A218" s="55"/>
      <c r="B218" s="284"/>
      <c r="C218" s="345"/>
      <c r="D218" s="53" t="s">
        <v>128</v>
      </c>
      <c r="E218" s="181">
        <v>4</v>
      </c>
      <c r="F218" s="182">
        <v>0</v>
      </c>
      <c r="G218" s="180">
        <f t="shared" si="121"/>
        <v>0</v>
      </c>
      <c r="H218" s="182">
        <v>4</v>
      </c>
      <c r="I218" s="180">
        <f t="shared" si="122"/>
        <v>1</v>
      </c>
      <c r="J218" s="181">
        <v>3</v>
      </c>
      <c r="K218" s="182">
        <v>1</v>
      </c>
      <c r="L218" s="180">
        <f t="shared" si="123"/>
        <v>0.33333333333333331</v>
      </c>
      <c r="M218" s="182">
        <v>2</v>
      </c>
      <c r="N218" s="180">
        <f t="shared" si="124"/>
        <v>0.66666666666666663</v>
      </c>
      <c r="O218" s="181">
        <v>1319</v>
      </c>
      <c r="P218" s="182">
        <v>285</v>
      </c>
      <c r="Q218" s="180">
        <f t="shared" si="125"/>
        <v>0.21607278241091737</v>
      </c>
      <c r="R218" s="182">
        <v>1034</v>
      </c>
      <c r="S218" s="180">
        <f t="shared" si="126"/>
        <v>0.78392721758908268</v>
      </c>
      <c r="T218" s="181">
        <v>1084</v>
      </c>
      <c r="U218" s="182">
        <v>185</v>
      </c>
      <c r="V218" s="180">
        <f t="shared" si="127"/>
        <v>0.17066420664206641</v>
      </c>
      <c r="W218" s="182">
        <v>899</v>
      </c>
      <c r="X218" s="180">
        <f t="shared" si="128"/>
        <v>0.82933579335793361</v>
      </c>
      <c r="Y218" s="181">
        <v>600</v>
      </c>
      <c r="Z218" s="182">
        <v>50</v>
      </c>
      <c r="AA218" s="180">
        <f t="shared" si="129"/>
        <v>8.3333333333333329E-2</v>
      </c>
      <c r="AB218" s="182">
        <v>550</v>
      </c>
      <c r="AC218" s="180">
        <f t="shared" si="130"/>
        <v>0.91666666666666663</v>
      </c>
      <c r="AD218" s="181">
        <v>368</v>
      </c>
      <c r="AE218" s="182">
        <v>17</v>
      </c>
      <c r="AF218" s="180">
        <f t="shared" si="131"/>
        <v>4.619565217391304E-2</v>
      </c>
      <c r="AG218" s="182">
        <v>351</v>
      </c>
      <c r="AH218" s="180">
        <f t="shared" si="132"/>
        <v>0.95380434782608692</v>
      </c>
      <c r="AI218" s="181">
        <v>96</v>
      </c>
      <c r="AJ218" s="182">
        <v>6</v>
      </c>
      <c r="AK218" s="180">
        <f t="shared" si="133"/>
        <v>6.25E-2</v>
      </c>
      <c r="AL218" s="182">
        <v>90</v>
      </c>
      <c r="AM218" s="180">
        <f t="shared" si="134"/>
        <v>0.9375</v>
      </c>
      <c r="AN218" s="181">
        <f t="shared" si="135"/>
        <v>3474</v>
      </c>
      <c r="AO218" s="182">
        <f t="shared" si="136"/>
        <v>544</v>
      </c>
      <c r="AP218" s="180">
        <f t="shared" si="137"/>
        <v>0.15659182498560736</v>
      </c>
      <c r="AQ218" s="220">
        <f t="shared" si="120"/>
        <v>2930</v>
      </c>
      <c r="AR218" s="180">
        <f t="shared" si="138"/>
        <v>0.84340817501439258</v>
      </c>
      <c r="AS218" s="69"/>
      <c r="AT218" s="284"/>
      <c r="AU218" s="345"/>
      <c r="AV218" s="110" t="s">
        <v>67</v>
      </c>
      <c r="AW218" s="140">
        <v>3507</v>
      </c>
      <c r="AX218" s="28">
        <v>496</v>
      </c>
      <c r="AY218" s="63">
        <v>0.14143142286854862</v>
      </c>
      <c r="AZ218" s="28">
        <v>3011</v>
      </c>
      <c r="BA218" s="63">
        <v>0.8585685771314514</v>
      </c>
      <c r="BB218" s="69"/>
      <c r="BD218" s="60"/>
      <c r="BE218" s="59"/>
      <c r="BF218" s="59"/>
      <c r="BG218" s="59"/>
      <c r="BH218" s="59"/>
      <c r="BI218" s="59"/>
      <c r="BJ218" s="59"/>
      <c r="BK218" s="59"/>
      <c r="BL218" s="59"/>
    </row>
    <row r="219" spans="1:64" ht="13.5" customHeight="1">
      <c r="B219" s="282">
        <v>72</v>
      </c>
      <c r="C219" s="343" t="s">
        <v>27</v>
      </c>
      <c r="D219" s="54" t="s">
        <v>130</v>
      </c>
      <c r="E219" s="175">
        <v>1</v>
      </c>
      <c r="F219" s="176">
        <v>0</v>
      </c>
      <c r="G219" s="174">
        <f t="shared" si="121"/>
        <v>0</v>
      </c>
      <c r="H219" s="176">
        <v>1</v>
      </c>
      <c r="I219" s="174">
        <f t="shared" si="122"/>
        <v>1</v>
      </c>
      <c r="J219" s="175">
        <v>5</v>
      </c>
      <c r="K219" s="176">
        <v>0</v>
      </c>
      <c r="L219" s="174">
        <f t="shared" si="123"/>
        <v>0</v>
      </c>
      <c r="M219" s="176">
        <v>5</v>
      </c>
      <c r="N219" s="174">
        <f t="shared" si="124"/>
        <v>1</v>
      </c>
      <c r="O219" s="175">
        <v>793</v>
      </c>
      <c r="P219" s="176">
        <v>286</v>
      </c>
      <c r="Q219" s="174">
        <f t="shared" si="125"/>
        <v>0.36065573770491804</v>
      </c>
      <c r="R219" s="176">
        <v>507</v>
      </c>
      <c r="S219" s="174">
        <f t="shared" si="126"/>
        <v>0.63934426229508201</v>
      </c>
      <c r="T219" s="175">
        <v>629</v>
      </c>
      <c r="U219" s="176">
        <v>188</v>
      </c>
      <c r="V219" s="174">
        <f t="shared" si="127"/>
        <v>0.2988871224165342</v>
      </c>
      <c r="W219" s="176">
        <v>441</v>
      </c>
      <c r="X219" s="174">
        <f t="shared" si="128"/>
        <v>0.70111287758346585</v>
      </c>
      <c r="Y219" s="175">
        <v>358</v>
      </c>
      <c r="Z219" s="176">
        <v>68</v>
      </c>
      <c r="AA219" s="174">
        <f t="shared" si="129"/>
        <v>0.18994413407821228</v>
      </c>
      <c r="AB219" s="176">
        <v>290</v>
      </c>
      <c r="AC219" s="174">
        <f t="shared" si="130"/>
        <v>0.81005586592178769</v>
      </c>
      <c r="AD219" s="175">
        <v>162</v>
      </c>
      <c r="AE219" s="176">
        <v>18</v>
      </c>
      <c r="AF219" s="174">
        <f t="shared" si="131"/>
        <v>0.1111111111111111</v>
      </c>
      <c r="AG219" s="176">
        <v>144</v>
      </c>
      <c r="AH219" s="174">
        <f t="shared" si="132"/>
        <v>0.88888888888888884</v>
      </c>
      <c r="AI219" s="175">
        <v>57</v>
      </c>
      <c r="AJ219" s="176">
        <v>5</v>
      </c>
      <c r="AK219" s="174">
        <f t="shared" si="133"/>
        <v>8.771929824561403E-2</v>
      </c>
      <c r="AL219" s="176">
        <v>52</v>
      </c>
      <c r="AM219" s="174">
        <f t="shared" si="134"/>
        <v>0.91228070175438591</v>
      </c>
      <c r="AN219" s="175">
        <f t="shared" si="135"/>
        <v>2005</v>
      </c>
      <c r="AO219" s="176">
        <f t="shared" si="136"/>
        <v>565</v>
      </c>
      <c r="AP219" s="174">
        <f t="shared" si="137"/>
        <v>0.28179551122194513</v>
      </c>
      <c r="AQ219" s="176">
        <f t="shared" si="120"/>
        <v>1440</v>
      </c>
      <c r="AR219" s="174">
        <f t="shared" si="138"/>
        <v>0.71820448877805487</v>
      </c>
      <c r="AS219" s="69"/>
      <c r="AT219" s="282">
        <v>72</v>
      </c>
      <c r="AU219" s="343" t="s">
        <v>27</v>
      </c>
      <c r="AV219" s="8" t="s">
        <v>123</v>
      </c>
      <c r="AW219" s="140">
        <v>1983</v>
      </c>
      <c r="AX219" s="28">
        <v>588</v>
      </c>
      <c r="AY219" s="63">
        <v>0.29652042360060515</v>
      </c>
      <c r="AZ219" s="28">
        <v>1395</v>
      </c>
      <c r="BA219" s="63">
        <v>0.70347957639939485</v>
      </c>
      <c r="BB219" s="69"/>
      <c r="BD219" s="60"/>
      <c r="BE219" s="59"/>
      <c r="BF219" s="59"/>
      <c r="BG219" s="59"/>
      <c r="BH219" s="59"/>
      <c r="BI219" s="59"/>
      <c r="BJ219" s="59"/>
      <c r="BK219" s="59"/>
      <c r="BL219" s="59"/>
    </row>
    <row r="220" spans="1:64" ht="13.5" customHeight="1">
      <c r="B220" s="283"/>
      <c r="C220" s="344"/>
      <c r="D220" s="49" t="s">
        <v>129</v>
      </c>
      <c r="E220" s="224">
        <v>0</v>
      </c>
      <c r="F220" s="212">
        <v>0</v>
      </c>
      <c r="G220" s="199" t="str">
        <f t="shared" si="121"/>
        <v>-</v>
      </c>
      <c r="H220" s="212">
        <v>0</v>
      </c>
      <c r="I220" s="199" t="str">
        <f t="shared" si="122"/>
        <v>-</v>
      </c>
      <c r="J220" s="224">
        <v>1</v>
      </c>
      <c r="K220" s="212">
        <v>0</v>
      </c>
      <c r="L220" s="199">
        <f t="shared" si="123"/>
        <v>0</v>
      </c>
      <c r="M220" s="212">
        <v>1</v>
      </c>
      <c r="N220" s="199">
        <f t="shared" si="124"/>
        <v>1</v>
      </c>
      <c r="O220" s="224">
        <v>145</v>
      </c>
      <c r="P220" s="212">
        <v>40</v>
      </c>
      <c r="Q220" s="199">
        <f t="shared" si="125"/>
        <v>0.27586206896551724</v>
      </c>
      <c r="R220" s="212">
        <v>105</v>
      </c>
      <c r="S220" s="199">
        <f t="shared" si="126"/>
        <v>0.72413793103448276</v>
      </c>
      <c r="T220" s="224">
        <v>76</v>
      </c>
      <c r="U220" s="212">
        <v>21</v>
      </c>
      <c r="V220" s="199">
        <f t="shared" si="127"/>
        <v>0.27631578947368424</v>
      </c>
      <c r="W220" s="212">
        <v>55</v>
      </c>
      <c r="X220" s="199">
        <f t="shared" si="128"/>
        <v>0.72368421052631582</v>
      </c>
      <c r="Y220" s="224">
        <v>32</v>
      </c>
      <c r="Z220" s="212">
        <v>11</v>
      </c>
      <c r="AA220" s="199">
        <f t="shared" si="129"/>
        <v>0.34375</v>
      </c>
      <c r="AB220" s="212">
        <v>21</v>
      </c>
      <c r="AC220" s="199">
        <f t="shared" si="130"/>
        <v>0.65625</v>
      </c>
      <c r="AD220" s="224">
        <v>11</v>
      </c>
      <c r="AE220" s="212">
        <v>0</v>
      </c>
      <c r="AF220" s="199">
        <f t="shared" si="131"/>
        <v>0</v>
      </c>
      <c r="AG220" s="212">
        <v>11</v>
      </c>
      <c r="AH220" s="199">
        <f t="shared" si="132"/>
        <v>1</v>
      </c>
      <c r="AI220" s="224">
        <v>11</v>
      </c>
      <c r="AJ220" s="212">
        <v>0</v>
      </c>
      <c r="AK220" s="199">
        <f t="shared" si="133"/>
        <v>0</v>
      </c>
      <c r="AL220" s="212">
        <v>11</v>
      </c>
      <c r="AM220" s="199">
        <f t="shared" si="134"/>
        <v>1</v>
      </c>
      <c r="AN220" s="224">
        <f t="shared" si="135"/>
        <v>276</v>
      </c>
      <c r="AO220" s="212">
        <f t="shared" si="136"/>
        <v>72</v>
      </c>
      <c r="AP220" s="199">
        <f t="shared" si="137"/>
        <v>0.2608695652173913</v>
      </c>
      <c r="AQ220" s="211">
        <f t="shared" si="120"/>
        <v>204</v>
      </c>
      <c r="AR220" s="199">
        <f t="shared" si="138"/>
        <v>0.73913043478260865</v>
      </c>
      <c r="AS220" s="69"/>
      <c r="AT220" s="283"/>
      <c r="AU220" s="344"/>
      <c r="AV220" s="8" t="s">
        <v>129</v>
      </c>
      <c r="AW220" s="140">
        <v>302</v>
      </c>
      <c r="AX220" s="28">
        <v>71</v>
      </c>
      <c r="AY220" s="63">
        <v>0.23509933774834438</v>
      </c>
      <c r="AZ220" s="28">
        <v>231</v>
      </c>
      <c r="BA220" s="63">
        <v>0.76490066225165565</v>
      </c>
      <c r="BB220" s="69"/>
      <c r="BD220" s="60"/>
      <c r="BE220" s="59"/>
      <c r="BF220" s="59"/>
      <c r="BG220" s="59"/>
      <c r="BH220" s="59"/>
      <c r="BI220" s="59"/>
      <c r="BJ220" s="59"/>
      <c r="BK220" s="59"/>
      <c r="BL220" s="59"/>
    </row>
    <row r="221" spans="1:64" ht="13.5" customHeight="1">
      <c r="B221" s="284"/>
      <c r="C221" s="345"/>
      <c r="D221" s="53" t="s">
        <v>128</v>
      </c>
      <c r="E221" s="181">
        <v>1</v>
      </c>
      <c r="F221" s="182">
        <v>0</v>
      </c>
      <c r="G221" s="180">
        <f t="shared" si="121"/>
        <v>0</v>
      </c>
      <c r="H221" s="182">
        <v>1</v>
      </c>
      <c r="I221" s="180">
        <f t="shared" si="122"/>
        <v>1</v>
      </c>
      <c r="J221" s="181">
        <v>6</v>
      </c>
      <c r="K221" s="182">
        <v>0</v>
      </c>
      <c r="L221" s="180">
        <f t="shared" si="123"/>
        <v>0</v>
      </c>
      <c r="M221" s="182">
        <v>6</v>
      </c>
      <c r="N221" s="180">
        <f t="shared" si="124"/>
        <v>1</v>
      </c>
      <c r="O221" s="181">
        <v>938</v>
      </c>
      <c r="P221" s="182">
        <v>326</v>
      </c>
      <c r="Q221" s="180">
        <f t="shared" si="125"/>
        <v>0.34754797441364604</v>
      </c>
      <c r="R221" s="182">
        <v>612</v>
      </c>
      <c r="S221" s="180">
        <f t="shared" si="126"/>
        <v>0.65245202558635396</v>
      </c>
      <c r="T221" s="181">
        <v>705</v>
      </c>
      <c r="U221" s="182">
        <v>209</v>
      </c>
      <c r="V221" s="180">
        <f t="shared" si="127"/>
        <v>0.29645390070921984</v>
      </c>
      <c r="W221" s="182">
        <v>496</v>
      </c>
      <c r="X221" s="180">
        <f t="shared" si="128"/>
        <v>0.70354609929078016</v>
      </c>
      <c r="Y221" s="181">
        <v>390</v>
      </c>
      <c r="Z221" s="182">
        <v>79</v>
      </c>
      <c r="AA221" s="180">
        <f t="shared" si="129"/>
        <v>0.20256410256410257</v>
      </c>
      <c r="AB221" s="182">
        <v>311</v>
      </c>
      <c r="AC221" s="180">
        <f t="shared" si="130"/>
        <v>0.79743589743589749</v>
      </c>
      <c r="AD221" s="181">
        <v>173</v>
      </c>
      <c r="AE221" s="182">
        <v>18</v>
      </c>
      <c r="AF221" s="180">
        <f t="shared" si="131"/>
        <v>0.10404624277456648</v>
      </c>
      <c r="AG221" s="182">
        <v>155</v>
      </c>
      <c r="AH221" s="180">
        <f t="shared" si="132"/>
        <v>0.89595375722543358</v>
      </c>
      <c r="AI221" s="181">
        <v>68</v>
      </c>
      <c r="AJ221" s="182">
        <v>5</v>
      </c>
      <c r="AK221" s="180">
        <f t="shared" si="133"/>
        <v>7.3529411764705885E-2</v>
      </c>
      <c r="AL221" s="182">
        <v>63</v>
      </c>
      <c r="AM221" s="180">
        <f t="shared" si="134"/>
        <v>0.92647058823529416</v>
      </c>
      <c r="AN221" s="181">
        <f t="shared" si="135"/>
        <v>2281</v>
      </c>
      <c r="AO221" s="182">
        <f t="shared" si="136"/>
        <v>637</v>
      </c>
      <c r="AP221" s="180">
        <f t="shared" si="137"/>
        <v>0.27926348092941694</v>
      </c>
      <c r="AQ221" s="220">
        <f t="shared" si="120"/>
        <v>1644</v>
      </c>
      <c r="AR221" s="180">
        <f t="shared" si="138"/>
        <v>0.72073651907058311</v>
      </c>
      <c r="AS221" s="69"/>
      <c r="AT221" s="284"/>
      <c r="AU221" s="345"/>
      <c r="AV221" s="110" t="s">
        <v>67</v>
      </c>
      <c r="AW221" s="140">
        <v>2285</v>
      </c>
      <c r="AX221" s="28">
        <v>659</v>
      </c>
      <c r="AY221" s="63">
        <v>0.28840262582056891</v>
      </c>
      <c r="AZ221" s="28">
        <v>1626</v>
      </c>
      <c r="BA221" s="63">
        <v>0.71159737417943103</v>
      </c>
      <c r="BB221" s="69"/>
    </row>
    <row r="222" spans="1:64" ht="13.5" customHeight="1">
      <c r="B222" s="282">
        <v>73</v>
      </c>
      <c r="C222" s="343" t="s">
        <v>28</v>
      </c>
      <c r="D222" s="54" t="s">
        <v>130</v>
      </c>
      <c r="E222" s="175">
        <v>1</v>
      </c>
      <c r="F222" s="176">
        <v>1</v>
      </c>
      <c r="G222" s="174">
        <f t="shared" si="121"/>
        <v>1</v>
      </c>
      <c r="H222" s="176">
        <v>0</v>
      </c>
      <c r="I222" s="174">
        <f t="shared" si="122"/>
        <v>0</v>
      </c>
      <c r="J222" s="175">
        <v>1</v>
      </c>
      <c r="K222" s="176">
        <v>0</v>
      </c>
      <c r="L222" s="174">
        <f t="shared" si="123"/>
        <v>0</v>
      </c>
      <c r="M222" s="176">
        <v>1</v>
      </c>
      <c r="N222" s="174">
        <f t="shared" si="124"/>
        <v>1</v>
      </c>
      <c r="O222" s="175">
        <v>895</v>
      </c>
      <c r="P222" s="176">
        <v>352</v>
      </c>
      <c r="Q222" s="174">
        <f t="shared" si="125"/>
        <v>0.39329608938547483</v>
      </c>
      <c r="R222" s="176">
        <v>543</v>
      </c>
      <c r="S222" s="174">
        <f t="shared" si="126"/>
        <v>0.60670391061452511</v>
      </c>
      <c r="T222" s="175">
        <v>818</v>
      </c>
      <c r="U222" s="176">
        <v>300</v>
      </c>
      <c r="V222" s="174">
        <f t="shared" si="127"/>
        <v>0.36674816625916873</v>
      </c>
      <c r="W222" s="176">
        <v>518</v>
      </c>
      <c r="X222" s="174">
        <f t="shared" si="128"/>
        <v>0.63325183374083127</v>
      </c>
      <c r="Y222" s="175">
        <v>512</v>
      </c>
      <c r="Z222" s="176">
        <v>143</v>
      </c>
      <c r="AA222" s="174">
        <f t="shared" si="129"/>
        <v>0.279296875</v>
      </c>
      <c r="AB222" s="176">
        <v>369</v>
      </c>
      <c r="AC222" s="174">
        <f t="shared" si="130"/>
        <v>0.720703125</v>
      </c>
      <c r="AD222" s="175">
        <v>251</v>
      </c>
      <c r="AE222" s="176">
        <v>41</v>
      </c>
      <c r="AF222" s="174">
        <f t="shared" si="131"/>
        <v>0.16334661354581673</v>
      </c>
      <c r="AG222" s="176">
        <v>210</v>
      </c>
      <c r="AH222" s="174">
        <f t="shared" si="132"/>
        <v>0.8366533864541833</v>
      </c>
      <c r="AI222" s="175">
        <v>68</v>
      </c>
      <c r="AJ222" s="176">
        <v>2</v>
      </c>
      <c r="AK222" s="174">
        <f t="shared" si="133"/>
        <v>2.9411764705882353E-2</v>
      </c>
      <c r="AL222" s="176">
        <v>66</v>
      </c>
      <c r="AM222" s="174">
        <f t="shared" si="134"/>
        <v>0.97058823529411764</v>
      </c>
      <c r="AN222" s="175">
        <f t="shared" si="135"/>
        <v>2546</v>
      </c>
      <c r="AO222" s="176">
        <f t="shared" si="136"/>
        <v>839</v>
      </c>
      <c r="AP222" s="174">
        <f t="shared" si="137"/>
        <v>0.32953652788688137</v>
      </c>
      <c r="AQ222" s="203">
        <f t="shared" si="120"/>
        <v>1707</v>
      </c>
      <c r="AR222" s="174">
        <f t="shared" si="138"/>
        <v>0.67046347211311863</v>
      </c>
      <c r="AS222" s="69"/>
      <c r="AT222" s="282">
        <v>73</v>
      </c>
      <c r="AU222" s="343" t="s">
        <v>28</v>
      </c>
      <c r="AV222" s="8" t="s">
        <v>123</v>
      </c>
      <c r="AW222" s="140">
        <v>2529</v>
      </c>
      <c r="AX222" s="28">
        <v>853</v>
      </c>
      <c r="AY222" s="63">
        <v>0.33728746540134441</v>
      </c>
      <c r="AZ222" s="28">
        <v>1676</v>
      </c>
      <c r="BA222" s="63">
        <v>0.66271253459865564</v>
      </c>
      <c r="BB222" s="69"/>
    </row>
    <row r="223" spans="1:64" ht="13.5" customHeight="1">
      <c r="A223" s="55"/>
      <c r="B223" s="283"/>
      <c r="C223" s="344"/>
      <c r="D223" s="49" t="s">
        <v>129</v>
      </c>
      <c r="E223" s="224">
        <v>0</v>
      </c>
      <c r="F223" s="212">
        <v>0</v>
      </c>
      <c r="G223" s="199" t="str">
        <f t="shared" si="121"/>
        <v>-</v>
      </c>
      <c r="H223" s="212">
        <v>0</v>
      </c>
      <c r="I223" s="199" t="str">
        <f t="shared" si="122"/>
        <v>-</v>
      </c>
      <c r="J223" s="224">
        <v>0</v>
      </c>
      <c r="K223" s="212">
        <v>0</v>
      </c>
      <c r="L223" s="199" t="str">
        <f t="shared" si="123"/>
        <v>-</v>
      </c>
      <c r="M223" s="212">
        <v>0</v>
      </c>
      <c r="N223" s="199" t="str">
        <f t="shared" si="124"/>
        <v>-</v>
      </c>
      <c r="O223" s="224">
        <v>215</v>
      </c>
      <c r="P223" s="212">
        <v>67</v>
      </c>
      <c r="Q223" s="199">
        <f t="shared" si="125"/>
        <v>0.3116279069767442</v>
      </c>
      <c r="R223" s="212">
        <v>148</v>
      </c>
      <c r="S223" s="199">
        <f t="shared" si="126"/>
        <v>0.68837209302325586</v>
      </c>
      <c r="T223" s="224">
        <v>95</v>
      </c>
      <c r="U223" s="212">
        <v>31</v>
      </c>
      <c r="V223" s="199">
        <f t="shared" si="127"/>
        <v>0.32631578947368423</v>
      </c>
      <c r="W223" s="212">
        <v>64</v>
      </c>
      <c r="X223" s="199">
        <f t="shared" si="128"/>
        <v>0.67368421052631577</v>
      </c>
      <c r="Y223" s="224">
        <v>57</v>
      </c>
      <c r="Z223" s="212">
        <v>13</v>
      </c>
      <c r="AA223" s="199">
        <f t="shared" si="129"/>
        <v>0.22807017543859648</v>
      </c>
      <c r="AB223" s="212">
        <v>44</v>
      </c>
      <c r="AC223" s="199">
        <f t="shared" si="130"/>
        <v>0.77192982456140347</v>
      </c>
      <c r="AD223" s="224">
        <v>27</v>
      </c>
      <c r="AE223" s="212">
        <v>0</v>
      </c>
      <c r="AF223" s="199">
        <f t="shared" si="131"/>
        <v>0</v>
      </c>
      <c r="AG223" s="212">
        <v>27</v>
      </c>
      <c r="AH223" s="199">
        <f t="shared" si="132"/>
        <v>1</v>
      </c>
      <c r="AI223" s="224">
        <v>20</v>
      </c>
      <c r="AJ223" s="212">
        <v>0</v>
      </c>
      <c r="AK223" s="199">
        <f t="shared" si="133"/>
        <v>0</v>
      </c>
      <c r="AL223" s="212">
        <v>20</v>
      </c>
      <c r="AM223" s="199">
        <f t="shared" si="134"/>
        <v>1</v>
      </c>
      <c r="AN223" s="224">
        <f t="shared" si="135"/>
        <v>414</v>
      </c>
      <c r="AO223" s="212">
        <f t="shared" si="136"/>
        <v>111</v>
      </c>
      <c r="AP223" s="199">
        <f t="shared" si="137"/>
        <v>0.26811594202898553</v>
      </c>
      <c r="AQ223" s="211">
        <f t="shared" si="120"/>
        <v>303</v>
      </c>
      <c r="AR223" s="199">
        <f t="shared" si="138"/>
        <v>0.73188405797101452</v>
      </c>
      <c r="AS223" s="69"/>
      <c r="AT223" s="283"/>
      <c r="AU223" s="344"/>
      <c r="AV223" s="8" t="s">
        <v>129</v>
      </c>
      <c r="AW223" s="140">
        <v>464</v>
      </c>
      <c r="AX223" s="28">
        <v>114</v>
      </c>
      <c r="AY223" s="63">
        <v>0.24568965517241378</v>
      </c>
      <c r="AZ223" s="28">
        <v>350</v>
      </c>
      <c r="BA223" s="63">
        <v>0.75431034482758619</v>
      </c>
      <c r="BB223" s="69"/>
    </row>
    <row r="224" spans="1:64" ht="13.5" customHeight="1">
      <c r="A224" s="55"/>
      <c r="B224" s="284"/>
      <c r="C224" s="345"/>
      <c r="D224" s="53" t="s">
        <v>128</v>
      </c>
      <c r="E224" s="181">
        <v>1</v>
      </c>
      <c r="F224" s="182">
        <v>1</v>
      </c>
      <c r="G224" s="180">
        <f t="shared" si="121"/>
        <v>1</v>
      </c>
      <c r="H224" s="182">
        <v>0</v>
      </c>
      <c r="I224" s="180">
        <f t="shared" si="122"/>
        <v>0</v>
      </c>
      <c r="J224" s="181">
        <v>1</v>
      </c>
      <c r="K224" s="182">
        <v>0</v>
      </c>
      <c r="L224" s="180">
        <f t="shared" si="123"/>
        <v>0</v>
      </c>
      <c r="M224" s="182">
        <v>1</v>
      </c>
      <c r="N224" s="180">
        <f t="shared" si="124"/>
        <v>1</v>
      </c>
      <c r="O224" s="181">
        <v>1110</v>
      </c>
      <c r="P224" s="182">
        <v>419</v>
      </c>
      <c r="Q224" s="180">
        <f t="shared" si="125"/>
        <v>0.37747747747747745</v>
      </c>
      <c r="R224" s="182">
        <v>691</v>
      </c>
      <c r="S224" s="180">
        <f t="shared" si="126"/>
        <v>0.62252252252252249</v>
      </c>
      <c r="T224" s="181">
        <v>913</v>
      </c>
      <c r="U224" s="182">
        <v>331</v>
      </c>
      <c r="V224" s="180">
        <f t="shared" si="127"/>
        <v>0.36254107338444685</v>
      </c>
      <c r="W224" s="182">
        <v>582</v>
      </c>
      <c r="X224" s="180">
        <f t="shared" si="128"/>
        <v>0.63745892661555315</v>
      </c>
      <c r="Y224" s="181">
        <v>569</v>
      </c>
      <c r="Z224" s="182">
        <v>156</v>
      </c>
      <c r="AA224" s="180">
        <f t="shared" si="129"/>
        <v>0.27416520210896311</v>
      </c>
      <c r="AB224" s="182">
        <v>413</v>
      </c>
      <c r="AC224" s="180">
        <f t="shared" si="130"/>
        <v>0.72583479789103689</v>
      </c>
      <c r="AD224" s="181">
        <v>278</v>
      </c>
      <c r="AE224" s="182">
        <v>41</v>
      </c>
      <c r="AF224" s="180">
        <f t="shared" si="131"/>
        <v>0.14748201438848921</v>
      </c>
      <c r="AG224" s="182">
        <v>237</v>
      </c>
      <c r="AH224" s="180">
        <f t="shared" si="132"/>
        <v>0.85251798561151082</v>
      </c>
      <c r="AI224" s="181">
        <v>88</v>
      </c>
      <c r="AJ224" s="182">
        <v>2</v>
      </c>
      <c r="AK224" s="180">
        <f t="shared" si="133"/>
        <v>2.2727272727272728E-2</v>
      </c>
      <c r="AL224" s="182">
        <v>86</v>
      </c>
      <c r="AM224" s="180">
        <f t="shared" si="134"/>
        <v>0.97727272727272729</v>
      </c>
      <c r="AN224" s="181">
        <f t="shared" si="135"/>
        <v>2960</v>
      </c>
      <c r="AO224" s="182">
        <f t="shared" si="136"/>
        <v>950</v>
      </c>
      <c r="AP224" s="180">
        <f t="shared" si="137"/>
        <v>0.32094594594594594</v>
      </c>
      <c r="AQ224" s="220">
        <f t="shared" si="120"/>
        <v>2010</v>
      </c>
      <c r="AR224" s="180">
        <f t="shared" si="138"/>
        <v>0.67905405405405406</v>
      </c>
      <c r="AS224" s="69"/>
      <c r="AT224" s="284"/>
      <c r="AU224" s="345"/>
      <c r="AV224" s="110" t="s">
        <v>67</v>
      </c>
      <c r="AW224" s="140">
        <v>2993</v>
      </c>
      <c r="AX224" s="28">
        <v>967</v>
      </c>
      <c r="AY224" s="63">
        <v>0.32308720347477449</v>
      </c>
      <c r="AZ224" s="28">
        <v>2026</v>
      </c>
      <c r="BA224" s="63">
        <v>0.67691279652522551</v>
      </c>
      <c r="BB224" s="69"/>
      <c r="BD224" s="60"/>
      <c r="BE224" s="59"/>
      <c r="BF224" s="59"/>
      <c r="BG224" s="59"/>
      <c r="BH224" s="59"/>
      <c r="BI224" s="59"/>
      <c r="BJ224" s="59"/>
      <c r="BK224" s="59"/>
      <c r="BL224" s="59"/>
    </row>
    <row r="225" spans="2:64" ht="13.5" customHeight="1">
      <c r="B225" s="282">
        <v>74</v>
      </c>
      <c r="C225" s="343" t="s">
        <v>29</v>
      </c>
      <c r="D225" s="54" t="s">
        <v>130</v>
      </c>
      <c r="E225" s="175">
        <v>2</v>
      </c>
      <c r="F225" s="176">
        <v>2</v>
      </c>
      <c r="G225" s="174">
        <f t="shared" si="121"/>
        <v>1</v>
      </c>
      <c r="H225" s="176">
        <v>0</v>
      </c>
      <c r="I225" s="174">
        <f t="shared" si="122"/>
        <v>0</v>
      </c>
      <c r="J225" s="175">
        <v>2</v>
      </c>
      <c r="K225" s="176">
        <v>0</v>
      </c>
      <c r="L225" s="174">
        <f t="shared" si="123"/>
        <v>0</v>
      </c>
      <c r="M225" s="176">
        <v>2</v>
      </c>
      <c r="N225" s="174">
        <f t="shared" si="124"/>
        <v>1</v>
      </c>
      <c r="O225" s="175">
        <v>475</v>
      </c>
      <c r="P225" s="176">
        <v>165</v>
      </c>
      <c r="Q225" s="174">
        <f t="shared" si="125"/>
        <v>0.3473684210526316</v>
      </c>
      <c r="R225" s="176">
        <v>310</v>
      </c>
      <c r="S225" s="174">
        <f t="shared" si="126"/>
        <v>0.65263157894736845</v>
      </c>
      <c r="T225" s="175">
        <v>383</v>
      </c>
      <c r="U225" s="176">
        <v>134</v>
      </c>
      <c r="V225" s="174">
        <f t="shared" si="127"/>
        <v>0.34986945169712796</v>
      </c>
      <c r="W225" s="176">
        <v>249</v>
      </c>
      <c r="X225" s="174">
        <f t="shared" si="128"/>
        <v>0.65013054830287209</v>
      </c>
      <c r="Y225" s="175">
        <v>189</v>
      </c>
      <c r="Z225" s="176">
        <v>49</v>
      </c>
      <c r="AA225" s="174">
        <f t="shared" si="129"/>
        <v>0.25925925925925924</v>
      </c>
      <c r="AB225" s="176">
        <v>140</v>
      </c>
      <c r="AC225" s="174">
        <f t="shared" si="130"/>
        <v>0.7407407407407407</v>
      </c>
      <c r="AD225" s="175">
        <v>93</v>
      </c>
      <c r="AE225" s="176">
        <v>13</v>
      </c>
      <c r="AF225" s="174">
        <f t="shared" si="131"/>
        <v>0.13978494623655913</v>
      </c>
      <c r="AG225" s="176">
        <v>80</v>
      </c>
      <c r="AH225" s="174">
        <f t="shared" si="132"/>
        <v>0.86021505376344087</v>
      </c>
      <c r="AI225" s="175">
        <v>33</v>
      </c>
      <c r="AJ225" s="176">
        <v>10</v>
      </c>
      <c r="AK225" s="174">
        <f t="shared" si="133"/>
        <v>0.30303030303030304</v>
      </c>
      <c r="AL225" s="176">
        <v>23</v>
      </c>
      <c r="AM225" s="174">
        <f t="shared" si="134"/>
        <v>0.69696969696969702</v>
      </c>
      <c r="AN225" s="175">
        <f t="shared" si="135"/>
        <v>1177</v>
      </c>
      <c r="AO225" s="176">
        <f t="shared" si="136"/>
        <v>373</v>
      </c>
      <c r="AP225" s="174">
        <f t="shared" si="137"/>
        <v>0.31690739167374682</v>
      </c>
      <c r="AQ225" s="203">
        <f t="shared" si="120"/>
        <v>804</v>
      </c>
      <c r="AR225" s="174">
        <f t="shared" si="138"/>
        <v>0.68309260832625318</v>
      </c>
      <c r="AS225" s="69"/>
      <c r="AT225" s="282">
        <v>74</v>
      </c>
      <c r="AU225" s="343" t="s">
        <v>29</v>
      </c>
      <c r="AV225" s="8" t="s">
        <v>123</v>
      </c>
      <c r="AW225" s="140">
        <v>1166</v>
      </c>
      <c r="AX225" s="28">
        <v>404</v>
      </c>
      <c r="AY225" s="63">
        <v>0.346483704974271</v>
      </c>
      <c r="AZ225" s="28">
        <v>762</v>
      </c>
      <c r="BA225" s="63">
        <v>0.65351629502572894</v>
      </c>
      <c r="BB225" s="69"/>
      <c r="BD225" s="60"/>
      <c r="BE225" s="59"/>
      <c r="BF225" s="59"/>
      <c r="BG225" s="59"/>
      <c r="BH225" s="59"/>
      <c r="BI225" s="59"/>
      <c r="BJ225" s="59"/>
      <c r="BK225" s="59"/>
      <c r="BL225" s="59"/>
    </row>
    <row r="226" spans="2:64" ht="13.5" customHeight="1">
      <c r="B226" s="283"/>
      <c r="C226" s="344"/>
      <c r="D226" s="49" t="s">
        <v>129</v>
      </c>
      <c r="E226" s="224">
        <v>0</v>
      </c>
      <c r="F226" s="212">
        <v>0</v>
      </c>
      <c r="G226" s="199" t="str">
        <f t="shared" si="121"/>
        <v>-</v>
      </c>
      <c r="H226" s="212">
        <v>0</v>
      </c>
      <c r="I226" s="199" t="str">
        <f t="shared" si="122"/>
        <v>-</v>
      </c>
      <c r="J226" s="224">
        <v>0</v>
      </c>
      <c r="K226" s="212">
        <v>0</v>
      </c>
      <c r="L226" s="199" t="str">
        <f t="shared" si="123"/>
        <v>-</v>
      </c>
      <c r="M226" s="212">
        <v>0</v>
      </c>
      <c r="N226" s="199" t="str">
        <f t="shared" si="124"/>
        <v>-</v>
      </c>
      <c r="O226" s="224">
        <v>131</v>
      </c>
      <c r="P226" s="212">
        <v>39</v>
      </c>
      <c r="Q226" s="199">
        <f t="shared" si="125"/>
        <v>0.29770992366412213</v>
      </c>
      <c r="R226" s="212">
        <v>92</v>
      </c>
      <c r="S226" s="199">
        <f t="shared" si="126"/>
        <v>0.70229007633587781</v>
      </c>
      <c r="T226" s="224">
        <v>60</v>
      </c>
      <c r="U226" s="212">
        <v>15</v>
      </c>
      <c r="V226" s="199">
        <f t="shared" si="127"/>
        <v>0.25</v>
      </c>
      <c r="W226" s="212">
        <v>45</v>
      </c>
      <c r="X226" s="199">
        <f t="shared" si="128"/>
        <v>0.75</v>
      </c>
      <c r="Y226" s="224">
        <v>24</v>
      </c>
      <c r="Z226" s="212">
        <v>8</v>
      </c>
      <c r="AA226" s="199">
        <f t="shared" si="129"/>
        <v>0.33333333333333331</v>
      </c>
      <c r="AB226" s="212">
        <v>16</v>
      </c>
      <c r="AC226" s="199">
        <f t="shared" si="130"/>
        <v>0.66666666666666663</v>
      </c>
      <c r="AD226" s="224">
        <v>10</v>
      </c>
      <c r="AE226" s="212">
        <v>1</v>
      </c>
      <c r="AF226" s="199">
        <f t="shared" si="131"/>
        <v>0.1</v>
      </c>
      <c r="AG226" s="212">
        <v>9</v>
      </c>
      <c r="AH226" s="199">
        <f t="shared" si="132"/>
        <v>0.9</v>
      </c>
      <c r="AI226" s="224">
        <v>7</v>
      </c>
      <c r="AJ226" s="212">
        <v>0</v>
      </c>
      <c r="AK226" s="199">
        <f t="shared" si="133"/>
        <v>0</v>
      </c>
      <c r="AL226" s="212">
        <v>7</v>
      </c>
      <c r="AM226" s="199">
        <f t="shared" si="134"/>
        <v>1</v>
      </c>
      <c r="AN226" s="224">
        <f t="shared" si="135"/>
        <v>232</v>
      </c>
      <c r="AO226" s="212">
        <f t="shared" si="136"/>
        <v>63</v>
      </c>
      <c r="AP226" s="199">
        <f t="shared" si="137"/>
        <v>0.27155172413793105</v>
      </c>
      <c r="AQ226" s="211">
        <f t="shared" si="120"/>
        <v>169</v>
      </c>
      <c r="AR226" s="199">
        <f t="shared" si="138"/>
        <v>0.72844827586206895</v>
      </c>
      <c r="AS226" s="69"/>
      <c r="AT226" s="283"/>
      <c r="AU226" s="344"/>
      <c r="AV226" s="8" t="s">
        <v>129</v>
      </c>
      <c r="AW226" s="140">
        <v>258</v>
      </c>
      <c r="AX226" s="28">
        <v>64</v>
      </c>
      <c r="AY226" s="63">
        <v>0.24806201550387597</v>
      </c>
      <c r="AZ226" s="28">
        <v>194</v>
      </c>
      <c r="BA226" s="63">
        <v>0.75193798449612403</v>
      </c>
      <c r="BB226" s="69"/>
      <c r="BD226" s="60"/>
      <c r="BE226" s="59"/>
      <c r="BF226" s="59"/>
      <c r="BG226" s="59"/>
      <c r="BH226" s="59"/>
      <c r="BI226" s="59"/>
      <c r="BJ226" s="59"/>
      <c r="BK226" s="59"/>
      <c r="BL226" s="59"/>
    </row>
    <row r="227" spans="2:64" ht="13.5" customHeight="1" thickBot="1">
      <c r="B227" s="284"/>
      <c r="C227" s="345"/>
      <c r="D227" s="53" t="s">
        <v>128</v>
      </c>
      <c r="E227" s="181">
        <v>2</v>
      </c>
      <c r="F227" s="182">
        <v>2</v>
      </c>
      <c r="G227" s="180">
        <f t="shared" si="121"/>
        <v>1</v>
      </c>
      <c r="H227" s="182">
        <v>0</v>
      </c>
      <c r="I227" s="180">
        <f t="shared" si="122"/>
        <v>0</v>
      </c>
      <c r="J227" s="181">
        <v>2</v>
      </c>
      <c r="K227" s="182">
        <v>0</v>
      </c>
      <c r="L227" s="180">
        <f t="shared" si="123"/>
        <v>0</v>
      </c>
      <c r="M227" s="182">
        <v>2</v>
      </c>
      <c r="N227" s="180">
        <f t="shared" si="124"/>
        <v>1</v>
      </c>
      <c r="O227" s="181">
        <v>606</v>
      </c>
      <c r="P227" s="182">
        <v>204</v>
      </c>
      <c r="Q227" s="180">
        <f t="shared" si="125"/>
        <v>0.33663366336633666</v>
      </c>
      <c r="R227" s="182">
        <v>402</v>
      </c>
      <c r="S227" s="180">
        <f t="shared" si="126"/>
        <v>0.6633663366336634</v>
      </c>
      <c r="T227" s="181">
        <v>443</v>
      </c>
      <c r="U227" s="182">
        <v>149</v>
      </c>
      <c r="V227" s="180">
        <f t="shared" si="127"/>
        <v>0.33634311512415349</v>
      </c>
      <c r="W227" s="182">
        <v>294</v>
      </c>
      <c r="X227" s="180">
        <f t="shared" si="128"/>
        <v>0.66365688487584651</v>
      </c>
      <c r="Y227" s="181">
        <v>213</v>
      </c>
      <c r="Z227" s="182">
        <v>57</v>
      </c>
      <c r="AA227" s="180">
        <f t="shared" si="129"/>
        <v>0.26760563380281688</v>
      </c>
      <c r="AB227" s="182">
        <v>156</v>
      </c>
      <c r="AC227" s="180">
        <f t="shared" si="130"/>
        <v>0.73239436619718312</v>
      </c>
      <c r="AD227" s="181">
        <v>103</v>
      </c>
      <c r="AE227" s="182">
        <v>14</v>
      </c>
      <c r="AF227" s="180">
        <f t="shared" si="131"/>
        <v>0.13592233009708737</v>
      </c>
      <c r="AG227" s="182">
        <v>89</v>
      </c>
      <c r="AH227" s="180">
        <f t="shared" si="132"/>
        <v>0.86407766990291257</v>
      </c>
      <c r="AI227" s="181">
        <v>40</v>
      </c>
      <c r="AJ227" s="182">
        <v>10</v>
      </c>
      <c r="AK227" s="180">
        <f t="shared" si="133"/>
        <v>0.25</v>
      </c>
      <c r="AL227" s="182">
        <v>30</v>
      </c>
      <c r="AM227" s="180">
        <f t="shared" si="134"/>
        <v>0.75</v>
      </c>
      <c r="AN227" s="181">
        <f t="shared" si="135"/>
        <v>1409</v>
      </c>
      <c r="AO227" s="182">
        <f t="shared" si="136"/>
        <v>436</v>
      </c>
      <c r="AP227" s="180">
        <f t="shared" si="137"/>
        <v>0.30943931866572039</v>
      </c>
      <c r="AQ227" s="220">
        <f t="shared" si="120"/>
        <v>973</v>
      </c>
      <c r="AR227" s="180">
        <f t="shared" si="138"/>
        <v>0.69056068133427961</v>
      </c>
      <c r="AS227" s="69"/>
      <c r="AT227" s="283"/>
      <c r="AU227" s="344"/>
      <c r="AV227" s="110" t="s">
        <v>67</v>
      </c>
      <c r="AW227" s="140">
        <v>1424</v>
      </c>
      <c r="AX227" s="28">
        <v>468</v>
      </c>
      <c r="AY227" s="63">
        <v>0.32865168539325845</v>
      </c>
      <c r="AZ227" s="28">
        <v>956</v>
      </c>
      <c r="BA227" s="63">
        <v>0.6713483146067416</v>
      </c>
      <c r="BB227" s="69"/>
    </row>
    <row r="228" spans="2:64" ht="13.5" customHeight="1" thickTop="1">
      <c r="B228" s="298" t="s">
        <v>131</v>
      </c>
      <c r="C228" s="299"/>
      <c r="D228" s="52" t="s">
        <v>130</v>
      </c>
      <c r="E228" s="186">
        <f t="shared" ref="E228:F230" si="139">SUM(E6,E81,SUMIF($D$105:$D$227,$D228,E$105:E$227))</f>
        <v>1352</v>
      </c>
      <c r="F228" s="187">
        <f t="shared" si="139"/>
        <v>228</v>
      </c>
      <c r="G228" s="188">
        <f>IFERROR(F228/E228,"-")</f>
        <v>0.16863905325443787</v>
      </c>
      <c r="H228" s="187">
        <f>SUM(H6,H81,SUMIF($D$105:$D$227,$D228,H$105:H$227))</f>
        <v>1124</v>
      </c>
      <c r="I228" s="188">
        <f>IFERROR(H228/E228,"-")</f>
        <v>0.83136094674556216</v>
      </c>
      <c r="J228" s="186">
        <f t="shared" ref="J228:K230" si="140">SUM(J6,J81,SUMIF($D$105:$D$227,$D228,J$105:J$227))</f>
        <v>3697</v>
      </c>
      <c r="K228" s="187">
        <f t="shared" si="140"/>
        <v>574</v>
      </c>
      <c r="L228" s="188">
        <f>IFERROR(K228/J228,"-")</f>
        <v>0.15526102245063564</v>
      </c>
      <c r="M228" s="187">
        <f>SUM(M6,M81,SUMIF($D$105:$D$227,$D228,M$105:M$227))</f>
        <v>3123</v>
      </c>
      <c r="N228" s="188">
        <f>IFERROR(M228/J228,"-")</f>
        <v>0.84473897754936433</v>
      </c>
      <c r="O228" s="186">
        <f t="shared" ref="O228:P230" si="141">SUM(O6,O81,SUMIF($D$105:$D$227,$D228,O$105:O$227))</f>
        <v>423768</v>
      </c>
      <c r="P228" s="187">
        <f t="shared" si="141"/>
        <v>123474</v>
      </c>
      <c r="Q228" s="188">
        <f>IFERROR(P228/O228,"-")</f>
        <v>0.29137169394574391</v>
      </c>
      <c r="R228" s="187">
        <f>SUM(R6,R81,SUMIF($D$105:$D$227,$D228,R$105:R$227))</f>
        <v>300294</v>
      </c>
      <c r="S228" s="188">
        <f>IFERROR(R228/O228,"-")</f>
        <v>0.70862830605425609</v>
      </c>
      <c r="T228" s="186">
        <f t="shared" ref="T228:U230" si="142">SUM(T6,T81,SUMIF($D$105:$D$227,$D228,T$105:T$227))</f>
        <v>358844</v>
      </c>
      <c r="U228" s="187">
        <f t="shared" si="142"/>
        <v>90744</v>
      </c>
      <c r="V228" s="188">
        <f>IFERROR(U228/T228,"-")</f>
        <v>0.25287868823221232</v>
      </c>
      <c r="W228" s="187">
        <f>SUM(W6,W81,SUMIF($D$105:$D$227,$D228,W$105:W$227))</f>
        <v>268100</v>
      </c>
      <c r="X228" s="188">
        <f>IFERROR(W228/T228,"-")</f>
        <v>0.74712131176778762</v>
      </c>
      <c r="Y228" s="186">
        <f t="shared" ref="Y228:Z230" si="143">SUM(Y6,Y81,SUMIF($D$105:$D$227,$D228,Y$105:Y$227))</f>
        <v>224349</v>
      </c>
      <c r="Z228" s="187">
        <f t="shared" si="143"/>
        <v>41937</v>
      </c>
      <c r="AA228" s="188">
        <f>IFERROR(Z228/Y228,"-")</f>
        <v>0.1869275102630277</v>
      </c>
      <c r="AB228" s="187">
        <f>SUM(AB6,AB81,SUMIF($D$105:$D$227,$D228,AB$105:AB$227))</f>
        <v>182412</v>
      </c>
      <c r="AC228" s="188">
        <f>IFERROR(AB228/Y228,"-")</f>
        <v>0.81307248973697233</v>
      </c>
      <c r="AD228" s="186">
        <f t="shared" ref="AD228:AE230" si="144">SUM(AD6,AD81,SUMIF($D$105:$D$227,$D228,AD$105:AD$227))</f>
        <v>102217</v>
      </c>
      <c r="AE228" s="187">
        <f t="shared" si="144"/>
        <v>13158</v>
      </c>
      <c r="AF228" s="188">
        <f>IFERROR(AE228/AD228,"-")</f>
        <v>0.12872614144418248</v>
      </c>
      <c r="AG228" s="187">
        <f>SUM(AG6,AG81,SUMIF($D$105:$D$227,$D228,AG$105:AG$227))</f>
        <v>89059</v>
      </c>
      <c r="AH228" s="188">
        <f>IFERROR(AG228/AD228,"-")</f>
        <v>0.87127385855581752</v>
      </c>
      <c r="AI228" s="186">
        <f t="shared" ref="AI228:AJ230" si="145">SUM(AI6,AI81,SUMIF($D$105:$D$227,$D228,AI$105:AI$227))</f>
        <v>30763</v>
      </c>
      <c r="AJ228" s="187">
        <f t="shared" si="145"/>
        <v>2335</v>
      </c>
      <c r="AK228" s="188">
        <f>IFERROR(AJ228/AI228,"-")</f>
        <v>7.5902870331242073E-2</v>
      </c>
      <c r="AL228" s="187">
        <f>SUM(AL6,AL81,SUMIF($D$105:$D$227,$D228,AL$105:AL$227))</f>
        <v>28428</v>
      </c>
      <c r="AM228" s="188">
        <f>IFERROR(AL228/AI228,"-")</f>
        <v>0.9240971296687579</v>
      </c>
      <c r="AN228" s="186">
        <f>SUM(E228,J228,O228,T228,Y228,AD228,AI228)</f>
        <v>1144990</v>
      </c>
      <c r="AO228" s="187">
        <f t="shared" si="136"/>
        <v>272450</v>
      </c>
      <c r="AP228" s="188">
        <f>IFERROR(AO228/AN228,"-")</f>
        <v>0.23794967641638792</v>
      </c>
      <c r="AQ228" s="232">
        <f t="shared" si="120"/>
        <v>872540</v>
      </c>
      <c r="AR228" s="188">
        <f>IFERROR(AQ228/AN228,"-")</f>
        <v>0.76205032358361213</v>
      </c>
      <c r="AS228" s="69"/>
      <c r="AT228" s="285" t="s">
        <v>131</v>
      </c>
      <c r="AU228" s="286"/>
      <c r="AV228" s="8" t="s">
        <v>123</v>
      </c>
      <c r="AW228" s="140">
        <v>1127239</v>
      </c>
      <c r="AX228" s="28">
        <v>263166</v>
      </c>
      <c r="AY228" s="63">
        <v>0.23346069467078409</v>
      </c>
      <c r="AZ228" s="28">
        <v>864073</v>
      </c>
      <c r="BA228" s="63">
        <v>0.76653930532921588</v>
      </c>
      <c r="BB228" s="69"/>
    </row>
    <row r="229" spans="2:64" ht="13.5" customHeight="1">
      <c r="B229" s="293"/>
      <c r="C229" s="294"/>
      <c r="D229" s="49" t="s">
        <v>129</v>
      </c>
      <c r="E229" s="224">
        <f t="shared" si="139"/>
        <v>202</v>
      </c>
      <c r="F229" s="212">
        <f t="shared" si="139"/>
        <v>37</v>
      </c>
      <c r="G229" s="199">
        <f>IFERROR(F229/E229,"-")</f>
        <v>0.18316831683168316</v>
      </c>
      <c r="H229" s="212">
        <f>SUM(H7,H82,SUMIF($D$105:$D$227,$D229,H$105:H$227))</f>
        <v>165</v>
      </c>
      <c r="I229" s="199">
        <f>IFERROR(H229/E229,"-")</f>
        <v>0.81683168316831678</v>
      </c>
      <c r="J229" s="224">
        <f t="shared" si="140"/>
        <v>458</v>
      </c>
      <c r="K229" s="212">
        <f t="shared" si="140"/>
        <v>71</v>
      </c>
      <c r="L229" s="199">
        <f>IFERROR(K229/J229,"-")</f>
        <v>0.15502183406113537</v>
      </c>
      <c r="M229" s="212">
        <f>SUM(M7,M82,SUMIF($D$105:$D$227,$D229,M$105:M$227))</f>
        <v>387</v>
      </c>
      <c r="N229" s="199">
        <f>IFERROR(M229/J229,"-")</f>
        <v>0.84497816593886466</v>
      </c>
      <c r="O229" s="224">
        <f t="shared" si="141"/>
        <v>93921</v>
      </c>
      <c r="P229" s="212">
        <f t="shared" si="141"/>
        <v>18651</v>
      </c>
      <c r="Q229" s="199">
        <f>IFERROR(P229/O229,"-")</f>
        <v>0.1985817868208388</v>
      </c>
      <c r="R229" s="212">
        <f>SUM(R7,R82,SUMIF($D$105:$D$227,$D229,R$105:R$227))</f>
        <v>75270</v>
      </c>
      <c r="S229" s="199">
        <f>IFERROR(R229/O229,"-")</f>
        <v>0.80141821317916118</v>
      </c>
      <c r="T229" s="224">
        <f t="shared" si="142"/>
        <v>44977</v>
      </c>
      <c r="U229" s="212">
        <f t="shared" si="142"/>
        <v>9102</v>
      </c>
      <c r="V229" s="199">
        <f>IFERROR(U229/T229,"-")</f>
        <v>0.2023701002734731</v>
      </c>
      <c r="W229" s="212">
        <f>SUM(W7,W82,SUMIF($D$105:$D$227,$D229,W$105:W$227))</f>
        <v>35875</v>
      </c>
      <c r="X229" s="199">
        <f>IFERROR(W229/T229,"-")</f>
        <v>0.79762989972652687</v>
      </c>
      <c r="Y229" s="224">
        <f t="shared" si="143"/>
        <v>22125</v>
      </c>
      <c r="Z229" s="212">
        <f t="shared" si="143"/>
        <v>3060</v>
      </c>
      <c r="AA229" s="199">
        <f>IFERROR(Z229/Y229,"-")</f>
        <v>0.13830508474576272</v>
      </c>
      <c r="AB229" s="212">
        <f>SUM(AB7,AB82,SUMIF($D$105:$D$227,$D229,AB$105:AB$227))</f>
        <v>19065</v>
      </c>
      <c r="AC229" s="199">
        <f>IFERROR(AB229/Y229,"-")</f>
        <v>0.86169491525423725</v>
      </c>
      <c r="AD229" s="224">
        <f t="shared" si="144"/>
        <v>10923</v>
      </c>
      <c r="AE229" s="212">
        <f t="shared" si="144"/>
        <v>771</v>
      </c>
      <c r="AF229" s="199">
        <f>IFERROR(AE229/AD229,"-")</f>
        <v>7.0585004119747316E-2</v>
      </c>
      <c r="AG229" s="212">
        <f>SUM(AG7,AG82,SUMIF($D$105:$D$227,$D229,AG$105:AG$227))</f>
        <v>10152</v>
      </c>
      <c r="AH229" s="199">
        <f>IFERROR(AG229/AD229,"-")</f>
        <v>0.92941499588025267</v>
      </c>
      <c r="AI229" s="224">
        <f t="shared" si="145"/>
        <v>5121</v>
      </c>
      <c r="AJ229" s="212">
        <f t="shared" si="145"/>
        <v>129</v>
      </c>
      <c r="AK229" s="199">
        <f>IFERROR(AJ229/AI229,"-")</f>
        <v>2.5190392501464556E-2</v>
      </c>
      <c r="AL229" s="212">
        <f>SUM(AL7,AL82,SUMIF($D$105:$D$227,$D229,AL$105:AL$227))</f>
        <v>4992</v>
      </c>
      <c r="AM229" s="199">
        <f>IFERROR(AL229/AI229,"-")</f>
        <v>0.9748096074985354</v>
      </c>
      <c r="AN229" s="224">
        <f>SUM(E229,J229,O229,T229,Y229,AD229,AI229)</f>
        <v>177727</v>
      </c>
      <c r="AO229" s="212">
        <f t="shared" si="136"/>
        <v>31821</v>
      </c>
      <c r="AP229" s="199">
        <f>IFERROR(AO229/AN229,"-")</f>
        <v>0.17904426451805297</v>
      </c>
      <c r="AQ229" s="211">
        <f t="shared" si="120"/>
        <v>145906</v>
      </c>
      <c r="AR229" s="199">
        <f>IFERROR(AQ229/AN229,"-")</f>
        <v>0.820955735481947</v>
      </c>
      <c r="AS229" s="69"/>
      <c r="AT229" s="293"/>
      <c r="AU229" s="294"/>
      <c r="AV229" s="8" t="s">
        <v>129</v>
      </c>
      <c r="AW229" s="140">
        <v>198316</v>
      </c>
      <c r="AX229" s="28">
        <v>31479</v>
      </c>
      <c r="AY229" s="63">
        <v>0.15873151939329153</v>
      </c>
      <c r="AZ229" s="28">
        <v>166837</v>
      </c>
      <c r="BA229" s="63">
        <v>0.84126848060670845</v>
      </c>
      <c r="BB229" s="69"/>
    </row>
    <row r="230" spans="2:64" ht="13.5" customHeight="1">
      <c r="B230" s="287"/>
      <c r="C230" s="288"/>
      <c r="D230" s="45" t="s">
        <v>128</v>
      </c>
      <c r="E230" s="185">
        <f t="shared" si="139"/>
        <v>1554</v>
      </c>
      <c r="F230" s="183">
        <f t="shared" si="139"/>
        <v>265</v>
      </c>
      <c r="G230" s="184">
        <f>IFERROR(F230/E230,"-")</f>
        <v>0.17052767052767054</v>
      </c>
      <c r="H230" s="183">
        <f>SUM(H8,H83,SUMIF($D$105:$D$227,$D230,H$105:H$227))</f>
        <v>1289</v>
      </c>
      <c r="I230" s="184">
        <f>IFERROR(H230/E230,"-")</f>
        <v>0.82947232947232952</v>
      </c>
      <c r="J230" s="185">
        <f t="shared" si="140"/>
        <v>4155</v>
      </c>
      <c r="K230" s="183">
        <f t="shared" si="140"/>
        <v>645</v>
      </c>
      <c r="L230" s="184">
        <f>IFERROR(K230/J230,"-")</f>
        <v>0.1552346570397112</v>
      </c>
      <c r="M230" s="183">
        <f>SUM(M8,M83,SUMIF($D$105:$D$227,$D230,M$105:M$227))</f>
        <v>3510</v>
      </c>
      <c r="N230" s="184">
        <f>IFERROR(M230/J230,"-")</f>
        <v>0.84476534296028882</v>
      </c>
      <c r="O230" s="185">
        <f t="shared" si="141"/>
        <v>517689</v>
      </c>
      <c r="P230" s="183">
        <f t="shared" si="141"/>
        <v>142125</v>
      </c>
      <c r="Q230" s="184">
        <f>IFERROR(P230/O230,"-")</f>
        <v>0.27453741532078141</v>
      </c>
      <c r="R230" s="183">
        <f>SUM(R8,R83,SUMIF($D$105:$D$227,$D230,R$105:R$227))</f>
        <v>375564</v>
      </c>
      <c r="S230" s="184">
        <f>IFERROR(R230/O230,"-")</f>
        <v>0.72546258467921865</v>
      </c>
      <c r="T230" s="185">
        <f t="shared" si="142"/>
        <v>403821</v>
      </c>
      <c r="U230" s="183">
        <f t="shared" si="142"/>
        <v>99846</v>
      </c>
      <c r="V230" s="184">
        <f>IFERROR(U230/T230,"-")</f>
        <v>0.24725311462256791</v>
      </c>
      <c r="W230" s="183">
        <f>SUM(W8,W83,SUMIF($D$105:$D$227,$D230,W$105:W$227))</f>
        <v>303975</v>
      </c>
      <c r="X230" s="184">
        <f>IFERROR(W230/T230,"-")</f>
        <v>0.75274688537743206</v>
      </c>
      <c r="Y230" s="185">
        <f t="shared" si="143"/>
        <v>246474</v>
      </c>
      <c r="Z230" s="183">
        <f t="shared" si="143"/>
        <v>44997</v>
      </c>
      <c r="AA230" s="184">
        <f>IFERROR(Z230/Y230,"-")</f>
        <v>0.18256286667153535</v>
      </c>
      <c r="AB230" s="183">
        <f>SUM(AB8,AB83,SUMIF($D$105:$D$227,$D230,AB$105:AB$227))</f>
        <v>201477</v>
      </c>
      <c r="AC230" s="184">
        <f>IFERROR(AB230/Y230,"-")</f>
        <v>0.81743713332846468</v>
      </c>
      <c r="AD230" s="185">
        <f t="shared" si="144"/>
        <v>113140</v>
      </c>
      <c r="AE230" s="183">
        <f t="shared" si="144"/>
        <v>13929</v>
      </c>
      <c r="AF230" s="184">
        <f>IFERROR(AE230/AD230,"-")</f>
        <v>0.12311295739791409</v>
      </c>
      <c r="AG230" s="183">
        <f>SUM(AG8,AG83,SUMIF($D$105:$D$227,$D230,AG$105:AG$227))</f>
        <v>99211</v>
      </c>
      <c r="AH230" s="184">
        <f>IFERROR(AG230/AD230,"-")</f>
        <v>0.87688704260208594</v>
      </c>
      <c r="AI230" s="185">
        <f t="shared" si="145"/>
        <v>35884</v>
      </c>
      <c r="AJ230" s="183">
        <f t="shared" si="145"/>
        <v>2464</v>
      </c>
      <c r="AK230" s="184">
        <f>IFERROR(AJ230/AI230,"-")</f>
        <v>6.866570059079255E-2</v>
      </c>
      <c r="AL230" s="183">
        <f>SUM(AL8,AL83,SUMIF($D$105:$D$227,$D230,AL$105:AL$227))</f>
        <v>33420</v>
      </c>
      <c r="AM230" s="184">
        <f>IFERROR(AL230/AI230,"-")</f>
        <v>0.93133429940920742</v>
      </c>
      <c r="AN230" s="185">
        <f>SUM(E230,J230,O230,T230,Y230,AD230,AI230)</f>
        <v>1322717</v>
      </c>
      <c r="AO230" s="183">
        <f t="shared" si="136"/>
        <v>304271</v>
      </c>
      <c r="AP230" s="184">
        <f>IFERROR(AO230/AN230,"-")</f>
        <v>0.2300348449441566</v>
      </c>
      <c r="AQ230" s="222">
        <f t="shared" si="120"/>
        <v>1018446</v>
      </c>
      <c r="AR230" s="184">
        <f>IFERROR(AQ230/AN230,"-")</f>
        <v>0.7699651550558434</v>
      </c>
      <c r="AS230" s="69"/>
      <c r="AT230" s="287"/>
      <c r="AU230" s="288"/>
      <c r="AV230" s="110" t="s">
        <v>67</v>
      </c>
      <c r="AW230" s="140">
        <v>1325555</v>
      </c>
      <c r="AX230" s="28">
        <v>294645</v>
      </c>
      <c r="AY230" s="63">
        <v>0.22228047874286619</v>
      </c>
      <c r="AZ230" s="28">
        <v>1030910</v>
      </c>
      <c r="BA230" s="63">
        <v>0.77771952125713384</v>
      </c>
      <c r="BB230" s="69"/>
    </row>
    <row r="231" spans="2:64" ht="13.5" customHeight="1">
      <c r="B231" s="4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69"/>
      <c r="AT231" s="42"/>
      <c r="AU231" s="2"/>
      <c r="AV231" s="2"/>
      <c r="AW231" s="2"/>
      <c r="AX231" s="2"/>
      <c r="AY231" s="2"/>
      <c r="AZ231" s="2"/>
      <c r="BA231" s="2"/>
      <c r="BB231" s="69"/>
    </row>
  </sheetData>
  <mergeCells count="362">
    <mergeCell ref="BK4:BL4"/>
    <mergeCell ref="BO3:BT3"/>
    <mergeCell ref="BU3:BZ3"/>
    <mergeCell ref="BX4:BZ4"/>
    <mergeCell ref="BU4:BW4"/>
    <mergeCell ref="BO4:BQ4"/>
    <mergeCell ref="BR4:BT4"/>
    <mergeCell ref="CL4:CN4"/>
    <mergeCell ref="CI3:CN3"/>
    <mergeCell ref="AT192:AT194"/>
    <mergeCell ref="AU192:AU194"/>
    <mergeCell ref="AT195:AT197"/>
    <mergeCell ref="AU195:AU197"/>
    <mergeCell ref="AT198:AT200"/>
    <mergeCell ref="AU198:AU200"/>
    <mergeCell ref="AT201:AT203"/>
    <mergeCell ref="AU201:AU203"/>
    <mergeCell ref="BI4:BJ4"/>
    <mergeCell ref="AT174:AT176"/>
    <mergeCell ref="AU174:AU176"/>
    <mergeCell ref="AT177:AT179"/>
    <mergeCell ref="AU177:AU179"/>
    <mergeCell ref="AT180:AT182"/>
    <mergeCell ref="AU180:AU182"/>
    <mergeCell ref="AT183:AT185"/>
    <mergeCell ref="AU183:AU185"/>
    <mergeCell ref="AT186:AT188"/>
    <mergeCell ref="AU186:AU188"/>
    <mergeCell ref="AT159:AT161"/>
    <mergeCell ref="AU159:AU161"/>
    <mergeCell ref="AT162:AT164"/>
    <mergeCell ref="AU162:AU164"/>
    <mergeCell ref="AT126:AT128"/>
    <mergeCell ref="BE3:BH3"/>
    <mergeCell ref="BI3:BL3"/>
    <mergeCell ref="BE4:BF4"/>
    <mergeCell ref="BG4:BH4"/>
    <mergeCell ref="AT189:AT191"/>
    <mergeCell ref="AU189:AU191"/>
    <mergeCell ref="AT141:AT143"/>
    <mergeCell ref="AU141:AU143"/>
    <mergeCell ref="AT165:AT167"/>
    <mergeCell ref="AU165:AU167"/>
    <mergeCell ref="AT168:AT170"/>
    <mergeCell ref="AU168:AU170"/>
    <mergeCell ref="AT171:AT173"/>
    <mergeCell ref="AU171:AU173"/>
    <mergeCell ref="AT144:AT146"/>
    <mergeCell ref="AU144:AU146"/>
    <mergeCell ref="AT147:AT149"/>
    <mergeCell ref="AU147:AU149"/>
    <mergeCell ref="AT150:AT152"/>
    <mergeCell ref="AU150:AU152"/>
    <mergeCell ref="AT153:AT155"/>
    <mergeCell ref="AU153:AU155"/>
    <mergeCell ref="AT156:AT158"/>
    <mergeCell ref="AU156:AU158"/>
    <mergeCell ref="AT225:AT227"/>
    <mergeCell ref="AU225:AU227"/>
    <mergeCell ref="AT228:AU230"/>
    <mergeCell ref="AT204:AT206"/>
    <mergeCell ref="AU204:AU206"/>
    <mergeCell ref="AT207:AT209"/>
    <mergeCell ref="AU207:AU209"/>
    <mergeCell ref="AT210:AT212"/>
    <mergeCell ref="AU210:AU212"/>
    <mergeCell ref="AT213:AT215"/>
    <mergeCell ref="AU213:AU215"/>
    <mergeCell ref="AT216:AT218"/>
    <mergeCell ref="AU216:AU218"/>
    <mergeCell ref="AT219:AT221"/>
    <mergeCell ref="AU219:AU221"/>
    <mergeCell ref="AT222:AT224"/>
    <mergeCell ref="AU222:AU224"/>
    <mergeCell ref="AU126:AU128"/>
    <mergeCell ref="AT129:AT131"/>
    <mergeCell ref="AU129:AU131"/>
    <mergeCell ref="AT132:AT134"/>
    <mergeCell ref="AU132:AU134"/>
    <mergeCell ref="AT135:AT137"/>
    <mergeCell ref="AU135:AU137"/>
    <mergeCell ref="AT138:AT140"/>
    <mergeCell ref="AU138:AU140"/>
    <mergeCell ref="AT111:AT113"/>
    <mergeCell ref="AU111:AU113"/>
    <mergeCell ref="AT114:AT116"/>
    <mergeCell ref="AU114:AU116"/>
    <mergeCell ref="AT117:AT119"/>
    <mergeCell ref="AU117:AU119"/>
    <mergeCell ref="AT120:AT122"/>
    <mergeCell ref="AU120:AU122"/>
    <mergeCell ref="AT123:AT125"/>
    <mergeCell ref="AU123:AU125"/>
    <mergeCell ref="AT96:AT98"/>
    <mergeCell ref="AU96:AU98"/>
    <mergeCell ref="AT99:AT101"/>
    <mergeCell ref="AU99:AU101"/>
    <mergeCell ref="AT102:AT104"/>
    <mergeCell ref="AU102:AU104"/>
    <mergeCell ref="AT105:AT107"/>
    <mergeCell ref="AU105:AU107"/>
    <mergeCell ref="AT108:AT110"/>
    <mergeCell ref="AU108:AU110"/>
    <mergeCell ref="AT81:AT83"/>
    <mergeCell ref="AU81:AU83"/>
    <mergeCell ref="AT84:AT86"/>
    <mergeCell ref="AU84:AU86"/>
    <mergeCell ref="AT87:AT89"/>
    <mergeCell ref="AU87:AU89"/>
    <mergeCell ref="AT90:AT92"/>
    <mergeCell ref="AU90:AU92"/>
    <mergeCell ref="AT93:AT95"/>
    <mergeCell ref="AU93:AU95"/>
    <mergeCell ref="AT66:AT68"/>
    <mergeCell ref="AU66:AU68"/>
    <mergeCell ref="AT69:AT71"/>
    <mergeCell ref="AU69:AU71"/>
    <mergeCell ref="AT72:AT74"/>
    <mergeCell ref="AU72:AU74"/>
    <mergeCell ref="AT75:AT77"/>
    <mergeCell ref="AU75:AU77"/>
    <mergeCell ref="AT78:AT80"/>
    <mergeCell ref="AU78:AU80"/>
    <mergeCell ref="AT51:AT53"/>
    <mergeCell ref="AU51:AU53"/>
    <mergeCell ref="AT54:AT56"/>
    <mergeCell ref="AU54:AU56"/>
    <mergeCell ref="AT57:AT59"/>
    <mergeCell ref="AU57:AU59"/>
    <mergeCell ref="AT60:AT62"/>
    <mergeCell ref="AU60:AU62"/>
    <mergeCell ref="AT63:AT65"/>
    <mergeCell ref="AU63:AU65"/>
    <mergeCell ref="AT36:AT38"/>
    <mergeCell ref="AU36:AU38"/>
    <mergeCell ref="AT39:AT41"/>
    <mergeCell ref="AU39:AU41"/>
    <mergeCell ref="AT42:AT44"/>
    <mergeCell ref="AU42:AU44"/>
    <mergeCell ref="AT45:AT47"/>
    <mergeCell ref="AU45:AU47"/>
    <mergeCell ref="AT48:AT50"/>
    <mergeCell ref="AU48:AU50"/>
    <mergeCell ref="AT21:AT23"/>
    <mergeCell ref="AU21:AU23"/>
    <mergeCell ref="AT24:AT26"/>
    <mergeCell ref="AU24:AU26"/>
    <mergeCell ref="AT27:AT29"/>
    <mergeCell ref="AU27:AU29"/>
    <mergeCell ref="AT30:AT32"/>
    <mergeCell ref="AU30:AU32"/>
    <mergeCell ref="AT33:AT35"/>
    <mergeCell ref="AU33:AU35"/>
    <mergeCell ref="AT6:AT8"/>
    <mergeCell ref="AU6:AU8"/>
    <mergeCell ref="AT9:AT11"/>
    <mergeCell ref="AU9:AU11"/>
    <mergeCell ref="AT12:AT14"/>
    <mergeCell ref="AU12:AU14"/>
    <mergeCell ref="AT15:AT17"/>
    <mergeCell ref="AU15:AU17"/>
    <mergeCell ref="AT18:AT20"/>
    <mergeCell ref="AU18:AU20"/>
    <mergeCell ref="C216:C218"/>
    <mergeCell ref="C219:C221"/>
    <mergeCell ref="C222:C224"/>
    <mergeCell ref="C225:C227"/>
    <mergeCell ref="C186:C188"/>
    <mergeCell ref="C189:C191"/>
    <mergeCell ref="C192:C194"/>
    <mergeCell ref="C195:C197"/>
    <mergeCell ref="C198:C200"/>
    <mergeCell ref="C201:C203"/>
    <mergeCell ref="C204:C206"/>
    <mergeCell ref="C207:C209"/>
    <mergeCell ref="C210:C212"/>
    <mergeCell ref="C126:C128"/>
    <mergeCell ref="C129:C131"/>
    <mergeCell ref="C132:C134"/>
    <mergeCell ref="C135:C137"/>
    <mergeCell ref="C138:C140"/>
    <mergeCell ref="C141:C143"/>
    <mergeCell ref="C213:C215"/>
    <mergeCell ref="C174:C176"/>
    <mergeCell ref="C177:C179"/>
    <mergeCell ref="C180:C182"/>
    <mergeCell ref="C183:C185"/>
    <mergeCell ref="B213:B215"/>
    <mergeCell ref="B216:B218"/>
    <mergeCell ref="B219:B221"/>
    <mergeCell ref="B222:B224"/>
    <mergeCell ref="B225:B227"/>
    <mergeCell ref="B228:C230"/>
    <mergeCell ref="C24:C26"/>
    <mergeCell ref="C27:C29"/>
    <mergeCell ref="C30:C32"/>
    <mergeCell ref="C33:C35"/>
    <mergeCell ref="C36:C38"/>
    <mergeCell ref="C39:C41"/>
    <mergeCell ref="C42:C44"/>
    <mergeCell ref="C45:C47"/>
    <mergeCell ref="C48:C50"/>
    <mergeCell ref="C51:C53"/>
    <mergeCell ref="C54:C56"/>
    <mergeCell ref="C57:C59"/>
    <mergeCell ref="C60:C62"/>
    <mergeCell ref="C63:C65"/>
    <mergeCell ref="C66:C68"/>
    <mergeCell ref="C69:C71"/>
    <mergeCell ref="C72:C74"/>
    <mergeCell ref="B186:B188"/>
    <mergeCell ref="B189:B191"/>
    <mergeCell ref="B192:B194"/>
    <mergeCell ref="B195:B197"/>
    <mergeCell ref="B198:B200"/>
    <mergeCell ref="B201:B203"/>
    <mergeCell ref="B204:B206"/>
    <mergeCell ref="B207:B209"/>
    <mergeCell ref="B210:B212"/>
    <mergeCell ref="B117:B119"/>
    <mergeCell ref="B120:B122"/>
    <mergeCell ref="B123:B125"/>
    <mergeCell ref="B126:B128"/>
    <mergeCell ref="B129:B131"/>
    <mergeCell ref="B132:B134"/>
    <mergeCell ref="B135:B137"/>
    <mergeCell ref="B138:B140"/>
    <mergeCell ref="B141:B143"/>
    <mergeCell ref="B174:B176"/>
    <mergeCell ref="B177:B179"/>
    <mergeCell ref="B180:B182"/>
    <mergeCell ref="B183:B185"/>
    <mergeCell ref="B156:B158"/>
    <mergeCell ref="B159:B161"/>
    <mergeCell ref="B162:B164"/>
    <mergeCell ref="B165:B167"/>
    <mergeCell ref="B168:B170"/>
    <mergeCell ref="B171:B173"/>
    <mergeCell ref="C165:C167"/>
    <mergeCell ref="C168:C170"/>
    <mergeCell ref="C171:C173"/>
    <mergeCell ref="C156:C158"/>
    <mergeCell ref="C159:C161"/>
    <mergeCell ref="C162:C164"/>
    <mergeCell ref="C81:C83"/>
    <mergeCell ref="B72:B74"/>
    <mergeCell ref="B147:B149"/>
    <mergeCell ref="B150:B152"/>
    <mergeCell ref="B153:B155"/>
    <mergeCell ref="C147:C149"/>
    <mergeCell ref="C150:C152"/>
    <mergeCell ref="C153:C155"/>
    <mergeCell ref="B144:B146"/>
    <mergeCell ref="C144:C146"/>
    <mergeCell ref="B114:B116"/>
    <mergeCell ref="C114:C116"/>
    <mergeCell ref="C87:C89"/>
    <mergeCell ref="C90:C92"/>
    <mergeCell ref="C93:C95"/>
    <mergeCell ref="C96:C98"/>
    <mergeCell ref="C99:C101"/>
    <mergeCell ref="C102:C104"/>
    <mergeCell ref="C105:C107"/>
    <mergeCell ref="C108:C110"/>
    <mergeCell ref="C117:C119"/>
    <mergeCell ref="C111:C113"/>
    <mergeCell ref="C120:C122"/>
    <mergeCell ref="C123:C125"/>
    <mergeCell ref="B87:B89"/>
    <mergeCell ref="B90:B92"/>
    <mergeCell ref="B93:B95"/>
    <mergeCell ref="B96:B98"/>
    <mergeCell ref="B99:B101"/>
    <mergeCell ref="B102:B104"/>
    <mergeCell ref="B105:B107"/>
    <mergeCell ref="B108:B110"/>
    <mergeCell ref="B111:B113"/>
    <mergeCell ref="T3:X3"/>
    <mergeCell ref="E3:I3"/>
    <mergeCell ref="E4:E5"/>
    <mergeCell ref="B15:B17"/>
    <mergeCell ref="B12:B14"/>
    <mergeCell ref="B9:B11"/>
    <mergeCell ref="B6:B8"/>
    <mergeCell ref="B21:B23"/>
    <mergeCell ref="B18:B20"/>
    <mergeCell ref="C21:C23"/>
    <mergeCell ref="C18:C20"/>
    <mergeCell ref="C15:C17"/>
    <mergeCell ref="F4:G4"/>
    <mergeCell ref="H4:I4"/>
    <mergeCell ref="M4:N4"/>
    <mergeCell ref="W4:X4"/>
    <mergeCell ref="C9:C11"/>
    <mergeCell ref="C6:C8"/>
    <mergeCell ref="C12:C14"/>
    <mergeCell ref="O3:S3"/>
    <mergeCell ref="B3:B5"/>
    <mergeCell ref="C3:C5"/>
    <mergeCell ref="D3:D5"/>
    <mergeCell ref="T4:T5"/>
    <mergeCell ref="B84:B86"/>
    <mergeCell ref="B33:B35"/>
    <mergeCell ref="B30:B32"/>
    <mergeCell ref="J3:N3"/>
    <mergeCell ref="B27:B29"/>
    <mergeCell ref="B24:B26"/>
    <mergeCell ref="B57:B59"/>
    <mergeCell ref="B54:B56"/>
    <mergeCell ref="B51:B53"/>
    <mergeCell ref="B48:B50"/>
    <mergeCell ref="B45:B47"/>
    <mergeCell ref="B42:B44"/>
    <mergeCell ref="B39:B41"/>
    <mergeCell ref="B36:B38"/>
    <mergeCell ref="C84:C86"/>
    <mergeCell ref="B69:B71"/>
    <mergeCell ref="B66:B68"/>
    <mergeCell ref="B63:B65"/>
    <mergeCell ref="B60:B62"/>
    <mergeCell ref="B75:B77"/>
    <mergeCell ref="B78:B80"/>
    <mergeCell ref="B81:B83"/>
    <mergeCell ref="C75:C77"/>
    <mergeCell ref="C78:C80"/>
    <mergeCell ref="O4:O5"/>
    <mergeCell ref="J4:J5"/>
    <mergeCell ref="AO4:AP4"/>
    <mergeCell ref="AJ4:AK4"/>
    <mergeCell ref="AE4:AF4"/>
    <mergeCell ref="U4:V4"/>
    <mergeCell ref="P4:Q4"/>
    <mergeCell ref="K4:L4"/>
    <mergeCell ref="R4:S4"/>
    <mergeCell ref="AL4:AM4"/>
    <mergeCell ref="AB4:AC4"/>
    <mergeCell ref="Z4:AA4"/>
    <mergeCell ref="AG4:AH4"/>
    <mergeCell ref="CO3:CO5"/>
    <mergeCell ref="BD3:BD5"/>
    <mergeCell ref="BN3:BN5"/>
    <mergeCell ref="CB3:CB5"/>
    <mergeCell ref="AN3:AR3"/>
    <mergeCell ref="AN4:AN5"/>
    <mergeCell ref="AI4:AI5"/>
    <mergeCell ref="AD4:AD5"/>
    <mergeCell ref="Y4:Y5"/>
    <mergeCell ref="AI3:AM3"/>
    <mergeCell ref="AD3:AH3"/>
    <mergeCell ref="Y3:AC3"/>
    <mergeCell ref="AQ4:AR4"/>
    <mergeCell ref="AW3:BA3"/>
    <mergeCell ref="AW4:AW5"/>
    <mergeCell ref="AX4:AY4"/>
    <mergeCell ref="AZ4:BA4"/>
    <mergeCell ref="AT3:AT5"/>
    <mergeCell ref="AU3:AU5"/>
    <mergeCell ref="AV3:AV5"/>
    <mergeCell ref="CC3:CH3"/>
    <mergeCell ref="CC4:CE4"/>
    <mergeCell ref="CF4:CH4"/>
    <mergeCell ref="CI4:CK4"/>
  </mergeCells>
  <phoneticPr fontId="3"/>
  <pageMargins left="0.70866141732283472" right="0.19685039370078741" top="0.59055118110236227" bottom="0.59055118110236227" header="0.31496062992125984" footer="0.31496062992125984"/>
  <pageSetup paperSize="8" scale="75" fitToHeight="0" pageOrder="overThenDown" orientation="landscape" r:id="rId1"/>
  <headerFooter>
    <oddHeader>&amp;R&amp;"ＭＳ 明朝,標準"&amp;12医科･歯科健診受診傾向</oddHeader>
  </headerFooter>
  <rowBreaks count="3" manualBreakCount="3">
    <brk id="65" max="43" man="1"/>
    <brk id="125" max="43" man="1"/>
    <brk id="185" max="43" man="1"/>
  </rowBreaks>
  <colBreaks count="1" manualBreakCount="1">
    <brk id="24" max="229" man="1"/>
  </colBreaks>
  <ignoredErrors>
    <ignoredError sqref="AP6:AP7 AP10 AP13 AP19 AP16 AP28 AP25 AP22 AP43 AP40 AP37 AP34 AP31 AP55 AP52 AP49 AP46 AP76 AP73 AP70 AP67 AP64 AP61 AP97 AP91 AP88 AP85 AP82 AP79 AP94 AP127 AP124 AP121 AP118 AP115 AP112 AP109 AP106 AP103 AP100 AP160 AP157 AP154 AP151 AP148 AP145 AP142 AP139 AP136 AP133 AP130 AP211 AP208 AP205 AP202 AP199 AP196 AP193 AP190 AP187 AP184 AP181 AP178 AP175 AP172 AP169 AP166 AP163 AP227:AP230 AP226 AP223 AP220 AP217 AP214 AP58 AP8 AR8 AP9 AR9 AR10 AP11 AR11 AP12 AR12 AR13 AP14 AR14 AP15 AR15 AR16 AP17 AR17 AP18 AR18 AR19 AP20 AR20 AP21 AR21 AR22 AP23 AR23 AP24 AR24 AR25 AP26 AR26 AP27 AR27 AR28 AP29 AR29 AP30 AR30 AR31 AP32 AR32 AP33 AR33 AR34 AP35 AR35 AP36 AR36 AR37 AP38 AR38 AP39 AR39 AR40 AP41 AR41 AP42 AR42 AR43 AP44 AR44 AP45 AR45 AR46 AP47 AR47 AP48 AR48 AR49 AP50 AR50 AP51 AR51 AR52 AP53 AR53 AP54 AR54 AR55 AP56 AR56 AP57 AR57 AR58 AP59 AR59 AP60 AR60 AR61 AP62 AR62 AP63 AR63 AR64 AP65 AR65 AP66 AR66 AR67 AP68 AR68 AP69 AR69 AR70 AP71 AR71 AP72 AR72 AR73 AP74 AR74 AP75 AR75 AR76 AP77 AR77 AP78 AR78 AR79 AP80 AR80 AP81 AR81 AR82 AP83 AR83 AP84 AR84 AR85 AP86 AR86 AP87 AR87 AR88 AP89 AR89 AP90 AR90 AR91 AP92 AR92 AP93 AR93 AR94 AP95 AR95 AP96 AR96 AR97 AP98 AR98 AP99 AR99 AR100 AP101 AR101 AP102 AR102 AR103 AP104 AR104 AP105 AR105 AR106 AP107 AR107 AP108 AR108 AR109 AP110 AR110 AP111 AR111 AR112 AP113 AR113 AP114 AR114 AR115 AP116 AR116 AP117 AR117 AR118 AP119 AR119 AP120 AR120 AR121 AP122 AR122 AP123 AR123 AR124 AP125 AR125 AP126 AR126 AR127 AP128 AR128 AP129 AR129 AR130 AP131 AR131 AP132 AR132 AR133 AP134 AR134 AP135 AR135 AR136 AP137 AR137 AP138 AR138 AR139 AP140 AR140 AP141 AR141 AR142 AP143 AR143 AP144 AR144 AR145 AP146 AR146 AP147 AR147 AR148 AP149 AR149 AP150 AR150 AR151 AP152 AR152 AP153 AR153 AR154 AP155 AR155 AP156 AR156 AR157 AP158 AR158 AP159 AR159 AR160 AP161 AR161 AP162 AR162 AR163 AP164 AR164 AP165 AR165 AR166 AP167 AR167 AP168 AR168 AR169 AP170 AR170 AP171 AR171 AR172 AP173 AR173 AP174 AR174 AR175 AP176 AR176 AP177 AR177 AR178 AP179 AR179 AP180 AR180 AR181 AP182 AR182 AP183 AR183 AR184 AP185 AR185 AP186 AR186 AR187 AP188 AR188 AP189 AR189 AR190 AP191 AR191 AP192 AR192 AR193 AP194 AR194 AP195 AR195 AR196 AP197 AR197 AP198 AR198 AR199 AP200 AR200 AP201 AR201 AR202 AP203 AR203 AP204 AR204 AR205 AP206 AR206 AP207 AR207 AR208 AP209 AR209 AP210 AR210 AR211 AP212 AR212 AP213 AR213 AR214 AP215 AR215 AP216 AR216 AR217 AP218 AR218 AP219 AR219 AR220 AP221 AR221 AP222 AR222 AR223 AP224 AR224 AP225 AR225 AR226 AR227 G228:G230 I228:I230 L228:L230 N228:N230 Q228:Q230 S228:S230 V228:V230 X228:X230 AA228:AA230 AC228:AC230 AF228:AF230 AH228:AH230 AK228:AK230" formula="1"/>
    <ignoredError sqref="BK6:BK80 BE6:BE80 BG7:BG80 BI6:BI80 I6:I227 N6:N227 S6:S227 X6:X227 AC6:AC227 AH6:AH227 AM6:AO6 AQ6:AQ7 BF6:BH6 BJ6:BJ80 BL6:BL80 AM7:AO7 BF7:BF80 BH7:BH80"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dimension ref="B1:L3"/>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9" width="13.125" style="1" customWidth="1"/>
    <col min="10" max="10" width="20.625" style="1" customWidth="1"/>
    <col min="11" max="11" width="6.5" style="1" customWidth="1"/>
    <col min="12" max="12" width="20.625" style="1" customWidth="1"/>
    <col min="13" max="13" width="5.625" style="1" customWidth="1"/>
    <col min="14" max="16384" width="9" style="1"/>
  </cols>
  <sheetData>
    <row r="1" spans="2:12" ht="16.5" customHeight="1">
      <c r="B1" s="1" t="s">
        <v>256</v>
      </c>
    </row>
    <row r="2" spans="2:12" ht="16.5" customHeight="1">
      <c r="B2" s="1" t="s">
        <v>247</v>
      </c>
    </row>
    <row r="3" spans="2:12" ht="16.5" customHeight="1">
      <c r="B3" s="1" t="s">
        <v>258</v>
      </c>
      <c r="L3" s="1" t="s">
        <v>151</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7E671-E3F7-4235-8FD5-938828E61637}">
  <sheetPr codeName="Sheet21"/>
  <dimension ref="B1:J82"/>
  <sheetViews>
    <sheetView showGridLines="0" zoomScaleNormal="100" zoomScaleSheetLayoutView="39" workbookViewId="0"/>
  </sheetViews>
  <sheetFormatPr defaultColWidth="9" defaultRowHeight="13.5"/>
  <cols>
    <col min="1" max="1" width="4.625" style="1" customWidth="1"/>
    <col min="2" max="9" width="15.375" style="1" customWidth="1"/>
    <col min="10" max="10" width="20.625" style="1" customWidth="1"/>
    <col min="11" max="11" width="6.5" style="1" customWidth="1"/>
    <col min="12" max="12" width="20.625" style="1" customWidth="1"/>
    <col min="13" max="13" width="5.625" style="1" customWidth="1"/>
    <col min="14" max="16384" width="9" style="1"/>
  </cols>
  <sheetData>
    <row r="1" spans="2:10" ht="16.5" customHeight="1">
      <c r="B1" s="1" t="s">
        <v>259</v>
      </c>
    </row>
    <row r="2" spans="2:10" ht="16.5" customHeight="1">
      <c r="B2" s="1" t="s">
        <v>247</v>
      </c>
    </row>
    <row r="3" spans="2:10" ht="16.5" customHeight="1">
      <c r="B3" s="1" t="s">
        <v>258</v>
      </c>
      <c r="J3" s="1" t="s">
        <v>151</v>
      </c>
    </row>
    <row r="80" spans="2:2" ht="16.5" customHeight="1">
      <c r="B80" s="1" t="s">
        <v>260</v>
      </c>
    </row>
    <row r="81" spans="2:10" ht="16.5" customHeight="1">
      <c r="B81" s="1" t="s">
        <v>247</v>
      </c>
    </row>
    <row r="82" spans="2:10" ht="16.5" customHeight="1">
      <c r="B82" s="1" t="s">
        <v>258</v>
      </c>
      <c r="J82" s="1" t="s">
        <v>226</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rowBreaks count="1" manualBreakCount="1">
    <brk id="79"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5BF7F-B7AA-40EC-A5D0-75F04C979B21}">
  <dimension ref="A1:L50"/>
  <sheetViews>
    <sheetView showGridLines="0" zoomScaleNormal="100" zoomScaleSheetLayoutView="100" workbookViewId="0"/>
  </sheetViews>
  <sheetFormatPr defaultColWidth="9" defaultRowHeight="13.5"/>
  <cols>
    <col min="1" max="1" width="4.625" style="30" customWidth="1"/>
    <col min="2" max="2" width="6.125" style="30" customWidth="1"/>
    <col min="3" max="8" width="16.625" style="30" customWidth="1"/>
    <col min="9" max="9" width="9" style="30"/>
    <col min="10" max="10" width="4.625" style="30" customWidth="1"/>
    <col min="11" max="16384" width="9" style="30"/>
  </cols>
  <sheetData>
    <row r="1" spans="1:8" ht="16.5" customHeight="1">
      <c r="B1" s="1" t="s">
        <v>297</v>
      </c>
    </row>
    <row r="2" spans="1:8" ht="16.5" customHeight="1">
      <c r="B2" s="1" t="s">
        <v>157</v>
      </c>
    </row>
    <row r="3" spans="1:8" ht="18" customHeight="1">
      <c r="A3" s="1"/>
      <c r="B3" s="326" t="s">
        <v>298</v>
      </c>
      <c r="C3" s="326"/>
      <c r="D3" s="331" t="s">
        <v>146</v>
      </c>
      <c r="E3" s="352" t="s">
        <v>299</v>
      </c>
      <c r="F3" s="353"/>
      <c r="G3" s="353"/>
      <c r="H3" s="324"/>
    </row>
    <row r="4" spans="1:8" ht="42" customHeight="1">
      <c r="B4" s="326"/>
      <c r="C4" s="326"/>
      <c r="D4" s="332"/>
      <c r="E4" s="41" t="s">
        <v>300</v>
      </c>
      <c r="F4" s="151" t="s">
        <v>301</v>
      </c>
      <c r="G4" s="152" t="s">
        <v>302</v>
      </c>
      <c r="H4" s="152" t="s">
        <v>303</v>
      </c>
    </row>
    <row r="5" spans="1:8" ht="35.450000000000003" customHeight="1">
      <c r="B5" s="327" t="s">
        <v>304</v>
      </c>
      <c r="C5" s="328"/>
      <c r="D5" s="190">
        <f>市区町村別_医科健診受診状況別生活習慣病一人当たりの医療費!AN228</f>
        <v>304271</v>
      </c>
      <c r="E5" s="191">
        <f>市区町村別_医科健診受診状況別生活習慣病一人当たりの医療費!AO228</f>
        <v>28132683273</v>
      </c>
      <c r="F5" s="192">
        <f>市区町村別_医科健診受診状況別生活習慣病一人当たりの医療費!AP228</f>
        <v>267864</v>
      </c>
      <c r="G5" s="154">
        <f>市区町村別_医科健診受診状況別生活習慣病一人当たりの医療費!AQ228</f>
        <v>0.88034679611267586</v>
      </c>
      <c r="H5" s="73">
        <f>市区町村別_医科健診受診状況別生活習慣病一人当たりの医療費!AR228</f>
        <v>105025.99555371383</v>
      </c>
    </row>
    <row r="6" spans="1:8" ht="35.450000000000003" customHeight="1" thickBot="1">
      <c r="B6" s="329" t="s">
        <v>305</v>
      </c>
      <c r="C6" s="330"/>
      <c r="D6" s="190">
        <f>市区町村別_医科健診受診状況別生活習慣病一人当たりの医療費!AN229</f>
        <v>1018446</v>
      </c>
      <c r="E6" s="191">
        <f>市区町村別_医科健診受診状況別生活習慣病一人当たりの医療費!AO229</f>
        <v>172204215010</v>
      </c>
      <c r="F6" s="192">
        <f>市区町村別_医科健診受診状況別生活習慣病一人当たりの医療費!AP229</f>
        <v>856838</v>
      </c>
      <c r="G6" s="154">
        <f>市区町村別_医科健診受診状況別生活習慣病一人当たりの医療費!AQ229</f>
        <v>0.84131902918760548</v>
      </c>
      <c r="H6" s="73">
        <f>市区町村別_医科健診受診状況別生活習慣病一人当たりの医療費!AR229</f>
        <v>200976.39811726371</v>
      </c>
    </row>
    <row r="7" spans="1:8" ht="35.450000000000003" customHeight="1" thickTop="1">
      <c r="B7" s="323" t="s">
        <v>67</v>
      </c>
      <c r="C7" s="323"/>
      <c r="D7" s="74">
        <f>市区町村別_医科健診受診状況別生活習慣病一人当たりの医療費!AN230</f>
        <v>1322717</v>
      </c>
      <c r="E7" s="155">
        <f>市区町村別_医科健診受診状況別生活習慣病一人当たりの医療費!AO230</f>
        <v>200336898283</v>
      </c>
      <c r="F7" s="74">
        <f>市区町村別_医科健診受診状況別生活習慣病一人当たりの医療費!AP230</f>
        <v>1124702</v>
      </c>
      <c r="G7" s="156">
        <f>市区町村別_医科健診受診状況別生活習慣病一人当たりの医療費!AQ230</f>
        <v>0.85029677550073068</v>
      </c>
      <c r="H7" s="74">
        <f>市区町村別_医科健診受診状況別生活習慣病一人当たりの医療費!AR230</f>
        <v>178124.42609953569</v>
      </c>
    </row>
    <row r="8" spans="1:8" ht="13.5" customHeight="1">
      <c r="B8" s="111" t="s">
        <v>294</v>
      </c>
      <c r="C8" s="33"/>
      <c r="D8" s="33"/>
      <c r="E8" s="32"/>
    </row>
    <row r="9" spans="1:8" ht="13.5" customHeight="1">
      <c r="B9" s="5" t="s">
        <v>285</v>
      </c>
      <c r="C9" s="33"/>
      <c r="D9" s="33"/>
      <c r="E9" s="32"/>
    </row>
    <row r="10" spans="1:8" ht="13.5" customHeight="1">
      <c r="B10" s="6" t="s">
        <v>349</v>
      </c>
      <c r="C10" s="33"/>
      <c r="D10" s="33"/>
      <c r="E10" s="32"/>
    </row>
    <row r="11" spans="1:8" ht="13.5" customHeight="1">
      <c r="B11" s="34" t="s">
        <v>204</v>
      </c>
      <c r="C11" s="36"/>
      <c r="D11" s="36"/>
    </row>
    <row r="12" spans="1:8">
      <c r="B12" s="35" t="s">
        <v>158</v>
      </c>
      <c r="C12" s="36"/>
      <c r="D12" s="36"/>
    </row>
    <row r="13" spans="1:8">
      <c r="B13" s="86" t="s">
        <v>159</v>
      </c>
      <c r="C13" s="36"/>
      <c r="D13" s="36"/>
    </row>
    <row r="14" spans="1:8" ht="15" customHeight="1">
      <c r="B14" s="34"/>
      <c r="C14" s="36"/>
      <c r="D14" s="36"/>
    </row>
    <row r="15" spans="1:8" ht="13.5" customHeight="1">
      <c r="B15" s="34"/>
      <c r="C15" s="36"/>
      <c r="D15" s="36"/>
    </row>
    <row r="16" spans="1:8" ht="16.5" customHeight="1">
      <c r="B16" s="1" t="s">
        <v>297</v>
      </c>
    </row>
    <row r="17" spans="2:12" ht="16.5" customHeight="1">
      <c r="B17" s="1" t="s">
        <v>157</v>
      </c>
      <c r="L17" s="139"/>
    </row>
    <row r="18" spans="2:12">
      <c r="K18" s="79" t="s">
        <v>164</v>
      </c>
      <c r="L18" s="139"/>
    </row>
    <row r="19" spans="2:12">
      <c r="K19" s="79" t="s">
        <v>306</v>
      </c>
    </row>
    <row r="20" spans="2:12">
      <c r="K20" s="139"/>
    </row>
    <row r="47" spans="2:2" ht="16.5" customHeight="1"/>
    <row r="48" spans="2:2" ht="13.5" customHeight="1">
      <c r="B48" s="111" t="s">
        <v>294</v>
      </c>
    </row>
    <row r="49" spans="2:5" ht="13.5" customHeight="1">
      <c r="B49" s="5" t="s">
        <v>285</v>
      </c>
      <c r="C49" s="33"/>
      <c r="D49" s="33"/>
      <c r="E49" s="32"/>
    </row>
    <row r="50" spans="2:5">
      <c r="B50" s="6" t="s">
        <v>349</v>
      </c>
      <c r="C50" s="33"/>
      <c r="D50" s="33"/>
      <c r="E50" s="32"/>
    </row>
  </sheetData>
  <mergeCells count="6">
    <mergeCell ref="B7:C7"/>
    <mergeCell ref="B3:C4"/>
    <mergeCell ref="D3:D4"/>
    <mergeCell ref="E3:H3"/>
    <mergeCell ref="B5:C5"/>
    <mergeCell ref="B6:C6"/>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55147-E343-4807-8599-E92E85364253}">
  <dimension ref="A1:BL231"/>
  <sheetViews>
    <sheetView showGridLines="0" zoomScaleNormal="100" zoomScaleSheetLayoutView="100" workbookViewId="0"/>
  </sheetViews>
  <sheetFormatPr defaultColWidth="9" defaultRowHeight="13.5"/>
  <cols>
    <col min="1" max="1" width="4.625" style="1" customWidth="1"/>
    <col min="2" max="2" width="3.125" style="1" customWidth="1"/>
    <col min="3" max="3" width="25.625" style="1" customWidth="1"/>
    <col min="4" max="4" width="33.625" style="1" customWidth="1"/>
    <col min="5" max="44" width="10.625" style="1" customWidth="1"/>
    <col min="45" max="46" width="9.625" style="1" customWidth="1"/>
    <col min="47" max="47" width="4.25" style="1" customWidth="1"/>
    <col min="48" max="48" width="14.125" style="1" customWidth="1"/>
    <col min="49" max="52" width="9.625" style="1" customWidth="1"/>
    <col min="53" max="53" width="9" style="1"/>
    <col min="54" max="54" width="15.75" style="1" bestFit="1" customWidth="1"/>
    <col min="55" max="58" width="9.625" style="1" customWidth="1"/>
    <col min="59" max="60" width="9" style="1"/>
    <col min="61" max="61" width="11.625" style="1" bestFit="1" customWidth="1"/>
    <col min="62" max="62" width="9" style="1"/>
    <col min="63" max="63" width="11.625" style="1" bestFit="1" customWidth="1"/>
    <col min="64" max="16384" width="9" style="1"/>
  </cols>
  <sheetData>
    <row r="1" spans="1:64" ht="16.5" customHeight="1">
      <c r="B1" s="1" t="s">
        <v>297</v>
      </c>
    </row>
    <row r="2" spans="1:64" ht="16.5" customHeight="1">
      <c r="B2" s="1" t="s">
        <v>257</v>
      </c>
      <c r="AV2" s="2" t="s">
        <v>124</v>
      </c>
      <c r="BB2" s="2" t="s">
        <v>124</v>
      </c>
      <c r="BH2" s="1" t="s">
        <v>344</v>
      </c>
    </row>
    <row r="3" spans="1:64" ht="16.5" customHeight="1">
      <c r="B3" s="346"/>
      <c r="C3" s="349" t="s">
        <v>133</v>
      </c>
      <c r="D3" s="316" t="s">
        <v>339</v>
      </c>
      <c r="E3" s="336" t="s">
        <v>58</v>
      </c>
      <c r="F3" s="337"/>
      <c r="G3" s="337"/>
      <c r="H3" s="337"/>
      <c r="I3" s="338"/>
      <c r="J3" s="336" t="s">
        <v>59</v>
      </c>
      <c r="K3" s="337"/>
      <c r="L3" s="337"/>
      <c r="M3" s="337"/>
      <c r="N3" s="338"/>
      <c r="O3" s="336" t="s">
        <v>60</v>
      </c>
      <c r="P3" s="337"/>
      <c r="Q3" s="337"/>
      <c r="R3" s="337"/>
      <c r="S3" s="338"/>
      <c r="T3" s="336" t="s">
        <v>61</v>
      </c>
      <c r="U3" s="337"/>
      <c r="V3" s="337"/>
      <c r="W3" s="337"/>
      <c r="X3" s="338"/>
      <c r="Y3" s="336" t="s">
        <v>62</v>
      </c>
      <c r="Z3" s="337"/>
      <c r="AA3" s="337"/>
      <c r="AB3" s="337"/>
      <c r="AC3" s="338"/>
      <c r="AD3" s="336" t="s">
        <v>63</v>
      </c>
      <c r="AE3" s="337"/>
      <c r="AF3" s="337"/>
      <c r="AG3" s="337"/>
      <c r="AH3" s="338"/>
      <c r="AI3" s="336" t="s">
        <v>64</v>
      </c>
      <c r="AJ3" s="337"/>
      <c r="AK3" s="337"/>
      <c r="AL3" s="337"/>
      <c r="AM3" s="338"/>
      <c r="AN3" s="336" t="s">
        <v>57</v>
      </c>
      <c r="AO3" s="337"/>
      <c r="AP3" s="337"/>
      <c r="AQ3" s="337"/>
      <c r="AR3" s="338"/>
      <c r="AS3" s="70"/>
      <c r="AT3" s="70"/>
      <c r="AV3" s="262" t="s">
        <v>133</v>
      </c>
      <c r="AW3" s="270" t="s">
        <v>304</v>
      </c>
      <c r="AX3" s="272"/>
      <c r="AY3" s="291" t="s">
        <v>305</v>
      </c>
      <c r="AZ3" s="291"/>
      <c r="BB3" s="262" t="s">
        <v>239</v>
      </c>
      <c r="BC3" s="270" t="s">
        <v>304</v>
      </c>
      <c r="BD3" s="272"/>
      <c r="BE3" s="291" t="s">
        <v>305</v>
      </c>
      <c r="BF3" s="291"/>
      <c r="BH3" s="355" t="s">
        <v>335</v>
      </c>
      <c r="BI3" s="270" t="s">
        <v>304</v>
      </c>
      <c r="BJ3" s="272"/>
      <c r="BK3" s="291" t="s">
        <v>305</v>
      </c>
      <c r="BL3" s="291"/>
    </row>
    <row r="4" spans="1:64" ht="16.5" customHeight="1">
      <c r="B4" s="347"/>
      <c r="C4" s="350"/>
      <c r="D4" s="316"/>
      <c r="E4" s="317" t="s">
        <v>146</v>
      </c>
      <c r="F4" s="300" t="s">
        <v>299</v>
      </c>
      <c r="G4" s="301"/>
      <c r="H4" s="301"/>
      <c r="I4" s="302"/>
      <c r="J4" s="317" t="s">
        <v>146</v>
      </c>
      <c r="K4" s="300" t="s">
        <v>299</v>
      </c>
      <c r="L4" s="301"/>
      <c r="M4" s="301"/>
      <c r="N4" s="302"/>
      <c r="O4" s="317" t="s">
        <v>146</v>
      </c>
      <c r="P4" s="300" t="s">
        <v>299</v>
      </c>
      <c r="Q4" s="301"/>
      <c r="R4" s="301"/>
      <c r="S4" s="302"/>
      <c r="T4" s="317" t="s">
        <v>146</v>
      </c>
      <c r="U4" s="300" t="s">
        <v>299</v>
      </c>
      <c r="V4" s="301"/>
      <c r="W4" s="301"/>
      <c r="X4" s="302"/>
      <c r="Y4" s="317" t="s">
        <v>146</v>
      </c>
      <c r="Z4" s="300" t="s">
        <v>299</v>
      </c>
      <c r="AA4" s="301"/>
      <c r="AB4" s="301"/>
      <c r="AC4" s="302"/>
      <c r="AD4" s="317" t="s">
        <v>146</v>
      </c>
      <c r="AE4" s="300" t="s">
        <v>299</v>
      </c>
      <c r="AF4" s="301"/>
      <c r="AG4" s="301"/>
      <c r="AH4" s="302"/>
      <c r="AI4" s="317" t="s">
        <v>146</v>
      </c>
      <c r="AJ4" s="300" t="s">
        <v>299</v>
      </c>
      <c r="AK4" s="301"/>
      <c r="AL4" s="301"/>
      <c r="AM4" s="302"/>
      <c r="AN4" s="317" t="s">
        <v>146</v>
      </c>
      <c r="AO4" s="300" t="s">
        <v>299</v>
      </c>
      <c r="AP4" s="301"/>
      <c r="AQ4" s="301"/>
      <c r="AR4" s="302"/>
      <c r="AS4" s="67"/>
      <c r="AT4" s="67"/>
      <c r="AV4" s="263"/>
      <c r="AW4" s="340" t="s">
        <v>307</v>
      </c>
      <c r="AX4" s="342"/>
      <c r="AY4" s="269" t="s">
        <v>307</v>
      </c>
      <c r="AZ4" s="269"/>
      <c r="BB4" s="263"/>
      <c r="BC4" s="340" t="s">
        <v>307</v>
      </c>
      <c r="BD4" s="342"/>
      <c r="BE4" s="269" t="s">
        <v>307</v>
      </c>
      <c r="BF4" s="269"/>
      <c r="BG4" s="72"/>
      <c r="BH4" s="355"/>
      <c r="BI4" s="340" t="s">
        <v>307</v>
      </c>
      <c r="BJ4" s="342"/>
      <c r="BK4" s="269" t="s">
        <v>307</v>
      </c>
      <c r="BL4" s="269"/>
    </row>
    <row r="5" spans="1:64" ht="50.1" customHeight="1">
      <c r="B5" s="348"/>
      <c r="C5" s="351"/>
      <c r="D5" s="316"/>
      <c r="E5" s="319"/>
      <c r="F5" s="41" t="s">
        <v>300</v>
      </c>
      <c r="G5" s="151" t="s">
        <v>301</v>
      </c>
      <c r="H5" s="152" t="s">
        <v>302</v>
      </c>
      <c r="I5" s="152" t="s">
        <v>308</v>
      </c>
      <c r="J5" s="319"/>
      <c r="K5" s="41" t="s">
        <v>300</v>
      </c>
      <c r="L5" s="151" t="s">
        <v>301</v>
      </c>
      <c r="M5" s="152" t="s">
        <v>302</v>
      </c>
      <c r="N5" s="152" t="s">
        <v>308</v>
      </c>
      <c r="O5" s="319"/>
      <c r="P5" s="41" t="s">
        <v>300</v>
      </c>
      <c r="Q5" s="151" t="s">
        <v>301</v>
      </c>
      <c r="R5" s="152" t="s">
        <v>302</v>
      </c>
      <c r="S5" s="152" t="s">
        <v>308</v>
      </c>
      <c r="T5" s="319"/>
      <c r="U5" s="41" t="s">
        <v>300</v>
      </c>
      <c r="V5" s="256" t="s">
        <v>301</v>
      </c>
      <c r="W5" s="152" t="s">
        <v>302</v>
      </c>
      <c r="X5" s="152" t="s">
        <v>308</v>
      </c>
      <c r="Y5" s="319"/>
      <c r="Z5" s="41" t="s">
        <v>300</v>
      </c>
      <c r="AA5" s="151" t="s">
        <v>301</v>
      </c>
      <c r="AB5" s="152" t="s">
        <v>302</v>
      </c>
      <c r="AC5" s="152" t="s">
        <v>308</v>
      </c>
      <c r="AD5" s="319"/>
      <c r="AE5" s="41" t="s">
        <v>300</v>
      </c>
      <c r="AF5" s="151" t="s">
        <v>301</v>
      </c>
      <c r="AG5" s="152" t="s">
        <v>302</v>
      </c>
      <c r="AH5" s="152" t="s">
        <v>308</v>
      </c>
      <c r="AI5" s="319"/>
      <c r="AJ5" s="41" t="s">
        <v>300</v>
      </c>
      <c r="AK5" s="151" t="s">
        <v>301</v>
      </c>
      <c r="AL5" s="152" t="s">
        <v>302</v>
      </c>
      <c r="AM5" s="152" t="s">
        <v>308</v>
      </c>
      <c r="AN5" s="319"/>
      <c r="AO5" s="41" t="s">
        <v>300</v>
      </c>
      <c r="AP5" s="151" t="s">
        <v>301</v>
      </c>
      <c r="AQ5" s="152" t="s">
        <v>302</v>
      </c>
      <c r="AR5" s="152" t="s">
        <v>308</v>
      </c>
      <c r="AS5" s="71"/>
      <c r="AT5" s="71"/>
      <c r="AV5" s="264"/>
      <c r="AW5" s="75" t="s">
        <v>309</v>
      </c>
      <c r="AX5" s="160" t="s">
        <v>302</v>
      </c>
      <c r="AY5" s="161" t="s">
        <v>309</v>
      </c>
      <c r="AZ5" s="160" t="s">
        <v>302</v>
      </c>
      <c r="BB5" s="264"/>
      <c r="BC5" s="75" t="s">
        <v>309</v>
      </c>
      <c r="BD5" s="160" t="s">
        <v>302</v>
      </c>
      <c r="BE5" s="161" t="s">
        <v>309</v>
      </c>
      <c r="BF5" s="160" t="s">
        <v>302</v>
      </c>
      <c r="BG5" s="72"/>
      <c r="BH5" s="355"/>
      <c r="BI5" s="160" t="s">
        <v>306</v>
      </c>
      <c r="BJ5" s="160" t="s">
        <v>302</v>
      </c>
      <c r="BK5" s="161" t="s">
        <v>306</v>
      </c>
      <c r="BL5" s="160" t="s">
        <v>302</v>
      </c>
    </row>
    <row r="6" spans="1:64" ht="13.5" customHeight="1">
      <c r="A6" s="55"/>
      <c r="B6" s="282">
        <v>1</v>
      </c>
      <c r="C6" s="343" t="s">
        <v>50</v>
      </c>
      <c r="D6" s="54" t="s">
        <v>310</v>
      </c>
      <c r="E6" s="175">
        <v>72</v>
      </c>
      <c r="F6" s="176">
        <v>7439257</v>
      </c>
      <c r="G6" s="201">
        <v>60</v>
      </c>
      <c r="H6" s="194">
        <f t="shared" ref="H6:H69" si="0">IFERROR(G6/E6,"-")</f>
        <v>0.83333333333333337</v>
      </c>
      <c r="I6" s="176">
        <f t="shared" ref="I6:I69" si="1">IFERROR(F6/G6,"-")</f>
        <v>123987.61666666667</v>
      </c>
      <c r="J6" s="175">
        <v>192</v>
      </c>
      <c r="K6" s="176">
        <v>19320890</v>
      </c>
      <c r="L6" s="201">
        <v>171</v>
      </c>
      <c r="M6" s="194">
        <f>IFERROR(L6/J6,"-")</f>
        <v>0.890625</v>
      </c>
      <c r="N6" s="176">
        <f t="shared" ref="N6:N69" si="2">IFERROR(K6/L6,"-")</f>
        <v>112987.66081871346</v>
      </c>
      <c r="O6" s="175">
        <v>26166</v>
      </c>
      <c r="P6" s="176">
        <v>2215224019</v>
      </c>
      <c r="Q6" s="201">
        <v>22352</v>
      </c>
      <c r="R6" s="194">
        <f>IFERROR(Q6/O6,"-")</f>
        <v>0.85423832454330051</v>
      </c>
      <c r="S6" s="176">
        <f t="shared" ref="S6:S69" si="3">IFERROR(P6/Q6,"-")</f>
        <v>99106.300062634211</v>
      </c>
      <c r="T6" s="175">
        <v>16435</v>
      </c>
      <c r="U6" s="176">
        <v>1678937969</v>
      </c>
      <c r="V6" s="201">
        <v>14830</v>
      </c>
      <c r="W6" s="194">
        <f>IFERROR(V6/T6,"-")</f>
        <v>0.90234256160632798</v>
      </c>
      <c r="X6" s="201">
        <f t="shared" ref="X6:X69" si="4">IFERROR(U6/V6,"-")</f>
        <v>113212.27033041132</v>
      </c>
      <c r="Y6" s="175">
        <v>8039</v>
      </c>
      <c r="Z6" s="176">
        <v>893949818</v>
      </c>
      <c r="AA6" s="201">
        <v>7443</v>
      </c>
      <c r="AB6" s="194">
        <f>IFERROR(AA6/Y6,"-")</f>
        <v>0.9258614255504416</v>
      </c>
      <c r="AC6" s="176">
        <f t="shared" ref="AC6:AC69" si="5">IFERROR(Z6/AA6,"-")</f>
        <v>120106.11554480719</v>
      </c>
      <c r="AD6" s="175">
        <v>2826</v>
      </c>
      <c r="AE6" s="176">
        <v>355354647</v>
      </c>
      <c r="AF6" s="201">
        <v>2635</v>
      </c>
      <c r="AG6" s="194">
        <f>IFERROR(AF6/AD6,"-")</f>
        <v>0.93241330502477004</v>
      </c>
      <c r="AH6" s="176">
        <f t="shared" ref="AH6:AH69" si="6">IFERROR(AE6/AF6,"-")</f>
        <v>134859.44857685009</v>
      </c>
      <c r="AI6" s="175">
        <v>533</v>
      </c>
      <c r="AJ6" s="176">
        <v>57392844</v>
      </c>
      <c r="AK6" s="201">
        <v>496</v>
      </c>
      <c r="AL6" s="194">
        <f>IFERROR(AK6/AI6,"-")</f>
        <v>0.93058161350844282</v>
      </c>
      <c r="AM6" s="176">
        <f t="shared" ref="AM6:AM69" si="7">IFERROR(AJ6/AK6,"-")</f>
        <v>115711.37903225806</v>
      </c>
      <c r="AN6" s="175">
        <f>SUM(E6,J6,O6,T6,Y6,AD6,AI6)</f>
        <v>54263</v>
      </c>
      <c r="AO6" s="176">
        <f>SUM(F6,K6,P6,U6,Z6,AE6,AJ6)</f>
        <v>5227619444</v>
      </c>
      <c r="AP6" s="201">
        <f t="shared" ref="AP6:AP69" si="8">SUM(G6,L6,Q6,V6,AA6,AF6,AK6)</f>
        <v>47987</v>
      </c>
      <c r="AQ6" s="194">
        <f t="shared" ref="AQ6:AQ69" si="9">IFERROR(AP6/AN6,"-")</f>
        <v>0.8843410795569725</v>
      </c>
      <c r="AR6" s="201">
        <f t="shared" ref="AR6:AR69" si="10">IFERROR(AO6/AP6,"-")</f>
        <v>108938.24252401693</v>
      </c>
      <c r="AS6" s="69"/>
      <c r="AT6" s="69"/>
      <c r="AU6" s="2">
        <v>1</v>
      </c>
      <c r="AV6" s="8" t="s">
        <v>50</v>
      </c>
      <c r="AW6" s="87">
        <f>INDEX($AR:$AR,(ROW()+(AU6*2)-2))</f>
        <v>108938.24252401693</v>
      </c>
      <c r="AX6" s="169">
        <f>INDEX($AQ:$AQ,(ROW()+(AU6*2)-2))</f>
        <v>0.8843410795569725</v>
      </c>
      <c r="AY6" s="87">
        <f t="shared" ref="AY6:AY37" si="11">INDEX($AR:$AR,(ROW()+(AU6*2)-1))</f>
        <v>203222.94363135891</v>
      </c>
      <c r="AZ6" s="170">
        <f>INDEX($AQ:$AQ,(ROW()+(AU6*2)-1))</f>
        <v>0.85037505733790242</v>
      </c>
      <c r="BB6" s="56" t="s">
        <v>50</v>
      </c>
      <c r="BC6" s="87">
        <f>VLOOKUP($BB6,$AV$6:$AZ$80,2,0)</f>
        <v>108938.24252401693</v>
      </c>
      <c r="BD6" s="169">
        <f>VLOOKUP($BB6,$AV$6:$AZ$80,3,0)</f>
        <v>0.8843410795569725</v>
      </c>
      <c r="BE6" s="87">
        <f>VLOOKUP($BB6,$AV$6:$AZ$80,4,0)</f>
        <v>203222.94363135891</v>
      </c>
      <c r="BF6" s="170">
        <f>VLOOKUP($BB6,$AV$6:$AZ$80,5,0)</f>
        <v>0.85037505733790242</v>
      </c>
      <c r="BH6" s="354" t="s">
        <v>336</v>
      </c>
      <c r="BI6" s="171">
        <v>0</v>
      </c>
      <c r="BJ6" s="172">
        <f>$BD$49</f>
        <v>0.88034679611267586</v>
      </c>
      <c r="BK6" s="171">
        <v>0</v>
      </c>
      <c r="BL6" s="172">
        <f>$BF$49</f>
        <v>0.84131902918760548</v>
      </c>
    </row>
    <row r="7" spans="1:64" ht="13.5" customHeight="1">
      <c r="A7" s="55"/>
      <c r="B7" s="283"/>
      <c r="C7" s="344"/>
      <c r="D7" s="49" t="s">
        <v>311</v>
      </c>
      <c r="E7" s="224">
        <v>512</v>
      </c>
      <c r="F7" s="212">
        <v>310471736</v>
      </c>
      <c r="G7" s="209">
        <v>432</v>
      </c>
      <c r="H7" s="196">
        <f t="shared" si="0"/>
        <v>0.84375</v>
      </c>
      <c r="I7" s="212">
        <f t="shared" si="1"/>
        <v>718684.57407407404</v>
      </c>
      <c r="J7" s="224">
        <v>1465</v>
      </c>
      <c r="K7" s="212">
        <v>1183694991</v>
      </c>
      <c r="L7" s="209">
        <v>1287</v>
      </c>
      <c r="M7" s="196">
        <f>IFERROR(L7/J7,"-")</f>
        <v>0.87849829351535835</v>
      </c>
      <c r="N7" s="212">
        <f t="shared" si="2"/>
        <v>919731.92773892777</v>
      </c>
      <c r="O7" s="224">
        <v>108467</v>
      </c>
      <c r="P7" s="212">
        <v>15963407591</v>
      </c>
      <c r="Q7" s="209">
        <v>86502</v>
      </c>
      <c r="R7" s="196">
        <f>IFERROR(Q7/O7,"-")</f>
        <v>0.79749601261213088</v>
      </c>
      <c r="S7" s="212">
        <f t="shared" si="3"/>
        <v>184543.79772722017</v>
      </c>
      <c r="T7" s="224">
        <v>85841</v>
      </c>
      <c r="U7" s="212">
        <v>15946478980</v>
      </c>
      <c r="V7" s="209">
        <v>75496</v>
      </c>
      <c r="W7" s="196">
        <f>IFERROR(V7/T7,"-")</f>
        <v>0.87948649246863386</v>
      </c>
      <c r="X7" s="209">
        <f t="shared" si="4"/>
        <v>211222.83273286003</v>
      </c>
      <c r="Y7" s="224">
        <v>59174</v>
      </c>
      <c r="Z7" s="212">
        <v>11137262024</v>
      </c>
      <c r="AA7" s="209">
        <v>53108</v>
      </c>
      <c r="AB7" s="196">
        <f>IFERROR(AA7/Y7,"-")</f>
        <v>0.89748876195626459</v>
      </c>
      <c r="AC7" s="212">
        <f t="shared" si="5"/>
        <v>209709.6863749341</v>
      </c>
      <c r="AD7" s="224">
        <v>30796</v>
      </c>
      <c r="AE7" s="212">
        <v>5304814687</v>
      </c>
      <c r="AF7" s="209">
        <v>27016</v>
      </c>
      <c r="AG7" s="196">
        <f>IFERROR(AF7/AD7,"-")</f>
        <v>0.87725678659566175</v>
      </c>
      <c r="AH7" s="212">
        <f t="shared" si="6"/>
        <v>196358.25758809593</v>
      </c>
      <c r="AI7" s="224">
        <v>10233</v>
      </c>
      <c r="AJ7" s="212">
        <v>1391657877</v>
      </c>
      <c r="AK7" s="209">
        <v>8285</v>
      </c>
      <c r="AL7" s="196">
        <f>IFERROR(AK7/AI7,"-")</f>
        <v>0.80963549301280169</v>
      </c>
      <c r="AM7" s="212">
        <f t="shared" si="7"/>
        <v>167973.18974049488</v>
      </c>
      <c r="AN7" s="224">
        <f>SUM(E7,J7,O7,T7,Y7,AD7,AI7)</f>
        <v>296488</v>
      </c>
      <c r="AO7" s="212">
        <f t="shared" ref="AN7:AO54" si="12">SUM(F7,K7,P7,U7,Z7,AE7,AJ7)</f>
        <v>51237787886</v>
      </c>
      <c r="AP7" s="209">
        <f t="shared" si="8"/>
        <v>252126</v>
      </c>
      <c r="AQ7" s="196">
        <f t="shared" si="9"/>
        <v>0.85037505733790242</v>
      </c>
      <c r="AR7" s="209">
        <f t="shared" si="10"/>
        <v>203222.94363135891</v>
      </c>
      <c r="AS7" s="69"/>
      <c r="AT7" s="69"/>
      <c r="AU7" s="2">
        <v>2</v>
      </c>
      <c r="AV7" s="8" t="s">
        <v>98</v>
      </c>
      <c r="AW7" s="87">
        <f>INDEX($AR:$AR,(ROW()+(AU7*2)-2))</f>
        <v>112571.05146680391</v>
      </c>
      <c r="AX7" s="169">
        <f t="shared" ref="AX7:AX70" si="13">INDEX($AQ:$AQ,(ROW()+(AU7*2)-2))</f>
        <v>0.84958460865763008</v>
      </c>
      <c r="AY7" s="87">
        <f t="shared" si="11"/>
        <v>197152.8673037246</v>
      </c>
      <c r="AZ7" s="170">
        <f t="shared" ref="AZ7:AZ70" si="14">INDEX($AQ:$AQ,(ROW()+(AU7*2)-1))</f>
        <v>0.83414855072463767</v>
      </c>
      <c r="BB7" s="56" t="s">
        <v>30</v>
      </c>
      <c r="BC7" s="87">
        <f t="shared" ref="BC7:BC49" si="15">VLOOKUP($BB7,$AV$6:$AZ$80,2,0)</f>
        <v>103393.23193357435</v>
      </c>
      <c r="BD7" s="169">
        <f t="shared" ref="BD7:BD49" si="16">VLOOKUP($BB7,$AV$6:$AZ$80,3,0)</f>
        <v>0.87238762000485215</v>
      </c>
      <c r="BE7" s="87">
        <f t="shared" ref="BE7:BE49" si="17">VLOOKUP($BB7,$AV$6:$AZ$80,4,0)</f>
        <v>202089.84821980537</v>
      </c>
      <c r="BF7" s="170">
        <f t="shared" ref="BF7:BF49" si="18">VLOOKUP($BB7,$AV$6:$AZ$80,5,0)</f>
        <v>0.84029975661609801</v>
      </c>
      <c r="BH7" s="355"/>
      <c r="BI7" s="171">
        <v>200000</v>
      </c>
      <c r="BJ7" s="172">
        <f t="shared" ref="BJ7" si="19">$BD$49</f>
        <v>0.88034679611267586</v>
      </c>
      <c r="BK7" s="171">
        <v>300000</v>
      </c>
      <c r="BL7" s="172">
        <f t="shared" ref="BL7" si="20">$BF$49</f>
        <v>0.84131902918760548</v>
      </c>
    </row>
    <row r="8" spans="1:64" ht="13.5" customHeight="1">
      <c r="A8" s="55"/>
      <c r="B8" s="284"/>
      <c r="C8" s="345"/>
      <c r="D8" s="53" t="s">
        <v>67</v>
      </c>
      <c r="E8" s="181">
        <v>584</v>
      </c>
      <c r="F8" s="182">
        <v>317910993</v>
      </c>
      <c r="G8" s="218">
        <v>492</v>
      </c>
      <c r="H8" s="198">
        <f>IFERROR(G8/E8,"-")</f>
        <v>0.84246575342465757</v>
      </c>
      <c r="I8" s="182">
        <f t="shared" si="1"/>
        <v>646160.55487804883</v>
      </c>
      <c r="J8" s="181">
        <v>1657</v>
      </c>
      <c r="K8" s="182">
        <v>1203015881</v>
      </c>
      <c r="L8" s="218">
        <v>1458</v>
      </c>
      <c r="M8" s="198">
        <f>IFERROR(L8/J8,"-")</f>
        <v>0.87990343995171993</v>
      </c>
      <c r="N8" s="182">
        <f t="shared" si="2"/>
        <v>825113.77297668043</v>
      </c>
      <c r="O8" s="181">
        <v>134633</v>
      </c>
      <c r="P8" s="182">
        <v>18178631610</v>
      </c>
      <c r="Q8" s="218">
        <v>108854</v>
      </c>
      <c r="R8" s="198">
        <f>IFERROR(Q8/O8,"-")</f>
        <v>0.80852391315650696</v>
      </c>
      <c r="S8" s="182">
        <f t="shared" si="3"/>
        <v>167000.12502985651</v>
      </c>
      <c r="T8" s="181">
        <v>102276</v>
      </c>
      <c r="U8" s="182">
        <v>17625416949</v>
      </c>
      <c r="V8" s="218">
        <v>90326</v>
      </c>
      <c r="W8" s="198">
        <f>IFERROR(V8/T8,"-")</f>
        <v>0.8831592944581329</v>
      </c>
      <c r="X8" s="218">
        <f t="shared" si="4"/>
        <v>195131.15768438767</v>
      </c>
      <c r="Y8" s="181">
        <v>67213</v>
      </c>
      <c r="Z8" s="182">
        <v>12031211842</v>
      </c>
      <c r="AA8" s="218">
        <v>60551</v>
      </c>
      <c r="AB8" s="198">
        <f>IFERROR(AA8/Y8,"-")</f>
        <v>0.90088226979899722</v>
      </c>
      <c r="AC8" s="182">
        <f t="shared" si="5"/>
        <v>198695.51026407492</v>
      </c>
      <c r="AD8" s="181">
        <v>33622</v>
      </c>
      <c r="AE8" s="182">
        <v>5660169334</v>
      </c>
      <c r="AF8" s="218">
        <v>29651</v>
      </c>
      <c r="AG8" s="198">
        <f>IFERROR(AF8/AD8,"-")</f>
        <v>0.88189280828029271</v>
      </c>
      <c r="AH8" s="182">
        <f t="shared" si="6"/>
        <v>190893.03342214428</v>
      </c>
      <c r="AI8" s="181">
        <v>10766</v>
      </c>
      <c r="AJ8" s="182">
        <v>1449050721</v>
      </c>
      <c r="AK8" s="218">
        <v>8781</v>
      </c>
      <c r="AL8" s="198">
        <f>IFERROR(AK8/AI8,"-")</f>
        <v>0.81562325840609329</v>
      </c>
      <c r="AM8" s="182">
        <f t="shared" si="7"/>
        <v>165021.1503245644</v>
      </c>
      <c r="AN8" s="181">
        <f t="shared" si="12"/>
        <v>350751</v>
      </c>
      <c r="AO8" s="182">
        <f t="shared" si="12"/>
        <v>56465407330</v>
      </c>
      <c r="AP8" s="218">
        <f t="shared" si="8"/>
        <v>300113</v>
      </c>
      <c r="AQ8" s="198">
        <f t="shared" si="9"/>
        <v>0.85562977724938771</v>
      </c>
      <c r="AR8" s="218">
        <f t="shared" si="10"/>
        <v>188147.15567136378</v>
      </c>
      <c r="AS8" s="69"/>
      <c r="AT8" s="69"/>
      <c r="AU8" s="2">
        <v>3</v>
      </c>
      <c r="AV8" s="8" t="s">
        <v>99</v>
      </c>
      <c r="AW8" s="87">
        <f t="shared" ref="AW8:AW71" si="21">INDEX($AR:$AR,(ROW()+(AU8*2)-2))</f>
        <v>103397.96867061812</v>
      </c>
      <c r="AX8" s="169">
        <f t="shared" si="13"/>
        <v>0.87676317743132892</v>
      </c>
      <c r="AY8" s="87">
        <f t="shared" si="11"/>
        <v>205464.60784965908</v>
      </c>
      <c r="AZ8" s="170">
        <f t="shared" si="14"/>
        <v>0.85569944499786532</v>
      </c>
      <c r="BB8" s="56" t="s">
        <v>38</v>
      </c>
      <c r="BC8" s="87">
        <f t="shared" si="15"/>
        <v>106461.79238947957</v>
      </c>
      <c r="BD8" s="169">
        <f t="shared" si="16"/>
        <v>0.89156826875103945</v>
      </c>
      <c r="BE8" s="87">
        <f t="shared" si="17"/>
        <v>194303.06474711309</v>
      </c>
      <c r="BF8" s="170">
        <f t="shared" si="18"/>
        <v>0.85614989422786336</v>
      </c>
      <c r="BH8" s="354" t="s">
        <v>337</v>
      </c>
      <c r="BI8" s="171">
        <f>$BC$49</f>
        <v>105025.99555371383</v>
      </c>
      <c r="BJ8" s="173">
        <v>0</v>
      </c>
      <c r="BK8" s="171">
        <f>$BE$49</f>
        <v>200976.39811726371</v>
      </c>
      <c r="BL8" s="173">
        <v>0</v>
      </c>
    </row>
    <row r="9" spans="1:64" ht="13.5" customHeight="1">
      <c r="A9" s="55"/>
      <c r="B9" s="282">
        <v>2</v>
      </c>
      <c r="C9" s="343" t="s">
        <v>98</v>
      </c>
      <c r="D9" s="54" t="s">
        <v>312</v>
      </c>
      <c r="E9" s="175">
        <v>0</v>
      </c>
      <c r="F9" s="176">
        <v>0</v>
      </c>
      <c r="G9" s="201">
        <v>0</v>
      </c>
      <c r="H9" s="194" t="str">
        <f t="shared" si="0"/>
        <v>-</v>
      </c>
      <c r="I9" s="176" t="str">
        <f t="shared" si="1"/>
        <v>-</v>
      </c>
      <c r="J9" s="175">
        <v>10</v>
      </c>
      <c r="K9" s="176">
        <v>772649</v>
      </c>
      <c r="L9" s="201">
        <v>9</v>
      </c>
      <c r="M9" s="194">
        <f t="shared" ref="M9:M72" si="22">IFERROR(L9/J9,"-")</f>
        <v>0.9</v>
      </c>
      <c r="N9" s="176">
        <f t="shared" si="2"/>
        <v>85849.888888888891</v>
      </c>
      <c r="O9" s="175">
        <v>1154</v>
      </c>
      <c r="P9" s="176">
        <v>102773035</v>
      </c>
      <c r="Q9" s="201">
        <v>942</v>
      </c>
      <c r="R9" s="194">
        <f t="shared" ref="R9:R72" si="23">IFERROR(Q9/O9,"-")</f>
        <v>0.81629116117850953</v>
      </c>
      <c r="S9" s="176">
        <f t="shared" si="3"/>
        <v>109100.8864118896</v>
      </c>
      <c r="T9" s="175">
        <v>649</v>
      </c>
      <c r="U9" s="176">
        <v>70233224</v>
      </c>
      <c r="V9" s="201">
        <v>569</v>
      </c>
      <c r="W9" s="194">
        <f t="shared" ref="W9:W72" si="24">IFERROR(V9/T9,"-")</f>
        <v>0.87673343605546994</v>
      </c>
      <c r="X9" s="201">
        <f t="shared" si="4"/>
        <v>123432.73110720562</v>
      </c>
      <c r="Y9" s="175">
        <v>335</v>
      </c>
      <c r="Z9" s="176">
        <v>32509868</v>
      </c>
      <c r="AA9" s="201">
        <v>296</v>
      </c>
      <c r="AB9" s="194">
        <f t="shared" ref="AB9:AB72" si="25">IFERROR(AA9/Y9,"-")</f>
        <v>0.88358208955223883</v>
      </c>
      <c r="AC9" s="176">
        <f t="shared" si="5"/>
        <v>109830.63513513513</v>
      </c>
      <c r="AD9" s="175">
        <v>116</v>
      </c>
      <c r="AE9" s="176">
        <v>9996933</v>
      </c>
      <c r="AF9" s="201">
        <v>106</v>
      </c>
      <c r="AG9" s="194">
        <f t="shared" ref="AG9:AG72" si="26">IFERROR(AF9/AD9,"-")</f>
        <v>0.91379310344827591</v>
      </c>
      <c r="AH9" s="176">
        <f t="shared" si="6"/>
        <v>94310.688679245286</v>
      </c>
      <c r="AI9" s="175">
        <v>23</v>
      </c>
      <c r="AJ9" s="176">
        <v>2439844</v>
      </c>
      <c r="AK9" s="201">
        <v>21</v>
      </c>
      <c r="AL9" s="194">
        <f t="shared" ref="AL9:AL72" si="27">IFERROR(AK9/AI9,"-")</f>
        <v>0.91304347826086951</v>
      </c>
      <c r="AM9" s="176">
        <f t="shared" si="7"/>
        <v>116183.04761904762</v>
      </c>
      <c r="AN9" s="175">
        <f t="shared" si="12"/>
        <v>2287</v>
      </c>
      <c r="AO9" s="176">
        <f t="shared" si="12"/>
        <v>218725553</v>
      </c>
      <c r="AP9" s="201">
        <f t="shared" si="8"/>
        <v>1943</v>
      </c>
      <c r="AQ9" s="194">
        <f t="shared" si="9"/>
        <v>0.84958460865763008</v>
      </c>
      <c r="AR9" s="201">
        <f t="shared" si="10"/>
        <v>112571.05146680391</v>
      </c>
      <c r="AS9" s="69"/>
      <c r="AT9" s="69"/>
      <c r="AU9" s="2">
        <v>4</v>
      </c>
      <c r="AV9" s="8" t="s">
        <v>100</v>
      </c>
      <c r="AW9" s="87">
        <f t="shared" si="21"/>
        <v>124166.6059850374</v>
      </c>
      <c r="AX9" s="169">
        <f t="shared" si="13"/>
        <v>0.91709548313321898</v>
      </c>
      <c r="AY9" s="87">
        <f t="shared" si="11"/>
        <v>213576.0843373494</v>
      </c>
      <c r="AZ9" s="170">
        <f t="shared" si="14"/>
        <v>0.85544397463002109</v>
      </c>
      <c r="BB9" s="56" t="s">
        <v>1</v>
      </c>
      <c r="BC9" s="87">
        <f t="shared" si="15"/>
        <v>112035.84339724063</v>
      </c>
      <c r="BD9" s="169">
        <f t="shared" si="16"/>
        <v>0.87325927084963229</v>
      </c>
      <c r="BE9" s="87">
        <f t="shared" si="17"/>
        <v>201918.96580212811</v>
      </c>
      <c r="BF9" s="170">
        <f t="shared" si="18"/>
        <v>0.83262698328186557</v>
      </c>
      <c r="BH9" s="355"/>
      <c r="BI9" s="171">
        <f>$BC$49</f>
        <v>105025.99555371383</v>
      </c>
      <c r="BJ9" s="173">
        <v>1</v>
      </c>
      <c r="BK9" s="171">
        <f>$BE$49</f>
        <v>200976.39811726371</v>
      </c>
      <c r="BL9" s="173">
        <v>1</v>
      </c>
    </row>
    <row r="10" spans="1:64" ht="13.5" customHeight="1">
      <c r="A10" s="55"/>
      <c r="B10" s="283"/>
      <c r="C10" s="344"/>
      <c r="D10" s="49" t="s">
        <v>313</v>
      </c>
      <c r="E10" s="224">
        <v>18</v>
      </c>
      <c r="F10" s="212">
        <v>12446986</v>
      </c>
      <c r="G10" s="209">
        <v>16</v>
      </c>
      <c r="H10" s="195">
        <f t="shared" si="0"/>
        <v>0.88888888888888884</v>
      </c>
      <c r="I10" s="212">
        <f t="shared" si="1"/>
        <v>777936.625</v>
      </c>
      <c r="J10" s="224">
        <v>39</v>
      </c>
      <c r="K10" s="212">
        <v>26179176</v>
      </c>
      <c r="L10" s="209">
        <v>36</v>
      </c>
      <c r="M10" s="195">
        <f t="shared" si="22"/>
        <v>0.92307692307692313</v>
      </c>
      <c r="N10" s="212">
        <f t="shared" si="2"/>
        <v>727199.33333333337</v>
      </c>
      <c r="O10" s="224">
        <v>4258</v>
      </c>
      <c r="P10" s="212">
        <v>587747571</v>
      </c>
      <c r="Q10" s="209">
        <v>3320</v>
      </c>
      <c r="R10" s="195">
        <f t="shared" si="23"/>
        <v>0.77970878346641614</v>
      </c>
      <c r="S10" s="212">
        <f t="shared" si="3"/>
        <v>177032.40090361447</v>
      </c>
      <c r="T10" s="224">
        <v>3022</v>
      </c>
      <c r="U10" s="212">
        <v>542708921</v>
      </c>
      <c r="V10" s="209">
        <v>2604</v>
      </c>
      <c r="W10" s="195">
        <f t="shared" si="24"/>
        <v>0.86168100595632036</v>
      </c>
      <c r="X10" s="209">
        <f t="shared" si="4"/>
        <v>208413.56413210445</v>
      </c>
      <c r="Y10" s="224">
        <v>2069</v>
      </c>
      <c r="Z10" s="212">
        <v>366224809</v>
      </c>
      <c r="AA10" s="209">
        <v>1815</v>
      </c>
      <c r="AB10" s="195">
        <f t="shared" si="25"/>
        <v>0.87723537941034313</v>
      </c>
      <c r="AC10" s="212">
        <f t="shared" si="5"/>
        <v>201776.75426997244</v>
      </c>
      <c r="AD10" s="224">
        <v>1218</v>
      </c>
      <c r="AE10" s="212">
        <v>226848087</v>
      </c>
      <c r="AF10" s="209">
        <v>1074</v>
      </c>
      <c r="AG10" s="195">
        <f t="shared" si="26"/>
        <v>0.88177339901477836</v>
      </c>
      <c r="AH10" s="212">
        <f t="shared" si="6"/>
        <v>211217.95810055867</v>
      </c>
      <c r="AI10" s="224">
        <v>416</v>
      </c>
      <c r="AJ10" s="212">
        <v>53425205</v>
      </c>
      <c r="AK10" s="209">
        <v>344</v>
      </c>
      <c r="AL10" s="195">
        <f t="shared" si="27"/>
        <v>0.82692307692307687</v>
      </c>
      <c r="AM10" s="212">
        <f t="shared" si="7"/>
        <v>155305.82848837209</v>
      </c>
      <c r="AN10" s="224">
        <f t="shared" si="12"/>
        <v>11040</v>
      </c>
      <c r="AO10" s="212">
        <f t="shared" si="12"/>
        <v>1815580755</v>
      </c>
      <c r="AP10" s="209">
        <f t="shared" si="8"/>
        <v>9209</v>
      </c>
      <c r="AQ10" s="195">
        <f t="shared" si="9"/>
        <v>0.83414855072463767</v>
      </c>
      <c r="AR10" s="209">
        <f t="shared" si="10"/>
        <v>197152.8673037246</v>
      </c>
      <c r="AS10" s="69"/>
      <c r="AT10" s="69"/>
      <c r="AU10" s="2">
        <v>5</v>
      </c>
      <c r="AV10" s="8" t="s">
        <v>101</v>
      </c>
      <c r="AW10" s="87">
        <f t="shared" si="21"/>
        <v>93314.881237524954</v>
      </c>
      <c r="AX10" s="169">
        <f t="shared" si="13"/>
        <v>0.86603284356093346</v>
      </c>
      <c r="AY10" s="87">
        <f t="shared" si="11"/>
        <v>192730.11933559104</v>
      </c>
      <c r="AZ10" s="170">
        <f t="shared" si="14"/>
        <v>0.84241271566363263</v>
      </c>
      <c r="BB10" s="56" t="s">
        <v>2</v>
      </c>
      <c r="BC10" s="87">
        <f t="shared" si="15"/>
        <v>105550.29470955938</v>
      </c>
      <c r="BD10" s="169">
        <f t="shared" si="16"/>
        <v>0.91122534037232561</v>
      </c>
      <c r="BE10" s="87">
        <f t="shared" si="17"/>
        <v>233116.14990240728</v>
      </c>
      <c r="BF10" s="170">
        <f t="shared" si="18"/>
        <v>0.80886222502894434</v>
      </c>
    </row>
    <row r="11" spans="1:64" ht="13.5" customHeight="1">
      <c r="A11" s="55"/>
      <c r="B11" s="284"/>
      <c r="C11" s="345"/>
      <c r="D11" s="53" t="s">
        <v>67</v>
      </c>
      <c r="E11" s="181">
        <v>18</v>
      </c>
      <c r="F11" s="182">
        <v>12446986</v>
      </c>
      <c r="G11" s="218">
        <v>16</v>
      </c>
      <c r="H11" s="198">
        <f t="shared" si="0"/>
        <v>0.88888888888888884</v>
      </c>
      <c r="I11" s="182">
        <f t="shared" si="1"/>
        <v>777936.625</v>
      </c>
      <c r="J11" s="181">
        <v>49</v>
      </c>
      <c r="K11" s="182">
        <v>26951825</v>
      </c>
      <c r="L11" s="218">
        <v>45</v>
      </c>
      <c r="M11" s="198">
        <f t="shared" si="22"/>
        <v>0.91836734693877553</v>
      </c>
      <c r="N11" s="182">
        <f t="shared" si="2"/>
        <v>598929.4444444445</v>
      </c>
      <c r="O11" s="181">
        <v>5412</v>
      </c>
      <c r="P11" s="182">
        <v>690520606</v>
      </c>
      <c r="Q11" s="218">
        <v>4262</v>
      </c>
      <c r="R11" s="198">
        <f t="shared" si="23"/>
        <v>0.78750923872875089</v>
      </c>
      <c r="S11" s="182">
        <f t="shared" si="3"/>
        <v>162017.97419052088</v>
      </c>
      <c r="T11" s="181">
        <v>3671</v>
      </c>
      <c r="U11" s="182">
        <v>612942145</v>
      </c>
      <c r="V11" s="218">
        <v>3173</v>
      </c>
      <c r="W11" s="198">
        <f t="shared" si="24"/>
        <v>0.86434214110596563</v>
      </c>
      <c r="X11" s="218">
        <f t="shared" si="4"/>
        <v>193174.32871099905</v>
      </c>
      <c r="Y11" s="181">
        <v>2404</v>
      </c>
      <c r="Z11" s="182">
        <v>398734677</v>
      </c>
      <c r="AA11" s="218">
        <v>2111</v>
      </c>
      <c r="AB11" s="198">
        <f t="shared" si="25"/>
        <v>0.8781198003327787</v>
      </c>
      <c r="AC11" s="182">
        <f t="shared" si="5"/>
        <v>188884.26196115586</v>
      </c>
      <c r="AD11" s="181">
        <v>1334</v>
      </c>
      <c r="AE11" s="182">
        <v>236845020</v>
      </c>
      <c r="AF11" s="218">
        <v>1180</v>
      </c>
      <c r="AG11" s="198">
        <f t="shared" si="26"/>
        <v>0.88455772113943032</v>
      </c>
      <c r="AH11" s="182">
        <f t="shared" si="6"/>
        <v>200716.11864406778</v>
      </c>
      <c r="AI11" s="181">
        <v>439</v>
      </c>
      <c r="AJ11" s="182">
        <v>55865049</v>
      </c>
      <c r="AK11" s="218">
        <v>365</v>
      </c>
      <c r="AL11" s="198">
        <f t="shared" si="27"/>
        <v>0.83143507972665143</v>
      </c>
      <c r="AM11" s="182">
        <f t="shared" si="7"/>
        <v>153054.92876712329</v>
      </c>
      <c r="AN11" s="181">
        <f t="shared" si="12"/>
        <v>13327</v>
      </c>
      <c r="AO11" s="182">
        <f t="shared" si="12"/>
        <v>2034306308</v>
      </c>
      <c r="AP11" s="218">
        <f t="shared" si="8"/>
        <v>11152</v>
      </c>
      <c r="AQ11" s="198">
        <f t="shared" si="9"/>
        <v>0.83679747880243116</v>
      </c>
      <c r="AR11" s="218">
        <f t="shared" si="10"/>
        <v>182416.27582496413</v>
      </c>
      <c r="AS11" s="69"/>
      <c r="AT11" s="69"/>
      <c r="AU11" s="2">
        <v>6</v>
      </c>
      <c r="AV11" s="8" t="s">
        <v>102</v>
      </c>
      <c r="AW11" s="87">
        <f t="shared" si="21"/>
        <v>99509.892827699921</v>
      </c>
      <c r="AX11" s="169">
        <f t="shared" si="13"/>
        <v>0.88154069767441856</v>
      </c>
      <c r="AY11" s="87">
        <f t="shared" si="11"/>
        <v>208867.42776039857</v>
      </c>
      <c r="AZ11" s="170">
        <f t="shared" si="14"/>
        <v>0.86060424768172306</v>
      </c>
      <c r="BB11" s="56" t="s">
        <v>3</v>
      </c>
      <c r="BC11" s="87">
        <f t="shared" si="15"/>
        <v>109971.8594354215</v>
      </c>
      <c r="BD11" s="169">
        <f t="shared" si="16"/>
        <v>0.87222440834223391</v>
      </c>
      <c r="BE11" s="87">
        <f t="shared" si="17"/>
        <v>216638.16937297906</v>
      </c>
      <c r="BF11" s="170">
        <f t="shared" si="18"/>
        <v>0.8248869303026789</v>
      </c>
    </row>
    <row r="12" spans="1:64" ht="13.5" customHeight="1">
      <c r="A12" s="55"/>
      <c r="B12" s="282">
        <v>3</v>
      </c>
      <c r="C12" s="343" t="s">
        <v>99</v>
      </c>
      <c r="D12" s="54" t="s">
        <v>312</v>
      </c>
      <c r="E12" s="175">
        <v>1</v>
      </c>
      <c r="F12" s="176">
        <v>83786</v>
      </c>
      <c r="G12" s="201">
        <v>1</v>
      </c>
      <c r="H12" s="194">
        <f t="shared" si="0"/>
        <v>1</v>
      </c>
      <c r="I12" s="176">
        <f t="shared" si="1"/>
        <v>83786</v>
      </c>
      <c r="J12" s="175">
        <v>6</v>
      </c>
      <c r="K12" s="176">
        <v>1858653</v>
      </c>
      <c r="L12" s="201">
        <v>6</v>
      </c>
      <c r="M12" s="194">
        <f t="shared" si="22"/>
        <v>1</v>
      </c>
      <c r="N12" s="176">
        <f t="shared" si="2"/>
        <v>309775.5</v>
      </c>
      <c r="O12" s="175">
        <v>644</v>
      </c>
      <c r="P12" s="176">
        <v>52319377</v>
      </c>
      <c r="Q12" s="201">
        <v>544</v>
      </c>
      <c r="R12" s="194">
        <f t="shared" si="23"/>
        <v>0.84472049689440998</v>
      </c>
      <c r="S12" s="176">
        <f t="shared" si="3"/>
        <v>96175.325367647063</v>
      </c>
      <c r="T12" s="175">
        <v>370</v>
      </c>
      <c r="U12" s="176">
        <v>38373053</v>
      </c>
      <c r="V12" s="201">
        <v>330</v>
      </c>
      <c r="W12" s="194">
        <f t="shared" si="24"/>
        <v>0.89189189189189189</v>
      </c>
      <c r="X12" s="201">
        <f t="shared" si="4"/>
        <v>116281.97878787879</v>
      </c>
      <c r="Y12" s="175">
        <v>218</v>
      </c>
      <c r="Z12" s="176">
        <v>19286404</v>
      </c>
      <c r="AA12" s="201">
        <v>201</v>
      </c>
      <c r="AB12" s="194">
        <f t="shared" si="25"/>
        <v>0.92201834862385323</v>
      </c>
      <c r="AC12" s="176">
        <f t="shared" si="5"/>
        <v>95952.258706467663</v>
      </c>
      <c r="AD12" s="175">
        <v>91</v>
      </c>
      <c r="AE12" s="176">
        <v>8055896</v>
      </c>
      <c r="AF12" s="201">
        <v>82</v>
      </c>
      <c r="AG12" s="194">
        <f t="shared" si="26"/>
        <v>0.90109890109890112</v>
      </c>
      <c r="AH12" s="176">
        <f t="shared" si="6"/>
        <v>98242.634146341457</v>
      </c>
      <c r="AI12" s="175">
        <v>17</v>
      </c>
      <c r="AJ12" s="176">
        <v>2135832</v>
      </c>
      <c r="AK12" s="201">
        <v>17</v>
      </c>
      <c r="AL12" s="194">
        <f t="shared" si="27"/>
        <v>1</v>
      </c>
      <c r="AM12" s="176">
        <f t="shared" si="7"/>
        <v>125637.17647058824</v>
      </c>
      <c r="AN12" s="175">
        <f t="shared" si="12"/>
        <v>1347</v>
      </c>
      <c r="AO12" s="176">
        <f t="shared" si="12"/>
        <v>122113001</v>
      </c>
      <c r="AP12" s="201">
        <f t="shared" si="8"/>
        <v>1181</v>
      </c>
      <c r="AQ12" s="194">
        <f t="shared" si="9"/>
        <v>0.87676317743132892</v>
      </c>
      <c r="AR12" s="201">
        <f t="shared" si="10"/>
        <v>103397.96867061812</v>
      </c>
      <c r="AS12" s="69"/>
      <c r="AT12" s="69"/>
      <c r="AU12" s="2">
        <v>7</v>
      </c>
      <c r="AV12" s="8" t="s">
        <v>103</v>
      </c>
      <c r="AW12" s="87">
        <f t="shared" si="21"/>
        <v>99873.275947793663</v>
      </c>
      <c r="AX12" s="169">
        <f t="shared" si="13"/>
        <v>0.90342504211117347</v>
      </c>
      <c r="AY12" s="87">
        <f t="shared" si="11"/>
        <v>220295.01601954928</v>
      </c>
      <c r="AZ12" s="170">
        <f t="shared" si="14"/>
        <v>0.8623273238117537</v>
      </c>
      <c r="BB12" s="56" t="s">
        <v>39</v>
      </c>
      <c r="BC12" s="87">
        <f t="shared" si="15"/>
        <v>115713.5295202952</v>
      </c>
      <c r="BD12" s="169">
        <f t="shared" si="16"/>
        <v>0.91245791245791241</v>
      </c>
      <c r="BE12" s="87">
        <f t="shared" si="17"/>
        <v>207419.3115863979</v>
      </c>
      <c r="BF12" s="170">
        <f t="shared" si="18"/>
        <v>0.8456733897202342</v>
      </c>
    </row>
    <row r="13" spans="1:64" ht="13.5" customHeight="1">
      <c r="B13" s="283"/>
      <c r="C13" s="344"/>
      <c r="D13" s="49" t="s">
        <v>313</v>
      </c>
      <c r="E13" s="224">
        <v>10</v>
      </c>
      <c r="F13" s="212">
        <v>8238166</v>
      </c>
      <c r="G13" s="209">
        <v>8</v>
      </c>
      <c r="H13" s="196">
        <f t="shared" si="0"/>
        <v>0.8</v>
      </c>
      <c r="I13" s="212">
        <f t="shared" si="1"/>
        <v>1029770.75</v>
      </c>
      <c r="J13" s="224">
        <v>31</v>
      </c>
      <c r="K13" s="212">
        <v>20349384</v>
      </c>
      <c r="L13" s="209">
        <v>25</v>
      </c>
      <c r="M13" s="196">
        <f t="shared" si="22"/>
        <v>0.80645161290322576</v>
      </c>
      <c r="N13" s="212">
        <f t="shared" si="2"/>
        <v>813975.36</v>
      </c>
      <c r="O13" s="224">
        <v>2641</v>
      </c>
      <c r="P13" s="212">
        <v>402075099</v>
      </c>
      <c r="Q13" s="209">
        <v>2101</v>
      </c>
      <c r="R13" s="196">
        <f t="shared" si="23"/>
        <v>0.79553199545626652</v>
      </c>
      <c r="S13" s="212">
        <f t="shared" si="3"/>
        <v>191373.20276059018</v>
      </c>
      <c r="T13" s="224">
        <v>2038</v>
      </c>
      <c r="U13" s="212">
        <v>375331372</v>
      </c>
      <c r="V13" s="209">
        <v>1799</v>
      </c>
      <c r="W13" s="196">
        <f t="shared" si="24"/>
        <v>0.88272816486751715</v>
      </c>
      <c r="X13" s="209">
        <f t="shared" si="4"/>
        <v>208633.33629794332</v>
      </c>
      <c r="Y13" s="224">
        <v>1281</v>
      </c>
      <c r="Z13" s="212">
        <v>251182394</v>
      </c>
      <c r="AA13" s="209">
        <v>1177</v>
      </c>
      <c r="AB13" s="196">
        <f t="shared" si="25"/>
        <v>0.91881342701014834</v>
      </c>
      <c r="AC13" s="212">
        <f t="shared" si="5"/>
        <v>213409.00084961767</v>
      </c>
      <c r="AD13" s="224">
        <v>771</v>
      </c>
      <c r="AE13" s="212">
        <v>133628665</v>
      </c>
      <c r="AF13" s="209">
        <v>686</v>
      </c>
      <c r="AG13" s="196">
        <f t="shared" si="26"/>
        <v>0.8897535667963683</v>
      </c>
      <c r="AH13" s="212">
        <f t="shared" si="6"/>
        <v>194793.972303207</v>
      </c>
      <c r="AI13" s="224">
        <v>255</v>
      </c>
      <c r="AJ13" s="212">
        <v>44653607</v>
      </c>
      <c r="AK13" s="209">
        <v>217</v>
      </c>
      <c r="AL13" s="196">
        <f t="shared" si="27"/>
        <v>0.85098039215686272</v>
      </c>
      <c r="AM13" s="212">
        <f t="shared" si="7"/>
        <v>205776.99078341015</v>
      </c>
      <c r="AN13" s="224">
        <f t="shared" si="12"/>
        <v>7027</v>
      </c>
      <c r="AO13" s="212">
        <f t="shared" si="12"/>
        <v>1235458687</v>
      </c>
      <c r="AP13" s="209">
        <f t="shared" si="8"/>
        <v>6013</v>
      </c>
      <c r="AQ13" s="196">
        <f t="shared" si="9"/>
        <v>0.85569944499786532</v>
      </c>
      <c r="AR13" s="209">
        <f t="shared" si="10"/>
        <v>205464.60784965908</v>
      </c>
      <c r="AS13" s="69"/>
      <c r="AT13" s="69"/>
      <c r="AU13" s="2">
        <v>8</v>
      </c>
      <c r="AV13" s="8" t="s">
        <v>51</v>
      </c>
      <c r="AW13" s="87">
        <f t="shared" si="21"/>
        <v>109451.01049618321</v>
      </c>
      <c r="AX13" s="169">
        <f t="shared" si="13"/>
        <v>0.86042692939244658</v>
      </c>
      <c r="AY13" s="87">
        <f t="shared" si="11"/>
        <v>194129.88225313879</v>
      </c>
      <c r="AZ13" s="170">
        <f t="shared" si="14"/>
        <v>0.83283877349159252</v>
      </c>
      <c r="BB13" s="56" t="s">
        <v>7</v>
      </c>
      <c r="BC13" s="87">
        <f t="shared" si="15"/>
        <v>103322.54758467518</v>
      </c>
      <c r="BD13" s="169">
        <f t="shared" si="16"/>
        <v>0.89601990049751246</v>
      </c>
      <c r="BE13" s="87">
        <f t="shared" si="17"/>
        <v>205804.5616478351</v>
      </c>
      <c r="BF13" s="170">
        <f t="shared" si="18"/>
        <v>0.82560381815552231</v>
      </c>
    </row>
    <row r="14" spans="1:64" ht="13.5" customHeight="1">
      <c r="B14" s="284"/>
      <c r="C14" s="345"/>
      <c r="D14" s="53" t="s">
        <v>67</v>
      </c>
      <c r="E14" s="181">
        <v>11</v>
      </c>
      <c r="F14" s="182">
        <v>8321952</v>
      </c>
      <c r="G14" s="218">
        <v>9</v>
      </c>
      <c r="H14" s="198">
        <f t="shared" si="0"/>
        <v>0.81818181818181823</v>
      </c>
      <c r="I14" s="182">
        <f t="shared" si="1"/>
        <v>924661.33333333337</v>
      </c>
      <c r="J14" s="181">
        <v>37</v>
      </c>
      <c r="K14" s="182">
        <v>22208037</v>
      </c>
      <c r="L14" s="218">
        <v>31</v>
      </c>
      <c r="M14" s="198">
        <f t="shared" si="22"/>
        <v>0.83783783783783783</v>
      </c>
      <c r="N14" s="182">
        <f t="shared" si="2"/>
        <v>716388.29032258061</v>
      </c>
      <c r="O14" s="181">
        <v>3285</v>
      </c>
      <c r="P14" s="182">
        <v>454394476</v>
      </c>
      <c r="Q14" s="218">
        <v>2645</v>
      </c>
      <c r="R14" s="198">
        <f t="shared" si="23"/>
        <v>0.80517503805175039</v>
      </c>
      <c r="S14" s="182">
        <f t="shared" si="3"/>
        <v>171793.75274102078</v>
      </c>
      <c r="T14" s="181">
        <v>2408</v>
      </c>
      <c r="U14" s="182">
        <v>413704425</v>
      </c>
      <c r="V14" s="218">
        <v>2129</v>
      </c>
      <c r="W14" s="198">
        <f t="shared" si="24"/>
        <v>0.88413621262458475</v>
      </c>
      <c r="X14" s="218">
        <f t="shared" si="4"/>
        <v>194318.65899483327</v>
      </c>
      <c r="Y14" s="181">
        <v>1499</v>
      </c>
      <c r="Z14" s="182">
        <v>270468798</v>
      </c>
      <c r="AA14" s="218">
        <v>1378</v>
      </c>
      <c r="AB14" s="198">
        <f t="shared" si="25"/>
        <v>0.91927951967978649</v>
      </c>
      <c r="AC14" s="182">
        <f t="shared" si="5"/>
        <v>196276.34107402031</v>
      </c>
      <c r="AD14" s="181">
        <v>862</v>
      </c>
      <c r="AE14" s="182">
        <v>141684561</v>
      </c>
      <c r="AF14" s="218">
        <v>768</v>
      </c>
      <c r="AG14" s="198">
        <f t="shared" si="26"/>
        <v>0.89095127610208813</v>
      </c>
      <c r="AH14" s="182">
        <f t="shared" si="6"/>
        <v>184485.10546875</v>
      </c>
      <c r="AI14" s="181">
        <v>272</v>
      </c>
      <c r="AJ14" s="182">
        <v>46789439</v>
      </c>
      <c r="AK14" s="218">
        <v>234</v>
      </c>
      <c r="AL14" s="198">
        <f t="shared" si="27"/>
        <v>0.86029411764705888</v>
      </c>
      <c r="AM14" s="182">
        <f t="shared" si="7"/>
        <v>199954.86752136753</v>
      </c>
      <c r="AN14" s="181">
        <f t="shared" si="12"/>
        <v>8374</v>
      </c>
      <c r="AO14" s="182">
        <f t="shared" si="12"/>
        <v>1357571688</v>
      </c>
      <c r="AP14" s="218">
        <f t="shared" si="8"/>
        <v>7194</v>
      </c>
      <c r="AQ14" s="198">
        <f t="shared" si="9"/>
        <v>0.85908765225698591</v>
      </c>
      <c r="AR14" s="218">
        <f t="shared" si="10"/>
        <v>188708.88073394494</v>
      </c>
      <c r="AS14" s="69"/>
      <c r="AT14" s="69"/>
      <c r="AU14" s="2">
        <v>9</v>
      </c>
      <c r="AV14" s="8" t="s">
        <v>104</v>
      </c>
      <c r="AW14" s="87">
        <f t="shared" si="21"/>
        <v>98431.128295254835</v>
      </c>
      <c r="AX14" s="169">
        <f t="shared" si="13"/>
        <v>0.85692771084337349</v>
      </c>
      <c r="AY14" s="87">
        <f t="shared" si="11"/>
        <v>210279.40218579234</v>
      </c>
      <c r="AZ14" s="170">
        <f t="shared" si="14"/>
        <v>0.82581227436823101</v>
      </c>
      <c r="BB14" s="56" t="s">
        <v>40</v>
      </c>
      <c r="BC14" s="87">
        <f t="shared" si="15"/>
        <v>95469.116155419222</v>
      </c>
      <c r="BD14" s="169">
        <f t="shared" si="16"/>
        <v>0.90022091310751107</v>
      </c>
      <c r="BE14" s="87">
        <f t="shared" si="17"/>
        <v>203529.16286644951</v>
      </c>
      <c r="BF14" s="170">
        <f t="shared" si="18"/>
        <v>0.86270574066639905</v>
      </c>
    </row>
    <row r="15" spans="1:64" ht="13.5" customHeight="1">
      <c r="B15" s="282">
        <v>4</v>
      </c>
      <c r="C15" s="343" t="s">
        <v>100</v>
      </c>
      <c r="D15" s="54" t="s">
        <v>312</v>
      </c>
      <c r="E15" s="175">
        <v>3</v>
      </c>
      <c r="F15" s="176">
        <v>648536</v>
      </c>
      <c r="G15" s="201">
        <v>3</v>
      </c>
      <c r="H15" s="194">
        <f t="shared" si="0"/>
        <v>1</v>
      </c>
      <c r="I15" s="176">
        <f t="shared" si="1"/>
        <v>216178.66666666666</v>
      </c>
      <c r="J15" s="175">
        <v>9</v>
      </c>
      <c r="K15" s="176">
        <v>282114</v>
      </c>
      <c r="L15" s="201">
        <v>9</v>
      </c>
      <c r="M15" s="194">
        <f t="shared" si="22"/>
        <v>1</v>
      </c>
      <c r="N15" s="176">
        <f t="shared" si="2"/>
        <v>31346</v>
      </c>
      <c r="O15" s="175">
        <v>729</v>
      </c>
      <c r="P15" s="176">
        <v>68255544</v>
      </c>
      <c r="Q15" s="201">
        <v>642</v>
      </c>
      <c r="R15" s="194">
        <f t="shared" si="23"/>
        <v>0.88065843621399176</v>
      </c>
      <c r="S15" s="176">
        <f t="shared" si="3"/>
        <v>106317.04672897197</v>
      </c>
      <c r="T15" s="175">
        <v>541</v>
      </c>
      <c r="U15" s="176">
        <v>64255964</v>
      </c>
      <c r="V15" s="201">
        <v>502</v>
      </c>
      <c r="W15" s="194">
        <f t="shared" si="24"/>
        <v>0.92791127541589646</v>
      </c>
      <c r="X15" s="201">
        <f t="shared" si="4"/>
        <v>127999.92828685259</v>
      </c>
      <c r="Y15" s="175">
        <v>327</v>
      </c>
      <c r="Z15" s="176">
        <v>41015288</v>
      </c>
      <c r="AA15" s="201">
        <v>314</v>
      </c>
      <c r="AB15" s="194">
        <f t="shared" si="25"/>
        <v>0.96024464831804279</v>
      </c>
      <c r="AC15" s="176">
        <f t="shared" si="5"/>
        <v>130621.93630573248</v>
      </c>
      <c r="AD15" s="175">
        <v>113</v>
      </c>
      <c r="AE15" s="176">
        <v>18808759</v>
      </c>
      <c r="AF15" s="201">
        <v>108</v>
      </c>
      <c r="AG15" s="194">
        <f t="shared" si="26"/>
        <v>0.95575221238938057</v>
      </c>
      <c r="AH15" s="176">
        <f t="shared" si="6"/>
        <v>174155.17592592593</v>
      </c>
      <c r="AI15" s="175">
        <v>27</v>
      </c>
      <c r="AJ15" s="176">
        <v>5897031</v>
      </c>
      <c r="AK15" s="201">
        <v>26</v>
      </c>
      <c r="AL15" s="194">
        <f t="shared" si="27"/>
        <v>0.96296296296296291</v>
      </c>
      <c r="AM15" s="176">
        <f t="shared" si="7"/>
        <v>226808.88461538462</v>
      </c>
      <c r="AN15" s="175">
        <f t="shared" si="12"/>
        <v>1749</v>
      </c>
      <c r="AO15" s="176">
        <f t="shared" si="12"/>
        <v>199163236</v>
      </c>
      <c r="AP15" s="201">
        <f t="shared" si="8"/>
        <v>1604</v>
      </c>
      <c r="AQ15" s="194">
        <f t="shared" si="9"/>
        <v>0.91709548313321898</v>
      </c>
      <c r="AR15" s="201">
        <f t="shared" si="10"/>
        <v>124166.6059850374</v>
      </c>
      <c r="AS15" s="69"/>
      <c r="AT15" s="69"/>
      <c r="AU15" s="2">
        <v>10</v>
      </c>
      <c r="AV15" s="8" t="s">
        <v>52</v>
      </c>
      <c r="AW15" s="87">
        <f t="shared" si="21"/>
        <v>112589.24724342664</v>
      </c>
      <c r="AX15" s="169">
        <f t="shared" si="13"/>
        <v>0.89589665653495443</v>
      </c>
      <c r="AY15" s="87">
        <f t="shared" si="11"/>
        <v>213780.24722033128</v>
      </c>
      <c r="AZ15" s="170">
        <f t="shared" si="14"/>
        <v>0.85093647422282293</v>
      </c>
      <c r="BB15" s="56" t="s">
        <v>11</v>
      </c>
      <c r="BC15" s="87">
        <f t="shared" si="15"/>
        <v>114269.31582200248</v>
      </c>
      <c r="BD15" s="169">
        <f t="shared" si="16"/>
        <v>0.87744034707158347</v>
      </c>
      <c r="BE15" s="87">
        <f t="shared" si="17"/>
        <v>189149.44863894704</v>
      </c>
      <c r="BF15" s="170">
        <f t="shared" si="18"/>
        <v>0.86440502663287999</v>
      </c>
    </row>
    <row r="16" spans="1:64" ht="13.5" customHeight="1">
      <c r="B16" s="283"/>
      <c r="C16" s="344"/>
      <c r="D16" s="49" t="s">
        <v>313</v>
      </c>
      <c r="E16" s="224">
        <v>14</v>
      </c>
      <c r="F16" s="212">
        <v>1376814</v>
      </c>
      <c r="G16" s="209">
        <v>9</v>
      </c>
      <c r="H16" s="196">
        <f t="shared" si="0"/>
        <v>0.6428571428571429</v>
      </c>
      <c r="I16" s="212">
        <f t="shared" si="1"/>
        <v>152979.33333333334</v>
      </c>
      <c r="J16" s="224">
        <v>40</v>
      </c>
      <c r="K16" s="212">
        <v>23115136</v>
      </c>
      <c r="L16" s="209">
        <v>38</v>
      </c>
      <c r="M16" s="196">
        <f t="shared" si="22"/>
        <v>0.95</v>
      </c>
      <c r="N16" s="212">
        <f t="shared" si="2"/>
        <v>608293.05263157899</v>
      </c>
      <c r="O16" s="224">
        <v>2865</v>
      </c>
      <c r="P16" s="212">
        <v>447757321</v>
      </c>
      <c r="Q16" s="209">
        <v>2291</v>
      </c>
      <c r="R16" s="196">
        <f t="shared" si="23"/>
        <v>0.79965095986038393</v>
      </c>
      <c r="S16" s="212">
        <f t="shared" si="3"/>
        <v>195441.86861632476</v>
      </c>
      <c r="T16" s="224">
        <v>2157</v>
      </c>
      <c r="U16" s="212">
        <v>407569837</v>
      </c>
      <c r="V16" s="209">
        <v>1913</v>
      </c>
      <c r="W16" s="196">
        <f t="shared" si="24"/>
        <v>0.8868799258229022</v>
      </c>
      <c r="X16" s="209">
        <f t="shared" si="4"/>
        <v>213052.71144798744</v>
      </c>
      <c r="Y16" s="224">
        <v>1534</v>
      </c>
      <c r="Z16" s="212">
        <v>323290952</v>
      </c>
      <c r="AA16" s="209">
        <v>1388</v>
      </c>
      <c r="AB16" s="196">
        <f t="shared" si="25"/>
        <v>0.9048239895697523</v>
      </c>
      <c r="AC16" s="212">
        <f t="shared" si="5"/>
        <v>232918.55331412103</v>
      </c>
      <c r="AD16" s="224">
        <v>721</v>
      </c>
      <c r="AE16" s="212">
        <v>143586949</v>
      </c>
      <c r="AF16" s="209">
        <v>632</v>
      </c>
      <c r="AG16" s="196">
        <f t="shared" si="26"/>
        <v>0.87656033287101254</v>
      </c>
      <c r="AH16" s="212">
        <f t="shared" si="6"/>
        <v>227194.53955696203</v>
      </c>
      <c r="AI16" s="224">
        <v>237</v>
      </c>
      <c r="AJ16" s="212">
        <v>35994561</v>
      </c>
      <c r="AK16" s="209">
        <v>203</v>
      </c>
      <c r="AL16" s="196">
        <f t="shared" si="27"/>
        <v>0.85654008438818563</v>
      </c>
      <c r="AM16" s="212">
        <f t="shared" si="7"/>
        <v>177313.10837438423</v>
      </c>
      <c r="AN16" s="224">
        <f t="shared" si="12"/>
        <v>7568</v>
      </c>
      <c r="AO16" s="212">
        <f t="shared" si="12"/>
        <v>1382691570</v>
      </c>
      <c r="AP16" s="209">
        <f t="shared" si="8"/>
        <v>6474</v>
      </c>
      <c r="AQ16" s="196">
        <f t="shared" si="9"/>
        <v>0.85544397463002109</v>
      </c>
      <c r="AR16" s="209">
        <f t="shared" si="10"/>
        <v>213576.0843373494</v>
      </c>
      <c r="AS16" s="69"/>
      <c r="AT16" s="69"/>
      <c r="AU16" s="2">
        <v>11</v>
      </c>
      <c r="AV16" s="8" t="s">
        <v>53</v>
      </c>
      <c r="AW16" s="87">
        <f t="shared" si="21"/>
        <v>114429.58952234207</v>
      </c>
      <c r="AX16" s="169">
        <f t="shared" si="13"/>
        <v>0.90038845726970029</v>
      </c>
      <c r="AY16" s="87">
        <f t="shared" si="11"/>
        <v>198595.62401853519</v>
      </c>
      <c r="AZ16" s="170">
        <f t="shared" si="14"/>
        <v>0.86269501971017715</v>
      </c>
      <c r="BB16" s="56" t="s">
        <v>12</v>
      </c>
      <c r="BC16" s="87">
        <f t="shared" si="15"/>
        <v>98389.389890924649</v>
      </c>
      <c r="BD16" s="169">
        <f t="shared" si="16"/>
        <v>0.86591764923760728</v>
      </c>
      <c r="BE16" s="87">
        <f t="shared" si="17"/>
        <v>189924.83606126497</v>
      </c>
      <c r="BF16" s="170">
        <f t="shared" si="18"/>
        <v>0.84122613065326635</v>
      </c>
    </row>
    <row r="17" spans="2:58" ht="13.5" customHeight="1">
      <c r="B17" s="284"/>
      <c r="C17" s="345"/>
      <c r="D17" s="53" t="s">
        <v>67</v>
      </c>
      <c r="E17" s="181">
        <v>17</v>
      </c>
      <c r="F17" s="182">
        <v>2025350</v>
      </c>
      <c r="G17" s="218">
        <v>12</v>
      </c>
      <c r="H17" s="198">
        <f t="shared" si="0"/>
        <v>0.70588235294117652</v>
      </c>
      <c r="I17" s="182">
        <f t="shared" si="1"/>
        <v>168779.16666666666</v>
      </c>
      <c r="J17" s="181">
        <v>49</v>
      </c>
      <c r="K17" s="182">
        <v>23397250</v>
      </c>
      <c r="L17" s="218">
        <v>47</v>
      </c>
      <c r="M17" s="198">
        <f t="shared" si="22"/>
        <v>0.95918367346938771</v>
      </c>
      <c r="N17" s="182">
        <f t="shared" si="2"/>
        <v>497813.82978723402</v>
      </c>
      <c r="O17" s="181">
        <v>3594</v>
      </c>
      <c r="P17" s="182">
        <v>516012865</v>
      </c>
      <c r="Q17" s="218">
        <v>2933</v>
      </c>
      <c r="R17" s="198">
        <f t="shared" si="23"/>
        <v>0.81608235948803565</v>
      </c>
      <c r="S17" s="182">
        <f t="shared" si="3"/>
        <v>175933.46914422093</v>
      </c>
      <c r="T17" s="181">
        <v>2698</v>
      </c>
      <c r="U17" s="182">
        <v>471825801</v>
      </c>
      <c r="V17" s="218">
        <v>2415</v>
      </c>
      <c r="W17" s="198">
        <f t="shared" si="24"/>
        <v>0.89510748702742771</v>
      </c>
      <c r="X17" s="218">
        <f t="shared" si="4"/>
        <v>195373.00248447206</v>
      </c>
      <c r="Y17" s="181">
        <v>1861</v>
      </c>
      <c r="Z17" s="182">
        <v>364306240</v>
      </c>
      <c r="AA17" s="218">
        <v>1702</v>
      </c>
      <c r="AB17" s="198">
        <f t="shared" si="25"/>
        <v>0.9145620634067706</v>
      </c>
      <c r="AC17" s="182">
        <f t="shared" si="5"/>
        <v>214045.96944770857</v>
      </c>
      <c r="AD17" s="181">
        <v>834</v>
      </c>
      <c r="AE17" s="182">
        <v>162395708</v>
      </c>
      <c r="AF17" s="218">
        <v>740</v>
      </c>
      <c r="AG17" s="198">
        <f t="shared" si="26"/>
        <v>0.88729016786570747</v>
      </c>
      <c r="AH17" s="182">
        <f t="shared" si="6"/>
        <v>219453.65945945945</v>
      </c>
      <c r="AI17" s="181">
        <v>264</v>
      </c>
      <c r="AJ17" s="182">
        <v>41891592</v>
      </c>
      <c r="AK17" s="218">
        <v>229</v>
      </c>
      <c r="AL17" s="198">
        <f t="shared" si="27"/>
        <v>0.86742424242424243</v>
      </c>
      <c r="AM17" s="182">
        <f t="shared" si="7"/>
        <v>182932.71615720523</v>
      </c>
      <c r="AN17" s="181">
        <f t="shared" si="12"/>
        <v>9317</v>
      </c>
      <c r="AO17" s="182">
        <f t="shared" si="12"/>
        <v>1581854806</v>
      </c>
      <c r="AP17" s="218">
        <f t="shared" si="8"/>
        <v>8078</v>
      </c>
      <c r="AQ17" s="198">
        <f t="shared" si="9"/>
        <v>0.86701728024042068</v>
      </c>
      <c r="AR17" s="218">
        <f t="shared" si="10"/>
        <v>195822.58058925477</v>
      </c>
      <c r="AS17" s="69"/>
      <c r="AT17" s="69"/>
      <c r="AU17" s="2">
        <v>12</v>
      </c>
      <c r="AV17" s="8" t="s">
        <v>105</v>
      </c>
      <c r="AW17" s="87">
        <f t="shared" si="21"/>
        <v>121369.93889242521</v>
      </c>
      <c r="AX17" s="169">
        <f t="shared" si="13"/>
        <v>0.88958097395243485</v>
      </c>
      <c r="AY17" s="87">
        <f t="shared" si="11"/>
        <v>198469.7991513437</v>
      </c>
      <c r="AZ17" s="170">
        <f t="shared" si="14"/>
        <v>0.85330261136712748</v>
      </c>
      <c r="BB17" s="56" t="s">
        <v>8</v>
      </c>
      <c r="BC17" s="87">
        <f t="shared" si="15"/>
        <v>102526.98925539917</v>
      </c>
      <c r="BD17" s="169">
        <f t="shared" si="16"/>
        <v>0.87884796978281399</v>
      </c>
      <c r="BE17" s="87">
        <f t="shared" si="17"/>
        <v>193416.93903192584</v>
      </c>
      <c r="BF17" s="170">
        <f t="shared" si="18"/>
        <v>0.8231045707310457</v>
      </c>
    </row>
    <row r="18" spans="2:58" ht="13.5" customHeight="1">
      <c r="B18" s="282">
        <v>5</v>
      </c>
      <c r="C18" s="343" t="s">
        <v>101</v>
      </c>
      <c r="D18" s="54" t="s">
        <v>312</v>
      </c>
      <c r="E18" s="175">
        <v>1</v>
      </c>
      <c r="F18" s="176">
        <v>18571</v>
      </c>
      <c r="G18" s="201">
        <v>1</v>
      </c>
      <c r="H18" s="194">
        <f t="shared" si="0"/>
        <v>1</v>
      </c>
      <c r="I18" s="176">
        <f t="shared" si="1"/>
        <v>18571</v>
      </c>
      <c r="J18" s="175">
        <v>3</v>
      </c>
      <c r="K18" s="176">
        <v>432263</v>
      </c>
      <c r="L18" s="201">
        <v>3</v>
      </c>
      <c r="M18" s="194">
        <f t="shared" si="22"/>
        <v>1</v>
      </c>
      <c r="N18" s="176">
        <f t="shared" si="2"/>
        <v>144087.66666666666</v>
      </c>
      <c r="O18" s="175">
        <v>623</v>
      </c>
      <c r="P18" s="176">
        <v>45170841</v>
      </c>
      <c r="Q18" s="201">
        <v>523</v>
      </c>
      <c r="R18" s="194">
        <f t="shared" si="23"/>
        <v>0.8394863563402889</v>
      </c>
      <c r="S18" s="176">
        <f t="shared" si="3"/>
        <v>86368.720841300194</v>
      </c>
      <c r="T18" s="175">
        <v>330</v>
      </c>
      <c r="U18" s="176">
        <v>30333309</v>
      </c>
      <c r="V18" s="201">
        <v>291</v>
      </c>
      <c r="W18" s="194">
        <f t="shared" si="24"/>
        <v>0.88181818181818183</v>
      </c>
      <c r="X18" s="201">
        <f t="shared" si="4"/>
        <v>104238.17525773196</v>
      </c>
      <c r="Y18" s="175">
        <v>144</v>
      </c>
      <c r="Z18" s="176">
        <v>13974800</v>
      </c>
      <c r="AA18" s="201">
        <v>136</v>
      </c>
      <c r="AB18" s="194">
        <f t="shared" si="25"/>
        <v>0.94444444444444442</v>
      </c>
      <c r="AC18" s="176">
        <f t="shared" si="5"/>
        <v>102755.88235294117</v>
      </c>
      <c r="AD18" s="175">
        <v>45</v>
      </c>
      <c r="AE18" s="176">
        <v>2473996</v>
      </c>
      <c r="AF18" s="201">
        <v>38</v>
      </c>
      <c r="AG18" s="194">
        <f t="shared" si="26"/>
        <v>0.84444444444444444</v>
      </c>
      <c r="AH18" s="176">
        <f t="shared" si="6"/>
        <v>65105.15789473684</v>
      </c>
      <c r="AI18" s="175">
        <v>11</v>
      </c>
      <c r="AJ18" s="176">
        <v>1097731</v>
      </c>
      <c r="AK18" s="201">
        <v>10</v>
      </c>
      <c r="AL18" s="194">
        <f t="shared" si="27"/>
        <v>0.90909090909090906</v>
      </c>
      <c r="AM18" s="176">
        <f t="shared" si="7"/>
        <v>109773.1</v>
      </c>
      <c r="AN18" s="175">
        <f t="shared" si="12"/>
        <v>1157</v>
      </c>
      <c r="AO18" s="176">
        <f t="shared" si="12"/>
        <v>93501511</v>
      </c>
      <c r="AP18" s="201">
        <f t="shared" si="8"/>
        <v>1002</v>
      </c>
      <c r="AQ18" s="194">
        <f t="shared" si="9"/>
        <v>0.86603284356093346</v>
      </c>
      <c r="AR18" s="201">
        <f t="shared" si="10"/>
        <v>93314.881237524954</v>
      </c>
      <c r="AS18" s="69"/>
      <c r="AT18" s="69"/>
      <c r="AU18" s="2">
        <v>13</v>
      </c>
      <c r="AV18" s="8" t="s">
        <v>106</v>
      </c>
      <c r="AW18" s="87">
        <f t="shared" si="21"/>
        <v>120531.52459016393</v>
      </c>
      <c r="AX18" s="169">
        <f t="shared" si="13"/>
        <v>0.89503386004514673</v>
      </c>
      <c r="AY18" s="87">
        <f t="shared" si="11"/>
        <v>201072.89647692422</v>
      </c>
      <c r="AZ18" s="170">
        <f t="shared" si="14"/>
        <v>0.85556124408037881</v>
      </c>
      <c r="BB18" s="56" t="s">
        <v>18</v>
      </c>
      <c r="BC18" s="87">
        <f t="shared" si="15"/>
        <v>101682.0055051188</v>
      </c>
      <c r="BD18" s="169">
        <f t="shared" si="16"/>
        <v>0.87984364377974167</v>
      </c>
      <c r="BE18" s="87">
        <f t="shared" si="17"/>
        <v>205820.96205007823</v>
      </c>
      <c r="BF18" s="170">
        <f t="shared" si="18"/>
        <v>0.83504851514260514</v>
      </c>
    </row>
    <row r="19" spans="2:58" ht="13.5" customHeight="1">
      <c r="B19" s="283"/>
      <c r="C19" s="344"/>
      <c r="D19" s="49" t="s">
        <v>313</v>
      </c>
      <c r="E19" s="224">
        <v>13</v>
      </c>
      <c r="F19" s="212">
        <v>643613</v>
      </c>
      <c r="G19" s="209">
        <v>11</v>
      </c>
      <c r="H19" s="196">
        <f t="shared" si="0"/>
        <v>0.84615384615384615</v>
      </c>
      <c r="I19" s="212">
        <f t="shared" si="1"/>
        <v>58510.272727272728</v>
      </c>
      <c r="J19" s="224">
        <v>47</v>
      </c>
      <c r="K19" s="212">
        <v>33052976</v>
      </c>
      <c r="L19" s="209">
        <v>39</v>
      </c>
      <c r="M19" s="196">
        <f t="shared" si="22"/>
        <v>0.82978723404255317</v>
      </c>
      <c r="N19" s="212">
        <f t="shared" si="2"/>
        <v>847512.20512820513</v>
      </c>
      <c r="O19" s="224">
        <v>2975</v>
      </c>
      <c r="P19" s="212">
        <v>414279771</v>
      </c>
      <c r="Q19" s="209">
        <v>2350</v>
      </c>
      <c r="R19" s="196">
        <f t="shared" si="23"/>
        <v>0.78991596638655459</v>
      </c>
      <c r="S19" s="212">
        <f t="shared" si="3"/>
        <v>176289.26425531914</v>
      </c>
      <c r="T19" s="224">
        <v>2031</v>
      </c>
      <c r="U19" s="212">
        <v>355629983</v>
      </c>
      <c r="V19" s="209">
        <v>1793</v>
      </c>
      <c r="W19" s="196">
        <f t="shared" si="24"/>
        <v>0.88281634662727715</v>
      </c>
      <c r="X19" s="209">
        <f t="shared" si="4"/>
        <v>198343.54880089237</v>
      </c>
      <c r="Y19" s="224">
        <v>1386</v>
      </c>
      <c r="Z19" s="212">
        <v>262282071</v>
      </c>
      <c r="AA19" s="209">
        <v>1238</v>
      </c>
      <c r="AB19" s="196">
        <f t="shared" si="25"/>
        <v>0.89321789321789324</v>
      </c>
      <c r="AC19" s="212">
        <f t="shared" si="5"/>
        <v>211859.50807754442</v>
      </c>
      <c r="AD19" s="224">
        <v>676</v>
      </c>
      <c r="AE19" s="212">
        <v>111990927</v>
      </c>
      <c r="AF19" s="209">
        <v>592</v>
      </c>
      <c r="AG19" s="196">
        <f t="shared" si="26"/>
        <v>0.87573964497041423</v>
      </c>
      <c r="AH19" s="212">
        <f t="shared" si="6"/>
        <v>189173.86317567568</v>
      </c>
      <c r="AI19" s="224">
        <v>233</v>
      </c>
      <c r="AJ19" s="212">
        <v>17240129</v>
      </c>
      <c r="AK19" s="209">
        <v>178</v>
      </c>
      <c r="AL19" s="196">
        <f t="shared" si="27"/>
        <v>0.76394849785407726</v>
      </c>
      <c r="AM19" s="212">
        <f t="shared" si="7"/>
        <v>96854.657303370783</v>
      </c>
      <c r="AN19" s="224">
        <f t="shared" si="12"/>
        <v>7361</v>
      </c>
      <c r="AO19" s="212">
        <f t="shared" si="12"/>
        <v>1195119470</v>
      </c>
      <c r="AP19" s="209">
        <f t="shared" si="8"/>
        <v>6201</v>
      </c>
      <c r="AQ19" s="196">
        <f t="shared" si="9"/>
        <v>0.84241271566363263</v>
      </c>
      <c r="AR19" s="209">
        <f t="shared" si="10"/>
        <v>192730.11933559104</v>
      </c>
      <c r="AS19" s="69"/>
      <c r="AT19" s="69"/>
      <c r="AU19" s="2">
        <v>14</v>
      </c>
      <c r="AV19" s="8" t="s">
        <v>107</v>
      </c>
      <c r="AW19" s="87">
        <f t="shared" si="21"/>
        <v>102126.3896484375</v>
      </c>
      <c r="AX19" s="169">
        <f t="shared" si="13"/>
        <v>0.88123924268502585</v>
      </c>
      <c r="AY19" s="87">
        <f t="shared" si="11"/>
        <v>213000.21445312499</v>
      </c>
      <c r="AZ19" s="170">
        <f t="shared" si="14"/>
        <v>0.85028647347006558</v>
      </c>
      <c r="BB19" s="56" t="s">
        <v>41</v>
      </c>
      <c r="BC19" s="87">
        <f t="shared" si="15"/>
        <v>106214.80254996553</v>
      </c>
      <c r="BD19" s="169">
        <f t="shared" si="16"/>
        <v>0.92567783094098888</v>
      </c>
      <c r="BE19" s="87">
        <f t="shared" si="17"/>
        <v>192832.83515601486</v>
      </c>
      <c r="BF19" s="170">
        <f t="shared" si="18"/>
        <v>0.87483542526112523</v>
      </c>
    </row>
    <row r="20" spans="2:58" ht="13.5" customHeight="1">
      <c r="B20" s="284"/>
      <c r="C20" s="345"/>
      <c r="D20" s="53" t="s">
        <v>67</v>
      </c>
      <c r="E20" s="181">
        <v>14</v>
      </c>
      <c r="F20" s="182">
        <v>662184</v>
      </c>
      <c r="G20" s="218">
        <v>12</v>
      </c>
      <c r="H20" s="198">
        <f t="shared" si="0"/>
        <v>0.8571428571428571</v>
      </c>
      <c r="I20" s="182">
        <f t="shared" si="1"/>
        <v>55182</v>
      </c>
      <c r="J20" s="181">
        <v>50</v>
      </c>
      <c r="K20" s="182">
        <v>33485239</v>
      </c>
      <c r="L20" s="218">
        <v>42</v>
      </c>
      <c r="M20" s="198">
        <f t="shared" si="22"/>
        <v>0.84</v>
      </c>
      <c r="N20" s="182">
        <f t="shared" si="2"/>
        <v>797267.59523809527</v>
      </c>
      <c r="O20" s="181">
        <v>3598</v>
      </c>
      <c r="P20" s="182">
        <v>459450612</v>
      </c>
      <c r="Q20" s="218">
        <v>2873</v>
      </c>
      <c r="R20" s="198">
        <f t="shared" si="23"/>
        <v>0.79849916620344641</v>
      </c>
      <c r="S20" s="182">
        <f t="shared" si="3"/>
        <v>159920.15732683605</v>
      </c>
      <c r="T20" s="181">
        <v>2361</v>
      </c>
      <c r="U20" s="182">
        <v>385963292</v>
      </c>
      <c r="V20" s="218">
        <v>2084</v>
      </c>
      <c r="W20" s="198">
        <f t="shared" si="24"/>
        <v>0.88267683185091061</v>
      </c>
      <c r="X20" s="218">
        <f t="shared" si="4"/>
        <v>185203.1151631478</v>
      </c>
      <c r="Y20" s="181">
        <v>1530</v>
      </c>
      <c r="Z20" s="182">
        <v>276256871</v>
      </c>
      <c r="AA20" s="218">
        <v>1374</v>
      </c>
      <c r="AB20" s="198">
        <f t="shared" si="25"/>
        <v>0.89803921568627454</v>
      </c>
      <c r="AC20" s="182">
        <f t="shared" si="5"/>
        <v>201060.3136826783</v>
      </c>
      <c r="AD20" s="181">
        <v>721</v>
      </c>
      <c r="AE20" s="182">
        <v>114464923</v>
      </c>
      <c r="AF20" s="218">
        <v>630</v>
      </c>
      <c r="AG20" s="198">
        <f t="shared" si="26"/>
        <v>0.87378640776699024</v>
      </c>
      <c r="AH20" s="182">
        <f t="shared" si="6"/>
        <v>181690.35396825397</v>
      </c>
      <c r="AI20" s="181">
        <v>244</v>
      </c>
      <c r="AJ20" s="182">
        <v>18337860</v>
      </c>
      <c r="AK20" s="218">
        <v>188</v>
      </c>
      <c r="AL20" s="198">
        <f t="shared" si="27"/>
        <v>0.77049180327868849</v>
      </c>
      <c r="AM20" s="182">
        <f t="shared" si="7"/>
        <v>97541.808510638293</v>
      </c>
      <c r="AN20" s="181">
        <f t="shared" si="12"/>
        <v>8518</v>
      </c>
      <c r="AO20" s="182">
        <f t="shared" si="12"/>
        <v>1288620981</v>
      </c>
      <c r="AP20" s="218">
        <f t="shared" si="8"/>
        <v>7203</v>
      </c>
      <c r="AQ20" s="198">
        <f t="shared" si="9"/>
        <v>0.84562103780230102</v>
      </c>
      <c r="AR20" s="218">
        <f t="shared" si="10"/>
        <v>178900.59433569346</v>
      </c>
      <c r="AS20" s="69"/>
      <c r="AT20" s="69"/>
      <c r="AU20" s="2">
        <v>15</v>
      </c>
      <c r="AV20" s="8" t="s">
        <v>108</v>
      </c>
      <c r="AW20" s="87">
        <f t="shared" si="21"/>
        <v>117768.88573102842</v>
      </c>
      <c r="AX20" s="169">
        <f t="shared" si="13"/>
        <v>0.88442601710287638</v>
      </c>
      <c r="AY20" s="87">
        <f t="shared" si="11"/>
        <v>201688.93022295623</v>
      </c>
      <c r="AZ20" s="170">
        <f t="shared" si="14"/>
        <v>0.85118987850185757</v>
      </c>
      <c r="BB20" s="56" t="s">
        <v>21</v>
      </c>
      <c r="BC20" s="87">
        <f t="shared" si="15"/>
        <v>87918.392894461853</v>
      </c>
      <c r="BD20" s="169">
        <f t="shared" si="16"/>
        <v>0.87911078449384528</v>
      </c>
      <c r="BE20" s="87">
        <f t="shared" si="17"/>
        <v>180769.89832781901</v>
      </c>
      <c r="BF20" s="170">
        <f t="shared" si="18"/>
        <v>0.82837037037037042</v>
      </c>
    </row>
    <row r="21" spans="2:58" ht="13.5" customHeight="1">
      <c r="B21" s="282">
        <v>6</v>
      </c>
      <c r="C21" s="343" t="s">
        <v>102</v>
      </c>
      <c r="D21" s="54" t="s">
        <v>312</v>
      </c>
      <c r="E21" s="175">
        <v>1</v>
      </c>
      <c r="F21" s="176">
        <v>45948</v>
      </c>
      <c r="G21" s="201">
        <v>1</v>
      </c>
      <c r="H21" s="194">
        <f t="shared" si="0"/>
        <v>1</v>
      </c>
      <c r="I21" s="176">
        <f t="shared" si="1"/>
        <v>45948</v>
      </c>
      <c r="J21" s="175">
        <v>7</v>
      </c>
      <c r="K21" s="176">
        <v>911766</v>
      </c>
      <c r="L21" s="201">
        <v>7</v>
      </c>
      <c r="M21" s="194">
        <f t="shared" si="22"/>
        <v>1</v>
      </c>
      <c r="N21" s="176">
        <f t="shared" si="2"/>
        <v>130252.28571428571</v>
      </c>
      <c r="O21" s="175">
        <v>709</v>
      </c>
      <c r="P21" s="176">
        <v>56011383</v>
      </c>
      <c r="Q21" s="201">
        <v>604</v>
      </c>
      <c r="R21" s="194">
        <f t="shared" si="23"/>
        <v>0.85190409026798308</v>
      </c>
      <c r="S21" s="176">
        <f t="shared" si="3"/>
        <v>92734.077814569537</v>
      </c>
      <c r="T21" s="175">
        <v>405</v>
      </c>
      <c r="U21" s="176">
        <v>39886796</v>
      </c>
      <c r="V21" s="201">
        <v>364</v>
      </c>
      <c r="W21" s="194">
        <f t="shared" si="24"/>
        <v>0.89876543209876547</v>
      </c>
      <c r="X21" s="201">
        <f t="shared" si="4"/>
        <v>109579.10989010989</v>
      </c>
      <c r="Y21" s="175">
        <v>183</v>
      </c>
      <c r="Z21" s="176">
        <v>15680419</v>
      </c>
      <c r="AA21" s="201">
        <v>171</v>
      </c>
      <c r="AB21" s="194">
        <f t="shared" si="25"/>
        <v>0.93442622950819676</v>
      </c>
      <c r="AC21" s="176">
        <f t="shared" si="5"/>
        <v>91698.356725146194</v>
      </c>
      <c r="AD21" s="175">
        <v>55</v>
      </c>
      <c r="AE21" s="176">
        <v>7054276</v>
      </c>
      <c r="AF21" s="201">
        <v>50</v>
      </c>
      <c r="AG21" s="194">
        <f t="shared" si="26"/>
        <v>0.90909090909090906</v>
      </c>
      <c r="AH21" s="176">
        <f t="shared" si="6"/>
        <v>141085.51999999999</v>
      </c>
      <c r="AI21" s="175">
        <v>16</v>
      </c>
      <c r="AJ21" s="176">
        <v>1114912</v>
      </c>
      <c r="AK21" s="201">
        <v>16</v>
      </c>
      <c r="AL21" s="194">
        <f t="shared" si="27"/>
        <v>1</v>
      </c>
      <c r="AM21" s="176">
        <f t="shared" si="7"/>
        <v>69682</v>
      </c>
      <c r="AN21" s="175">
        <f t="shared" si="12"/>
        <v>1376</v>
      </c>
      <c r="AO21" s="176">
        <f t="shared" si="12"/>
        <v>120705500</v>
      </c>
      <c r="AP21" s="201">
        <f t="shared" si="8"/>
        <v>1213</v>
      </c>
      <c r="AQ21" s="194">
        <f t="shared" si="9"/>
        <v>0.88154069767441856</v>
      </c>
      <c r="AR21" s="201">
        <f t="shared" si="10"/>
        <v>99509.892827699921</v>
      </c>
      <c r="AS21" s="69"/>
      <c r="AT21" s="69"/>
      <c r="AU21" s="2">
        <v>16</v>
      </c>
      <c r="AV21" s="8" t="s">
        <v>54</v>
      </c>
      <c r="AW21" s="87">
        <f t="shared" si="21"/>
        <v>99118.676674364891</v>
      </c>
      <c r="AX21" s="169">
        <f t="shared" si="13"/>
        <v>0.88548057259713697</v>
      </c>
      <c r="AY21" s="87">
        <f t="shared" si="11"/>
        <v>190746.11522898657</v>
      </c>
      <c r="AZ21" s="170">
        <f t="shared" si="14"/>
        <v>0.84543616855854453</v>
      </c>
      <c r="BB21" s="56" t="s">
        <v>13</v>
      </c>
      <c r="BC21" s="87">
        <f t="shared" si="15"/>
        <v>100315.06227296316</v>
      </c>
      <c r="BD21" s="169">
        <f t="shared" si="16"/>
        <v>0.87471629596005451</v>
      </c>
      <c r="BE21" s="87">
        <f t="shared" si="17"/>
        <v>206793.14456760875</v>
      </c>
      <c r="BF21" s="170">
        <f t="shared" si="18"/>
        <v>0.8381857512677755</v>
      </c>
    </row>
    <row r="22" spans="2:58" ht="13.5" customHeight="1">
      <c r="B22" s="283"/>
      <c r="C22" s="344"/>
      <c r="D22" s="49" t="s">
        <v>313</v>
      </c>
      <c r="E22" s="224">
        <v>12</v>
      </c>
      <c r="F22" s="212">
        <v>11346059</v>
      </c>
      <c r="G22" s="209">
        <v>11</v>
      </c>
      <c r="H22" s="196">
        <f t="shared" si="0"/>
        <v>0.91666666666666663</v>
      </c>
      <c r="I22" s="212">
        <f t="shared" si="1"/>
        <v>1031459.9090909091</v>
      </c>
      <c r="J22" s="224">
        <v>46</v>
      </c>
      <c r="K22" s="212">
        <v>42165789</v>
      </c>
      <c r="L22" s="209">
        <v>39</v>
      </c>
      <c r="M22" s="196">
        <f t="shared" si="22"/>
        <v>0.84782608695652173</v>
      </c>
      <c r="N22" s="212">
        <f t="shared" si="2"/>
        <v>1081174.076923077</v>
      </c>
      <c r="O22" s="224">
        <v>3553</v>
      </c>
      <c r="P22" s="212">
        <v>592521403</v>
      </c>
      <c r="Q22" s="209">
        <v>2887</v>
      </c>
      <c r="R22" s="196">
        <f t="shared" si="23"/>
        <v>0.81255277230509426</v>
      </c>
      <c r="S22" s="212">
        <f t="shared" si="3"/>
        <v>205237.75649463112</v>
      </c>
      <c r="T22" s="224">
        <v>3027</v>
      </c>
      <c r="U22" s="212">
        <v>496462971</v>
      </c>
      <c r="V22" s="209">
        <v>2679</v>
      </c>
      <c r="W22" s="196">
        <f t="shared" si="24"/>
        <v>0.88503468780971262</v>
      </c>
      <c r="X22" s="209">
        <f t="shared" si="4"/>
        <v>185316.52519596866</v>
      </c>
      <c r="Y22" s="224">
        <v>2073</v>
      </c>
      <c r="Z22" s="212">
        <v>411461852</v>
      </c>
      <c r="AA22" s="209">
        <v>1885</v>
      </c>
      <c r="AB22" s="196">
        <f t="shared" si="25"/>
        <v>0.90931017848528706</v>
      </c>
      <c r="AC22" s="212">
        <f t="shared" si="5"/>
        <v>218282.14960212202</v>
      </c>
      <c r="AD22" s="224">
        <v>1037</v>
      </c>
      <c r="AE22" s="212">
        <v>196104283</v>
      </c>
      <c r="AF22" s="209">
        <v>905</v>
      </c>
      <c r="AG22" s="196">
        <f t="shared" si="26"/>
        <v>0.87270973963355836</v>
      </c>
      <c r="AH22" s="212">
        <f t="shared" si="6"/>
        <v>216689.81546961327</v>
      </c>
      <c r="AI22" s="224">
        <v>281</v>
      </c>
      <c r="AJ22" s="212">
        <v>52672412</v>
      </c>
      <c r="AK22" s="209">
        <v>225</v>
      </c>
      <c r="AL22" s="196">
        <f t="shared" si="27"/>
        <v>0.80071174377224197</v>
      </c>
      <c r="AM22" s="212">
        <f t="shared" si="7"/>
        <v>234099.60888888888</v>
      </c>
      <c r="AN22" s="224">
        <f t="shared" si="12"/>
        <v>10029</v>
      </c>
      <c r="AO22" s="212">
        <f t="shared" si="12"/>
        <v>1802734769</v>
      </c>
      <c r="AP22" s="209">
        <f t="shared" si="8"/>
        <v>8631</v>
      </c>
      <c r="AQ22" s="196">
        <f t="shared" si="9"/>
        <v>0.86060424768172306</v>
      </c>
      <c r="AR22" s="209">
        <f t="shared" si="10"/>
        <v>208867.42776039857</v>
      </c>
      <c r="AS22" s="69"/>
      <c r="AT22" s="69"/>
      <c r="AU22" s="2">
        <v>17</v>
      </c>
      <c r="AV22" s="8" t="s">
        <v>109</v>
      </c>
      <c r="AW22" s="87">
        <f t="shared" si="21"/>
        <v>111070.01232965606</v>
      </c>
      <c r="AX22" s="169">
        <f t="shared" si="13"/>
        <v>0.88767281105990781</v>
      </c>
      <c r="AY22" s="87">
        <f t="shared" si="11"/>
        <v>201927.108869925</v>
      </c>
      <c r="AZ22" s="170">
        <f t="shared" si="14"/>
        <v>0.85416091446242204</v>
      </c>
      <c r="BB22" s="56" t="s">
        <v>22</v>
      </c>
      <c r="BC22" s="87">
        <f t="shared" si="15"/>
        <v>100097.43775100402</v>
      </c>
      <c r="BD22" s="169">
        <f t="shared" si="16"/>
        <v>0.86275986742994881</v>
      </c>
      <c r="BE22" s="87">
        <f t="shared" si="17"/>
        <v>187502.90574731905</v>
      </c>
      <c r="BF22" s="170">
        <f t="shared" si="18"/>
        <v>0.82023089609675648</v>
      </c>
    </row>
    <row r="23" spans="2:58" ht="13.5" customHeight="1">
      <c r="B23" s="284"/>
      <c r="C23" s="345"/>
      <c r="D23" s="53" t="s">
        <v>67</v>
      </c>
      <c r="E23" s="181">
        <v>13</v>
      </c>
      <c r="F23" s="182">
        <v>11392007</v>
      </c>
      <c r="G23" s="218">
        <v>12</v>
      </c>
      <c r="H23" s="198">
        <f t="shared" si="0"/>
        <v>0.92307692307692313</v>
      </c>
      <c r="I23" s="182">
        <f t="shared" si="1"/>
        <v>949333.91666666663</v>
      </c>
      <c r="J23" s="181">
        <v>53</v>
      </c>
      <c r="K23" s="182">
        <v>43077555</v>
      </c>
      <c r="L23" s="218">
        <v>46</v>
      </c>
      <c r="M23" s="198">
        <f t="shared" si="22"/>
        <v>0.86792452830188682</v>
      </c>
      <c r="N23" s="182">
        <f t="shared" si="2"/>
        <v>936468.58695652173</v>
      </c>
      <c r="O23" s="181">
        <v>4262</v>
      </c>
      <c r="P23" s="182">
        <v>648532786</v>
      </c>
      <c r="Q23" s="218">
        <v>3491</v>
      </c>
      <c r="R23" s="198">
        <f t="shared" si="23"/>
        <v>0.81909901454716094</v>
      </c>
      <c r="S23" s="182">
        <f t="shared" si="3"/>
        <v>185772.78315668862</v>
      </c>
      <c r="T23" s="181">
        <v>3432</v>
      </c>
      <c r="U23" s="182">
        <v>536349767</v>
      </c>
      <c r="V23" s="218">
        <v>3043</v>
      </c>
      <c r="W23" s="198">
        <f t="shared" si="24"/>
        <v>0.8866550116550117</v>
      </c>
      <c r="X23" s="218">
        <f t="shared" si="4"/>
        <v>176256.90667104832</v>
      </c>
      <c r="Y23" s="181">
        <v>2256</v>
      </c>
      <c r="Z23" s="182">
        <v>427142271</v>
      </c>
      <c r="AA23" s="218">
        <v>2056</v>
      </c>
      <c r="AB23" s="198">
        <f t="shared" si="25"/>
        <v>0.91134751773049649</v>
      </c>
      <c r="AC23" s="182">
        <f t="shared" si="5"/>
        <v>207754.02285992217</v>
      </c>
      <c r="AD23" s="181">
        <v>1092</v>
      </c>
      <c r="AE23" s="182">
        <v>203158559</v>
      </c>
      <c r="AF23" s="218">
        <v>955</v>
      </c>
      <c r="AG23" s="198">
        <f t="shared" si="26"/>
        <v>0.87454212454212454</v>
      </c>
      <c r="AH23" s="182">
        <f t="shared" si="6"/>
        <v>212731.47539267017</v>
      </c>
      <c r="AI23" s="181">
        <v>297</v>
      </c>
      <c r="AJ23" s="182">
        <v>53787324</v>
      </c>
      <c r="AK23" s="218">
        <v>241</v>
      </c>
      <c r="AL23" s="198">
        <f t="shared" si="27"/>
        <v>0.81144781144781142</v>
      </c>
      <c r="AM23" s="182">
        <f t="shared" si="7"/>
        <v>223183.91701244813</v>
      </c>
      <c r="AN23" s="181">
        <f t="shared" si="12"/>
        <v>11405</v>
      </c>
      <c r="AO23" s="182">
        <f t="shared" si="12"/>
        <v>1923440269</v>
      </c>
      <c r="AP23" s="218">
        <f t="shared" si="8"/>
        <v>9844</v>
      </c>
      <c r="AQ23" s="198">
        <f t="shared" si="9"/>
        <v>0.86313020604997803</v>
      </c>
      <c r="AR23" s="218">
        <f t="shared" si="10"/>
        <v>195392.14435188947</v>
      </c>
      <c r="AS23" s="69"/>
      <c r="AT23" s="69"/>
      <c r="AU23" s="2">
        <v>18</v>
      </c>
      <c r="AV23" s="8" t="s">
        <v>55</v>
      </c>
      <c r="AW23" s="87">
        <f t="shared" si="21"/>
        <v>116482.81975672687</v>
      </c>
      <c r="AX23" s="169">
        <f t="shared" si="13"/>
        <v>0.89272787101020068</v>
      </c>
      <c r="AY23" s="87">
        <f t="shared" si="11"/>
        <v>209975.60734483498</v>
      </c>
      <c r="AZ23" s="170">
        <f t="shared" si="14"/>
        <v>0.8521839921913128</v>
      </c>
      <c r="BB23" s="56" t="s">
        <v>23</v>
      </c>
      <c r="BC23" s="87">
        <f t="shared" si="15"/>
        <v>108031.62520961431</v>
      </c>
      <c r="BD23" s="169">
        <f t="shared" si="16"/>
        <v>0.88542439990101462</v>
      </c>
      <c r="BE23" s="87">
        <f t="shared" si="17"/>
        <v>183223.17720982773</v>
      </c>
      <c r="BF23" s="170">
        <f t="shared" si="18"/>
        <v>0.84946623485666306</v>
      </c>
    </row>
    <row r="24" spans="2:58" ht="13.5" customHeight="1">
      <c r="B24" s="282">
        <v>7</v>
      </c>
      <c r="C24" s="343" t="s">
        <v>103</v>
      </c>
      <c r="D24" s="54" t="s">
        <v>312</v>
      </c>
      <c r="E24" s="175">
        <v>4</v>
      </c>
      <c r="F24" s="176">
        <v>80364</v>
      </c>
      <c r="G24" s="201">
        <v>3</v>
      </c>
      <c r="H24" s="194">
        <f t="shared" si="0"/>
        <v>0.75</v>
      </c>
      <c r="I24" s="176">
        <f t="shared" si="1"/>
        <v>26788</v>
      </c>
      <c r="J24" s="175">
        <v>5</v>
      </c>
      <c r="K24" s="176">
        <v>81753</v>
      </c>
      <c r="L24" s="201">
        <v>3</v>
      </c>
      <c r="M24" s="194">
        <f t="shared" si="22"/>
        <v>0.6</v>
      </c>
      <c r="N24" s="176">
        <f t="shared" si="2"/>
        <v>27251</v>
      </c>
      <c r="O24" s="175">
        <v>860</v>
      </c>
      <c r="P24" s="176">
        <v>71290254</v>
      </c>
      <c r="Q24" s="201">
        <v>753</v>
      </c>
      <c r="R24" s="194">
        <f t="shared" si="23"/>
        <v>0.87558139534883717</v>
      </c>
      <c r="S24" s="176">
        <f t="shared" si="3"/>
        <v>94674.972111553783</v>
      </c>
      <c r="T24" s="175">
        <v>547</v>
      </c>
      <c r="U24" s="176">
        <v>49026957</v>
      </c>
      <c r="V24" s="201">
        <v>511</v>
      </c>
      <c r="W24" s="194">
        <f t="shared" si="24"/>
        <v>0.93418647166361979</v>
      </c>
      <c r="X24" s="201">
        <f t="shared" si="4"/>
        <v>95943.164383561641</v>
      </c>
      <c r="Y24" s="175">
        <v>267</v>
      </c>
      <c r="Z24" s="176">
        <v>31702513</v>
      </c>
      <c r="AA24" s="201">
        <v>250</v>
      </c>
      <c r="AB24" s="194">
        <f t="shared" si="25"/>
        <v>0.93632958801498123</v>
      </c>
      <c r="AC24" s="176">
        <f t="shared" si="5"/>
        <v>126810.052</v>
      </c>
      <c r="AD24" s="175">
        <v>78</v>
      </c>
      <c r="AE24" s="176">
        <v>6395884</v>
      </c>
      <c r="AF24" s="201">
        <v>70</v>
      </c>
      <c r="AG24" s="194">
        <f t="shared" si="26"/>
        <v>0.89743589743589747</v>
      </c>
      <c r="AH24" s="176">
        <f t="shared" si="6"/>
        <v>91369.771428571432</v>
      </c>
      <c r="AI24" s="175">
        <v>20</v>
      </c>
      <c r="AJ24" s="176">
        <v>2118376</v>
      </c>
      <c r="AK24" s="201">
        <v>19</v>
      </c>
      <c r="AL24" s="194">
        <f t="shared" si="27"/>
        <v>0.95</v>
      </c>
      <c r="AM24" s="176">
        <f t="shared" si="7"/>
        <v>111493.47368421052</v>
      </c>
      <c r="AN24" s="175">
        <f t="shared" si="12"/>
        <v>1781</v>
      </c>
      <c r="AO24" s="176">
        <f t="shared" si="12"/>
        <v>160696101</v>
      </c>
      <c r="AP24" s="201">
        <f t="shared" si="8"/>
        <v>1609</v>
      </c>
      <c r="AQ24" s="194">
        <f t="shared" si="9"/>
        <v>0.90342504211117347</v>
      </c>
      <c r="AR24" s="201">
        <f t="shared" si="10"/>
        <v>99873.275947793663</v>
      </c>
      <c r="AS24" s="69"/>
      <c r="AT24" s="69"/>
      <c r="AU24" s="2">
        <v>19</v>
      </c>
      <c r="AV24" s="8" t="s">
        <v>110</v>
      </c>
      <c r="AW24" s="87">
        <f t="shared" si="21"/>
        <v>111119.97044060234</v>
      </c>
      <c r="AX24" s="169">
        <f t="shared" si="13"/>
        <v>0.91154041687849519</v>
      </c>
      <c r="AY24" s="87">
        <f t="shared" si="11"/>
        <v>208552.70596946913</v>
      </c>
      <c r="AZ24" s="170">
        <f t="shared" si="14"/>
        <v>0.82826948480845441</v>
      </c>
      <c r="BB24" s="56" t="s">
        <v>14</v>
      </c>
      <c r="BC24" s="87">
        <f t="shared" si="15"/>
        <v>111896.57797220793</v>
      </c>
      <c r="BD24" s="169">
        <f t="shared" si="16"/>
        <v>0.87286612758310866</v>
      </c>
      <c r="BE24" s="87">
        <f t="shared" si="17"/>
        <v>205843.0092439749</v>
      </c>
      <c r="BF24" s="170">
        <f t="shared" si="18"/>
        <v>0.8399889073765946</v>
      </c>
    </row>
    <row r="25" spans="2:58" ht="13.5" customHeight="1">
      <c r="B25" s="283"/>
      <c r="C25" s="344"/>
      <c r="D25" s="49" t="s">
        <v>313</v>
      </c>
      <c r="E25" s="224">
        <v>20</v>
      </c>
      <c r="F25" s="212">
        <v>7765149</v>
      </c>
      <c r="G25" s="209">
        <v>17</v>
      </c>
      <c r="H25" s="196">
        <f t="shared" si="0"/>
        <v>0.85</v>
      </c>
      <c r="I25" s="212">
        <f t="shared" si="1"/>
        <v>456773.4705882353</v>
      </c>
      <c r="J25" s="224">
        <v>57</v>
      </c>
      <c r="K25" s="212">
        <v>51550712</v>
      </c>
      <c r="L25" s="209">
        <v>55</v>
      </c>
      <c r="M25" s="196">
        <f t="shared" si="22"/>
        <v>0.96491228070175439</v>
      </c>
      <c r="N25" s="212">
        <f t="shared" si="2"/>
        <v>937285.67272727273</v>
      </c>
      <c r="O25" s="224">
        <v>3168</v>
      </c>
      <c r="P25" s="212">
        <v>523556516</v>
      </c>
      <c r="Q25" s="209">
        <v>2572</v>
      </c>
      <c r="R25" s="196">
        <f t="shared" si="23"/>
        <v>0.81186868686868685</v>
      </c>
      <c r="S25" s="212">
        <f t="shared" si="3"/>
        <v>203560.07620528771</v>
      </c>
      <c r="T25" s="224">
        <v>2532</v>
      </c>
      <c r="U25" s="212">
        <v>571328096</v>
      </c>
      <c r="V25" s="209">
        <v>2266</v>
      </c>
      <c r="W25" s="196">
        <f t="shared" si="24"/>
        <v>0.89494470774091628</v>
      </c>
      <c r="X25" s="209">
        <f t="shared" si="4"/>
        <v>252130.66902030009</v>
      </c>
      <c r="Y25" s="224">
        <v>1711</v>
      </c>
      <c r="Z25" s="212">
        <v>301055444</v>
      </c>
      <c r="AA25" s="209">
        <v>1547</v>
      </c>
      <c r="AB25" s="196">
        <f t="shared" si="25"/>
        <v>0.90414962010520161</v>
      </c>
      <c r="AC25" s="212">
        <f t="shared" si="5"/>
        <v>194605.97543632839</v>
      </c>
      <c r="AD25" s="224">
        <v>790</v>
      </c>
      <c r="AE25" s="212">
        <v>124481892</v>
      </c>
      <c r="AF25" s="209">
        <v>686</v>
      </c>
      <c r="AG25" s="196">
        <f t="shared" si="26"/>
        <v>0.8683544303797468</v>
      </c>
      <c r="AH25" s="212">
        <f t="shared" si="6"/>
        <v>181460.48396501457</v>
      </c>
      <c r="AI25" s="224">
        <v>264</v>
      </c>
      <c r="AJ25" s="212">
        <v>42955279</v>
      </c>
      <c r="AK25" s="209">
        <v>223</v>
      </c>
      <c r="AL25" s="196">
        <f t="shared" si="27"/>
        <v>0.84469696969696972</v>
      </c>
      <c r="AM25" s="212">
        <f t="shared" si="7"/>
        <v>192624.56950672646</v>
      </c>
      <c r="AN25" s="224">
        <f t="shared" si="12"/>
        <v>8542</v>
      </c>
      <c r="AO25" s="212">
        <f t="shared" si="12"/>
        <v>1622693088</v>
      </c>
      <c r="AP25" s="209">
        <f t="shared" si="8"/>
        <v>7366</v>
      </c>
      <c r="AQ25" s="196">
        <f t="shared" si="9"/>
        <v>0.8623273238117537</v>
      </c>
      <c r="AR25" s="209">
        <f t="shared" si="10"/>
        <v>220295.01601954928</v>
      </c>
      <c r="AS25" s="69"/>
      <c r="AT25" s="69"/>
      <c r="AU25" s="2">
        <v>20</v>
      </c>
      <c r="AV25" s="8" t="s">
        <v>111</v>
      </c>
      <c r="AW25" s="87">
        <f t="shared" si="21"/>
        <v>103060.76811038711</v>
      </c>
      <c r="AX25" s="169">
        <f t="shared" si="13"/>
        <v>0.86533996683250414</v>
      </c>
      <c r="AY25" s="87">
        <f t="shared" si="11"/>
        <v>207484.11709706145</v>
      </c>
      <c r="AZ25" s="170">
        <f t="shared" si="14"/>
        <v>0.8422800814314797</v>
      </c>
      <c r="BB25" s="56" t="s">
        <v>42</v>
      </c>
      <c r="BC25" s="87">
        <f t="shared" si="15"/>
        <v>108738.04230818994</v>
      </c>
      <c r="BD25" s="169">
        <f t="shared" si="16"/>
        <v>0.88392040256175664</v>
      </c>
      <c r="BE25" s="87">
        <f t="shared" si="17"/>
        <v>209294.29240011176</v>
      </c>
      <c r="BF25" s="170">
        <f t="shared" si="18"/>
        <v>0.81544771018455231</v>
      </c>
    </row>
    <row r="26" spans="2:58" ht="13.5" customHeight="1">
      <c r="B26" s="284"/>
      <c r="C26" s="345"/>
      <c r="D26" s="53" t="s">
        <v>67</v>
      </c>
      <c r="E26" s="181">
        <v>24</v>
      </c>
      <c r="F26" s="182">
        <v>7845513</v>
      </c>
      <c r="G26" s="218">
        <v>20</v>
      </c>
      <c r="H26" s="198">
        <f t="shared" si="0"/>
        <v>0.83333333333333337</v>
      </c>
      <c r="I26" s="182">
        <f t="shared" si="1"/>
        <v>392275.65</v>
      </c>
      <c r="J26" s="181">
        <v>62</v>
      </c>
      <c r="K26" s="182">
        <v>51632465</v>
      </c>
      <c r="L26" s="218">
        <v>58</v>
      </c>
      <c r="M26" s="198">
        <f t="shared" si="22"/>
        <v>0.93548387096774188</v>
      </c>
      <c r="N26" s="182">
        <f t="shared" si="2"/>
        <v>890214.91379310342</v>
      </c>
      <c r="O26" s="181">
        <v>4028</v>
      </c>
      <c r="P26" s="182">
        <v>594846770</v>
      </c>
      <c r="Q26" s="218">
        <v>3325</v>
      </c>
      <c r="R26" s="198">
        <f t="shared" si="23"/>
        <v>0.82547169811320753</v>
      </c>
      <c r="S26" s="182">
        <f t="shared" si="3"/>
        <v>178901.28421052633</v>
      </c>
      <c r="T26" s="181">
        <v>3079</v>
      </c>
      <c r="U26" s="182">
        <v>620355053</v>
      </c>
      <c r="V26" s="218">
        <v>2777</v>
      </c>
      <c r="W26" s="198">
        <f t="shared" si="24"/>
        <v>0.90191620656057159</v>
      </c>
      <c r="X26" s="218">
        <f t="shared" si="4"/>
        <v>223390.36838314729</v>
      </c>
      <c r="Y26" s="181">
        <v>1978</v>
      </c>
      <c r="Z26" s="182">
        <v>332757957</v>
      </c>
      <c r="AA26" s="218">
        <v>1797</v>
      </c>
      <c r="AB26" s="198">
        <f t="shared" si="25"/>
        <v>0.90849342770475228</v>
      </c>
      <c r="AC26" s="182">
        <f t="shared" si="5"/>
        <v>185174.1552587646</v>
      </c>
      <c r="AD26" s="181">
        <v>868</v>
      </c>
      <c r="AE26" s="182">
        <v>130877776</v>
      </c>
      <c r="AF26" s="218">
        <v>756</v>
      </c>
      <c r="AG26" s="198">
        <f t="shared" si="26"/>
        <v>0.87096774193548387</v>
      </c>
      <c r="AH26" s="182">
        <f t="shared" si="6"/>
        <v>173118.75132275131</v>
      </c>
      <c r="AI26" s="181">
        <v>284</v>
      </c>
      <c r="AJ26" s="182">
        <v>45073655</v>
      </c>
      <c r="AK26" s="218">
        <v>242</v>
      </c>
      <c r="AL26" s="198">
        <f t="shared" si="27"/>
        <v>0.852112676056338</v>
      </c>
      <c r="AM26" s="182">
        <f t="shared" si="7"/>
        <v>186254.77272727274</v>
      </c>
      <c r="AN26" s="181">
        <f t="shared" si="12"/>
        <v>10323</v>
      </c>
      <c r="AO26" s="182">
        <f t="shared" si="12"/>
        <v>1783389189</v>
      </c>
      <c r="AP26" s="218">
        <f t="shared" si="8"/>
        <v>8975</v>
      </c>
      <c r="AQ26" s="198">
        <f t="shared" si="9"/>
        <v>0.86941780490167586</v>
      </c>
      <c r="AR26" s="218">
        <f t="shared" si="10"/>
        <v>198706.31632311977</v>
      </c>
      <c r="AS26" s="69"/>
      <c r="AT26" s="69"/>
      <c r="AU26" s="2">
        <v>21</v>
      </c>
      <c r="AV26" s="8" t="s">
        <v>112</v>
      </c>
      <c r="AW26" s="87">
        <f t="shared" si="21"/>
        <v>109442.92485016136</v>
      </c>
      <c r="AX26" s="169">
        <f t="shared" si="13"/>
        <v>0.89039408866995073</v>
      </c>
      <c r="AY26" s="87">
        <f t="shared" si="11"/>
        <v>208838.92064439142</v>
      </c>
      <c r="AZ26" s="170">
        <f t="shared" si="14"/>
        <v>0.86066415611092095</v>
      </c>
      <c r="BB26" s="56" t="s">
        <v>4</v>
      </c>
      <c r="BC26" s="87">
        <f t="shared" si="15"/>
        <v>102801.48836776474</v>
      </c>
      <c r="BD26" s="169">
        <f t="shared" si="16"/>
        <v>0.8773677335075114</v>
      </c>
      <c r="BE26" s="87">
        <f t="shared" si="17"/>
        <v>203203.90389016017</v>
      </c>
      <c r="BF26" s="170">
        <f t="shared" si="18"/>
        <v>0.8194481650147335</v>
      </c>
    </row>
    <row r="27" spans="2:58" ht="13.5" customHeight="1">
      <c r="B27" s="282">
        <v>8</v>
      </c>
      <c r="C27" s="343" t="s">
        <v>51</v>
      </c>
      <c r="D27" s="54" t="s">
        <v>312</v>
      </c>
      <c r="E27" s="175">
        <v>0</v>
      </c>
      <c r="F27" s="176">
        <v>0</v>
      </c>
      <c r="G27" s="201">
        <v>0</v>
      </c>
      <c r="H27" s="194" t="str">
        <f t="shared" si="0"/>
        <v>-</v>
      </c>
      <c r="I27" s="176" t="str">
        <f t="shared" si="1"/>
        <v>-</v>
      </c>
      <c r="J27" s="175">
        <v>6</v>
      </c>
      <c r="K27" s="176">
        <v>506429</v>
      </c>
      <c r="L27" s="201">
        <v>6</v>
      </c>
      <c r="M27" s="194">
        <f t="shared" si="22"/>
        <v>1</v>
      </c>
      <c r="N27" s="176">
        <f t="shared" si="2"/>
        <v>84404.833333333328</v>
      </c>
      <c r="O27" s="175">
        <v>617</v>
      </c>
      <c r="P27" s="176">
        <v>56515751</v>
      </c>
      <c r="Q27" s="201">
        <v>516</v>
      </c>
      <c r="R27" s="194">
        <f t="shared" si="23"/>
        <v>0.83630470016207459</v>
      </c>
      <c r="S27" s="176">
        <f t="shared" si="3"/>
        <v>109526.6492248062</v>
      </c>
      <c r="T27" s="175">
        <v>349</v>
      </c>
      <c r="U27" s="176">
        <v>33443681</v>
      </c>
      <c r="V27" s="201">
        <v>302</v>
      </c>
      <c r="W27" s="194">
        <f t="shared" si="24"/>
        <v>0.86532951289398286</v>
      </c>
      <c r="X27" s="201">
        <f t="shared" si="4"/>
        <v>110740.66556291391</v>
      </c>
      <c r="Y27" s="175">
        <v>159</v>
      </c>
      <c r="Z27" s="176">
        <v>15345426</v>
      </c>
      <c r="AA27" s="201">
        <v>143</v>
      </c>
      <c r="AB27" s="194">
        <f t="shared" si="25"/>
        <v>0.89937106918238996</v>
      </c>
      <c r="AC27" s="176">
        <f t="shared" si="5"/>
        <v>107310.67132867133</v>
      </c>
      <c r="AD27" s="175">
        <v>72</v>
      </c>
      <c r="AE27" s="176">
        <v>8008592</v>
      </c>
      <c r="AF27" s="201">
        <v>68</v>
      </c>
      <c r="AG27" s="194">
        <f t="shared" si="26"/>
        <v>0.94444444444444442</v>
      </c>
      <c r="AH27" s="176">
        <f t="shared" si="6"/>
        <v>117773.41176470589</v>
      </c>
      <c r="AI27" s="175">
        <v>15</v>
      </c>
      <c r="AJ27" s="176">
        <v>884780</v>
      </c>
      <c r="AK27" s="201">
        <v>13</v>
      </c>
      <c r="AL27" s="194">
        <f t="shared" si="27"/>
        <v>0.8666666666666667</v>
      </c>
      <c r="AM27" s="176">
        <f t="shared" si="7"/>
        <v>68060</v>
      </c>
      <c r="AN27" s="175">
        <f t="shared" si="12"/>
        <v>1218</v>
      </c>
      <c r="AO27" s="176">
        <f t="shared" si="12"/>
        <v>114704659</v>
      </c>
      <c r="AP27" s="201">
        <f t="shared" si="8"/>
        <v>1048</v>
      </c>
      <c r="AQ27" s="194">
        <f t="shared" si="9"/>
        <v>0.86042692939244658</v>
      </c>
      <c r="AR27" s="201">
        <f t="shared" si="10"/>
        <v>109451.01049618321</v>
      </c>
      <c r="AS27" s="69"/>
      <c r="AT27" s="69"/>
      <c r="AU27" s="2">
        <v>22</v>
      </c>
      <c r="AV27" s="8" t="s">
        <v>56</v>
      </c>
      <c r="AW27" s="87">
        <f t="shared" si="21"/>
        <v>105434.59313938342</v>
      </c>
      <c r="AX27" s="169">
        <f t="shared" si="13"/>
        <v>0.86578947368421055</v>
      </c>
      <c r="AY27" s="87">
        <f t="shared" si="11"/>
        <v>203207.01929517984</v>
      </c>
      <c r="AZ27" s="170">
        <f t="shared" si="14"/>
        <v>0.84893064655705275</v>
      </c>
      <c r="BB27" s="56" t="s">
        <v>19</v>
      </c>
      <c r="BC27" s="87">
        <f t="shared" si="15"/>
        <v>104329.78739352641</v>
      </c>
      <c r="BD27" s="169">
        <f t="shared" si="16"/>
        <v>0.88617149758454106</v>
      </c>
      <c r="BE27" s="87">
        <f t="shared" si="17"/>
        <v>190381.19348069391</v>
      </c>
      <c r="BF27" s="170">
        <f t="shared" si="18"/>
        <v>0.84541691306918987</v>
      </c>
    </row>
    <row r="28" spans="2:58" ht="13.5" customHeight="1">
      <c r="B28" s="283"/>
      <c r="C28" s="344"/>
      <c r="D28" s="49" t="s">
        <v>313</v>
      </c>
      <c r="E28" s="224">
        <v>13</v>
      </c>
      <c r="F28" s="212">
        <v>18298901</v>
      </c>
      <c r="G28" s="209">
        <v>12</v>
      </c>
      <c r="H28" s="196">
        <f t="shared" si="0"/>
        <v>0.92307692307692313</v>
      </c>
      <c r="I28" s="212">
        <f t="shared" si="1"/>
        <v>1524908.4166666667</v>
      </c>
      <c r="J28" s="224">
        <v>27</v>
      </c>
      <c r="K28" s="212">
        <v>10727298</v>
      </c>
      <c r="L28" s="209">
        <v>21</v>
      </c>
      <c r="M28" s="196">
        <f t="shared" si="22"/>
        <v>0.77777777777777779</v>
      </c>
      <c r="N28" s="212">
        <f t="shared" si="2"/>
        <v>510823.71428571426</v>
      </c>
      <c r="O28" s="224">
        <v>2662</v>
      </c>
      <c r="P28" s="212">
        <v>375654789</v>
      </c>
      <c r="Q28" s="209">
        <v>2070</v>
      </c>
      <c r="R28" s="196">
        <f t="shared" si="23"/>
        <v>0.777610818933133</v>
      </c>
      <c r="S28" s="212">
        <f t="shared" si="3"/>
        <v>181475.74347826088</v>
      </c>
      <c r="T28" s="224">
        <v>1933</v>
      </c>
      <c r="U28" s="212">
        <v>305383438</v>
      </c>
      <c r="V28" s="209">
        <v>1660</v>
      </c>
      <c r="W28" s="196">
        <f t="shared" si="24"/>
        <v>0.85876875323331614</v>
      </c>
      <c r="X28" s="209">
        <f t="shared" si="4"/>
        <v>183965.92650602409</v>
      </c>
      <c r="Y28" s="224">
        <v>1346</v>
      </c>
      <c r="Z28" s="212">
        <v>257674051</v>
      </c>
      <c r="AA28" s="209">
        <v>1201</v>
      </c>
      <c r="AB28" s="196">
        <f t="shared" si="25"/>
        <v>0.89227340267459143</v>
      </c>
      <c r="AC28" s="212">
        <f t="shared" si="5"/>
        <v>214549.58451290592</v>
      </c>
      <c r="AD28" s="224">
        <v>795</v>
      </c>
      <c r="AE28" s="212">
        <v>140844231</v>
      </c>
      <c r="AF28" s="209">
        <v>691</v>
      </c>
      <c r="AG28" s="196">
        <f t="shared" si="26"/>
        <v>0.86918238993710695</v>
      </c>
      <c r="AH28" s="212">
        <f t="shared" si="6"/>
        <v>203826.67293777133</v>
      </c>
      <c r="AI28" s="224">
        <v>301</v>
      </c>
      <c r="AJ28" s="212">
        <v>35618818</v>
      </c>
      <c r="AK28" s="209">
        <v>239</v>
      </c>
      <c r="AL28" s="196">
        <f t="shared" si="27"/>
        <v>0.79401993355481726</v>
      </c>
      <c r="AM28" s="212">
        <f t="shared" si="7"/>
        <v>149032.71129707113</v>
      </c>
      <c r="AN28" s="224">
        <f t="shared" si="12"/>
        <v>7077</v>
      </c>
      <c r="AO28" s="212">
        <f t="shared" si="12"/>
        <v>1144201526</v>
      </c>
      <c r="AP28" s="209">
        <f t="shared" si="8"/>
        <v>5894</v>
      </c>
      <c r="AQ28" s="196">
        <f t="shared" si="9"/>
        <v>0.83283877349159252</v>
      </c>
      <c r="AR28" s="209">
        <f t="shared" si="10"/>
        <v>194129.88225313879</v>
      </c>
      <c r="AS28" s="69"/>
      <c r="AT28" s="69"/>
      <c r="AU28" s="2">
        <v>23</v>
      </c>
      <c r="AV28" s="8" t="s">
        <v>113</v>
      </c>
      <c r="AW28" s="87">
        <f t="shared" si="21"/>
        <v>103372.05421507299</v>
      </c>
      <c r="AX28" s="169">
        <f t="shared" si="13"/>
        <v>0.89496134364169555</v>
      </c>
      <c r="AY28" s="87">
        <f t="shared" si="11"/>
        <v>199427.09470253397</v>
      </c>
      <c r="AZ28" s="170">
        <f t="shared" si="14"/>
        <v>0.86802677717564547</v>
      </c>
      <c r="BB28" s="56" t="s">
        <v>24</v>
      </c>
      <c r="BC28" s="87">
        <f t="shared" si="15"/>
        <v>100523.32169350461</v>
      </c>
      <c r="BD28" s="169">
        <f t="shared" si="16"/>
        <v>0.88587914729924666</v>
      </c>
      <c r="BE28" s="87">
        <f t="shared" si="17"/>
        <v>201341.93681109845</v>
      </c>
      <c r="BF28" s="170">
        <f t="shared" si="18"/>
        <v>0.82898779046868842</v>
      </c>
    </row>
    <row r="29" spans="2:58" ht="13.5" customHeight="1">
      <c r="B29" s="284"/>
      <c r="C29" s="345"/>
      <c r="D29" s="53" t="s">
        <v>67</v>
      </c>
      <c r="E29" s="181">
        <v>13</v>
      </c>
      <c r="F29" s="182">
        <v>18298901</v>
      </c>
      <c r="G29" s="218">
        <v>12</v>
      </c>
      <c r="H29" s="198">
        <f t="shared" si="0"/>
        <v>0.92307692307692313</v>
      </c>
      <c r="I29" s="182">
        <f t="shared" si="1"/>
        <v>1524908.4166666667</v>
      </c>
      <c r="J29" s="181">
        <v>33</v>
      </c>
      <c r="K29" s="182">
        <v>11233727</v>
      </c>
      <c r="L29" s="218">
        <v>27</v>
      </c>
      <c r="M29" s="198">
        <f t="shared" si="22"/>
        <v>0.81818181818181823</v>
      </c>
      <c r="N29" s="182">
        <f t="shared" si="2"/>
        <v>416063.96296296298</v>
      </c>
      <c r="O29" s="181">
        <v>3279</v>
      </c>
      <c r="P29" s="182">
        <v>432170540</v>
      </c>
      <c r="Q29" s="218">
        <v>2586</v>
      </c>
      <c r="R29" s="198">
        <f t="shared" si="23"/>
        <v>0.78865507776761212</v>
      </c>
      <c r="S29" s="182">
        <f t="shared" si="3"/>
        <v>167119.31167826761</v>
      </c>
      <c r="T29" s="181">
        <v>2282</v>
      </c>
      <c r="U29" s="182">
        <v>338827119</v>
      </c>
      <c r="V29" s="218">
        <v>1962</v>
      </c>
      <c r="W29" s="198">
        <f t="shared" si="24"/>
        <v>0.85977212971077999</v>
      </c>
      <c r="X29" s="218">
        <f t="shared" si="4"/>
        <v>172694.75993883793</v>
      </c>
      <c r="Y29" s="181">
        <v>1505</v>
      </c>
      <c r="Z29" s="182">
        <v>273019477</v>
      </c>
      <c r="AA29" s="218">
        <v>1344</v>
      </c>
      <c r="AB29" s="198">
        <f t="shared" si="25"/>
        <v>0.89302325581395348</v>
      </c>
      <c r="AC29" s="182">
        <f t="shared" si="5"/>
        <v>203139.49181547618</v>
      </c>
      <c r="AD29" s="181">
        <v>867</v>
      </c>
      <c r="AE29" s="182">
        <v>148852823</v>
      </c>
      <c r="AF29" s="218">
        <v>759</v>
      </c>
      <c r="AG29" s="198">
        <f t="shared" si="26"/>
        <v>0.87543252595155707</v>
      </c>
      <c r="AH29" s="182">
        <f t="shared" si="6"/>
        <v>196117.02635046112</v>
      </c>
      <c r="AI29" s="181">
        <v>316</v>
      </c>
      <c r="AJ29" s="182">
        <v>36503598</v>
      </c>
      <c r="AK29" s="218">
        <v>252</v>
      </c>
      <c r="AL29" s="198">
        <f t="shared" si="27"/>
        <v>0.79746835443037978</v>
      </c>
      <c r="AM29" s="182">
        <f t="shared" si="7"/>
        <v>144855.54761904763</v>
      </c>
      <c r="AN29" s="181">
        <f t="shared" si="12"/>
        <v>8295</v>
      </c>
      <c r="AO29" s="182">
        <f t="shared" si="12"/>
        <v>1258906185</v>
      </c>
      <c r="AP29" s="218">
        <f t="shared" si="8"/>
        <v>6942</v>
      </c>
      <c r="AQ29" s="198">
        <f t="shared" si="9"/>
        <v>0.83688969258589507</v>
      </c>
      <c r="AR29" s="218">
        <f t="shared" si="10"/>
        <v>181346.32454624027</v>
      </c>
      <c r="AS29" s="69"/>
      <c r="AT29" s="69"/>
      <c r="AU29" s="2">
        <v>24</v>
      </c>
      <c r="AV29" s="8" t="s">
        <v>114</v>
      </c>
      <c r="AW29" s="87">
        <f t="shared" si="21"/>
        <v>88844.551988834617</v>
      </c>
      <c r="AX29" s="169">
        <f t="shared" si="13"/>
        <v>0.85196195005945308</v>
      </c>
      <c r="AY29" s="87">
        <f t="shared" si="11"/>
        <v>193679.73437013998</v>
      </c>
      <c r="AZ29" s="170">
        <f t="shared" si="14"/>
        <v>0.83876858857291936</v>
      </c>
      <c r="BB29" s="56" t="s">
        <v>15</v>
      </c>
      <c r="BC29" s="87">
        <f t="shared" si="15"/>
        <v>108389.37750053775</v>
      </c>
      <c r="BD29" s="169">
        <f t="shared" si="16"/>
        <v>0.91768653770232922</v>
      </c>
      <c r="BE29" s="87">
        <f t="shared" si="17"/>
        <v>220954.44239592893</v>
      </c>
      <c r="BF29" s="170">
        <f t="shared" si="18"/>
        <v>0.83608844249145564</v>
      </c>
    </row>
    <row r="30" spans="2:58" ht="13.5" customHeight="1">
      <c r="B30" s="282">
        <v>9</v>
      </c>
      <c r="C30" s="343" t="s">
        <v>104</v>
      </c>
      <c r="D30" s="54" t="s">
        <v>312</v>
      </c>
      <c r="E30" s="175">
        <v>0</v>
      </c>
      <c r="F30" s="176">
        <v>0</v>
      </c>
      <c r="G30" s="201">
        <v>0</v>
      </c>
      <c r="H30" s="194" t="str">
        <f t="shared" si="0"/>
        <v>-</v>
      </c>
      <c r="I30" s="176" t="str">
        <f t="shared" si="1"/>
        <v>-</v>
      </c>
      <c r="J30" s="175">
        <v>3</v>
      </c>
      <c r="K30" s="176">
        <v>156740</v>
      </c>
      <c r="L30" s="201">
        <v>3</v>
      </c>
      <c r="M30" s="194">
        <f t="shared" si="22"/>
        <v>1</v>
      </c>
      <c r="N30" s="176">
        <f t="shared" si="2"/>
        <v>52246.666666666664</v>
      </c>
      <c r="O30" s="175">
        <v>354</v>
      </c>
      <c r="P30" s="176">
        <v>26221870</v>
      </c>
      <c r="Q30" s="201">
        <v>287</v>
      </c>
      <c r="R30" s="194">
        <f t="shared" si="23"/>
        <v>0.81073446327683618</v>
      </c>
      <c r="S30" s="176">
        <f t="shared" si="3"/>
        <v>91365.400696864104</v>
      </c>
      <c r="T30" s="175">
        <v>183</v>
      </c>
      <c r="U30" s="176">
        <v>17793010</v>
      </c>
      <c r="V30" s="201">
        <v>163</v>
      </c>
      <c r="W30" s="194">
        <f t="shared" si="24"/>
        <v>0.89071038251366119</v>
      </c>
      <c r="X30" s="201">
        <f t="shared" si="4"/>
        <v>109159.57055214724</v>
      </c>
      <c r="Y30" s="175">
        <v>97</v>
      </c>
      <c r="Z30" s="176">
        <v>9341194</v>
      </c>
      <c r="AA30" s="201">
        <v>92</v>
      </c>
      <c r="AB30" s="194">
        <f t="shared" si="25"/>
        <v>0.94845360824742264</v>
      </c>
      <c r="AC30" s="176">
        <f t="shared" si="5"/>
        <v>101534.71739130435</v>
      </c>
      <c r="AD30" s="175">
        <v>23</v>
      </c>
      <c r="AE30" s="176">
        <v>2367463</v>
      </c>
      <c r="AF30" s="201">
        <v>21</v>
      </c>
      <c r="AG30" s="194">
        <f t="shared" si="26"/>
        <v>0.91304347826086951</v>
      </c>
      <c r="AH30" s="176">
        <f t="shared" si="6"/>
        <v>112736.33333333333</v>
      </c>
      <c r="AI30" s="175">
        <v>4</v>
      </c>
      <c r="AJ30" s="176">
        <v>127035</v>
      </c>
      <c r="AK30" s="201">
        <v>3</v>
      </c>
      <c r="AL30" s="194">
        <f t="shared" si="27"/>
        <v>0.75</v>
      </c>
      <c r="AM30" s="176">
        <f t="shared" si="7"/>
        <v>42345</v>
      </c>
      <c r="AN30" s="175">
        <f t="shared" si="12"/>
        <v>664</v>
      </c>
      <c r="AO30" s="176">
        <f t="shared" si="12"/>
        <v>56007312</v>
      </c>
      <c r="AP30" s="201">
        <f t="shared" si="8"/>
        <v>569</v>
      </c>
      <c r="AQ30" s="194">
        <f t="shared" si="9"/>
        <v>0.85692771084337349</v>
      </c>
      <c r="AR30" s="201">
        <f t="shared" si="10"/>
        <v>98431.128295254835</v>
      </c>
      <c r="AS30" s="69"/>
      <c r="AT30" s="69"/>
      <c r="AU30" s="2">
        <v>25</v>
      </c>
      <c r="AV30" s="8" t="s">
        <v>115</v>
      </c>
      <c r="AW30" s="87">
        <f t="shared" si="21"/>
        <v>102621.46525423729</v>
      </c>
      <c r="AX30" s="169">
        <f t="shared" si="13"/>
        <v>0.85880640465793301</v>
      </c>
      <c r="AY30" s="87">
        <f t="shared" si="11"/>
        <v>191518.76561450638</v>
      </c>
      <c r="AZ30" s="170">
        <f t="shared" si="14"/>
        <v>0.82061173877101135</v>
      </c>
      <c r="BB30" s="56" t="s">
        <v>9</v>
      </c>
      <c r="BC30" s="87">
        <f t="shared" si="15"/>
        <v>104088.78246445497</v>
      </c>
      <c r="BD30" s="169">
        <f t="shared" si="16"/>
        <v>0.87262200165425974</v>
      </c>
      <c r="BE30" s="87">
        <f t="shared" si="17"/>
        <v>210133.53628536285</v>
      </c>
      <c r="BF30" s="170">
        <f t="shared" si="18"/>
        <v>0.85808865860679329</v>
      </c>
    </row>
    <row r="31" spans="2:58" ht="13.5" customHeight="1">
      <c r="B31" s="283"/>
      <c r="C31" s="344"/>
      <c r="D31" s="49" t="s">
        <v>313</v>
      </c>
      <c r="E31" s="224">
        <v>10</v>
      </c>
      <c r="F31" s="212">
        <v>5065954</v>
      </c>
      <c r="G31" s="209">
        <v>8</v>
      </c>
      <c r="H31" s="196">
        <f t="shared" si="0"/>
        <v>0.8</v>
      </c>
      <c r="I31" s="212">
        <f t="shared" si="1"/>
        <v>633244.25</v>
      </c>
      <c r="J31" s="224">
        <v>25</v>
      </c>
      <c r="K31" s="212">
        <v>20663235</v>
      </c>
      <c r="L31" s="209">
        <v>19</v>
      </c>
      <c r="M31" s="196">
        <f t="shared" si="22"/>
        <v>0.76</v>
      </c>
      <c r="N31" s="212">
        <f t="shared" si="2"/>
        <v>1087538.6842105263</v>
      </c>
      <c r="O31" s="224">
        <v>1726</v>
      </c>
      <c r="P31" s="212">
        <v>245221427</v>
      </c>
      <c r="Q31" s="209">
        <v>1329</v>
      </c>
      <c r="R31" s="196">
        <f t="shared" si="23"/>
        <v>0.76998841251448435</v>
      </c>
      <c r="S31" s="212">
        <f t="shared" si="3"/>
        <v>184515.74642588414</v>
      </c>
      <c r="T31" s="224">
        <v>1259</v>
      </c>
      <c r="U31" s="212">
        <v>239258297</v>
      </c>
      <c r="V31" s="209">
        <v>1081</v>
      </c>
      <c r="W31" s="196">
        <f t="shared" si="24"/>
        <v>0.85861795075456715</v>
      </c>
      <c r="X31" s="209">
        <f t="shared" si="4"/>
        <v>221330.52451433858</v>
      </c>
      <c r="Y31" s="224">
        <v>820</v>
      </c>
      <c r="Z31" s="212">
        <v>171595755</v>
      </c>
      <c r="AA31" s="209">
        <v>738</v>
      </c>
      <c r="AB31" s="196">
        <f t="shared" si="25"/>
        <v>0.9</v>
      </c>
      <c r="AC31" s="212">
        <f t="shared" si="5"/>
        <v>232514.57317073172</v>
      </c>
      <c r="AD31" s="224">
        <v>433</v>
      </c>
      <c r="AE31" s="212">
        <v>71680463</v>
      </c>
      <c r="AF31" s="209">
        <v>361</v>
      </c>
      <c r="AG31" s="196">
        <f t="shared" si="26"/>
        <v>0.83371824480369516</v>
      </c>
      <c r="AH31" s="212">
        <f t="shared" si="6"/>
        <v>198560.83933518006</v>
      </c>
      <c r="AI31" s="224">
        <v>159</v>
      </c>
      <c r="AJ31" s="212">
        <v>16137481</v>
      </c>
      <c r="AK31" s="209">
        <v>124</v>
      </c>
      <c r="AL31" s="196">
        <f t="shared" si="27"/>
        <v>0.77987421383647804</v>
      </c>
      <c r="AM31" s="212">
        <f t="shared" si="7"/>
        <v>130140.97580645161</v>
      </c>
      <c r="AN31" s="224">
        <f t="shared" si="12"/>
        <v>4432</v>
      </c>
      <c r="AO31" s="212">
        <f t="shared" si="12"/>
        <v>769622612</v>
      </c>
      <c r="AP31" s="209">
        <f t="shared" si="8"/>
        <v>3660</v>
      </c>
      <c r="AQ31" s="196">
        <f t="shared" si="9"/>
        <v>0.82581227436823101</v>
      </c>
      <c r="AR31" s="209">
        <f t="shared" si="10"/>
        <v>210279.40218579234</v>
      </c>
      <c r="AS31" s="69"/>
      <c r="AT31" s="69"/>
      <c r="AU31" s="2">
        <v>26</v>
      </c>
      <c r="AV31" s="8" t="s">
        <v>30</v>
      </c>
      <c r="AW31" s="87">
        <f t="shared" si="21"/>
        <v>103393.23193357435</v>
      </c>
      <c r="AX31" s="169">
        <f t="shared" si="13"/>
        <v>0.87238762000485215</v>
      </c>
      <c r="AY31" s="87">
        <f t="shared" si="11"/>
        <v>202089.84821980537</v>
      </c>
      <c r="AZ31" s="170">
        <f t="shared" si="14"/>
        <v>0.84029975661609801</v>
      </c>
      <c r="BB31" s="56" t="s">
        <v>43</v>
      </c>
      <c r="BC31" s="87">
        <f t="shared" si="15"/>
        <v>94890.236244019135</v>
      </c>
      <c r="BD31" s="169">
        <f t="shared" si="16"/>
        <v>0.842741935483871</v>
      </c>
      <c r="BE31" s="87">
        <f t="shared" si="17"/>
        <v>187496.5781691311</v>
      </c>
      <c r="BF31" s="170">
        <f t="shared" si="18"/>
        <v>0.85315379163713678</v>
      </c>
    </row>
    <row r="32" spans="2:58" ht="13.5" customHeight="1">
      <c r="B32" s="284"/>
      <c r="C32" s="345"/>
      <c r="D32" s="53" t="s">
        <v>67</v>
      </c>
      <c r="E32" s="181">
        <v>10</v>
      </c>
      <c r="F32" s="182">
        <v>5065954</v>
      </c>
      <c r="G32" s="218">
        <v>8</v>
      </c>
      <c r="H32" s="198">
        <f t="shared" si="0"/>
        <v>0.8</v>
      </c>
      <c r="I32" s="182">
        <f t="shared" si="1"/>
        <v>633244.25</v>
      </c>
      <c r="J32" s="181">
        <v>28</v>
      </c>
      <c r="K32" s="182">
        <v>20819975</v>
      </c>
      <c r="L32" s="218">
        <v>22</v>
      </c>
      <c r="M32" s="198">
        <f t="shared" si="22"/>
        <v>0.7857142857142857</v>
      </c>
      <c r="N32" s="182">
        <f t="shared" si="2"/>
        <v>946362.5</v>
      </c>
      <c r="O32" s="181">
        <v>2080</v>
      </c>
      <c r="P32" s="182">
        <v>271443297</v>
      </c>
      <c r="Q32" s="218">
        <v>1616</v>
      </c>
      <c r="R32" s="198">
        <f t="shared" si="23"/>
        <v>0.77692307692307694</v>
      </c>
      <c r="S32" s="182">
        <f t="shared" si="3"/>
        <v>167972.33725247523</v>
      </c>
      <c r="T32" s="181">
        <v>1442</v>
      </c>
      <c r="U32" s="182">
        <v>257051307</v>
      </c>
      <c r="V32" s="218">
        <v>1244</v>
      </c>
      <c r="W32" s="198">
        <f t="shared" si="24"/>
        <v>0.86269070735090148</v>
      </c>
      <c r="X32" s="218">
        <f t="shared" si="4"/>
        <v>206632.88344051447</v>
      </c>
      <c r="Y32" s="181">
        <v>917</v>
      </c>
      <c r="Z32" s="182">
        <v>180936949</v>
      </c>
      <c r="AA32" s="218">
        <v>830</v>
      </c>
      <c r="AB32" s="198">
        <f t="shared" si="25"/>
        <v>0.90512540894220284</v>
      </c>
      <c r="AC32" s="182">
        <f t="shared" si="5"/>
        <v>217996.32409638554</v>
      </c>
      <c r="AD32" s="181">
        <v>456</v>
      </c>
      <c r="AE32" s="182">
        <v>74047926</v>
      </c>
      <c r="AF32" s="218">
        <v>382</v>
      </c>
      <c r="AG32" s="198">
        <f t="shared" si="26"/>
        <v>0.83771929824561409</v>
      </c>
      <c r="AH32" s="182">
        <f t="shared" si="6"/>
        <v>193842.73821989528</v>
      </c>
      <c r="AI32" s="181">
        <v>163</v>
      </c>
      <c r="AJ32" s="182">
        <v>16264516</v>
      </c>
      <c r="AK32" s="218">
        <v>127</v>
      </c>
      <c r="AL32" s="198">
        <f t="shared" si="27"/>
        <v>0.77914110429447858</v>
      </c>
      <c r="AM32" s="182">
        <f t="shared" si="7"/>
        <v>128067.05511811023</v>
      </c>
      <c r="AN32" s="181">
        <f t="shared" si="12"/>
        <v>5096</v>
      </c>
      <c r="AO32" s="182">
        <f t="shared" si="12"/>
        <v>825629924</v>
      </c>
      <c r="AP32" s="218">
        <f t="shared" si="8"/>
        <v>4229</v>
      </c>
      <c r="AQ32" s="198">
        <f t="shared" si="9"/>
        <v>0.82986656200941911</v>
      </c>
      <c r="AR32" s="218">
        <f t="shared" si="10"/>
        <v>195230.53298652163</v>
      </c>
      <c r="AS32" s="69"/>
      <c r="AT32" s="69"/>
      <c r="AU32" s="2">
        <v>27</v>
      </c>
      <c r="AV32" s="8" t="s">
        <v>31</v>
      </c>
      <c r="AW32" s="87">
        <f t="shared" si="21"/>
        <v>113298.97076023392</v>
      </c>
      <c r="AX32" s="169">
        <f t="shared" si="13"/>
        <v>0.88036283402794802</v>
      </c>
      <c r="AY32" s="87">
        <f t="shared" si="11"/>
        <v>203467.09222998685</v>
      </c>
      <c r="AZ32" s="170">
        <f t="shared" si="14"/>
        <v>0.84180790960451979</v>
      </c>
      <c r="BB32" s="56" t="s">
        <v>25</v>
      </c>
      <c r="BC32" s="87">
        <f t="shared" si="15"/>
        <v>104312.78022276555</v>
      </c>
      <c r="BD32" s="169">
        <f t="shared" si="16"/>
        <v>0.89106753812636164</v>
      </c>
      <c r="BE32" s="87">
        <f t="shared" si="17"/>
        <v>227911.64305071623</v>
      </c>
      <c r="BF32" s="170">
        <f t="shared" si="18"/>
        <v>0.8224804967361885</v>
      </c>
    </row>
    <row r="33" spans="1:58" ht="13.5" customHeight="1">
      <c r="B33" s="282">
        <v>10</v>
      </c>
      <c r="C33" s="343" t="s">
        <v>52</v>
      </c>
      <c r="D33" s="54" t="s">
        <v>312</v>
      </c>
      <c r="E33" s="175">
        <v>2</v>
      </c>
      <c r="F33" s="176">
        <v>101271</v>
      </c>
      <c r="G33" s="201">
        <v>2</v>
      </c>
      <c r="H33" s="194">
        <f t="shared" si="0"/>
        <v>1</v>
      </c>
      <c r="I33" s="176">
        <f t="shared" si="1"/>
        <v>50635.5</v>
      </c>
      <c r="J33" s="175">
        <v>6</v>
      </c>
      <c r="K33" s="176">
        <v>764783</v>
      </c>
      <c r="L33" s="201">
        <v>6</v>
      </c>
      <c r="M33" s="194">
        <f t="shared" si="22"/>
        <v>1</v>
      </c>
      <c r="N33" s="176">
        <f t="shared" si="2"/>
        <v>127463.83333333333</v>
      </c>
      <c r="O33" s="175">
        <v>1216</v>
      </c>
      <c r="P33" s="176">
        <v>103445887</v>
      </c>
      <c r="Q33" s="201">
        <v>1048</v>
      </c>
      <c r="R33" s="194">
        <f t="shared" si="23"/>
        <v>0.86184210526315785</v>
      </c>
      <c r="S33" s="176">
        <f t="shared" si="3"/>
        <v>98707.907442748095</v>
      </c>
      <c r="T33" s="175">
        <v>864</v>
      </c>
      <c r="U33" s="176">
        <v>93663826</v>
      </c>
      <c r="V33" s="201">
        <v>785</v>
      </c>
      <c r="W33" s="194">
        <f t="shared" si="24"/>
        <v>0.90856481481481477</v>
      </c>
      <c r="X33" s="201">
        <f t="shared" si="4"/>
        <v>119316.97579617835</v>
      </c>
      <c r="Y33" s="175">
        <v>412</v>
      </c>
      <c r="Z33" s="176">
        <v>52845313</v>
      </c>
      <c r="AA33" s="201">
        <v>390</v>
      </c>
      <c r="AB33" s="194">
        <f t="shared" si="25"/>
        <v>0.94660194174757284</v>
      </c>
      <c r="AC33" s="176">
        <f t="shared" si="5"/>
        <v>135500.80256410257</v>
      </c>
      <c r="AD33" s="175">
        <v>118</v>
      </c>
      <c r="AE33" s="176">
        <v>13680665</v>
      </c>
      <c r="AF33" s="201">
        <v>113</v>
      </c>
      <c r="AG33" s="194">
        <f t="shared" si="26"/>
        <v>0.9576271186440678</v>
      </c>
      <c r="AH33" s="176">
        <f t="shared" si="6"/>
        <v>121067.83185840708</v>
      </c>
      <c r="AI33" s="175">
        <v>14</v>
      </c>
      <c r="AJ33" s="176">
        <v>983700</v>
      </c>
      <c r="AK33" s="201">
        <v>14</v>
      </c>
      <c r="AL33" s="194">
        <f t="shared" si="27"/>
        <v>1</v>
      </c>
      <c r="AM33" s="176">
        <f t="shared" si="7"/>
        <v>70264.28571428571</v>
      </c>
      <c r="AN33" s="175">
        <f t="shared" si="12"/>
        <v>2632</v>
      </c>
      <c r="AO33" s="176">
        <f t="shared" si="12"/>
        <v>265485445</v>
      </c>
      <c r="AP33" s="201">
        <f t="shared" si="8"/>
        <v>2358</v>
      </c>
      <c r="AQ33" s="194">
        <f t="shared" si="9"/>
        <v>0.89589665653495443</v>
      </c>
      <c r="AR33" s="201">
        <f t="shared" si="10"/>
        <v>112589.24724342664</v>
      </c>
      <c r="AS33" s="69"/>
      <c r="AT33" s="69"/>
      <c r="AU33" s="2">
        <v>28</v>
      </c>
      <c r="AV33" s="8" t="s">
        <v>32</v>
      </c>
      <c r="AW33" s="87">
        <f t="shared" si="21"/>
        <v>101363.38294711824</v>
      </c>
      <c r="AX33" s="169">
        <f t="shared" si="13"/>
        <v>0.88253801782905084</v>
      </c>
      <c r="AY33" s="87">
        <f t="shared" si="11"/>
        <v>205399.61433829414</v>
      </c>
      <c r="AZ33" s="170">
        <f t="shared" si="14"/>
        <v>0.85567574969190741</v>
      </c>
      <c r="BB33" s="56" t="s">
        <v>20</v>
      </c>
      <c r="BC33" s="87">
        <f t="shared" si="15"/>
        <v>108922.19388646288</v>
      </c>
      <c r="BD33" s="169">
        <f t="shared" si="16"/>
        <v>0.87851662404092068</v>
      </c>
      <c r="BE33" s="87">
        <f t="shared" si="17"/>
        <v>192042.22020134493</v>
      </c>
      <c r="BF33" s="170">
        <f t="shared" si="18"/>
        <v>0.8442703232125367</v>
      </c>
    </row>
    <row r="34" spans="1:58" ht="13.5" customHeight="1">
      <c r="A34" s="55"/>
      <c r="B34" s="283"/>
      <c r="C34" s="344"/>
      <c r="D34" s="49" t="s">
        <v>313</v>
      </c>
      <c r="E34" s="224">
        <v>17</v>
      </c>
      <c r="F34" s="212">
        <v>23750360</v>
      </c>
      <c r="G34" s="209">
        <v>16</v>
      </c>
      <c r="H34" s="196">
        <f t="shared" si="0"/>
        <v>0.94117647058823528</v>
      </c>
      <c r="I34" s="212">
        <f t="shared" si="1"/>
        <v>1484397.5</v>
      </c>
      <c r="J34" s="224">
        <v>53</v>
      </c>
      <c r="K34" s="212">
        <v>53470718</v>
      </c>
      <c r="L34" s="209">
        <v>47</v>
      </c>
      <c r="M34" s="196">
        <f t="shared" si="22"/>
        <v>0.8867924528301887</v>
      </c>
      <c r="N34" s="212">
        <f t="shared" si="2"/>
        <v>1137674.8510638298</v>
      </c>
      <c r="O34" s="224">
        <v>3921</v>
      </c>
      <c r="P34" s="212">
        <v>579340235</v>
      </c>
      <c r="Q34" s="209">
        <v>3096</v>
      </c>
      <c r="R34" s="196">
        <f t="shared" si="23"/>
        <v>0.78959449120122416</v>
      </c>
      <c r="S34" s="212">
        <f t="shared" si="3"/>
        <v>187125.39890180877</v>
      </c>
      <c r="T34" s="224">
        <v>2994</v>
      </c>
      <c r="U34" s="212">
        <v>584836177</v>
      </c>
      <c r="V34" s="209">
        <v>2644</v>
      </c>
      <c r="W34" s="196">
        <f t="shared" si="24"/>
        <v>0.88309953239812955</v>
      </c>
      <c r="X34" s="209">
        <f t="shared" si="4"/>
        <v>221193.71293494705</v>
      </c>
      <c r="Y34" s="224">
        <v>2046</v>
      </c>
      <c r="Z34" s="212">
        <v>413647718</v>
      </c>
      <c r="AA34" s="209">
        <v>1849</v>
      </c>
      <c r="AB34" s="196">
        <f t="shared" si="25"/>
        <v>0.90371456500488756</v>
      </c>
      <c r="AC34" s="212">
        <f t="shared" si="5"/>
        <v>223714.28772309356</v>
      </c>
      <c r="AD34" s="224">
        <v>994</v>
      </c>
      <c r="AE34" s="212">
        <v>186367494</v>
      </c>
      <c r="AF34" s="209">
        <v>888</v>
      </c>
      <c r="AG34" s="196">
        <f t="shared" si="26"/>
        <v>0.89336016096579474</v>
      </c>
      <c r="AH34" s="212">
        <f t="shared" si="6"/>
        <v>209873.30405405405</v>
      </c>
      <c r="AI34" s="224">
        <v>333</v>
      </c>
      <c r="AJ34" s="212">
        <v>42846397</v>
      </c>
      <c r="AK34" s="209">
        <v>274</v>
      </c>
      <c r="AL34" s="196">
        <f t="shared" si="27"/>
        <v>0.82282282282282282</v>
      </c>
      <c r="AM34" s="212">
        <f t="shared" si="7"/>
        <v>156373.71167883213</v>
      </c>
      <c r="AN34" s="224">
        <f t="shared" si="12"/>
        <v>10358</v>
      </c>
      <c r="AO34" s="212">
        <f t="shared" si="12"/>
        <v>1884259099</v>
      </c>
      <c r="AP34" s="209">
        <f t="shared" si="8"/>
        <v>8814</v>
      </c>
      <c r="AQ34" s="196">
        <f t="shared" si="9"/>
        <v>0.85093647422282293</v>
      </c>
      <c r="AR34" s="209">
        <f t="shared" si="10"/>
        <v>213780.24722033128</v>
      </c>
      <c r="AS34" s="69"/>
      <c r="AT34" s="69"/>
      <c r="AU34" s="2">
        <v>29</v>
      </c>
      <c r="AV34" s="8" t="s">
        <v>33</v>
      </c>
      <c r="AW34" s="87">
        <f t="shared" si="21"/>
        <v>104230.98211829436</v>
      </c>
      <c r="AX34" s="169">
        <f t="shared" si="13"/>
        <v>0.88174651303820495</v>
      </c>
      <c r="AY34" s="87">
        <f t="shared" si="11"/>
        <v>204205.11604669568</v>
      </c>
      <c r="AZ34" s="170">
        <f t="shared" si="14"/>
        <v>0.84016291247610342</v>
      </c>
      <c r="BB34" s="56" t="s">
        <v>44</v>
      </c>
      <c r="BC34" s="87">
        <f t="shared" si="15"/>
        <v>94115.6853807671</v>
      </c>
      <c r="BD34" s="169">
        <f t="shared" si="16"/>
        <v>0.86698795180722887</v>
      </c>
      <c r="BE34" s="87">
        <f t="shared" si="17"/>
        <v>204180.58632607062</v>
      </c>
      <c r="BF34" s="170">
        <f t="shared" si="18"/>
        <v>0.83911234396671286</v>
      </c>
    </row>
    <row r="35" spans="1:58" ht="13.5" customHeight="1">
      <c r="A35" s="55"/>
      <c r="B35" s="284"/>
      <c r="C35" s="345"/>
      <c r="D35" s="53" t="s">
        <v>67</v>
      </c>
      <c r="E35" s="181">
        <v>19</v>
      </c>
      <c r="F35" s="182">
        <v>23851631</v>
      </c>
      <c r="G35" s="218">
        <v>18</v>
      </c>
      <c r="H35" s="198">
        <f t="shared" si="0"/>
        <v>0.94736842105263153</v>
      </c>
      <c r="I35" s="182">
        <f t="shared" si="1"/>
        <v>1325090.611111111</v>
      </c>
      <c r="J35" s="181">
        <v>59</v>
      </c>
      <c r="K35" s="182">
        <v>54235501</v>
      </c>
      <c r="L35" s="218">
        <v>53</v>
      </c>
      <c r="M35" s="198">
        <f t="shared" si="22"/>
        <v>0.89830508474576276</v>
      </c>
      <c r="N35" s="182">
        <f t="shared" si="2"/>
        <v>1023311.3396226416</v>
      </c>
      <c r="O35" s="181">
        <v>5137</v>
      </c>
      <c r="P35" s="182">
        <v>682786122</v>
      </c>
      <c r="Q35" s="218">
        <v>4144</v>
      </c>
      <c r="R35" s="198">
        <f t="shared" si="23"/>
        <v>0.80669651547595878</v>
      </c>
      <c r="S35" s="182">
        <f t="shared" si="3"/>
        <v>164764.99083011583</v>
      </c>
      <c r="T35" s="181">
        <v>3858</v>
      </c>
      <c r="U35" s="182">
        <v>678500003</v>
      </c>
      <c r="V35" s="218">
        <v>3429</v>
      </c>
      <c r="W35" s="198">
        <f t="shared" si="24"/>
        <v>0.88880248833592534</v>
      </c>
      <c r="X35" s="218">
        <f t="shared" si="4"/>
        <v>197871.10032079322</v>
      </c>
      <c r="Y35" s="181">
        <v>2458</v>
      </c>
      <c r="Z35" s="182">
        <v>466493031</v>
      </c>
      <c r="AA35" s="218">
        <v>2239</v>
      </c>
      <c r="AB35" s="198">
        <f t="shared" si="25"/>
        <v>0.91090317331163551</v>
      </c>
      <c r="AC35" s="182">
        <f t="shared" si="5"/>
        <v>208348.83028137562</v>
      </c>
      <c r="AD35" s="181">
        <v>1112</v>
      </c>
      <c r="AE35" s="182">
        <v>200048159</v>
      </c>
      <c r="AF35" s="218">
        <v>1001</v>
      </c>
      <c r="AG35" s="198">
        <f t="shared" si="26"/>
        <v>0.90017985611510787</v>
      </c>
      <c r="AH35" s="182">
        <f t="shared" si="6"/>
        <v>199848.31068931069</v>
      </c>
      <c r="AI35" s="181">
        <v>347</v>
      </c>
      <c r="AJ35" s="182">
        <v>43830097</v>
      </c>
      <c r="AK35" s="218">
        <v>288</v>
      </c>
      <c r="AL35" s="198">
        <f t="shared" si="27"/>
        <v>0.82997118155619598</v>
      </c>
      <c r="AM35" s="182">
        <f t="shared" si="7"/>
        <v>152187.83680555556</v>
      </c>
      <c r="AN35" s="181">
        <f t="shared" si="12"/>
        <v>12990</v>
      </c>
      <c r="AO35" s="182">
        <f t="shared" si="12"/>
        <v>2149744544</v>
      </c>
      <c r="AP35" s="218">
        <f t="shared" si="8"/>
        <v>11172</v>
      </c>
      <c r="AQ35" s="198">
        <f t="shared" si="9"/>
        <v>0.86004618937644339</v>
      </c>
      <c r="AR35" s="218">
        <f t="shared" si="10"/>
        <v>192422.5334765485</v>
      </c>
      <c r="AS35" s="69"/>
      <c r="AT35" s="69"/>
      <c r="AU35" s="2">
        <v>30</v>
      </c>
      <c r="AV35" s="8" t="s">
        <v>34</v>
      </c>
      <c r="AW35" s="87">
        <f t="shared" si="21"/>
        <v>106058.26155810984</v>
      </c>
      <c r="AX35" s="169">
        <f t="shared" si="13"/>
        <v>0.88374717832957106</v>
      </c>
      <c r="AY35" s="87">
        <f t="shared" si="11"/>
        <v>199520.67948241244</v>
      </c>
      <c r="AZ35" s="170">
        <f t="shared" si="14"/>
        <v>0.84764246091780127</v>
      </c>
      <c r="BB35" s="56" t="s">
        <v>16</v>
      </c>
      <c r="BC35" s="87">
        <f t="shared" si="15"/>
        <v>110484.16052318669</v>
      </c>
      <c r="BD35" s="169">
        <f t="shared" si="16"/>
        <v>0.85772565017848035</v>
      </c>
      <c r="BE35" s="87">
        <f t="shared" si="17"/>
        <v>210079.50531636743</v>
      </c>
      <c r="BF35" s="170">
        <f t="shared" si="18"/>
        <v>0.84318048206937091</v>
      </c>
    </row>
    <row r="36" spans="1:58" ht="13.5" customHeight="1">
      <c r="A36" s="55"/>
      <c r="B36" s="282">
        <v>11</v>
      </c>
      <c r="C36" s="343" t="s">
        <v>53</v>
      </c>
      <c r="D36" s="54" t="s">
        <v>312</v>
      </c>
      <c r="E36" s="175">
        <v>7</v>
      </c>
      <c r="F36" s="176">
        <v>427351</v>
      </c>
      <c r="G36" s="201">
        <v>6</v>
      </c>
      <c r="H36" s="194">
        <f t="shared" si="0"/>
        <v>0.8571428571428571</v>
      </c>
      <c r="I36" s="176">
        <f t="shared" si="1"/>
        <v>71225.166666666672</v>
      </c>
      <c r="J36" s="175">
        <v>9</v>
      </c>
      <c r="K36" s="176">
        <v>2035856</v>
      </c>
      <c r="L36" s="201">
        <v>8</v>
      </c>
      <c r="M36" s="194">
        <f t="shared" si="22"/>
        <v>0.88888888888888884</v>
      </c>
      <c r="N36" s="176">
        <f t="shared" si="2"/>
        <v>254482</v>
      </c>
      <c r="O36" s="175">
        <v>1662</v>
      </c>
      <c r="P36" s="176">
        <v>159417585</v>
      </c>
      <c r="Q36" s="201">
        <v>1448</v>
      </c>
      <c r="R36" s="194">
        <f t="shared" si="23"/>
        <v>0.87123947051744888</v>
      </c>
      <c r="S36" s="176">
        <f t="shared" si="3"/>
        <v>110095.01726519337</v>
      </c>
      <c r="T36" s="175">
        <v>1157</v>
      </c>
      <c r="U36" s="176">
        <v>126800401</v>
      </c>
      <c r="V36" s="201">
        <v>1058</v>
      </c>
      <c r="W36" s="194">
        <f t="shared" si="24"/>
        <v>0.9144338807260155</v>
      </c>
      <c r="X36" s="201">
        <f t="shared" si="4"/>
        <v>119849.15028355387</v>
      </c>
      <c r="Y36" s="175">
        <v>563</v>
      </c>
      <c r="Z36" s="176">
        <v>63909816</v>
      </c>
      <c r="AA36" s="201">
        <v>531</v>
      </c>
      <c r="AB36" s="194">
        <f t="shared" si="25"/>
        <v>0.94316163410301956</v>
      </c>
      <c r="AC36" s="176">
        <f t="shared" si="5"/>
        <v>120357.46892655367</v>
      </c>
      <c r="AD36" s="175">
        <v>171</v>
      </c>
      <c r="AE36" s="176">
        <v>15515412</v>
      </c>
      <c r="AF36" s="201">
        <v>160</v>
      </c>
      <c r="AG36" s="194">
        <f t="shared" si="26"/>
        <v>0.93567251461988299</v>
      </c>
      <c r="AH36" s="176">
        <f t="shared" si="6"/>
        <v>96971.324999999997</v>
      </c>
      <c r="AI36" s="175">
        <v>35</v>
      </c>
      <c r="AJ36" s="176">
        <v>3217597</v>
      </c>
      <c r="AK36" s="201">
        <v>34</v>
      </c>
      <c r="AL36" s="194">
        <f t="shared" si="27"/>
        <v>0.97142857142857142</v>
      </c>
      <c r="AM36" s="176">
        <f t="shared" si="7"/>
        <v>94635.205882352937</v>
      </c>
      <c r="AN36" s="175">
        <f t="shared" si="12"/>
        <v>3604</v>
      </c>
      <c r="AO36" s="176">
        <f t="shared" si="12"/>
        <v>371324018</v>
      </c>
      <c r="AP36" s="201">
        <f t="shared" si="8"/>
        <v>3245</v>
      </c>
      <c r="AQ36" s="194">
        <f t="shared" si="9"/>
        <v>0.90038845726970029</v>
      </c>
      <c r="AR36" s="201">
        <f t="shared" si="10"/>
        <v>114429.58952234207</v>
      </c>
      <c r="AS36" s="69"/>
      <c r="AT36" s="69"/>
      <c r="AU36" s="2">
        <v>31</v>
      </c>
      <c r="AV36" s="8" t="s">
        <v>35</v>
      </c>
      <c r="AW36" s="87">
        <f t="shared" si="21"/>
        <v>93543.343488330662</v>
      </c>
      <c r="AX36" s="169">
        <f t="shared" si="13"/>
        <v>0.8411509066386933</v>
      </c>
      <c r="AY36" s="87">
        <f t="shared" si="11"/>
        <v>194316.26408845981</v>
      </c>
      <c r="AZ36" s="170">
        <f t="shared" si="14"/>
        <v>0.82271992611406142</v>
      </c>
      <c r="BB36" s="56" t="s">
        <v>17</v>
      </c>
      <c r="BC36" s="87">
        <f t="shared" si="15"/>
        <v>88833.23558282209</v>
      </c>
      <c r="BD36" s="169">
        <f t="shared" si="16"/>
        <v>0.86395759717314491</v>
      </c>
      <c r="BE36" s="87">
        <f t="shared" si="17"/>
        <v>183262.30829903978</v>
      </c>
      <c r="BF36" s="170">
        <f t="shared" si="18"/>
        <v>0.83306351776021337</v>
      </c>
    </row>
    <row r="37" spans="1:58" ht="13.5" customHeight="1">
      <c r="A37" s="55"/>
      <c r="B37" s="283"/>
      <c r="C37" s="344"/>
      <c r="D37" s="49" t="s">
        <v>313</v>
      </c>
      <c r="E37" s="224">
        <v>18</v>
      </c>
      <c r="F37" s="212">
        <v>6822483</v>
      </c>
      <c r="G37" s="209">
        <v>16</v>
      </c>
      <c r="H37" s="196">
        <f t="shared" si="0"/>
        <v>0.88888888888888884</v>
      </c>
      <c r="I37" s="212">
        <f t="shared" si="1"/>
        <v>426405.1875</v>
      </c>
      <c r="J37" s="224">
        <v>90</v>
      </c>
      <c r="K37" s="212">
        <v>45700055</v>
      </c>
      <c r="L37" s="209">
        <v>76</v>
      </c>
      <c r="M37" s="196">
        <f t="shared" si="22"/>
        <v>0.84444444444444444</v>
      </c>
      <c r="N37" s="212">
        <f t="shared" si="2"/>
        <v>601316.51315789472</v>
      </c>
      <c r="O37" s="224">
        <v>6539</v>
      </c>
      <c r="P37" s="212">
        <v>951460910</v>
      </c>
      <c r="Q37" s="209">
        <v>5297</v>
      </c>
      <c r="R37" s="196">
        <f t="shared" si="23"/>
        <v>0.81006270071876429</v>
      </c>
      <c r="S37" s="212">
        <f t="shared" si="3"/>
        <v>179622.59958467056</v>
      </c>
      <c r="T37" s="224">
        <v>5406</v>
      </c>
      <c r="U37" s="212">
        <v>1010750210</v>
      </c>
      <c r="V37" s="209">
        <v>4849</v>
      </c>
      <c r="W37" s="196">
        <f t="shared" si="24"/>
        <v>0.8969663337032926</v>
      </c>
      <c r="X37" s="209">
        <f t="shared" si="4"/>
        <v>208445.08352237576</v>
      </c>
      <c r="Y37" s="224">
        <v>3569</v>
      </c>
      <c r="Z37" s="212">
        <v>678494728</v>
      </c>
      <c r="AA37" s="209">
        <v>3208</v>
      </c>
      <c r="AB37" s="196">
        <f t="shared" si="25"/>
        <v>0.89885121882880359</v>
      </c>
      <c r="AC37" s="212">
        <f t="shared" si="5"/>
        <v>211500.85037406484</v>
      </c>
      <c r="AD37" s="224">
        <v>1809</v>
      </c>
      <c r="AE37" s="212">
        <v>309100272</v>
      </c>
      <c r="AF37" s="209">
        <v>1616</v>
      </c>
      <c r="AG37" s="196">
        <f t="shared" si="26"/>
        <v>0.89331122166943067</v>
      </c>
      <c r="AH37" s="212">
        <f t="shared" si="6"/>
        <v>191274.92079207921</v>
      </c>
      <c r="AI37" s="224">
        <v>580</v>
      </c>
      <c r="AJ37" s="212">
        <v>83450148</v>
      </c>
      <c r="AK37" s="209">
        <v>476</v>
      </c>
      <c r="AL37" s="196">
        <f t="shared" si="27"/>
        <v>0.82068965517241377</v>
      </c>
      <c r="AM37" s="212">
        <f t="shared" si="7"/>
        <v>175315.43697478992</v>
      </c>
      <c r="AN37" s="224">
        <f t="shared" si="12"/>
        <v>18011</v>
      </c>
      <c r="AO37" s="212">
        <f t="shared" si="12"/>
        <v>3085778806</v>
      </c>
      <c r="AP37" s="209">
        <f t="shared" si="8"/>
        <v>15538</v>
      </c>
      <c r="AQ37" s="196">
        <f t="shared" si="9"/>
        <v>0.86269501971017715</v>
      </c>
      <c r="AR37" s="209">
        <f t="shared" si="10"/>
        <v>198595.62401853519</v>
      </c>
      <c r="AS37" s="69"/>
      <c r="AT37" s="69"/>
      <c r="AU37" s="2">
        <v>32</v>
      </c>
      <c r="AV37" s="8" t="s">
        <v>36</v>
      </c>
      <c r="AW37" s="87">
        <f t="shared" si="21"/>
        <v>102054.27476271598</v>
      </c>
      <c r="AX37" s="169">
        <f t="shared" si="13"/>
        <v>0.87239915074309982</v>
      </c>
      <c r="AY37" s="87">
        <f t="shared" si="11"/>
        <v>207905.38629933988</v>
      </c>
      <c r="AZ37" s="170">
        <f t="shared" si="14"/>
        <v>0.84165769034525761</v>
      </c>
      <c r="BB37" s="56" t="s">
        <v>26</v>
      </c>
      <c r="BC37" s="87">
        <f t="shared" si="15"/>
        <v>93622.060663868746</v>
      </c>
      <c r="BD37" s="169">
        <f t="shared" si="16"/>
        <v>0.88817350050830224</v>
      </c>
      <c r="BE37" s="87">
        <f t="shared" si="17"/>
        <v>197043.45387120117</v>
      </c>
      <c r="BF37" s="170">
        <f t="shared" si="18"/>
        <v>0.83177851339151365</v>
      </c>
    </row>
    <row r="38" spans="1:58" ht="13.5" customHeight="1">
      <c r="A38" s="55"/>
      <c r="B38" s="284"/>
      <c r="C38" s="345"/>
      <c r="D38" s="53" t="s">
        <v>67</v>
      </c>
      <c r="E38" s="181">
        <v>25</v>
      </c>
      <c r="F38" s="182">
        <v>7249834</v>
      </c>
      <c r="G38" s="218">
        <v>22</v>
      </c>
      <c r="H38" s="198">
        <f t="shared" si="0"/>
        <v>0.88</v>
      </c>
      <c r="I38" s="182">
        <f t="shared" si="1"/>
        <v>329537.90909090912</v>
      </c>
      <c r="J38" s="181">
        <v>99</v>
      </c>
      <c r="K38" s="182">
        <v>47735911</v>
      </c>
      <c r="L38" s="218">
        <v>84</v>
      </c>
      <c r="M38" s="198">
        <f t="shared" si="22"/>
        <v>0.84848484848484851</v>
      </c>
      <c r="N38" s="182">
        <f t="shared" si="2"/>
        <v>568284.65476190473</v>
      </c>
      <c r="O38" s="181">
        <v>8201</v>
      </c>
      <c r="P38" s="182">
        <v>1110878495</v>
      </c>
      <c r="Q38" s="218">
        <v>6745</v>
      </c>
      <c r="R38" s="198">
        <f t="shared" si="23"/>
        <v>0.82246067552737467</v>
      </c>
      <c r="S38" s="182">
        <f t="shared" si="3"/>
        <v>164696.58932542623</v>
      </c>
      <c r="T38" s="181">
        <v>6563</v>
      </c>
      <c r="U38" s="182">
        <v>1137550611</v>
      </c>
      <c r="V38" s="218">
        <v>5907</v>
      </c>
      <c r="W38" s="198">
        <f t="shared" si="24"/>
        <v>0.90004571080298645</v>
      </c>
      <c r="X38" s="218">
        <f t="shared" si="4"/>
        <v>192576.70746571865</v>
      </c>
      <c r="Y38" s="181">
        <v>4132</v>
      </c>
      <c r="Z38" s="182">
        <v>742404544</v>
      </c>
      <c r="AA38" s="218">
        <v>3739</v>
      </c>
      <c r="AB38" s="198">
        <f t="shared" si="25"/>
        <v>0.9048886737657309</v>
      </c>
      <c r="AC38" s="182">
        <f t="shared" si="5"/>
        <v>198556.97887135597</v>
      </c>
      <c r="AD38" s="181">
        <v>1980</v>
      </c>
      <c r="AE38" s="182">
        <v>324615684</v>
      </c>
      <c r="AF38" s="218">
        <v>1776</v>
      </c>
      <c r="AG38" s="198">
        <f t="shared" si="26"/>
        <v>0.89696969696969697</v>
      </c>
      <c r="AH38" s="182">
        <f t="shared" si="6"/>
        <v>182779.10135135136</v>
      </c>
      <c r="AI38" s="181">
        <v>615</v>
      </c>
      <c r="AJ38" s="182">
        <v>86667745</v>
      </c>
      <c r="AK38" s="218">
        <v>510</v>
      </c>
      <c r="AL38" s="198">
        <f t="shared" si="27"/>
        <v>0.82926829268292679</v>
      </c>
      <c r="AM38" s="182">
        <f t="shared" si="7"/>
        <v>169936.75490196078</v>
      </c>
      <c r="AN38" s="181">
        <f t="shared" si="12"/>
        <v>21615</v>
      </c>
      <c r="AO38" s="182">
        <f t="shared" si="12"/>
        <v>3457102824</v>
      </c>
      <c r="AP38" s="218">
        <f t="shared" si="8"/>
        <v>18783</v>
      </c>
      <c r="AQ38" s="198">
        <f t="shared" si="9"/>
        <v>0.86897987508674535</v>
      </c>
      <c r="AR38" s="218">
        <f t="shared" si="10"/>
        <v>184054.88068998561</v>
      </c>
      <c r="AS38" s="69"/>
      <c r="AT38" s="69"/>
      <c r="AU38" s="2">
        <v>33</v>
      </c>
      <c r="AV38" s="8" t="s">
        <v>37</v>
      </c>
      <c r="AW38" s="87">
        <f t="shared" si="21"/>
        <v>114885.37926902337</v>
      </c>
      <c r="AX38" s="169">
        <f t="shared" si="13"/>
        <v>0.90265008112493239</v>
      </c>
      <c r="AY38" s="87">
        <f t="shared" ref="AY38:AY69" si="28">INDEX($AR:$AR,(ROW()+(AU38*2)-1))</f>
        <v>203058.86226685796</v>
      </c>
      <c r="AZ38" s="170">
        <f t="shared" si="14"/>
        <v>0.83858030880288748</v>
      </c>
      <c r="BB38" s="56" t="s">
        <v>45</v>
      </c>
      <c r="BC38" s="87">
        <f t="shared" si="15"/>
        <v>97219.852614896983</v>
      </c>
      <c r="BD38" s="169">
        <f t="shared" si="16"/>
        <v>0.83190507580751483</v>
      </c>
      <c r="BE38" s="87">
        <f t="shared" si="17"/>
        <v>199295.94864006626</v>
      </c>
      <c r="BF38" s="170">
        <f t="shared" si="18"/>
        <v>0.8491207502930832</v>
      </c>
    </row>
    <row r="39" spans="1:58" ht="13.5" customHeight="1">
      <c r="A39" s="55"/>
      <c r="B39" s="282">
        <v>12</v>
      </c>
      <c r="C39" s="343" t="s">
        <v>105</v>
      </c>
      <c r="D39" s="54" t="s">
        <v>312</v>
      </c>
      <c r="E39" s="175">
        <v>3</v>
      </c>
      <c r="F39" s="176">
        <v>602450</v>
      </c>
      <c r="G39" s="201">
        <v>3</v>
      </c>
      <c r="H39" s="194">
        <f t="shared" si="0"/>
        <v>1</v>
      </c>
      <c r="I39" s="176">
        <f t="shared" si="1"/>
        <v>200816.66666666666</v>
      </c>
      <c r="J39" s="175">
        <v>10</v>
      </c>
      <c r="K39" s="176">
        <v>1130272</v>
      </c>
      <c r="L39" s="201">
        <v>8</v>
      </c>
      <c r="M39" s="194">
        <f t="shared" si="22"/>
        <v>0.8</v>
      </c>
      <c r="N39" s="176">
        <f t="shared" si="2"/>
        <v>141284</v>
      </c>
      <c r="O39" s="175">
        <v>819</v>
      </c>
      <c r="P39" s="176">
        <v>78520906</v>
      </c>
      <c r="Q39" s="201">
        <v>714</v>
      </c>
      <c r="R39" s="194">
        <f t="shared" si="23"/>
        <v>0.87179487179487181</v>
      </c>
      <c r="S39" s="176">
        <f t="shared" si="3"/>
        <v>109973.25770308124</v>
      </c>
      <c r="T39" s="175">
        <v>499</v>
      </c>
      <c r="U39" s="176">
        <v>45431106</v>
      </c>
      <c r="V39" s="201">
        <v>447</v>
      </c>
      <c r="W39" s="194">
        <f t="shared" si="24"/>
        <v>0.89579158316633267</v>
      </c>
      <c r="X39" s="201">
        <f t="shared" si="4"/>
        <v>101635.58389261745</v>
      </c>
      <c r="Y39" s="175">
        <v>277</v>
      </c>
      <c r="Z39" s="176">
        <v>33854634</v>
      </c>
      <c r="AA39" s="201">
        <v>249</v>
      </c>
      <c r="AB39" s="194">
        <f t="shared" si="25"/>
        <v>0.89891696750902528</v>
      </c>
      <c r="AC39" s="176">
        <f t="shared" si="5"/>
        <v>135962.38554216866</v>
      </c>
      <c r="AD39" s="175">
        <v>128</v>
      </c>
      <c r="AE39" s="176">
        <v>28252309</v>
      </c>
      <c r="AF39" s="201">
        <v>120</v>
      </c>
      <c r="AG39" s="194">
        <f t="shared" si="26"/>
        <v>0.9375</v>
      </c>
      <c r="AH39" s="176">
        <f t="shared" si="6"/>
        <v>235435.90833333333</v>
      </c>
      <c r="AI39" s="175">
        <v>30</v>
      </c>
      <c r="AJ39" s="176">
        <v>2880497</v>
      </c>
      <c r="AK39" s="201">
        <v>30</v>
      </c>
      <c r="AL39" s="194">
        <f t="shared" si="27"/>
        <v>1</v>
      </c>
      <c r="AM39" s="176">
        <f t="shared" si="7"/>
        <v>96016.566666666666</v>
      </c>
      <c r="AN39" s="175">
        <f t="shared" si="12"/>
        <v>1766</v>
      </c>
      <c r="AO39" s="176">
        <f t="shared" si="12"/>
        <v>190672174</v>
      </c>
      <c r="AP39" s="201">
        <f t="shared" si="8"/>
        <v>1571</v>
      </c>
      <c r="AQ39" s="194">
        <f t="shared" si="9"/>
        <v>0.88958097395243485</v>
      </c>
      <c r="AR39" s="201">
        <f t="shared" si="10"/>
        <v>121369.93889242521</v>
      </c>
      <c r="AS39" s="69"/>
      <c r="AT39" s="69"/>
      <c r="AU39" s="2">
        <v>34</v>
      </c>
      <c r="AV39" s="8" t="s">
        <v>38</v>
      </c>
      <c r="AW39" s="87">
        <f t="shared" si="21"/>
        <v>106461.79238947957</v>
      </c>
      <c r="AX39" s="169">
        <f t="shared" si="13"/>
        <v>0.89156826875103945</v>
      </c>
      <c r="AY39" s="87">
        <f t="shared" si="28"/>
        <v>194303.06474711309</v>
      </c>
      <c r="AZ39" s="170">
        <f t="shared" si="14"/>
        <v>0.85614989422786336</v>
      </c>
      <c r="BB39" s="56" t="s">
        <v>10</v>
      </c>
      <c r="BC39" s="87">
        <f t="shared" si="15"/>
        <v>97683.422634836432</v>
      </c>
      <c r="BD39" s="169">
        <f t="shared" si="16"/>
        <v>0.84089219330855014</v>
      </c>
      <c r="BE39" s="87">
        <f t="shared" si="17"/>
        <v>186073.47718508999</v>
      </c>
      <c r="BF39" s="170">
        <f t="shared" si="18"/>
        <v>0.80936280884265277</v>
      </c>
    </row>
    <row r="40" spans="1:58" ht="13.5" customHeight="1">
      <c r="A40" s="55"/>
      <c r="B40" s="283"/>
      <c r="C40" s="344"/>
      <c r="D40" s="49" t="s">
        <v>313</v>
      </c>
      <c r="E40" s="224">
        <v>23</v>
      </c>
      <c r="F40" s="212">
        <v>7254096</v>
      </c>
      <c r="G40" s="209">
        <v>20</v>
      </c>
      <c r="H40" s="196">
        <f t="shared" si="0"/>
        <v>0.86956521739130432</v>
      </c>
      <c r="I40" s="212">
        <f t="shared" si="1"/>
        <v>362704.8</v>
      </c>
      <c r="J40" s="224">
        <v>47</v>
      </c>
      <c r="K40" s="212">
        <v>50983168</v>
      </c>
      <c r="L40" s="209">
        <v>44</v>
      </c>
      <c r="M40" s="196">
        <f t="shared" si="22"/>
        <v>0.93617021276595747</v>
      </c>
      <c r="N40" s="212">
        <f t="shared" si="2"/>
        <v>1158708.3636363635</v>
      </c>
      <c r="O40" s="224">
        <v>3261</v>
      </c>
      <c r="P40" s="212">
        <v>505491351</v>
      </c>
      <c r="Q40" s="209">
        <v>2601</v>
      </c>
      <c r="R40" s="196">
        <f t="shared" si="23"/>
        <v>0.79760809567617297</v>
      </c>
      <c r="S40" s="212">
        <f t="shared" si="3"/>
        <v>194345.00230680508</v>
      </c>
      <c r="T40" s="224">
        <v>2574</v>
      </c>
      <c r="U40" s="212">
        <v>475300828</v>
      </c>
      <c r="V40" s="209">
        <v>2269</v>
      </c>
      <c r="W40" s="196">
        <f t="shared" si="24"/>
        <v>0.8815073815073815</v>
      </c>
      <c r="X40" s="209">
        <f t="shared" si="4"/>
        <v>209475.90480387837</v>
      </c>
      <c r="Y40" s="224">
        <v>1820</v>
      </c>
      <c r="Z40" s="212">
        <v>290234440</v>
      </c>
      <c r="AA40" s="209">
        <v>1637</v>
      </c>
      <c r="AB40" s="196">
        <f t="shared" si="25"/>
        <v>0.89945054945054947</v>
      </c>
      <c r="AC40" s="212">
        <f t="shared" si="5"/>
        <v>177296.54245571166</v>
      </c>
      <c r="AD40" s="224">
        <v>1025</v>
      </c>
      <c r="AE40" s="212">
        <v>167220754</v>
      </c>
      <c r="AF40" s="209">
        <v>908</v>
      </c>
      <c r="AG40" s="196">
        <f t="shared" si="26"/>
        <v>0.88585365853658538</v>
      </c>
      <c r="AH40" s="212">
        <f t="shared" si="6"/>
        <v>184163.82599118943</v>
      </c>
      <c r="AI40" s="224">
        <v>364</v>
      </c>
      <c r="AJ40" s="212">
        <v>47014991</v>
      </c>
      <c r="AK40" s="209">
        <v>298</v>
      </c>
      <c r="AL40" s="196">
        <f t="shared" si="27"/>
        <v>0.81868131868131866</v>
      </c>
      <c r="AM40" s="212">
        <f t="shared" si="7"/>
        <v>157768.42617449665</v>
      </c>
      <c r="AN40" s="224">
        <f t="shared" si="12"/>
        <v>9114</v>
      </c>
      <c r="AO40" s="212">
        <f t="shared" si="12"/>
        <v>1543499628</v>
      </c>
      <c r="AP40" s="209">
        <f t="shared" si="8"/>
        <v>7777</v>
      </c>
      <c r="AQ40" s="196">
        <f t="shared" si="9"/>
        <v>0.85330261136712748</v>
      </c>
      <c r="AR40" s="209">
        <f t="shared" si="10"/>
        <v>198469.7991513437</v>
      </c>
      <c r="AS40" s="69"/>
      <c r="AT40" s="69"/>
      <c r="AU40" s="2">
        <v>35</v>
      </c>
      <c r="AV40" s="8" t="s">
        <v>1</v>
      </c>
      <c r="AW40" s="87">
        <f t="shared" si="21"/>
        <v>112035.84339724063</v>
      </c>
      <c r="AX40" s="169">
        <f t="shared" si="13"/>
        <v>0.87325927084963229</v>
      </c>
      <c r="AY40" s="87">
        <f t="shared" si="28"/>
        <v>201918.96580212811</v>
      </c>
      <c r="AZ40" s="170">
        <f t="shared" si="14"/>
        <v>0.83262698328186557</v>
      </c>
      <c r="BB40" s="56" t="s">
        <v>5</v>
      </c>
      <c r="BC40" s="87">
        <f t="shared" si="15"/>
        <v>111568.95410839161</v>
      </c>
      <c r="BD40" s="169">
        <f t="shared" si="16"/>
        <v>0.85436893203883491</v>
      </c>
      <c r="BE40" s="87">
        <f t="shared" si="17"/>
        <v>225086.13127051102</v>
      </c>
      <c r="BF40" s="170">
        <f t="shared" si="18"/>
        <v>0.797085201793722</v>
      </c>
    </row>
    <row r="41" spans="1:58" ht="13.5" customHeight="1">
      <c r="B41" s="284"/>
      <c r="C41" s="345"/>
      <c r="D41" s="53" t="s">
        <v>67</v>
      </c>
      <c r="E41" s="181">
        <v>26</v>
      </c>
      <c r="F41" s="182">
        <v>7856546</v>
      </c>
      <c r="G41" s="218">
        <v>23</v>
      </c>
      <c r="H41" s="198">
        <f t="shared" si="0"/>
        <v>0.88461538461538458</v>
      </c>
      <c r="I41" s="182">
        <f t="shared" si="1"/>
        <v>341588.95652173914</v>
      </c>
      <c r="J41" s="181">
        <v>57</v>
      </c>
      <c r="K41" s="182">
        <v>52113440</v>
      </c>
      <c r="L41" s="218">
        <v>52</v>
      </c>
      <c r="M41" s="198">
        <f t="shared" si="22"/>
        <v>0.91228070175438591</v>
      </c>
      <c r="N41" s="182">
        <f t="shared" si="2"/>
        <v>1002181.5384615385</v>
      </c>
      <c r="O41" s="181">
        <v>4080</v>
      </c>
      <c r="P41" s="182">
        <v>584012257</v>
      </c>
      <c r="Q41" s="218">
        <v>3315</v>
      </c>
      <c r="R41" s="198">
        <f t="shared" si="23"/>
        <v>0.8125</v>
      </c>
      <c r="S41" s="182">
        <f t="shared" si="3"/>
        <v>176172.62654600301</v>
      </c>
      <c r="T41" s="181">
        <v>3073</v>
      </c>
      <c r="U41" s="182">
        <v>520731934</v>
      </c>
      <c r="V41" s="218">
        <v>2716</v>
      </c>
      <c r="W41" s="198">
        <f t="shared" si="24"/>
        <v>0.88382687927107062</v>
      </c>
      <c r="X41" s="218">
        <f t="shared" si="4"/>
        <v>191727.51620029454</v>
      </c>
      <c r="Y41" s="181">
        <v>2097</v>
      </c>
      <c r="Z41" s="182">
        <v>324089074</v>
      </c>
      <c r="AA41" s="218">
        <v>1886</v>
      </c>
      <c r="AB41" s="198">
        <f t="shared" si="25"/>
        <v>0.89938006676204096</v>
      </c>
      <c r="AC41" s="182">
        <f t="shared" si="5"/>
        <v>171839.38176033934</v>
      </c>
      <c r="AD41" s="181">
        <v>1153</v>
      </c>
      <c r="AE41" s="182">
        <v>195473063</v>
      </c>
      <c r="AF41" s="218">
        <v>1028</v>
      </c>
      <c r="AG41" s="198">
        <f t="shared" si="26"/>
        <v>0.8915871639202082</v>
      </c>
      <c r="AH41" s="182">
        <f t="shared" si="6"/>
        <v>190148.89396887159</v>
      </c>
      <c r="AI41" s="181">
        <v>394</v>
      </c>
      <c r="AJ41" s="182">
        <v>49895488</v>
      </c>
      <c r="AK41" s="218">
        <v>328</v>
      </c>
      <c r="AL41" s="198">
        <f t="shared" si="27"/>
        <v>0.8324873096446701</v>
      </c>
      <c r="AM41" s="182">
        <f t="shared" si="7"/>
        <v>152120.39024390245</v>
      </c>
      <c r="AN41" s="181">
        <f t="shared" si="12"/>
        <v>10880</v>
      </c>
      <c r="AO41" s="182">
        <f t="shared" si="12"/>
        <v>1734171802</v>
      </c>
      <c r="AP41" s="218">
        <f t="shared" si="8"/>
        <v>9348</v>
      </c>
      <c r="AQ41" s="198">
        <f t="shared" si="9"/>
        <v>0.85919117647058818</v>
      </c>
      <c r="AR41" s="218">
        <f t="shared" si="10"/>
        <v>185512.60183996576</v>
      </c>
      <c r="AS41" s="69"/>
      <c r="AT41" s="69"/>
      <c r="AU41" s="2">
        <v>36</v>
      </c>
      <c r="AV41" s="8" t="s">
        <v>2</v>
      </c>
      <c r="AW41" s="87">
        <f t="shared" si="21"/>
        <v>105550.29470955938</v>
      </c>
      <c r="AX41" s="169">
        <f t="shared" si="13"/>
        <v>0.91122534037232561</v>
      </c>
      <c r="AY41" s="87">
        <f t="shared" si="28"/>
        <v>233116.14990240728</v>
      </c>
      <c r="AZ41" s="170">
        <f t="shared" si="14"/>
        <v>0.80886222502894434</v>
      </c>
      <c r="BB41" s="56" t="s">
        <v>6</v>
      </c>
      <c r="BC41" s="87">
        <f t="shared" si="15"/>
        <v>91287.746391752575</v>
      </c>
      <c r="BD41" s="169">
        <f t="shared" si="16"/>
        <v>0.8676207513416816</v>
      </c>
      <c r="BE41" s="87">
        <f t="shared" si="17"/>
        <v>269617.44825072883</v>
      </c>
      <c r="BF41" s="170">
        <f t="shared" si="18"/>
        <v>0.8270042194092827</v>
      </c>
    </row>
    <row r="42" spans="1:58" ht="13.5" customHeight="1">
      <c r="B42" s="282">
        <v>13</v>
      </c>
      <c r="C42" s="343" t="s">
        <v>106</v>
      </c>
      <c r="D42" s="54" t="s">
        <v>312</v>
      </c>
      <c r="E42" s="175">
        <v>5</v>
      </c>
      <c r="F42" s="176">
        <v>513534</v>
      </c>
      <c r="G42" s="201">
        <v>5</v>
      </c>
      <c r="H42" s="194">
        <f t="shared" si="0"/>
        <v>1</v>
      </c>
      <c r="I42" s="176">
        <f t="shared" si="1"/>
        <v>102706.8</v>
      </c>
      <c r="J42" s="175">
        <v>6</v>
      </c>
      <c r="K42" s="176">
        <v>513834</v>
      </c>
      <c r="L42" s="201">
        <v>6</v>
      </c>
      <c r="M42" s="194">
        <f t="shared" si="22"/>
        <v>1</v>
      </c>
      <c r="N42" s="176">
        <f t="shared" si="2"/>
        <v>85639</v>
      </c>
      <c r="O42" s="175">
        <v>1195</v>
      </c>
      <c r="P42" s="176">
        <v>118947239</v>
      </c>
      <c r="Q42" s="201">
        <v>1041</v>
      </c>
      <c r="R42" s="194">
        <f t="shared" si="23"/>
        <v>0.87112970711297066</v>
      </c>
      <c r="S42" s="176">
        <f t="shared" si="3"/>
        <v>114262.47742555235</v>
      </c>
      <c r="T42" s="175">
        <v>828</v>
      </c>
      <c r="U42" s="176">
        <v>99166060</v>
      </c>
      <c r="V42" s="201">
        <v>747</v>
      </c>
      <c r="W42" s="194">
        <f t="shared" si="24"/>
        <v>0.90217391304347827</v>
      </c>
      <c r="X42" s="201">
        <f t="shared" si="4"/>
        <v>132752.42302543507</v>
      </c>
      <c r="Y42" s="175">
        <v>436</v>
      </c>
      <c r="Z42" s="176">
        <v>47351282</v>
      </c>
      <c r="AA42" s="201">
        <v>406</v>
      </c>
      <c r="AB42" s="194">
        <f t="shared" si="25"/>
        <v>0.93119266055045868</v>
      </c>
      <c r="AC42" s="176">
        <f t="shared" si="5"/>
        <v>116628.77339901478</v>
      </c>
      <c r="AD42" s="175">
        <v>170</v>
      </c>
      <c r="AE42" s="176">
        <v>18956496</v>
      </c>
      <c r="AF42" s="201">
        <v>159</v>
      </c>
      <c r="AG42" s="194">
        <f t="shared" si="26"/>
        <v>0.93529411764705883</v>
      </c>
      <c r="AH42" s="176">
        <f t="shared" si="6"/>
        <v>119223.24528301887</v>
      </c>
      <c r="AI42" s="175">
        <v>18</v>
      </c>
      <c r="AJ42" s="176">
        <v>1296052</v>
      </c>
      <c r="AK42" s="201">
        <v>15</v>
      </c>
      <c r="AL42" s="194">
        <f t="shared" si="27"/>
        <v>0.83333333333333337</v>
      </c>
      <c r="AM42" s="176">
        <f t="shared" si="7"/>
        <v>86403.46666666666</v>
      </c>
      <c r="AN42" s="175">
        <f t="shared" si="12"/>
        <v>2658</v>
      </c>
      <c r="AO42" s="176">
        <f t="shared" si="12"/>
        <v>286744497</v>
      </c>
      <c r="AP42" s="201">
        <f t="shared" si="8"/>
        <v>2379</v>
      </c>
      <c r="AQ42" s="194">
        <f t="shared" si="9"/>
        <v>0.89503386004514673</v>
      </c>
      <c r="AR42" s="201">
        <f t="shared" si="10"/>
        <v>120531.52459016393</v>
      </c>
      <c r="AS42" s="69"/>
      <c r="AT42" s="69"/>
      <c r="AU42" s="2">
        <v>37</v>
      </c>
      <c r="AV42" s="8" t="s">
        <v>3</v>
      </c>
      <c r="AW42" s="87">
        <f t="shared" si="21"/>
        <v>109971.8594354215</v>
      </c>
      <c r="AX42" s="169">
        <f t="shared" si="13"/>
        <v>0.87222440834223391</v>
      </c>
      <c r="AY42" s="87">
        <f t="shared" si="28"/>
        <v>216638.16937297906</v>
      </c>
      <c r="AZ42" s="170">
        <f t="shared" si="14"/>
        <v>0.8248869303026789</v>
      </c>
      <c r="BB42" s="56" t="s">
        <v>46</v>
      </c>
      <c r="BC42" s="87">
        <f t="shared" si="15"/>
        <v>143575.40370370369</v>
      </c>
      <c r="BD42" s="169">
        <f t="shared" si="16"/>
        <v>0.92307692307692313</v>
      </c>
      <c r="BE42" s="87">
        <f t="shared" si="17"/>
        <v>204113.57019903173</v>
      </c>
      <c r="BF42" s="170">
        <f t="shared" si="18"/>
        <v>0.8634463539247561</v>
      </c>
    </row>
    <row r="43" spans="1:58" ht="13.5" customHeight="1">
      <c r="B43" s="283"/>
      <c r="C43" s="344"/>
      <c r="D43" s="49" t="s">
        <v>313</v>
      </c>
      <c r="E43" s="224">
        <v>24</v>
      </c>
      <c r="F43" s="212">
        <v>18637362</v>
      </c>
      <c r="G43" s="209">
        <v>22</v>
      </c>
      <c r="H43" s="196">
        <f t="shared" si="0"/>
        <v>0.91666666666666663</v>
      </c>
      <c r="I43" s="212">
        <f t="shared" si="1"/>
        <v>847152.81818181823</v>
      </c>
      <c r="J43" s="224">
        <v>86</v>
      </c>
      <c r="K43" s="212">
        <v>88986874</v>
      </c>
      <c r="L43" s="209">
        <v>75</v>
      </c>
      <c r="M43" s="196">
        <f t="shared" si="22"/>
        <v>0.87209302325581395</v>
      </c>
      <c r="N43" s="212">
        <f t="shared" si="2"/>
        <v>1186491.6533333333</v>
      </c>
      <c r="O43" s="224">
        <v>5481</v>
      </c>
      <c r="P43" s="212">
        <v>787393019</v>
      </c>
      <c r="Q43" s="209">
        <v>4427</v>
      </c>
      <c r="R43" s="196">
        <f t="shared" si="23"/>
        <v>0.80769932494070429</v>
      </c>
      <c r="S43" s="212">
        <f t="shared" si="3"/>
        <v>177861.53580302687</v>
      </c>
      <c r="T43" s="224">
        <v>4559</v>
      </c>
      <c r="U43" s="212">
        <v>878090122</v>
      </c>
      <c r="V43" s="209">
        <v>4026</v>
      </c>
      <c r="W43" s="196">
        <f t="shared" si="24"/>
        <v>0.88308839657819693</v>
      </c>
      <c r="X43" s="209">
        <f t="shared" si="4"/>
        <v>218104.84898161946</v>
      </c>
      <c r="Y43" s="224">
        <v>3276</v>
      </c>
      <c r="Z43" s="212">
        <v>563628294</v>
      </c>
      <c r="AA43" s="209">
        <v>2929</v>
      </c>
      <c r="AB43" s="196">
        <f t="shared" si="25"/>
        <v>0.89407814407814412</v>
      </c>
      <c r="AC43" s="212">
        <f t="shared" si="5"/>
        <v>192430.28132468418</v>
      </c>
      <c r="AD43" s="224">
        <v>1663</v>
      </c>
      <c r="AE43" s="212">
        <v>291315192</v>
      </c>
      <c r="AF43" s="209">
        <v>1453</v>
      </c>
      <c r="AG43" s="196">
        <f t="shared" si="26"/>
        <v>0.87372218881539387</v>
      </c>
      <c r="AH43" s="212">
        <f t="shared" si="6"/>
        <v>200492.21748107363</v>
      </c>
      <c r="AI43" s="224">
        <v>537</v>
      </c>
      <c r="AJ43" s="212">
        <v>60092690</v>
      </c>
      <c r="AK43" s="209">
        <v>437</v>
      </c>
      <c r="AL43" s="196">
        <f t="shared" si="27"/>
        <v>0.81378026070763498</v>
      </c>
      <c r="AM43" s="212">
        <f t="shared" si="7"/>
        <v>137511.87643020594</v>
      </c>
      <c r="AN43" s="224">
        <f t="shared" si="12"/>
        <v>15626</v>
      </c>
      <c r="AO43" s="212">
        <f t="shared" si="12"/>
        <v>2688143553</v>
      </c>
      <c r="AP43" s="209">
        <f t="shared" si="8"/>
        <v>13369</v>
      </c>
      <c r="AQ43" s="196">
        <f t="shared" si="9"/>
        <v>0.85556124408037881</v>
      </c>
      <c r="AR43" s="209">
        <f t="shared" si="10"/>
        <v>201072.89647692422</v>
      </c>
      <c r="AS43" s="69"/>
      <c r="AT43" s="69"/>
      <c r="AU43" s="2">
        <v>38</v>
      </c>
      <c r="AV43" s="24" t="s">
        <v>39</v>
      </c>
      <c r="AW43" s="87">
        <f t="shared" si="21"/>
        <v>115713.5295202952</v>
      </c>
      <c r="AX43" s="169">
        <f t="shared" si="13"/>
        <v>0.91245791245791241</v>
      </c>
      <c r="AY43" s="87">
        <f t="shared" si="28"/>
        <v>207419.3115863979</v>
      </c>
      <c r="AZ43" s="170">
        <f t="shared" si="14"/>
        <v>0.8456733897202342</v>
      </c>
      <c r="BB43" s="56" t="s">
        <v>47</v>
      </c>
      <c r="BC43" s="87">
        <f t="shared" si="15"/>
        <v>103255.46762048193</v>
      </c>
      <c r="BD43" s="169">
        <f t="shared" si="16"/>
        <v>0.83732660781841106</v>
      </c>
      <c r="BE43" s="87">
        <f t="shared" si="17"/>
        <v>182721.82407598596</v>
      </c>
      <c r="BF43" s="170">
        <f t="shared" si="18"/>
        <v>0.84801260724916827</v>
      </c>
    </row>
    <row r="44" spans="1:58" ht="13.5" customHeight="1">
      <c r="B44" s="284"/>
      <c r="C44" s="345"/>
      <c r="D44" s="53" t="s">
        <v>67</v>
      </c>
      <c r="E44" s="181">
        <v>29</v>
      </c>
      <c r="F44" s="182">
        <v>19150896</v>
      </c>
      <c r="G44" s="218">
        <v>27</v>
      </c>
      <c r="H44" s="198">
        <f t="shared" si="0"/>
        <v>0.93103448275862066</v>
      </c>
      <c r="I44" s="182">
        <f t="shared" si="1"/>
        <v>709292.4444444445</v>
      </c>
      <c r="J44" s="181">
        <v>92</v>
      </c>
      <c r="K44" s="182">
        <v>89500708</v>
      </c>
      <c r="L44" s="218">
        <v>81</v>
      </c>
      <c r="M44" s="198">
        <f t="shared" si="22"/>
        <v>0.88043478260869568</v>
      </c>
      <c r="N44" s="182">
        <f t="shared" si="2"/>
        <v>1104947.0123456791</v>
      </c>
      <c r="O44" s="181">
        <v>6676</v>
      </c>
      <c r="P44" s="182">
        <v>906340258</v>
      </c>
      <c r="Q44" s="218">
        <v>5468</v>
      </c>
      <c r="R44" s="198">
        <f t="shared" si="23"/>
        <v>0.81905332534451769</v>
      </c>
      <c r="S44" s="182">
        <f t="shared" si="3"/>
        <v>165753.52194586687</v>
      </c>
      <c r="T44" s="181">
        <v>5387</v>
      </c>
      <c r="U44" s="182">
        <v>977256182</v>
      </c>
      <c r="V44" s="218">
        <v>4773</v>
      </c>
      <c r="W44" s="198">
        <f t="shared" si="24"/>
        <v>0.88602190458511232</v>
      </c>
      <c r="X44" s="218">
        <f t="shared" si="4"/>
        <v>204746.73831971508</v>
      </c>
      <c r="Y44" s="181">
        <v>3712</v>
      </c>
      <c r="Z44" s="182">
        <v>610979576</v>
      </c>
      <c r="AA44" s="218">
        <v>3335</v>
      </c>
      <c r="AB44" s="198">
        <f t="shared" si="25"/>
        <v>0.8984375</v>
      </c>
      <c r="AC44" s="182">
        <f t="shared" si="5"/>
        <v>183202.27166416793</v>
      </c>
      <c r="AD44" s="181">
        <v>1833</v>
      </c>
      <c r="AE44" s="182">
        <v>310271688</v>
      </c>
      <c r="AF44" s="218">
        <v>1612</v>
      </c>
      <c r="AG44" s="198">
        <f t="shared" si="26"/>
        <v>0.87943262411347523</v>
      </c>
      <c r="AH44" s="182">
        <f t="shared" si="6"/>
        <v>192476.23325062034</v>
      </c>
      <c r="AI44" s="181">
        <v>555</v>
      </c>
      <c r="AJ44" s="182">
        <v>61388742</v>
      </c>
      <c r="AK44" s="218">
        <v>452</v>
      </c>
      <c r="AL44" s="198">
        <f t="shared" si="27"/>
        <v>0.81441441441441442</v>
      </c>
      <c r="AM44" s="182">
        <f t="shared" si="7"/>
        <v>135815.80088495577</v>
      </c>
      <c r="AN44" s="181">
        <f t="shared" si="12"/>
        <v>18284</v>
      </c>
      <c r="AO44" s="182">
        <f t="shared" si="12"/>
        <v>2974888050</v>
      </c>
      <c r="AP44" s="218">
        <f t="shared" si="8"/>
        <v>15748</v>
      </c>
      <c r="AQ44" s="198">
        <f t="shared" si="9"/>
        <v>0.86129949682782758</v>
      </c>
      <c r="AR44" s="218">
        <f t="shared" si="10"/>
        <v>188905.76898653797</v>
      </c>
      <c r="AS44" s="69"/>
      <c r="AT44" s="69"/>
      <c r="AU44" s="2">
        <v>39</v>
      </c>
      <c r="AV44" s="24" t="s">
        <v>7</v>
      </c>
      <c r="AW44" s="87">
        <f t="shared" si="21"/>
        <v>103322.54758467518</v>
      </c>
      <c r="AX44" s="169">
        <f t="shared" si="13"/>
        <v>0.89601990049751246</v>
      </c>
      <c r="AY44" s="87">
        <f t="shared" si="28"/>
        <v>205804.5616478351</v>
      </c>
      <c r="AZ44" s="170">
        <f t="shared" si="14"/>
        <v>0.82560381815552231</v>
      </c>
      <c r="BB44" s="56" t="s">
        <v>48</v>
      </c>
      <c r="BC44" s="87">
        <f t="shared" si="15"/>
        <v>104742.3082437276</v>
      </c>
      <c r="BD44" s="169">
        <f t="shared" si="16"/>
        <v>0.91176470588235292</v>
      </c>
      <c r="BE44" s="87">
        <f t="shared" si="17"/>
        <v>185205.45551128819</v>
      </c>
      <c r="BF44" s="170">
        <f t="shared" si="18"/>
        <v>0.89007092198581561</v>
      </c>
    </row>
    <row r="45" spans="1:58" ht="13.5" customHeight="1">
      <c r="B45" s="282">
        <v>14</v>
      </c>
      <c r="C45" s="343" t="s">
        <v>107</v>
      </c>
      <c r="D45" s="54" t="s">
        <v>312</v>
      </c>
      <c r="E45" s="175">
        <v>4</v>
      </c>
      <c r="F45" s="176">
        <v>167151</v>
      </c>
      <c r="G45" s="201">
        <v>4</v>
      </c>
      <c r="H45" s="194">
        <f t="shared" si="0"/>
        <v>1</v>
      </c>
      <c r="I45" s="176">
        <f t="shared" si="1"/>
        <v>41787.75</v>
      </c>
      <c r="J45" s="175">
        <v>7</v>
      </c>
      <c r="K45" s="176">
        <v>316186</v>
      </c>
      <c r="L45" s="201">
        <v>6</v>
      </c>
      <c r="M45" s="194">
        <f t="shared" si="22"/>
        <v>0.8571428571428571</v>
      </c>
      <c r="N45" s="176">
        <f t="shared" si="2"/>
        <v>52697.666666666664</v>
      </c>
      <c r="O45" s="175">
        <v>1139</v>
      </c>
      <c r="P45" s="176">
        <v>83057645</v>
      </c>
      <c r="Q45" s="201">
        <v>974</v>
      </c>
      <c r="R45" s="194">
        <f t="shared" si="23"/>
        <v>0.85513608428446009</v>
      </c>
      <c r="S45" s="176">
        <f t="shared" si="3"/>
        <v>85274.789527720743</v>
      </c>
      <c r="T45" s="175">
        <v>686</v>
      </c>
      <c r="U45" s="176">
        <v>65891762</v>
      </c>
      <c r="V45" s="201">
        <v>623</v>
      </c>
      <c r="W45" s="194">
        <f t="shared" si="24"/>
        <v>0.90816326530612246</v>
      </c>
      <c r="X45" s="201">
        <f t="shared" si="4"/>
        <v>105765.26805778491</v>
      </c>
      <c r="Y45" s="175">
        <v>336</v>
      </c>
      <c r="Z45" s="176">
        <v>42519010</v>
      </c>
      <c r="AA45" s="201">
        <v>304</v>
      </c>
      <c r="AB45" s="194">
        <f t="shared" si="25"/>
        <v>0.90476190476190477</v>
      </c>
      <c r="AC45" s="176">
        <f t="shared" si="5"/>
        <v>139865.16447368421</v>
      </c>
      <c r="AD45" s="175">
        <v>123</v>
      </c>
      <c r="AE45" s="176">
        <v>12263783</v>
      </c>
      <c r="AF45" s="201">
        <v>110</v>
      </c>
      <c r="AG45" s="194">
        <f t="shared" si="26"/>
        <v>0.89430894308943087</v>
      </c>
      <c r="AH45" s="176">
        <f t="shared" si="6"/>
        <v>111488.93636363637</v>
      </c>
      <c r="AI45" s="175">
        <v>29</v>
      </c>
      <c r="AJ45" s="176">
        <v>4939309</v>
      </c>
      <c r="AK45" s="201">
        <v>27</v>
      </c>
      <c r="AL45" s="194">
        <f t="shared" si="27"/>
        <v>0.93103448275862066</v>
      </c>
      <c r="AM45" s="176">
        <f t="shared" si="7"/>
        <v>182937.37037037036</v>
      </c>
      <c r="AN45" s="175">
        <f t="shared" si="12"/>
        <v>2324</v>
      </c>
      <c r="AO45" s="176">
        <f t="shared" si="12"/>
        <v>209154846</v>
      </c>
      <c r="AP45" s="201">
        <f t="shared" si="8"/>
        <v>2048</v>
      </c>
      <c r="AQ45" s="194">
        <f t="shared" si="9"/>
        <v>0.88123924268502585</v>
      </c>
      <c r="AR45" s="201">
        <f t="shared" si="10"/>
        <v>102126.3896484375</v>
      </c>
      <c r="AS45" s="69"/>
      <c r="AT45" s="69"/>
      <c r="AU45" s="2">
        <v>40</v>
      </c>
      <c r="AV45" s="24" t="s">
        <v>40</v>
      </c>
      <c r="AW45" s="87">
        <f t="shared" si="21"/>
        <v>95469.116155419222</v>
      </c>
      <c r="AX45" s="169">
        <f t="shared" si="13"/>
        <v>0.90022091310751107</v>
      </c>
      <c r="AY45" s="87">
        <f t="shared" si="28"/>
        <v>203529.16286644951</v>
      </c>
      <c r="AZ45" s="170">
        <f t="shared" si="14"/>
        <v>0.86270574066639905</v>
      </c>
      <c r="BB45" s="56" t="s">
        <v>49</v>
      </c>
      <c r="BC45" s="87">
        <f t="shared" si="15"/>
        <v>85559.960416666669</v>
      </c>
      <c r="BD45" s="169">
        <f t="shared" si="16"/>
        <v>0.88235294117647056</v>
      </c>
      <c r="BE45" s="87">
        <f t="shared" si="17"/>
        <v>198526.44506816359</v>
      </c>
      <c r="BF45" s="170">
        <f t="shared" si="18"/>
        <v>0.85119453924914679</v>
      </c>
    </row>
    <row r="46" spans="1:58" ht="13.5" customHeight="1">
      <c r="B46" s="283"/>
      <c r="C46" s="344"/>
      <c r="D46" s="49" t="s">
        <v>313</v>
      </c>
      <c r="E46" s="224">
        <v>21</v>
      </c>
      <c r="F46" s="212">
        <v>2017178</v>
      </c>
      <c r="G46" s="209">
        <v>20</v>
      </c>
      <c r="H46" s="196">
        <f t="shared" si="0"/>
        <v>0.95238095238095233</v>
      </c>
      <c r="I46" s="212">
        <f t="shared" si="1"/>
        <v>100858.9</v>
      </c>
      <c r="J46" s="224">
        <v>54</v>
      </c>
      <c r="K46" s="212">
        <v>67270108</v>
      </c>
      <c r="L46" s="209">
        <v>48</v>
      </c>
      <c r="M46" s="196">
        <f t="shared" si="22"/>
        <v>0.88888888888888884</v>
      </c>
      <c r="N46" s="212">
        <f t="shared" si="2"/>
        <v>1401460.5833333333</v>
      </c>
      <c r="O46" s="224">
        <v>4126</v>
      </c>
      <c r="P46" s="212">
        <v>586179332</v>
      </c>
      <c r="Q46" s="209">
        <v>3275</v>
      </c>
      <c r="R46" s="196">
        <f t="shared" si="23"/>
        <v>0.79374697043141051</v>
      </c>
      <c r="S46" s="212">
        <f t="shared" si="3"/>
        <v>178986.05557251908</v>
      </c>
      <c r="T46" s="224">
        <v>3408</v>
      </c>
      <c r="U46" s="212">
        <v>624060471</v>
      </c>
      <c r="V46" s="209">
        <v>2944</v>
      </c>
      <c r="W46" s="196">
        <f t="shared" si="24"/>
        <v>0.863849765258216</v>
      </c>
      <c r="X46" s="209">
        <f t="shared" si="4"/>
        <v>211977.06216032608</v>
      </c>
      <c r="Y46" s="224">
        <v>2513</v>
      </c>
      <c r="Z46" s="212">
        <v>516971567</v>
      </c>
      <c r="AA46" s="209">
        <v>2286</v>
      </c>
      <c r="AB46" s="196">
        <f t="shared" si="25"/>
        <v>0.90966971746916037</v>
      </c>
      <c r="AC46" s="212">
        <f t="shared" si="5"/>
        <v>226146.79221347332</v>
      </c>
      <c r="AD46" s="224">
        <v>1429</v>
      </c>
      <c r="AE46" s="212">
        <v>317241495</v>
      </c>
      <c r="AF46" s="209">
        <v>1266</v>
      </c>
      <c r="AG46" s="196">
        <f t="shared" si="26"/>
        <v>0.88593421973407982</v>
      </c>
      <c r="AH46" s="212">
        <f t="shared" si="6"/>
        <v>250585.6990521327</v>
      </c>
      <c r="AI46" s="224">
        <v>492</v>
      </c>
      <c r="AJ46" s="212">
        <v>67382045</v>
      </c>
      <c r="AK46" s="209">
        <v>401</v>
      </c>
      <c r="AL46" s="196">
        <f t="shared" si="27"/>
        <v>0.81504065040650409</v>
      </c>
      <c r="AM46" s="212">
        <f t="shared" si="7"/>
        <v>168035.02493765586</v>
      </c>
      <c r="AN46" s="224">
        <f t="shared" si="12"/>
        <v>12043</v>
      </c>
      <c r="AO46" s="212">
        <f t="shared" si="12"/>
        <v>2181122196</v>
      </c>
      <c r="AP46" s="209">
        <f t="shared" si="8"/>
        <v>10240</v>
      </c>
      <c r="AQ46" s="196">
        <f t="shared" si="9"/>
        <v>0.85028647347006558</v>
      </c>
      <c r="AR46" s="209">
        <f t="shared" si="10"/>
        <v>213000.21445312499</v>
      </c>
      <c r="AS46" s="69"/>
      <c r="AT46" s="69"/>
      <c r="AU46" s="2">
        <v>41</v>
      </c>
      <c r="AV46" s="24" t="s">
        <v>11</v>
      </c>
      <c r="AW46" s="87">
        <f t="shared" si="21"/>
        <v>114269.31582200248</v>
      </c>
      <c r="AX46" s="169">
        <f t="shared" si="13"/>
        <v>0.87744034707158347</v>
      </c>
      <c r="AY46" s="87">
        <f t="shared" si="28"/>
        <v>189149.44863894704</v>
      </c>
      <c r="AZ46" s="170">
        <f t="shared" si="14"/>
        <v>0.86440502663287999</v>
      </c>
      <c r="BB46" s="56" t="s">
        <v>27</v>
      </c>
      <c r="BC46" s="87">
        <f t="shared" si="15"/>
        <v>90528.441651705565</v>
      </c>
      <c r="BD46" s="169">
        <f t="shared" si="16"/>
        <v>0.87441130298273151</v>
      </c>
      <c r="BE46" s="87">
        <f t="shared" si="17"/>
        <v>150019.03816254417</v>
      </c>
      <c r="BF46" s="170">
        <f t="shared" si="18"/>
        <v>0.86070559610705599</v>
      </c>
    </row>
    <row r="47" spans="1:58" ht="13.5" customHeight="1">
      <c r="B47" s="284"/>
      <c r="C47" s="345"/>
      <c r="D47" s="53" t="s">
        <v>67</v>
      </c>
      <c r="E47" s="181">
        <v>25</v>
      </c>
      <c r="F47" s="182">
        <v>2184329</v>
      </c>
      <c r="G47" s="218">
        <v>24</v>
      </c>
      <c r="H47" s="198">
        <f t="shared" si="0"/>
        <v>0.96</v>
      </c>
      <c r="I47" s="182">
        <f t="shared" si="1"/>
        <v>91013.708333333328</v>
      </c>
      <c r="J47" s="181">
        <v>61</v>
      </c>
      <c r="K47" s="182">
        <v>67586294</v>
      </c>
      <c r="L47" s="218">
        <v>54</v>
      </c>
      <c r="M47" s="198">
        <f t="shared" si="22"/>
        <v>0.88524590163934425</v>
      </c>
      <c r="N47" s="182">
        <f t="shared" si="2"/>
        <v>1251598.0370370371</v>
      </c>
      <c r="O47" s="181">
        <v>5265</v>
      </c>
      <c r="P47" s="182">
        <v>669236977</v>
      </c>
      <c r="Q47" s="218">
        <v>4249</v>
      </c>
      <c r="R47" s="198">
        <f t="shared" si="23"/>
        <v>0.80702754036087365</v>
      </c>
      <c r="S47" s="182">
        <f t="shared" si="3"/>
        <v>157504.5839020946</v>
      </c>
      <c r="T47" s="181">
        <v>4094</v>
      </c>
      <c r="U47" s="182">
        <v>689952233</v>
      </c>
      <c r="V47" s="218">
        <v>3567</v>
      </c>
      <c r="W47" s="198">
        <f t="shared" si="24"/>
        <v>0.87127503663898387</v>
      </c>
      <c r="X47" s="218">
        <f t="shared" si="4"/>
        <v>193426.47406784413</v>
      </c>
      <c r="Y47" s="181">
        <v>2849</v>
      </c>
      <c r="Z47" s="182">
        <v>559490577</v>
      </c>
      <c r="AA47" s="218">
        <v>2590</v>
      </c>
      <c r="AB47" s="198">
        <f t="shared" si="25"/>
        <v>0.90909090909090906</v>
      </c>
      <c r="AC47" s="182">
        <f t="shared" si="5"/>
        <v>216019.5277992278</v>
      </c>
      <c r="AD47" s="181">
        <v>1552</v>
      </c>
      <c r="AE47" s="182">
        <v>329505278</v>
      </c>
      <c r="AF47" s="218">
        <v>1376</v>
      </c>
      <c r="AG47" s="198">
        <f t="shared" si="26"/>
        <v>0.88659793814432986</v>
      </c>
      <c r="AH47" s="182">
        <f t="shared" si="6"/>
        <v>239466.04505813954</v>
      </c>
      <c r="AI47" s="181">
        <v>521</v>
      </c>
      <c r="AJ47" s="182">
        <v>72321354</v>
      </c>
      <c r="AK47" s="218">
        <v>428</v>
      </c>
      <c r="AL47" s="198">
        <f t="shared" si="27"/>
        <v>0.82149712092130522</v>
      </c>
      <c r="AM47" s="182">
        <f t="shared" si="7"/>
        <v>168975.12616822429</v>
      </c>
      <c r="AN47" s="181">
        <f t="shared" si="12"/>
        <v>14367</v>
      </c>
      <c r="AO47" s="182">
        <f t="shared" si="12"/>
        <v>2390277042</v>
      </c>
      <c r="AP47" s="218">
        <f t="shared" si="8"/>
        <v>12288</v>
      </c>
      <c r="AQ47" s="198">
        <f t="shared" si="9"/>
        <v>0.85529338066402172</v>
      </c>
      <c r="AR47" s="218">
        <f t="shared" si="10"/>
        <v>194521.24365234375</v>
      </c>
      <c r="AS47" s="69"/>
      <c r="AT47" s="69"/>
      <c r="AU47" s="2">
        <v>42</v>
      </c>
      <c r="AV47" s="24" t="s">
        <v>12</v>
      </c>
      <c r="AW47" s="87">
        <f t="shared" si="21"/>
        <v>98389.389890924649</v>
      </c>
      <c r="AX47" s="169">
        <f t="shared" si="13"/>
        <v>0.86591764923760728</v>
      </c>
      <c r="AY47" s="87">
        <f t="shared" si="28"/>
        <v>189924.83606126497</v>
      </c>
      <c r="AZ47" s="170">
        <f t="shared" si="14"/>
        <v>0.84122613065326635</v>
      </c>
      <c r="BB47" s="56" t="s">
        <v>28</v>
      </c>
      <c r="BC47" s="87">
        <f t="shared" si="15"/>
        <v>108583.55825242719</v>
      </c>
      <c r="BD47" s="169">
        <f t="shared" si="16"/>
        <v>0.86736842105263157</v>
      </c>
      <c r="BE47" s="87">
        <f t="shared" si="17"/>
        <v>175489.63865546219</v>
      </c>
      <c r="BF47" s="170">
        <f t="shared" si="18"/>
        <v>0.82885572139303487</v>
      </c>
    </row>
    <row r="48" spans="1:58" ht="13.5" customHeight="1">
      <c r="B48" s="282">
        <v>15</v>
      </c>
      <c r="C48" s="343" t="s">
        <v>108</v>
      </c>
      <c r="D48" s="54" t="s">
        <v>312</v>
      </c>
      <c r="E48" s="175">
        <v>5</v>
      </c>
      <c r="F48" s="176">
        <v>1250555</v>
      </c>
      <c r="G48" s="201">
        <v>5</v>
      </c>
      <c r="H48" s="194">
        <f t="shared" si="0"/>
        <v>1</v>
      </c>
      <c r="I48" s="176">
        <f t="shared" si="1"/>
        <v>250111</v>
      </c>
      <c r="J48" s="175">
        <v>14</v>
      </c>
      <c r="K48" s="176">
        <v>1353497</v>
      </c>
      <c r="L48" s="201">
        <v>11</v>
      </c>
      <c r="M48" s="194">
        <f t="shared" si="22"/>
        <v>0.7857142857142857</v>
      </c>
      <c r="N48" s="176">
        <f t="shared" si="2"/>
        <v>123045.18181818182</v>
      </c>
      <c r="O48" s="175">
        <v>1854</v>
      </c>
      <c r="P48" s="176">
        <v>159698845</v>
      </c>
      <c r="Q48" s="201">
        <v>1593</v>
      </c>
      <c r="R48" s="194">
        <f t="shared" si="23"/>
        <v>0.85922330097087374</v>
      </c>
      <c r="S48" s="176">
        <f t="shared" si="3"/>
        <v>100250.37350910233</v>
      </c>
      <c r="T48" s="175">
        <v>1194</v>
      </c>
      <c r="U48" s="176">
        <v>133773740</v>
      </c>
      <c r="V48" s="201">
        <v>1063</v>
      </c>
      <c r="W48" s="194">
        <f t="shared" si="24"/>
        <v>0.89028475711892796</v>
      </c>
      <c r="X48" s="201">
        <f t="shared" si="4"/>
        <v>125845.47507055504</v>
      </c>
      <c r="Y48" s="175">
        <v>555</v>
      </c>
      <c r="Z48" s="176">
        <v>68828772</v>
      </c>
      <c r="AA48" s="201">
        <v>519</v>
      </c>
      <c r="AB48" s="194">
        <f t="shared" si="25"/>
        <v>0.93513513513513513</v>
      </c>
      <c r="AC48" s="176">
        <f t="shared" si="5"/>
        <v>132618.0578034682</v>
      </c>
      <c r="AD48" s="175">
        <v>208</v>
      </c>
      <c r="AE48" s="176">
        <v>34545863</v>
      </c>
      <c r="AF48" s="201">
        <v>196</v>
      </c>
      <c r="AG48" s="194">
        <f t="shared" si="26"/>
        <v>0.94230769230769229</v>
      </c>
      <c r="AH48" s="176">
        <f t="shared" si="6"/>
        <v>176254.4030612245</v>
      </c>
      <c r="AI48" s="175">
        <v>29</v>
      </c>
      <c r="AJ48" s="176">
        <v>2493935</v>
      </c>
      <c r="AK48" s="201">
        <v>26</v>
      </c>
      <c r="AL48" s="194">
        <f t="shared" si="27"/>
        <v>0.89655172413793105</v>
      </c>
      <c r="AM48" s="176">
        <f t="shared" si="7"/>
        <v>95920.576923076922</v>
      </c>
      <c r="AN48" s="175">
        <f t="shared" si="12"/>
        <v>3859</v>
      </c>
      <c r="AO48" s="176">
        <f t="shared" si="12"/>
        <v>401945207</v>
      </c>
      <c r="AP48" s="201">
        <f t="shared" si="8"/>
        <v>3413</v>
      </c>
      <c r="AQ48" s="194">
        <f t="shared" si="9"/>
        <v>0.88442601710287638</v>
      </c>
      <c r="AR48" s="201">
        <f t="shared" si="10"/>
        <v>117768.88573102842</v>
      </c>
      <c r="AS48" s="69"/>
      <c r="AT48" s="69"/>
      <c r="AU48" s="2">
        <v>43</v>
      </c>
      <c r="AV48" s="24" t="s">
        <v>8</v>
      </c>
      <c r="AW48" s="87">
        <f t="shared" si="21"/>
        <v>102526.98925539917</v>
      </c>
      <c r="AX48" s="169">
        <f t="shared" si="13"/>
        <v>0.87884796978281399</v>
      </c>
      <c r="AY48" s="87">
        <f t="shared" si="28"/>
        <v>193416.93903192584</v>
      </c>
      <c r="AZ48" s="170">
        <f t="shared" si="14"/>
        <v>0.8231045707310457</v>
      </c>
      <c r="BB48" s="56" t="s">
        <v>29</v>
      </c>
      <c r="BC48" s="87">
        <f t="shared" si="15"/>
        <v>95289.463414634141</v>
      </c>
      <c r="BD48" s="169">
        <f t="shared" si="16"/>
        <v>0.84633027522935778</v>
      </c>
      <c r="BE48" s="87">
        <f t="shared" si="17"/>
        <v>181646.79722921914</v>
      </c>
      <c r="BF48" s="170">
        <f t="shared" si="18"/>
        <v>0.81603288797533402</v>
      </c>
    </row>
    <row r="49" spans="1:58" ht="13.5" customHeight="1">
      <c r="B49" s="283"/>
      <c r="C49" s="344"/>
      <c r="D49" s="49" t="s">
        <v>313</v>
      </c>
      <c r="E49" s="224">
        <v>28</v>
      </c>
      <c r="F49" s="212">
        <v>7174789</v>
      </c>
      <c r="G49" s="209">
        <v>22</v>
      </c>
      <c r="H49" s="196">
        <f t="shared" si="0"/>
        <v>0.7857142857142857</v>
      </c>
      <c r="I49" s="212">
        <f t="shared" si="1"/>
        <v>326126.77272727271</v>
      </c>
      <c r="J49" s="224">
        <v>114</v>
      </c>
      <c r="K49" s="212">
        <v>79464485</v>
      </c>
      <c r="L49" s="209">
        <v>92</v>
      </c>
      <c r="M49" s="196">
        <f t="shared" si="22"/>
        <v>0.80701754385964908</v>
      </c>
      <c r="N49" s="212">
        <f t="shared" si="2"/>
        <v>863744.40217391308</v>
      </c>
      <c r="O49" s="224">
        <v>7287</v>
      </c>
      <c r="P49" s="212">
        <v>1037567608</v>
      </c>
      <c r="Q49" s="209">
        <v>5804</v>
      </c>
      <c r="R49" s="196">
        <f t="shared" si="23"/>
        <v>0.79648689446960341</v>
      </c>
      <c r="S49" s="212">
        <f t="shared" si="3"/>
        <v>178767.67884217782</v>
      </c>
      <c r="T49" s="224">
        <v>5867</v>
      </c>
      <c r="U49" s="212">
        <v>1059144651</v>
      </c>
      <c r="V49" s="209">
        <v>5154</v>
      </c>
      <c r="W49" s="196">
        <f t="shared" si="24"/>
        <v>0.8784728140446566</v>
      </c>
      <c r="X49" s="209">
        <f t="shared" si="4"/>
        <v>205499.54423748545</v>
      </c>
      <c r="Y49" s="224">
        <v>3907</v>
      </c>
      <c r="Z49" s="212">
        <v>774829742</v>
      </c>
      <c r="AA49" s="209">
        <v>3525</v>
      </c>
      <c r="AB49" s="196">
        <f t="shared" si="25"/>
        <v>0.90222677245968774</v>
      </c>
      <c r="AC49" s="212">
        <f t="shared" si="5"/>
        <v>219809.85588652483</v>
      </c>
      <c r="AD49" s="224">
        <v>2089</v>
      </c>
      <c r="AE49" s="212">
        <v>358072863</v>
      </c>
      <c r="AF49" s="209">
        <v>1841</v>
      </c>
      <c r="AG49" s="196">
        <f t="shared" si="26"/>
        <v>0.88128291048348495</v>
      </c>
      <c r="AH49" s="212">
        <f t="shared" si="6"/>
        <v>194499.11080934276</v>
      </c>
      <c r="AI49" s="224">
        <v>626</v>
      </c>
      <c r="AJ49" s="212">
        <v>103179985</v>
      </c>
      <c r="AK49" s="209">
        <v>516</v>
      </c>
      <c r="AL49" s="196">
        <f t="shared" si="27"/>
        <v>0.82428115015974446</v>
      </c>
      <c r="AM49" s="212">
        <f t="shared" si="7"/>
        <v>199961.21124031008</v>
      </c>
      <c r="AN49" s="224">
        <f t="shared" si="12"/>
        <v>19918</v>
      </c>
      <c r="AO49" s="212">
        <f t="shared" si="12"/>
        <v>3419434123</v>
      </c>
      <c r="AP49" s="209">
        <f t="shared" si="8"/>
        <v>16954</v>
      </c>
      <c r="AQ49" s="196">
        <f t="shared" si="9"/>
        <v>0.85118987850185757</v>
      </c>
      <c r="AR49" s="209">
        <f t="shared" si="10"/>
        <v>201688.93022295623</v>
      </c>
      <c r="AS49" s="69"/>
      <c r="AT49" s="69"/>
      <c r="AU49" s="2">
        <v>44</v>
      </c>
      <c r="AV49" s="24" t="s">
        <v>18</v>
      </c>
      <c r="AW49" s="87">
        <f t="shared" si="21"/>
        <v>101682.0055051188</v>
      </c>
      <c r="AX49" s="169">
        <f t="shared" si="13"/>
        <v>0.87984364377974167</v>
      </c>
      <c r="AY49" s="87">
        <f t="shared" si="28"/>
        <v>205820.96205007823</v>
      </c>
      <c r="AZ49" s="170">
        <f t="shared" si="14"/>
        <v>0.83504851514260514</v>
      </c>
      <c r="BB49" s="56" t="s">
        <v>192</v>
      </c>
      <c r="BC49" s="28">
        <f t="shared" si="15"/>
        <v>105025.99555371383</v>
      </c>
      <c r="BD49" s="170">
        <f t="shared" si="16"/>
        <v>0.88034679611267586</v>
      </c>
      <c r="BE49" s="28">
        <f t="shared" si="17"/>
        <v>200976.39811726371</v>
      </c>
      <c r="BF49" s="170">
        <f t="shared" si="18"/>
        <v>0.84131902918760548</v>
      </c>
    </row>
    <row r="50" spans="1:58" ht="13.5" customHeight="1">
      <c r="B50" s="284"/>
      <c r="C50" s="345"/>
      <c r="D50" s="53" t="s">
        <v>67</v>
      </c>
      <c r="E50" s="181">
        <v>33</v>
      </c>
      <c r="F50" s="182">
        <v>8425344</v>
      </c>
      <c r="G50" s="218">
        <v>27</v>
      </c>
      <c r="H50" s="198">
        <f t="shared" si="0"/>
        <v>0.81818181818181823</v>
      </c>
      <c r="I50" s="182">
        <f t="shared" si="1"/>
        <v>312049.77777777775</v>
      </c>
      <c r="J50" s="181">
        <v>128</v>
      </c>
      <c r="K50" s="182">
        <v>80817982</v>
      </c>
      <c r="L50" s="218">
        <v>103</v>
      </c>
      <c r="M50" s="198">
        <f t="shared" si="22"/>
        <v>0.8046875</v>
      </c>
      <c r="N50" s="182">
        <f t="shared" si="2"/>
        <v>784640.60194174759</v>
      </c>
      <c r="O50" s="181">
        <v>9141</v>
      </c>
      <c r="P50" s="182">
        <v>1197266453</v>
      </c>
      <c r="Q50" s="218">
        <v>7397</v>
      </c>
      <c r="R50" s="198">
        <f t="shared" si="23"/>
        <v>0.80921124603435068</v>
      </c>
      <c r="S50" s="182">
        <f t="shared" si="3"/>
        <v>161858.38218196566</v>
      </c>
      <c r="T50" s="181">
        <v>7061</v>
      </c>
      <c r="U50" s="182">
        <v>1192918391</v>
      </c>
      <c r="V50" s="218">
        <v>6217</v>
      </c>
      <c r="W50" s="198">
        <f t="shared" si="24"/>
        <v>0.88047018835858948</v>
      </c>
      <c r="X50" s="218">
        <f t="shared" si="4"/>
        <v>191880.0693260415</v>
      </c>
      <c r="Y50" s="181">
        <v>4462</v>
      </c>
      <c r="Z50" s="182">
        <v>843658514</v>
      </c>
      <c r="AA50" s="218">
        <v>4044</v>
      </c>
      <c r="AB50" s="198">
        <f t="shared" si="25"/>
        <v>0.90632003585835952</v>
      </c>
      <c r="AC50" s="182">
        <f t="shared" si="5"/>
        <v>208619.81058358061</v>
      </c>
      <c r="AD50" s="181">
        <v>2297</v>
      </c>
      <c r="AE50" s="182">
        <v>392618726</v>
      </c>
      <c r="AF50" s="218">
        <v>2037</v>
      </c>
      <c r="AG50" s="198">
        <f t="shared" si="26"/>
        <v>0.88680888114932521</v>
      </c>
      <c r="AH50" s="182">
        <f t="shared" si="6"/>
        <v>192743.60628375062</v>
      </c>
      <c r="AI50" s="181">
        <v>655</v>
      </c>
      <c r="AJ50" s="182">
        <v>105673920</v>
      </c>
      <c r="AK50" s="218">
        <v>542</v>
      </c>
      <c r="AL50" s="198">
        <f t="shared" si="27"/>
        <v>0.82748091603053431</v>
      </c>
      <c r="AM50" s="182">
        <f t="shared" si="7"/>
        <v>194970.33210332104</v>
      </c>
      <c r="AN50" s="181">
        <f t="shared" si="12"/>
        <v>23777</v>
      </c>
      <c r="AO50" s="182">
        <f t="shared" si="12"/>
        <v>3821379330</v>
      </c>
      <c r="AP50" s="218">
        <f t="shared" si="8"/>
        <v>20367</v>
      </c>
      <c r="AQ50" s="198">
        <f t="shared" si="9"/>
        <v>0.85658409387222945</v>
      </c>
      <c r="AR50" s="218">
        <f t="shared" si="10"/>
        <v>187626.02887023127</v>
      </c>
      <c r="AS50" s="69"/>
      <c r="AT50" s="69"/>
      <c r="AU50" s="2">
        <v>45</v>
      </c>
      <c r="AV50" s="24" t="s">
        <v>41</v>
      </c>
      <c r="AW50" s="87">
        <f t="shared" si="21"/>
        <v>106214.80254996553</v>
      </c>
      <c r="AX50" s="169">
        <f t="shared" si="13"/>
        <v>0.92567783094098888</v>
      </c>
      <c r="AY50" s="87">
        <f t="shared" si="28"/>
        <v>192832.83515601486</v>
      </c>
      <c r="AZ50" s="170">
        <f t="shared" si="14"/>
        <v>0.87483542526112523</v>
      </c>
    </row>
    <row r="51" spans="1:58" ht="13.5" customHeight="1">
      <c r="B51" s="282">
        <v>16</v>
      </c>
      <c r="C51" s="343" t="s">
        <v>54</v>
      </c>
      <c r="D51" s="54" t="s">
        <v>312</v>
      </c>
      <c r="E51" s="175">
        <v>1</v>
      </c>
      <c r="F51" s="176">
        <v>584892</v>
      </c>
      <c r="G51" s="201">
        <v>1</v>
      </c>
      <c r="H51" s="194">
        <f t="shared" si="0"/>
        <v>1</v>
      </c>
      <c r="I51" s="176">
        <f t="shared" si="1"/>
        <v>584892</v>
      </c>
      <c r="J51" s="175">
        <v>9</v>
      </c>
      <c r="K51" s="176">
        <v>951951</v>
      </c>
      <c r="L51" s="201">
        <v>7</v>
      </c>
      <c r="M51" s="194">
        <f t="shared" si="22"/>
        <v>0.77777777777777779</v>
      </c>
      <c r="N51" s="176">
        <f t="shared" si="2"/>
        <v>135993</v>
      </c>
      <c r="O51" s="175">
        <v>1138</v>
      </c>
      <c r="P51" s="176">
        <v>82626290</v>
      </c>
      <c r="Q51" s="201">
        <v>981</v>
      </c>
      <c r="R51" s="194">
        <f t="shared" si="23"/>
        <v>0.86203866432337439</v>
      </c>
      <c r="S51" s="176">
        <f t="shared" si="3"/>
        <v>84226.595310907243</v>
      </c>
      <c r="T51" s="175">
        <v>733</v>
      </c>
      <c r="U51" s="176">
        <v>69051037</v>
      </c>
      <c r="V51" s="201">
        <v>650</v>
      </c>
      <c r="W51" s="194">
        <f t="shared" si="24"/>
        <v>0.88676671214188263</v>
      </c>
      <c r="X51" s="201">
        <f t="shared" si="4"/>
        <v>106232.36461538462</v>
      </c>
      <c r="Y51" s="175">
        <v>375</v>
      </c>
      <c r="Z51" s="176">
        <v>33842798</v>
      </c>
      <c r="AA51" s="201">
        <v>346</v>
      </c>
      <c r="AB51" s="194">
        <f t="shared" si="25"/>
        <v>0.92266666666666663</v>
      </c>
      <c r="AC51" s="176">
        <f t="shared" si="5"/>
        <v>97811.554913294793</v>
      </c>
      <c r="AD51" s="175">
        <v>160</v>
      </c>
      <c r="AE51" s="176">
        <v>19722062</v>
      </c>
      <c r="AF51" s="201">
        <v>153</v>
      </c>
      <c r="AG51" s="194">
        <f t="shared" si="26"/>
        <v>0.95625000000000004</v>
      </c>
      <c r="AH51" s="176">
        <f t="shared" si="6"/>
        <v>128902.36601307189</v>
      </c>
      <c r="AI51" s="175">
        <v>29</v>
      </c>
      <c r="AJ51" s="176">
        <v>7812905</v>
      </c>
      <c r="AK51" s="201">
        <v>27</v>
      </c>
      <c r="AL51" s="194">
        <f t="shared" si="27"/>
        <v>0.93103448275862066</v>
      </c>
      <c r="AM51" s="176">
        <f t="shared" si="7"/>
        <v>289366.85185185185</v>
      </c>
      <c r="AN51" s="175">
        <f t="shared" si="12"/>
        <v>2445</v>
      </c>
      <c r="AO51" s="176">
        <f t="shared" si="12"/>
        <v>214591935</v>
      </c>
      <c r="AP51" s="201">
        <f t="shared" si="8"/>
        <v>2165</v>
      </c>
      <c r="AQ51" s="194">
        <f t="shared" si="9"/>
        <v>0.88548057259713697</v>
      </c>
      <c r="AR51" s="201">
        <f t="shared" si="10"/>
        <v>99118.676674364891</v>
      </c>
      <c r="AS51" s="69"/>
      <c r="AT51" s="69"/>
      <c r="AU51" s="2">
        <v>46</v>
      </c>
      <c r="AV51" s="24" t="s">
        <v>21</v>
      </c>
      <c r="AW51" s="87">
        <f t="shared" si="21"/>
        <v>87918.392894461853</v>
      </c>
      <c r="AX51" s="169">
        <f t="shared" si="13"/>
        <v>0.87911078449384528</v>
      </c>
      <c r="AY51" s="87">
        <f t="shared" si="28"/>
        <v>180769.89832781901</v>
      </c>
      <c r="AZ51" s="170">
        <f t="shared" si="14"/>
        <v>0.82837037037037042</v>
      </c>
    </row>
    <row r="52" spans="1:58" ht="13.5" customHeight="1">
      <c r="B52" s="283"/>
      <c r="C52" s="344"/>
      <c r="D52" s="49" t="s">
        <v>313</v>
      </c>
      <c r="E52" s="224">
        <v>17</v>
      </c>
      <c r="F52" s="212">
        <v>1150290</v>
      </c>
      <c r="G52" s="209">
        <v>12</v>
      </c>
      <c r="H52" s="196">
        <f t="shared" si="0"/>
        <v>0.70588235294117652</v>
      </c>
      <c r="I52" s="212">
        <f t="shared" si="1"/>
        <v>95857.5</v>
      </c>
      <c r="J52" s="224">
        <v>50</v>
      </c>
      <c r="K52" s="212">
        <v>21082210</v>
      </c>
      <c r="L52" s="209">
        <v>46</v>
      </c>
      <c r="M52" s="196">
        <f t="shared" si="22"/>
        <v>0.92</v>
      </c>
      <c r="N52" s="212">
        <f t="shared" si="2"/>
        <v>458308.91304347827</v>
      </c>
      <c r="O52" s="224">
        <v>4489</v>
      </c>
      <c r="P52" s="212">
        <v>617839229</v>
      </c>
      <c r="Q52" s="209">
        <v>3565</v>
      </c>
      <c r="R52" s="196">
        <f t="shared" si="23"/>
        <v>0.79416351080418801</v>
      </c>
      <c r="S52" s="212">
        <f t="shared" si="3"/>
        <v>173306.9366058906</v>
      </c>
      <c r="T52" s="224">
        <v>3579</v>
      </c>
      <c r="U52" s="212">
        <v>667351146</v>
      </c>
      <c r="V52" s="209">
        <v>3096</v>
      </c>
      <c r="W52" s="196">
        <f t="shared" si="24"/>
        <v>0.865046102263202</v>
      </c>
      <c r="X52" s="209">
        <f t="shared" si="4"/>
        <v>215552.69573643411</v>
      </c>
      <c r="Y52" s="224">
        <v>2616</v>
      </c>
      <c r="Z52" s="212">
        <v>452472176</v>
      </c>
      <c r="AA52" s="209">
        <v>2322</v>
      </c>
      <c r="AB52" s="196">
        <f t="shared" si="25"/>
        <v>0.88761467889908252</v>
      </c>
      <c r="AC52" s="212">
        <f t="shared" si="5"/>
        <v>194863.12489233419</v>
      </c>
      <c r="AD52" s="224">
        <v>1536</v>
      </c>
      <c r="AE52" s="212">
        <v>250351110</v>
      </c>
      <c r="AF52" s="209">
        <v>1352</v>
      </c>
      <c r="AG52" s="196">
        <f t="shared" si="26"/>
        <v>0.88020833333333337</v>
      </c>
      <c r="AH52" s="212">
        <f t="shared" si="6"/>
        <v>185170.93934911242</v>
      </c>
      <c r="AI52" s="224">
        <v>575</v>
      </c>
      <c r="AJ52" s="212">
        <v>63927096</v>
      </c>
      <c r="AK52" s="209">
        <v>481</v>
      </c>
      <c r="AL52" s="196">
        <f t="shared" si="27"/>
        <v>0.83652173913043482</v>
      </c>
      <c r="AM52" s="212">
        <f t="shared" si="7"/>
        <v>132904.56548856548</v>
      </c>
      <c r="AN52" s="224">
        <f t="shared" si="12"/>
        <v>12862</v>
      </c>
      <c r="AO52" s="212">
        <f t="shared" si="12"/>
        <v>2074173257</v>
      </c>
      <c r="AP52" s="209">
        <f t="shared" si="8"/>
        <v>10874</v>
      </c>
      <c r="AQ52" s="196">
        <f t="shared" si="9"/>
        <v>0.84543616855854453</v>
      </c>
      <c r="AR52" s="209">
        <f t="shared" si="10"/>
        <v>190746.11522898657</v>
      </c>
      <c r="AS52" s="69"/>
      <c r="AT52" s="69"/>
      <c r="AU52" s="2">
        <v>47</v>
      </c>
      <c r="AV52" s="24" t="s">
        <v>13</v>
      </c>
      <c r="AW52" s="87">
        <f t="shared" si="21"/>
        <v>100315.06227296316</v>
      </c>
      <c r="AX52" s="169">
        <f t="shared" si="13"/>
        <v>0.87471629596005451</v>
      </c>
      <c r="AY52" s="87">
        <f t="shared" si="28"/>
        <v>206793.14456760875</v>
      </c>
      <c r="AZ52" s="170">
        <f t="shared" si="14"/>
        <v>0.8381857512677755</v>
      </c>
      <c r="BB52" s="79" t="s">
        <v>164</v>
      </c>
    </row>
    <row r="53" spans="1:58" ht="13.5" customHeight="1">
      <c r="B53" s="284"/>
      <c r="C53" s="345"/>
      <c r="D53" s="53" t="s">
        <v>67</v>
      </c>
      <c r="E53" s="181">
        <v>18</v>
      </c>
      <c r="F53" s="182">
        <v>1735182</v>
      </c>
      <c r="G53" s="218">
        <v>13</v>
      </c>
      <c r="H53" s="198">
        <f t="shared" si="0"/>
        <v>0.72222222222222221</v>
      </c>
      <c r="I53" s="182">
        <f t="shared" si="1"/>
        <v>133475.53846153847</v>
      </c>
      <c r="J53" s="181">
        <v>59</v>
      </c>
      <c r="K53" s="182">
        <v>22034161</v>
      </c>
      <c r="L53" s="218">
        <v>53</v>
      </c>
      <c r="M53" s="198">
        <f t="shared" si="22"/>
        <v>0.89830508474576276</v>
      </c>
      <c r="N53" s="182">
        <f t="shared" si="2"/>
        <v>415738.88679245283</v>
      </c>
      <c r="O53" s="181">
        <v>5627</v>
      </c>
      <c r="P53" s="182">
        <v>700465519</v>
      </c>
      <c r="Q53" s="218">
        <v>4546</v>
      </c>
      <c r="R53" s="198">
        <f t="shared" si="23"/>
        <v>0.80789052781233339</v>
      </c>
      <c r="S53" s="182">
        <f t="shared" si="3"/>
        <v>154083.92410910691</v>
      </c>
      <c r="T53" s="181">
        <v>4312</v>
      </c>
      <c r="U53" s="182">
        <v>736402183</v>
      </c>
      <c r="V53" s="218">
        <v>3746</v>
      </c>
      <c r="W53" s="198">
        <f t="shared" si="24"/>
        <v>0.86873840445269013</v>
      </c>
      <c r="X53" s="218">
        <f t="shared" si="4"/>
        <v>196583.60464495461</v>
      </c>
      <c r="Y53" s="181">
        <v>2991</v>
      </c>
      <c r="Z53" s="182">
        <v>486314974</v>
      </c>
      <c r="AA53" s="218">
        <v>2668</v>
      </c>
      <c r="AB53" s="198">
        <f t="shared" si="25"/>
        <v>0.89200936141758613</v>
      </c>
      <c r="AC53" s="182">
        <f t="shared" si="5"/>
        <v>182276.97676161918</v>
      </c>
      <c r="AD53" s="181">
        <v>1696</v>
      </c>
      <c r="AE53" s="182">
        <v>270073172</v>
      </c>
      <c r="AF53" s="218">
        <v>1505</v>
      </c>
      <c r="AG53" s="198">
        <f t="shared" si="26"/>
        <v>0.88738207547169812</v>
      </c>
      <c r="AH53" s="182">
        <f t="shared" si="6"/>
        <v>179450.61262458473</v>
      </c>
      <c r="AI53" s="181">
        <v>604</v>
      </c>
      <c r="AJ53" s="182">
        <v>71740001</v>
      </c>
      <c r="AK53" s="218">
        <v>508</v>
      </c>
      <c r="AL53" s="198">
        <f t="shared" si="27"/>
        <v>0.84105960264900659</v>
      </c>
      <c r="AM53" s="182">
        <f t="shared" si="7"/>
        <v>141220.47440944883</v>
      </c>
      <c r="AN53" s="181">
        <f t="shared" si="12"/>
        <v>15307</v>
      </c>
      <c r="AO53" s="182">
        <f t="shared" si="12"/>
        <v>2288765192</v>
      </c>
      <c r="AP53" s="218">
        <f t="shared" si="8"/>
        <v>13039</v>
      </c>
      <c r="AQ53" s="198">
        <f t="shared" si="9"/>
        <v>0.8518324949369569</v>
      </c>
      <c r="AR53" s="218">
        <f t="shared" si="10"/>
        <v>175532.26413068487</v>
      </c>
      <c r="AS53" s="69"/>
      <c r="AT53" s="69"/>
      <c r="AU53" s="2">
        <v>48</v>
      </c>
      <c r="AV53" s="24" t="s">
        <v>22</v>
      </c>
      <c r="AW53" s="87">
        <f t="shared" si="21"/>
        <v>100097.43775100402</v>
      </c>
      <c r="AX53" s="169">
        <f t="shared" si="13"/>
        <v>0.86275986742994881</v>
      </c>
      <c r="AY53" s="87">
        <f t="shared" si="28"/>
        <v>187502.90574731905</v>
      </c>
      <c r="AZ53" s="170">
        <f t="shared" si="14"/>
        <v>0.82023089609675648</v>
      </c>
      <c r="BB53" s="79" t="s">
        <v>306</v>
      </c>
    </row>
    <row r="54" spans="1:58" ht="13.5" customHeight="1">
      <c r="B54" s="282">
        <v>17</v>
      </c>
      <c r="C54" s="343" t="s">
        <v>109</v>
      </c>
      <c r="D54" s="54" t="s">
        <v>312</v>
      </c>
      <c r="E54" s="175">
        <v>8</v>
      </c>
      <c r="F54" s="176">
        <v>729810</v>
      </c>
      <c r="G54" s="201">
        <v>8</v>
      </c>
      <c r="H54" s="194">
        <f t="shared" si="0"/>
        <v>1</v>
      </c>
      <c r="I54" s="176">
        <f t="shared" si="1"/>
        <v>91226.25</v>
      </c>
      <c r="J54" s="175">
        <v>17</v>
      </c>
      <c r="K54" s="176">
        <v>1372479</v>
      </c>
      <c r="L54" s="201">
        <v>15</v>
      </c>
      <c r="M54" s="194">
        <f t="shared" si="22"/>
        <v>0.88235294117647056</v>
      </c>
      <c r="N54" s="176">
        <f t="shared" si="2"/>
        <v>91498.6</v>
      </c>
      <c r="O54" s="175">
        <v>1669</v>
      </c>
      <c r="P54" s="176">
        <v>140960616</v>
      </c>
      <c r="Q54" s="201">
        <v>1435</v>
      </c>
      <c r="R54" s="194">
        <f t="shared" si="23"/>
        <v>0.85979628520071905</v>
      </c>
      <c r="S54" s="176">
        <f t="shared" si="3"/>
        <v>98230.394425087114</v>
      </c>
      <c r="T54" s="175">
        <v>1073</v>
      </c>
      <c r="U54" s="176">
        <v>102889892</v>
      </c>
      <c r="V54" s="201">
        <v>979</v>
      </c>
      <c r="W54" s="194">
        <f t="shared" si="24"/>
        <v>0.91239515377446412</v>
      </c>
      <c r="X54" s="201">
        <f t="shared" si="4"/>
        <v>105096.92747701737</v>
      </c>
      <c r="Y54" s="175">
        <v>489</v>
      </c>
      <c r="Z54" s="176">
        <v>56365148</v>
      </c>
      <c r="AA54" s="201">
        <v>448</v>
      </c>
      <c r="AB54" s="194">
        <f t="shared" si="25"/>
        <v>0.91615541922290389</v>
      </c>
      <c r="AC54" s="176">
        <f t="shared" si="5"/>
        <v>125815.0625</v>
      </c>
      <c r="AD54" s="175">
        <v>172</v>
      </c>
      <c r="AE54" s="176">
        <v>36518694</v>
      </c>
      <c r="AF54" s="201">
        <v>157</v>
      </c>
      <c r="AG54" s="194">
        <f t="shared" si="26"/>
        <v>0.91279069767441856</v>
      </c>
      <c r="AH54" s="176">
        <f t="shared" si="6"/>
        <v>232603.14649681529</v>
      </c>
      <c r="AI54" s="175">
        <v>44</v>
      </c>
      <c r="AJ54" s="176">
        <v>3481139</v>
      </c>
      <c r="AK54" s="201">
        <v>40</v>
      </c>
      <c r="AL54" s="194">
        <f t="shared" si="27"/>
        <v>0.90909090909090906</v>
      </c>
      <c r="AM54" s="176">
        <f t="shared" si="7"/>
        <v>87028.475000000006</v>
      </c>
      <c r="AN54" s="175">
        <f t="shared" si="12"/>
        <v>3472</v>
      </c>
      <c r="AO54" s="176">
        <f t="shared" si="12"/>
        <v>342317778</v>
      </c>
      <c r="AP54" s="201">
        <f t="shared" si="8"/>
        <v>3082</v>
      </c>
      <c r="AQ54" s="194">
        <f t="shared" si="9"/>
        <v>0.88767281105990781</v>
      </c>
      <c r="AR54" s="201">
        <f t="shared" si="10"/>
        <v>111070.01232965606</v>
      </c>
      <c r="AS54" s="69"/>
      <c r="AT54" s="69"/>
      <c r="AU54" s="2">
        <v>49</v>
      </c>
      <c r="AV54" s="24" t="s">
        <v>23</v>
      </c>
      <c r="AW54" s="87">
        <f t="shared" si="21"/>
        <v>108031.62520961431</v>
      </c>
      <c r="AX54" s="169">
        <f t="shared" si="13"/>
        <v>0.88542439990101462</v>
      </c>
      <c r="AY54" s="87">
        <f t="shared" si="28"/>
        <v>183223.17720982773</v>
      </c>
      <c r="AZ54" s="170">
        <f t="shared" si="14"/>
        <v>0.84946623485666306</v>
      </c>
    </row>
    <row r="55" spans="1:58" ht="13.5" customHeight="1">
      <c r="B55" s="283"/>
      <c r="C55" s="344"/>
      <c r="D55" s="49" t="s">
        <v>313</v>
      </c>
      <c r="E55" s="224">
        <v>37</v>
      </c>
      <c r="F55" s="212">
        <v>34360060</v>
      </c>
      <c r="G55" s="209">
        <v>31</v>
      </c>
      <c r="H55" s="196">
        <f t="shared" si="0"/>
        <v>0.83783783783783783</v>
      </c>
      <c r="I55" s="212">
        <f t="shared" si="1"/>
        <v>1108389.0322580645</v>
      </c>
      <c r="J55" s="224">
        <v>93</v>
      </c>
      <c r="K55" s="212">
        <v>78401842</v>
      </c>
      <c r="L55" s="209">
        <v>81</v>
      </c>
      <c r="M55" s="196">
        <f t="shared" si="22"/>
        <v>0.87096774193548387</v>
      </c>
      <c r="N55" s="212">
        <f t="shared" si="2"/>
        <v>967923.97530864202</v>
      </c>
      <c r="O55" s="224">
        <v>6404</v>
      </c>
      <c r="P55" s="212">
        <v>909937726</v>
      </c>
      <c r="Q55" s="209">
        <v>5125</v>
      </c>
      <c r="R55" s="196">
        <f t="shared" si="23"/>
        <v>0.80028107432854467</v>
      </c>
      <c r="S55" s="212">
        <f t="shared" si="3"/>
        <v>177548.82458536586</v>
      </c>
      <c r="T55" s="224">
        <v>5057</v>
      </c>
      <c r="U55" s="212">
        <v>919960226</v>
      </c>
      <c r="V55" s="209">
        <v>4524</v>
      </c>
      <c r="W55" s="196">
        <f t="shared" si="24"/>
        <v>0.8946015424164524</v>
      </c>
      <c r="X55" s="209">
        <f t="shared" si="4"/>
        <v>203351.066755084</v>
      </c>
      <c r="Y55" s="224">
        <v>3681</v>
      </c>
      <c r="Z55" s="212">
        <v>693130052</v>
      </c>
      <c r="AA55" s="209">
        <v>3294</v>
      </c>
      <c r="AB55" s="196">
        <f t="shared" si="25"/>
        <v>0.89486552567237165</v>
      </c>
      <c r="AC55" s="212">
        <f t="shared" si="5"/>
        <v>210421.99514268368</v>
      </c>
      <c r="AD55" s="224">
        <v>2086</v>
      </c>
      <c r="AE55" s="212">
        <v>367607803</v>
      </c>
      <c r="AF55" s="209">
        <v>1823</v>
      </c>
      <c r="AG55" s="196">
        <f t="shared" si="26"/>
        <v>0.87392138063279001</v>
      </c>
      <c r="AH55" s="212">
        <f t="shared" si="6"/>
        <v>201649.91936368623</v>
      </c>
      <c r="AI55" s="224">
        <v>751</v>
      </c>
      <c r="AJ55" s="212">
        <v>120010811</v>
      </c>
      <c r="AK55" s="209">
        <v>590</v>
      </c>
      <c r="AL55" s="196">
        <f t="shared" si="27"/>
        <v>0.78561917443408791</v>
      </c>
      <c r="AM55" s="212">
        <f t="shared" si="7"/>
        <v>203408.15423728814</v>
      </c>
      <c r="AN55" s="224">
        <f t="shared" ref="AN55:AP102" si="29">SUM(E55,J55,O55,T55,Y55,AD55,AI55)</f>
        <v>18109</v>
      </c>
      <c r="AO55" s="212">
        <f t="shared" si="29"/>
        <v>3123408520</v>
      </c>
      <c r="AP55" s="209">
        <f t="shared" si="8"/>
        <v>15468</v>
      </c>
      <c r="AQ55" s="196">
        <f t="shared" si="9"/>
        <v>0.85416091446242204</v>
      </c>
      <c r="AR55" s="209">
        <f t="shared" si="10"/>
        <v>201927.108869925</v>
      </c>
      <c r="AS55" s="69"/>
      <c r="AT55" s="69"/>
      <c r="AU55" s="2">
        <v>50</v>
      </c>
      <c r="AV55" s="24" t="s">
        <v>14</v>
      </c>
      <c r="AW55" s="87">
        <f t="shared" si="21"/>
        <v>111896.57797220793</v>
      </c>
      <c r="AX55" s="169">
        <f t="shared" si="13"/>
        <v>0.87286612758310866</v>
      </c>
      <c r="AY55" s="87">
        <f t="shared" si="28"/>
        <v>205843.0092439749</v>
      </c>
      <c r="AZ55" s="170">
        <f t="shared" si="14"/>
        <v>0.8399889073765946</v>
      </c>
    </row>
    <row r="56" spans="1:58" ht="13.5" customHeight="1">
      <c r="B56" s="284"/>
      <c r="C56" s="345"/>
      <c r="D56" s="53" t="s">
        <v>67</v>
      </c>
      <c r="E56" s="181">
        <v>45</v>
      </c>
      <c r="F56" s="182">
        <v>35089870</v>
      </c>
      <c r="G56" s="218">
        <v>39</v>
      </c>
      <c r="H56" s="198">
        <f t="shared" si="0"/>
        <v>0.8666666666666667</v>
      </c>
      <c r="I56" s="182">
        <f t="shared" si="1"/>
        <v>899740.25641025638</v>
      </c>
      <c r="J56" s="181">
        <v>110</v>
      </c>
      <c r="K56" s="182">
        <v>79774321</v>
      </c>
      <c r="L56" s="218">
        <v>96</v>
      </c>
      <c r="M56" s="198">
        <f t="shared" si="22"/>
        <v>0.87272727272727268</v>
      </c>
      <c r="N56" s="182">
        <f t="shared" si="2"/>
        <v>830982.51041666663</v>
      </c>
      <c r="O56" s="181">
        <v>8073</v>
      </c>
      <c r="P56" s="182">
        <v>1050898342</v>
      </c>
      <c r="Q56" s="218">
        <v>6560</v>
      </c>
      <c r="R56" s="198">
        <f t="shared" si="23"/>
        <v>0.8125851604112474</v>
      </c>
      <c r="S56" s="182">
        <f t="shared" si="3"/>
        <v>160197.91798780489</v>
      </c>
      <c r="T56" s="181">
        <v>6130</v>
      </c>
      <c r="U56" s="182">
        <v>1022850118</v>
      </c>
      <c r="V56" s="218">
        <v>5503</v>
      </c>
      <c r="W56" s="198">
        <f t="shared" si="24"/>
        <v>0.89771615008156602</v>
      </c>
      <c r="X56" s="218">
        <f t="shared" si="4"/>
        <v>185871.36434671996</v>
      </c>
      <c r="Y56" s="181">
        <v>4170</v>
      </c>
      <c r="Z56" s="182">
        <v>749495200</v>
      </c>
      <c r="AA56" s="218">
        <v>3742</v>
      </c>
      <c r="AB56" s="198">
        <f t="shared" si="25"/>
        <v>0.89736211031175062</v>
      </c>
      <c r="AC56" s="182">
        <f t="shared" si="5"/>
        <v>200292.67771245324</v>
      </c>
      <c r="AD56" s="181">
        <v>2258</v>
      </c>
      <c r="AE56" s="182">
        <v>404126497</v>
      </c>
      <c r="AF56" s="218">
        <v>1980</v>
      </c>
      <c r="AG56" s="198">
        <f t="shared" si="26"/>
        <v>0.87688219663418954</v>
      </c>
      <c r="AH56" s="182">
        <f t="shared" si="6"/>
        <v>204104.29141414142</v>
      </c>
      <c r="AI56" s="181">
        <v>795</v>
      </c>
      <c r="AJ56" s="182">
        <v>123491950</v>
      </c>
      <c r="AK56" s="218">
        <v>630</v>
      </c>
      <c r="AL56" s="198">
        <f t="shared" si="27"/>
        <v>0.79245283018867929</v>
      </c>
      <c r="AM56" s="182">
        <f t="shared" si="7"/>
        <v>196018.96825396825</v>
      </c>
      <c r="AN56" s="181">
        <f t="shared" si="29"/>
        <v>21581</v>
      </c>
      <c r="AO56" s="182">
        <f t="shared" si="29"/>
        <v>3465726298</v>
      </c>
      <c r="AP56" s="218">
        <f t="shared" si="8"/>
        <v>18550</v>
      </c>
      <c r="AQ56" s="198">
        <f t="shared" si="9"/>
        <v>0.85955238404151801</v>
      </c>
      <c r="AR56" s="218">
        <f t="shared" si="10"/>
        <v>186831.60636118599</v>
      </c>
      <c r="AS56" s="69"/>
      <c r="AT56" s="69"/>
      <c r="AU56" s="2">
        <v>51</v>
      </c>
      <c r="AV56" s="24" t="s">
        <v>42</v>
      </c>
      <c r="AW56" s="87">
        <f t="shared" si="21"/>
        <v>108738.04230818994</v>
      </c>
      <c r="AX56" s="169">
        <f t="shared" si="13"/>
        <v>0.88392040256175664</v>
      </c>
      <c r="AY56" s="87">
        <f t="shared" si="28"/>
        <v>209294.29240011176</v>
      </c>
      <c r="AZ56" s="170">
        <f t="shared" si="14"/>
        <v>0.81544771018455231</v>
      </c>
    </row>
    <row r="57" spans="1:58" ht="13.5" customHeight="1">
      <c r="B57" s="282">
        <v>18</v>
      </c>
      <c r="C57" s="343" t="s">
        <v>55</v>
      </c>
      <c r="D57" s="54" t="s">
        <v>312</v>
      </c>
      <c r="E57" s="175">
        <v>3</v>
      </c>
      <c r="F57" s="176">
        <v>1691</v>
      </c>
      <c r="G57" s="201">
        <v>1</v>
      </c>
      <c r="H57" s="194">
        <f t="shared" si="0"/>
        <v>0.33333333333333331</v>
      </c>
      <c r="I57" s="225">
        <f t="shared" si="1"/>
        <v>1691</v>
      </c>
      <c r="J57" s="175">
        <v>9</v>
      </c>
      <c r="K57" s="176">
        <v>815547</v>
      </c>
      <c r="L57" s="201">
        <v>9</v>
      </c>
      <c r="M57" s="194">
        <f t="shared" si="22"/>
        <v>1</v>
      </c>
      <c r="N57" s="225">
        <f t="shared" si="2"/>
        <v>90616.333333333328</v>
      </c>
      <c r="O57" s="175">
        <v>1435</v>
      </c>
      <c r="P57" s="176">
        <v>142288388</v>
      </c>
      <c r="Q57" s="201">
        <v>1245</v>
      </c>
      <c r="R57" s="194">
        <f t="shared" si="23"/>
        <v>0.86759581881533099</v>
      </c>
      <c r="S57" s="225">
        <f t="shared" si="3"/>
        <v>114287.86184738956</v>
      </c>
      <c r="T57" s="175">
        <v>938</v>
      </c>
      <c r="U57" s="176">
        <v>97008909</v>
      </c>
      <c r="V57" s="201">
        <v>848</v>
      </c>
      <c r="W57" s="194">
        <f t="shared" si="24"/>
        <v>0.90405117270788915</v>
      </c>
      <c r="X57" s="201">
        <f t="shared" si="4"/>
        <v>114397.2983490566</v>
      </c>
      <c r="Y57" s="175">
        <v>423</v>
      </c>
      <c r="Z57" s="176">
        <v>51586932</v>
      </c>
      <c r="AA57" s="201">
        <v>392</v>
      </c>
      <c r="AB57" s="194">
        <f t="shared" si="25"/>
        <v>0.92671394799054374</v>
      </c>
      <c r="AC57" s="225">
        <f t="shared" si="5"/>
        <v>131599.31632653062</v>
      </c>
      <c r="AD57" s="175">
        <v>196</v>
      </c>
      <c r="AE57" s="176">
        <v>21645030</v>
      </c>
      <c r="AF57" s="201">
        <v>184</v>
      </c>
      <c r="AG57" s="194">
        <f t="shared" si="26"/>
        <v>0.93877551020408168</v>
      </c>
      <c r="AH57" s="225">
        <f t="shared" si="6"/>
        <v>117636.03260869565</v>
      </c>
      <c r="AI57" s="175">
        <v>35</v>
      </c>
      <c r="AJ57" s="176">
        <v>2671393</v>
      </c>
      <c r="AK57" s="201">
        <v>34</v>
      </c>
      <c r="AL57" s="194">
        <f t="shared" si="27"/>
        <v>0.97142857142857142</v>
      </c>
      <c r="AM57" s="225">
        <f t="shared" si="7"/>
        <v>78570.382352941175</v>
      </c>
      <c r="AN57" s="175">
        <f t="shared" si="29"/>
        <v>3039</v>
      </c>
      <c r="AO57" s="176">
        <f t="shared" si="29"/>
        <v>316017890</v>
      </c>
      <c r="AP57" s="201">
        <f t="shared" si="8"/>
        <v>2713</v>
      </c>
      <c r="AQ57" s="194">
        <f t="shared" si="9"/>
        <v>0.89272787101020068</v>
      </c>
      <c r="AR57" s="201">
        <f t="shared" si="10"/>
        <v>116482.81975672687</v>
      </c>
      <c r="AS57" s="69"/>
      <c r="AT57" s="69"/>
      <c r="AU57" s="2">
        <v>52</v>
      </c>
      <c r="AV57" s="24" t="s">
        <v>4</v>
      </c>
      <c r="AW57" s="87">
        <f t="shared" si="21"/>
        <v>102801.48836776474</v>
      </c>
      <c r="AX57" s="169">
        <f t="shared" si="13"/>
        <v>0.8773677335075114</v>
      </c>
      <c r="AY57" s="87">
        <f t="shared" si="28"/>
        <v>203203.90389016017</v>
      </c>
      <c r="AZ57" s="170">
        <f t="shared" si="14"/>
        <v>0.8194481650147335</v>
      </c>
    </row>
    <row r="58" spans="1:58" ht="13.5" customHeight="1">
      <c r="B58" s="283"/>
      <c r="C58" s="344"/>
      <c r="D58" s="49" t="s">
        <v>313</v>
      </c>
      <c r="E58" s="224">
        <v>21</v>
      </c>
      <c r="F58" s="212">
        <v>15403689</v>
      </c>
      <c r="G58" s="209">
        <v>20</v>
      </c>
      <c r="H58" s="200">
        <f t="shared" si="0"/>
        <v>0.95238095238095233</v>
      </c>
      <c r="I58" s="227">
        <f t="shared" si="1"/>
        <v>770184.45</v>
      </c>
      <c r="J58" s="224">
        <v>65</v>
      </c>
      <c r="K58" s="212">
        <v>39665582</v>
      </c>
      <c r="L58" s="209">
        <v>58</v>
      </c>
      <c r="M58" s="200">
        <f t="shared" si="22"/>
        <v>0.89230769230769236</v>
      </c>
      <c r="N58" s="227">
        <f t="shared" si="2"/>
        <v>683889.3448275862</v>
      </c>
      <c r="O58" s="224">
        <v>5586</v>
      </c>
      <c r="P58" s="212">
        <v>917771256</v>
      </c>
      <c r="Q58" s="209">
        <v>4444</v>
      </c>
      <c r="R58" s="200">
        <f t="shared" si="23"/>
        <v>0.79556032939491583</v>
      </c>
      <c r="S58" s="227">
        <f t="shared" si="3"/>
        <v>206519.18451845183</v>
      </c>
      <c r="T58" s="224">
        <v>4672</v>
      </c>
      <c r="U58" s="212">
        <v>869803595</v>
      </c>
      <c r="V58" s="209">
        <v>4109</v>
      </c>
      <c r="W58" s="200">
        <f t="shared" si="24"/>
        <v>0.87949486301369861</v>
      </c>
      <c r="X58" s="233">
        <f t="shared" si="4"/>
        <v>211682.54928206376</v>
      </c>
      <c r="Y58" s="224">
        <v>3487</v>
      </c>
      <c r="Z58" s="212">
        <v>670554183</v>
      </c>
      <c r="AA58" s="209">
        <v>3124</v>
      </c>
      <c r="AB58" s="200">
        <f t="shared" si="25"/>
        <v>0.89589905362776023</v>
      </c>
      <c r="AC58" s="227">
        <f t="shared" si="5"/>
        <v>214646.02528809218</v>
      </c>
      <c r="AD58" s="224">
        <v>1878</v>
      </c>
      <c r="AE58" s="212">
        <v>323417262</v>
      </c>
      <c r="AF58" s="209">
        <v>1655</v>
      </c>
      <c r="AG58" s="200">
        <f t="shared" si="26"/>
        <v>0.8812566560170394</v>
      </c>
      <c r="AH58" s="227">
        <f t="shared" si="6"/>
        <v>195418.28519637464</v>
      </c>
      <c r="AI58" s="224">
        <v>683</v>
      </c>
      <c r="AJ58" s="212">
        <v>96533692</v>
      </c>
      <c r="AK58" s="209">
        <v>559</v>
      </c>
      <c r="AL58" s="200">
        <f t="shared" si="27"/>
        <v>0.81844802342606149</v>
      </c>
      <c r="AM58" s="227">
        <f t="shared" si="7"/>
        <v>172689.96779964221</v>
      </c>
      <c r="AN58" s="226">
        <f t="shared" si="29"/>
        <v>16392</v>
      </c>
      <c r="AO58" s="230">
        <f t="shared" si="29"/>
        <v>2933149259</v>
      </c>
      <c r="AP58" s="233">
        <f t="shared" si="8"/>
        <v>13969</v>
      </c>
      <c r="AQ58" s="200">
        <f t="shared" si="9"/>
        <v>0.8521839921913128</v>
      </c>
      <c r="AR58" s="233">
        <f t="shared" si="10"/>
        <v>209975.60734483498</v>
      </c>
      <c r="AS58" s="69"/>
      <c r="AT58" s="69"/>
      <c r="AU58" s="2">
        <v>53</v>
      </c>
      <c r="AV58" s="24" t="s">
        <v>19</v>
      </c>
      <c r="AW58" s="87">
        <f t="shared" si="21"/>
        <v>104329.78739352641</v>
      </c>
      <c r="AX58" s="169">
        <f t="shared" si="13"/>
        <v>0.88617149758454106</v>
      </c>
      <c r="AY58" s="87">
        <f t="shared" si="28"/>
        <v>190381.19348069391</v>
      </c>
      <c r="AZ58" s="170">
        <f t="shared" si="14"/>
        <v>0.84541691306918987</v>
      </c>
    </row>
    <row r="59" spans="1:58" ht="13.5" customHeight="1">
      <c r="B59" s="284"/>
      <c r="C59" s="345"/>
      <c r="D59" s="53" t="s">
        <v>67</v>
      </c>
      <c r="E59" s="181">
        <v>24</v>
      </c>
      <c r="F59" s="182">
        <v>15405380</v>
      </c>
      <c r="G59" s="218">
        <v>21</v>
      </c>
      <c r="H59" s="234">
        <f t="shared" si="0"/>
        <v>0.875</v>
      </c>
      <c r="I59" s="183">
        <f t="shared" si="1"/>
        <v>733589.52380952379</v>
      </c>
      <c r="J59" s="181">
        <v>74</v>
      </c>
      <c r="K59" s="182">
        <v>40481129</v>
      </c>
      <c r="L59" s="218">
        <v>67</v>
      </c>
      <c r="M59" s="234">
        <f t="shared" si="22"/>
        <v>0.90540540540540537</v>
      </c>
      <c r="N59" s="183">
        <f t="shared" si="2"/>
        <v>604195.95522388059</v>
      </c>
      <c r="O59" s="181">
        <v>7021</v>
      </c>
      <c r="P59" s="182">
        <v>1060059644</v>
      </c>
      <c r="Q59" s="218">
        <v>5689</v>
      </c>
      <c r="R59" s="234">
        <f t="shared" si="23"/>
        <v>0.81028343540806158</v>
      </c>
      <c r="S59" s="183">
        <f t="shared" si="3"/>
        <v>186334.96994199333</v>
      </c>
      <c r="T59" s="181">
        <v>5610</v>
      </c>
      <c r="U59" s="182">
        <v>966812504</v>
      </c>
      <c r="V59" s="218">
        <v>4957</v>
      </c>
      <c r="W59" s="234">
        <f t="shared" si="24"/>
        <v>0.88360071301247767</v>
      </c>
      <c r="X59" s="189">
        <f t="shared" si="4"/>
        <v>195039.84345370185</v>
      </c>
      <c r="Y59" s="181">
        <v>3910</v>
      </c>
      <c r="Z59" s="182">
        <v>722141115</v>
      </c>
      <c r="AA59" s="218">
        <v>3516</v>
      </c>
      <c r="AB59" s="234">
        <f t="shared" si="25"/>
        <v>0.89923273657289005</v>
      </c>
      <c r="AC59" s="183">
        <f t="shared" si="5"/>
        <v>205387.12030716724</v>
      </c>
      <c r="AD59" s="181">
        <v>2074</v>
      </c>
      <c r="AE59" s="182">
        <v>345062292</v>
      </c>
      <c r="AF59" s="218">
        <v>1839</v>
      </c>
      <c r="AG59" s="234">
        <f t="shared" si="26"/>
        <v>0.88669238187078114</v>
      </c>
      <c r="AH59" s="183">
        <f t="shared" si="6"/>
        <v>187635.83034257748</v>
      </c>
      <c r="AI59" s="181">
        <v>718</v>
      </c>
      <c r="AJ59" s="182">
        <v>99205085</v>
      </c>
      <c r="AK59" s="218">
        <v>593</v>
      </c>
      <c r="AL59" s="234">
        <f t="shared" si="27"/>
        <v>0.8259052924791086</v>
      </c>
      <c r="AM59" s="183">
        <f t="shared" si="7"/>
        <v>167293.56661045531</v>
      </c>
      <c r="AN59" s="185">
        <f t="shared" si="29"/>
        <v>19431</v>
      </c>
      <c r="AO59" s="183">
        <f t="shared" si="29"/>
        <v>3249167149</v>
      </c>
      <c r="AP59" s="189">
        <f t="shared" si="8"/>
        <v>16682</v>
      </c>
      <c r="AQ59" s="234">
        <f t="shared" si="9"/>
        <v>0.85852503731151253</v>
      </c>
      <c r="AR59" s="189">
        <f t="shared" si="10"/>
        <v>194770.83976741397</v>
      </c>
      <c r="AS59" s="69"/>
      <c r="AT59" s="69"/>
      <c r="AU59" s="2">
        <v>54</v>
      </c>
      <c r="AV59" s="24" t="s">
        <v>24</v>
      </c>
      <c r="AW59" s="87">
        <f t="shared" si="21"/>
        <v>100523.32169350461</v>
      </c>
      <c r="AX59" s="169">
        <f t="shared" si="13"/>
        <v>0.88587914729924666</v>
      </c>
      <c r="AY59" s="87">
        <f t="shared" si="28"/>
        <v>201341.93681109845</v>
      </c>
      <c r="AZ59" s="170">
        <f t="shared" si="14"/>
        <v>0.82898779046868842</v>
      </c>
    </row>
    <row r="60" spans="1:58" ht="13.5" customHeight="1">
      <c r="B60" s="282">
        <v>19</v>
      </c>
      <c r="C60" s="343" t="s">
        <v>110</v>
      </c>
      <c r="D60" s="54" t="s">
        <v>312</v>
      </c>
      <c r="E60" s="175">
        <v>4</v>
      </c>
      <c r="F60" s="176">
        <v>1371225</v>
      </c>
      <c r="G60" s="201">
        <v>3</v>
      </c>
      <c r="H60" s="194">
        <f t="shared" si="0"/>
        <v>0.75</v>
      </c>
      <c r="I60" s="176">
        <f t="shared" si="1"/>
        <v>457075</v>
      </c>
      <c r="J60" s="175">
        <v>9</v>
      </c>
      <c r="K60" s="176">
        <v>1177444</v>
      </c>
      <c r="L60" s="201">
        <v>8</v>
      </c>
      <c r="M60" s="194">
        <f t="shared" si="22"/>
        <v>0.88888888888888884</v>
      </c>
      <c r="N60" s="176">
        <f t="shared" si="2"/>
        <v>147180.5</v>
      </c>
      <c r="O60" s="175">
        <v>882</v>
      </c>
      <c r="P60" s="176">
        <v>81345905</v>
      </c>
      <c r="Q60" s="201">
        <v>777</v>
      </c>
      <c r="R60" s="194">
        <f t="shared" si="23"/>
        <v>0.88095238095238093</v>
      </c>
      <c r="S60" s="176">
        <f t="shared" si="3"/>
        <v>104692.28442728442</v>
      </c>
      <c r="T60" s="175">
        <v>616</v>
      </c>
      <c r="U60" s="176">
        <v>67199633</v>
      </c>
      <c r="V60" s="201">
        <v>574</v>
      </c>
      <c r="W60" s="194">
        <f t="shared" si="24"/>
        <v>0.93181818181818177</v>
      </c>
      <c r="X60" s="201">
        <f t="shared" si="4"/>
        <v>117072.53135888501</v>
      </c>
      <c r="Y60" s="175">
        <v>327</v>
      </c>
      <c r="Z60" s="176">
        <v>36073896</v>
      </c>
      <c r="AA60" s="201">
        <v>308</v>
      </c>
      <c r="AB60" s="194">
        <f t="shared" si="25"/>
        <v>0.94189602446483178</v>
      </c>
      <c r="AC60" s="176">
        <f t="shared" si="5"/>
        <v>117123.03896103895</v>
      </c>
      <c r="AD60" s="175">
        <v>104</v>
      </c>
      <c r="AE60" s="176">
        <v>10268745</v>
      </c>
      <c r="AF60" s="201">
        <v>101</v>
      </c>
      <c r="AG60" s="194">
        <f t="shared" si="26"/>
        <v>0.97115384615384615</v>
      </c>
      <c r="AH60" s="176">
        <f t="shared" si="6"/>
        <v>101670.74257425743</v>
      </c>
      <c r="AI60" s="175">
        <v>25</v>
      </c>
      <c r="AJ60" s="176">
        <v>1801259</v>
      </c>
      <c r="AK60" s="201">
        <v>22</v>
      </c>
      <c r="AL60" s="194">
        <f t="shared" si="27"/>
        <v>0.88</v>
      </c>
      <c r="AM60" s="176">
        <f t="shared" si="7"/>
        <v>81875.409090909088</v>
      </c>
      <c r="AN60" s="175">
        <f t="shared" si="29"/>
        <v>1967</v>
      </c>
      <c r="AO60" s="176">
        <f t="shared" si="29"/>
        <v>199238107</v>
      </c>
      <c r="AP60" s="201">
        <f t="shared" si="8"/>
        <v>1793</v>
      </c>
      <c r="AQ60" s="194">
        <f t="shared" si="9"/>
        <v>0.91154041687849519</v>
      </c>
      <c r="AR60" s="201">
        <f t="shared" si="10"/>
        <v>111119.97044060234</v>
      </c>
      <c r="AS60" s="69"/>
      <c r="AT60" s="69"/>
      <c r="AU60" s="2">
        <v>55</v>
      </c>
      <c r="AV60" s="24" t="s">
        <v>15</v>
      </c>
      <c r="AW60" s="87">
        <f t="shared" si="21"/>
        <v>108389.37750053775</v>
      </c>
      <c r="AX60" s="169">
        <f t="shared" si="13"/>
        <v>0.91768653770232922</v>
      </c>
      <c r="AY60" s="87">
        <f t="shared" si="28"/>
        <v>220954.44239592893</v>
      </c>
      <c r="AZ60" s="170">
        <f t="shared" si="14"/>
        <v>0.83608844249145564</v>
      </c>
    </row>
    <row r="61" spans="1:58" ht="13.5" customHeight="1">
      <c r="A61" s="55"/>
      <c r="B61" s="283"/>
      <c r="C61" s="344"/>
      <c r="D61" s="49" t="s">
        <v>313</v>
      </c>
      <c r="E61" s="224">
        <v>19</v>
      </c>
      <c r="F61" s="212">
        <v>6525760</v>
      </c>
      <c r="G61" s="209">
        <v>16</v>
      </c>
      <c r="H61" s="196">
        <f t="shared" si="0"/>
        <v>0.84210526315789469</v>
      </c>
      <c r="I61" s="212">
        <f t="shared" si="1"/>
        <v>407860</v>
      </c>
      <c r="J61" s="224">
        <v>80</v>
      </c>
      <c r="K61" s="212">
        <v>47130333</v>
      </c>
      <c r="L61" s="209">
        <v>69</v>
      </c>
      <c r="M61" s="196">
        <f t="shared" si="22"/>
        <v>0.86250000000000004</v>
      </c>
      <c r="N61" s="212">
        <f t="shared" si="2"/>
        <v>683048.30434782605</v>
      </c>
      <c r="O61" s="224">
        <v>3973</v>
      </c>
      <c r="P61" s="212">
        <v>581822615</v>
      </c>
      <c r="Q61" s="209">
        <v>3069</v>
      </c>
      <c r="R61" s="196">
        <f t="shared" si="23"/>
        <v>0.77246413289705507</v>
      </c>
      <c r="S61" s="212">
        <f t="shared" si="3"/>
        <v>189580.51971326166</v>
      </c>
      <c r="T61" s="224">
        <v>3020</v>
      </c>
      <c r="U61" s="212">
        <v>574469505</v>
      </c>
      <c r="V61" s="209">
        <v>2579</v>
      </c>
      <c r="W61" s="196">
        <f t="shared" si="24"/>
        <v>0.85397350993377485</v>
      </c>
      <c r="X61" s="209">
        <f t="shared" si="4"/>
        <v>222748.93563396664</v>
      </c>
      <c r="Y61" s="224">
        <v>2035</v>
      </c>
      <c r="Z61" s="212">
        <v>388408839</v>
      </c>
      <c r="AA61" s="209">
        <v>1812</v>
      </c>
      <c r="AB61" s="196">
        <f t="shared" si="25"/>
        <v>0.89041769041769037</v>
      </c>
      <c r="AC61" s="212">
        <f t="shared" si="5"/>
        <v>214353.66390728476</v>
      </c>
      <c r="AD61" s="224">
        <v>1084</v>
      </c>
      <c r="AE61" s="212">
        <v>188712214</v>
      </c>
      <c r="AF61" s="209">
        <v>927</v>
      </c>
      <c r="AG61" s="196">
        <f t="shared" si="26"/>
        <v>0.85516605166051662</v>
      </c>
      <c r="AH61" s="212">
        <f t="shared" si="6"/>
        <v>203573.04638619203</v>
      </c>
      <c r="AI61" s="224">
        <v>387</v>
      </c>
      <c r="AJ61" s="212">
        <v>43606387</v>
      </c>
      <c r="AK61" s="209">
        <v>306</v>
      </c>
      <c r="AL61" s="196">
        <f t="shared" si="27"/>
        <v>0.79069767441860461</v>
      </c>
      <c r="AM61" s="212">
        <f t="shared" si="7"/>
        <v>142504.53267973856</v>
      </c>
      <c r="AN61" s="224">
        <f t="shared" si="29"/>
        <v>10598</v>
      </c>
      <c r="AO61" s="212">
        <f t="shared" si="29"/>
        <v>1830675653</v>
      </c>
      <c r="AP61" s="209">
        <f t="shared" si="8"/>
        <v>8778</v>
      </c>
      <c r="AQ61" s="196">
        <f t="shared" si="9"/>
        <v>0.82826948480845441</v>
      </c>
      <c r="AR61" s="209">
        <f t="shared" si="10"/>
        <v>208552.70596946913</v>
      </c>
      <c r="AS61" s="69"/>
      <c r="AT61" s="69"/>
      <c r="AU61" s="2">
        <v>56</v>
      </c>
      <c r="AV61" s="24" t="s">
        <v>9</v>
      </c>
      <c r="AW61" s="87">
        <f t="shared" si="21"/>
        <v>104088.78246445497</v>
      </c>
      <c r="AX61" s="169">
        <f t="shared" si="13"/>
        <v>0.87262200165425974</v>
      </c>
      <c r="AY61" s="87">
        <f t="shared" si="28"/>
        <v>210133.53628536285</v>
      </c>
      <c r="AZ61" s="170">
        <f t="shared" si="14"/>
        <v>0.85808865860679329</v>
      </c>
    </row>
    <row r="62" spans="1:58" ht="13.5" customHeight="1">
      <c r="A62" s="55"/>
      <c r="B62" s="284"/>
      <c r="C62" s="345"/>
      <c r="D62" s="53" t="s">
        <v>67</v>
      </c>
      <c r="E62" s="181">
        <v>23</v>
      </c>
      <c r="F62" s="182">
        <v>7896985</v>
      </c>
      <c r="G62" s="218">
        <v>19</v>
      </c>
      <c r="H62" s="198">
        <f t="shared" si="0"/>
        <v>0.82608695652173914</v>
      </c>
      <c r="I62" s="182">
        <f t="shared" si="1"/>
        <v>415630.78947368421</v>
      </c>
      <c r="J62" s="181">
        <v>89</v>
      </c>
      <c r="K62" s="182">
        <v>48307777</v>
      </c>
      <c r="L62" s="218">
        <v>77</v>
      </c>
      <c r="M62" s="198">
        <f t="shared" si="22"/>
        <v>0.8651685393258427</v>
      </c>
      <c r="N62" s="182">
        <f t="shared" si="2"/>
        <v>627373.72727272729</v>
      </c>
      <c r="O62" s="181">
        <v>4855</v>
      </c>
      <c r="P62" s="182">
        <v>663168520</v>
      </c>
      <c r="Q62" s="218">
        <v>3846</v>
      </c>
      <c r="R62" s="198">
        <f t="shared" si="23"/>
        <v>0.79217301750772395</v>
      </c>
      <c r="S62" s="182">
        <f t="shared" si="3"/>
        <v>172430.71242849715</v>
      </c>
      <c r="T62" s="181">
        <v>3636</v>
      </c>
      <c r="U62" s="182">
        <v>641669138</v>
      </c>
      <c r="V62" s="218">
        <v>3153</v>
      </c>
      <c r="W62" s="198">
        <f t="shared" si="24"/>
        <v>0.86716171617161719</v>
      </c>
      <c r="X62" s="218">
        <f t="shared" si="4"/>
        <v>203510.66856961625</v>
      </c>
      <c r="Y62" s="181">
        <v>2362</v>
      </c>
      <c r="Z62" s="182">
        <v>424482735</v>
      </c>
      <c r="AA62" s="218">
        <v>2120</v>
      </c>
      <c r="AB62" s="198">
        <f t="shared" si="25"/>
        <v>0.89754445385266723</v>
      </c>
      <c r="AC62" s="182">
        <f t="shared" si="5"/>
        <v>200227.70518867925</v>
      </c>
      <c r="AD62" s="181">
        <v>1188</v>
      </c>
      <c r="AE62" s="182">
        <v>198980959</v>
      </c>
      <c r="AF62" s="218">
        <v>1028</v>
      </c>
      <c r="AG62" s="198">
        <f t="shared" si="26"/>
        <v>0.86531986531986527</v>
      </c>
      <c r="AH62" s="182">
        <f t="shared" si="6"/>
        <v>193561.24416342413</v>
      </c>
      <c r="AI62" s="181">
        <v>412</v>
      </c>
      <c r="AJ62" s="182">
        <v>45407646</v>
      </c>
      <c r="AK62" s="218">
        <v>328</v>
      </c>
      <c r="AL62" s="198">
        <f t="shared" si="27"/>
        <v>0.79611650485436891</v>
      </c>
      <c r="AM62" s="182">
        <f t="shared" si="7"/>
        <v>138437.94512195123</v>
      </c>
      <c r="AN62" s="181">
        <f t="shared" si="29"/>
        <v>12565</v>
      </c>
      <c r="AO62" s="182">
        <f t="shared" si="29"/>
        <v>2029913760</v>
      </c>
      <c r="AP62" s="218">
        <f t="shared" si="8"/>
        <v>10571</v>
      </c>
      <c r="AQ62" s="198">
        <f t="shared" si="9"/>
        <v>0.84130521289295668</v>
      </c>
      <c r="AR62" s="218">
        <f t="shared" si="10"/>
        <v>192026.6540535427</v>
      </c>
      <c r="AS62" s="69"/>
      <c r="AT62" s="69"/>
      <c r="AU62" s="2">
        <v>57</v>
      </c>
      <c r="AV62" s="24" t="s">
        <v>43</v>
      </c>
      <c r="AW62" s="87">
        <f t="shared" si="21"/>
        <v>94890.236244019135</v>
      </c>
      <c r="AX62" s="169">
        <f t="shared" si="13"/>
        <v>0.842741935483871</v>
      </c>
      <c r="AY62" s="87">
        <f t="shared" si="28"/>
        <v>187496.5781691311</v>
      </c>
      <c r="AZ62" s="170">
        <f t="shared" si="14"/>
        <v>0.85315379163713678</v>
      </c>
    </row>
    <row r="63" spans="1:58" ht="13.5" customHeight="1">
      <c r="A63" s="55"/>
      <c r="B63" s="282">
        <v>20</v>
      </c>
      <c r="C63" s="343" t="s">
        <v>111</v>
      </c>
      <c r="D63" s="54" t="s">
        <v>312</v>
      </c>
      <c r="E63" s="175">
        <v>2</v>
      </c>
      <c r="F63" s="176">
        <v>0</v>
      </c>
      <c r="G63" s="201">
        <v>0</v>
      </c>
      <c r="H63" s="194">
        <f t="shared" si="0"/>
        <v>0</v>
      </c>
      <c r="I63" s="176" t="str">
        <f t="shared" si="1"/>
        <v>-</v>
      </c>
      <c r="J63" s="175">
        <v>8</v>
      </c>
      <c r="K63" s="176">
        <v>693253</v>
      </c>
      <c r="L63" s="201">
        <v>6</v>
      </c>
      <c r="M63" s="194">
        <f t="shared" si="22"/>
        <v>0.75</v>
      </c>
      <c r="N63" s="176">
        <f t="shared" si="2"/>
        <v>115542.16666666667</v>
      </c>
      <c r="O63" s="175">
        <v>1527</v>
      </c>
      <c r="P63" s="176">
        <v>115291897</v>
      </c>
      <c r="Q63" s="201">
        <v>1271</v>
      </c>
      <c r="R63" s="194">
        <f t="shared" si="23"/>
        <v>0.83235101506221354</v>
      </c>
      <c r="S63" s="176">
        <f t="shared" si="3"/>
        <v>90709.596380802512</v>
      </c>
      <c r="T63" s="175">
        <v>885</v>
      </c>
      <c r="U63" s="176">
        <v>86979820</v>
      </c>
      <c r="V63" s="201">
        <v>784</v>
      </c>
      <c r="W63" s="194">
        <f t="shared" si="24"/>
        <v>0.88587570621468925</v>
      </c>
      <c r="X63" s="201">
        <f t="shared" si="4"/>
        <v>110943.64795918367</v>
      </c>
      <c r="Y63" s="175">
        <v>414</v>
      </c>
      <c r="Z63" s="176">
        <v>46917008</v>
      </c>
      <c r="AA63" s="201">
        <v>381</v>
      </c>
      <c r="AB63" s="194">
        <f t="shared" si="25"/>
        <v>0.92028985507246375</v>
      </c>
      <c r="AC63" s="176">
        <f t="shared" si="5"/>
        <v>123141.7532808399</v>
      </c>
      <c r="AD63" s="175">
        <v>153</v>
      </c>
      <c r="AE63" s="176">
        <v>16735369</v>
      </c>
      <c r="AF63" s="201">
        <v>146</v>
      </c>
      <c r="AG63" s="194">
        <f t="shared" si="26"/>
        <v>0.95424836601307195</v>
      </c>
      <c r="AH63" s="176">
        <f t="shared" si="6"/>
        <v>114625.81506849315</v>
      </c>
      <c r="AI63" s="175">
        <v>26</v>
      </c>
      <c r="AJ63" s="176">
        <v>2268197</v>
      </c>
      <c r="AK63" s="201">
        <v>21</v>
      </c>
      <c r="AL63" s="194">
        <f t="shared" si="27"/>
        <v>0.80769230769230771</v>
      </c>
      <c r="AM63" s="176">
        <f t="shared" si="7"/>
        <v>108009.38095238095</v>
      </c>
      <c r="AN63" s="175">
        <f t="shared" si="29"/>
        <v>3015</v>
      </c>
      <c r="AO63" s="176">
        <f t="shared" si="29"/>
        <v>268885544</v>
      </c>
      <c r="AP63" s="201">
        <f t="shared" si="8"/>
        <v>2609</v>
      </c>
      <c r="AQ63" s="194">
        <f t="shared" si="9"/>
        <v>0.86533996683250414</v>
      </c>
      <c r="AR63" s="201">
        <f t="shared" si="10"/>
        <v>103060.76811038711</v>
      </c>
      <c r="AS63" s="69"/>
      <c r="AT63" s="69"/>
      <c r="AU63" s="2">
        <v>58</v>
      </c>
      <c r="AV63" s="24" t="s">
        <v>25</v>
      </c>
      <c r="AW63" s="87">
        <f t="shared" si="21"/>
        <v>104312.78022276555</v>
      </c>
      <c r="AX63" s="169">
        <f t="shared" si="13"/>
        <v>0.89106753812636164</v>
      </c>
      <c r="AY63" s="87">
        <f t="shared" si="28"/>
        <v>227911.64305071623</v>
      </c>
      <c r="AZ63" s="170">
        <f t="shared" si="14"/>
        <v>0.8224804967361885</v>
      </c>
    </row>
    <row r="64" spans="1:58" ht="13.5" customHeight="1">
      <c r="A64" s="55"/>
      <c r="B64" s="283"/>
      <c r="C64" s="344"/>
      <c r="D64" s="49" t="s">
        <v>313</v>
      </c>
      <c r="E64" s="224">
        <v>31</v>
      </c>
      <c r="F64" s="212">
        <v>34707935</v>
      </c>
      <c r="G64" s="209">
        <v>28</v>
      </c>
      <c r="H64" s="196">
        <f t="shared" si="0"/>
        <v>0.90322580645161288</v>
      </c>
      <c r="I64" s="212">
        <f t="shared" si="1"/>
        <v>1239569.107142857</v>
      </c>
      <c r="J64" s="224">
        <v>97</v>
      </c>
      <c r="K64" s="212">
        <v>61176483</v>
      </c>
      <c r="L64" s="209">
        <v>88</v>
      </c>
      <c r="M64" s="196">
        <f t="shared" si="22"/>
        <v>0.90721649484536082</v>
      </c>
      <c r="N64" s="212">
        <f t="shared" si="2"/>
        <v>695187.30681818177</v>
      </c>
      <c r="O64" s="224">
        <v>7148</v>
      </c>
      <c r="P64" s="212">
        <v>1158480610</v>
      </c>
      <c r="Q64" s="209">
        <v>5660</v>
      </c>
      <c r="R64" s="196">
        <f t="shared" si="23"/>
        <v>0.79182988248461106</v>
      </c>
      <c r="S64" s="212">
        <f t="shared" si="3"/>
        <v>204678.55300353357</v>
      </c>
      <c r="T64" s="224">
        <v>5452</v>
      </c>
      <c r="U64" s="212">
        <v>1010207370</v>
      </c>
      <c r="V64" s="209">
        <v>4755</v>
      </c>
      <c r="W64" s="196">
        <f t="shared" si="24"/>
        <v>0.87215700660308149</v>
      </c>
      <c r="X64" s="209">
        <f t="shared" si="4"/>
        <v>212451.6025236593</v>
      </c>
      <c r="Y64" s="224">
        <v>3518</v>
      </c>
      <c r="Z64" s="212">
        <v>634660845</v>
      </c>
      <c r="AA64" s="209">
        <v>3126</v>
      </c>
      <c r="AB64" s="196">
        <f t="shared" si="25"/>
        <v>0.88857305287094945</v>
      </c>
      <c r="AC64" s="212">
        <f t="shared" si="5"/>
        <v>203026.5019193858</v>
      </c>
      <c r="AD64" s="224">
        <v>1795</v>
      </c>
      <c r="AE64" s="212">
        <v>278943478</v>
      </c>
      <c r="AF64" s="209">
        <v>1570</v>
      </c>
      <c r="AG64" s="196">
        <f t="shared" si="26"/>
        <v>0.87465181058495822</v>
      </c>
      <c r="AH64" s="212">
        <f t="shared" si="6"/>
        <v>177671.00509554139</v>
      </c>
      <c r="AI64" s="224">
        <v>625</v>
      </c>
      <c r="AJ64" s="212">
        <v>83888568</v>
      </c>
      <c r="AK64" s="209">
        <v>495</v>
      </c>
      <c r="AL64" s="196">
        <f t="shared" si="27"/>
        <v>0.79200000000000004</v>
      </c>
      <c r="AM64" s="212">
        <f t="shared" si="7"/>
        <v>169471.85454545455</v>
      </c>
      <c r="AN64" s="224">
        <f t="shared" si="29"/>
        <v>18666</v>
      </c>
      <c r="AO64" s="212">
        <f t="shared" si="29"/>
        <v>3262065289</v>
      </c>
      <c r="AP64" s="209">
        <f t="shared" si="8"/>
        <v>15722</v>
      </c>
      <c r="AQ64" s="196">
        <f t="shared" si="9"/>
        <v>0.8422800814314797</v>
      </c>
      <c r="AR64" s="209">
        <f t="shared" si="10"/>
        <v>207484.11709706145</v>
      </c>
      <c r="AS64" s="69"/>
      <c r="AT64" s="69"/>
      <c r="AU64" s="2">
        <v>59</v>
      </c>
      <c r="AV64" s="24" t="s">
        <v>20</v>
      </c>
      <c r="AW64" s="87">
        <f t="shared" si="21"/>
        <v>108922.19388646288</v>
      </c>
      <c r="AX64" s="169">
        <f t="shared" si="13"/>
        <v>0.87851662404092068</v>
      </c>
      <c r="AY64" s="87">
        <f t="shared" si="28"/>
        <v>192042.22020134493</v>
      </c>
      <c r="AZ64" s="170">
        <f t="shared" si="14"/>
        <v>0.8442703232125367</v>
      </c>
    </row>
    <row r="65" spans="1:52" ht="13.5" customHeight="1">
      <c r="A65" s="55"/>
      <c r="B65" s="284"/>
      <c r="C65" s="345"/>
      <c r="D65" s="45" t="s">
        <v>67</v>
      </c>
      <c r="E65" s="185">
        <v>33</v>
      </c>
      <c r="F65" s="183">
        <v>34707935</v>
      </c>
      <c r="G65" s="189">
        <v>28</v>
      </c>
      <c r="H65" s="234">
        <f t="shared" si="0"/>
        <v>0.84848484848484851</v>
      </c>
      <c r="I65" s="183">
        <f t="shared" si="1"/>
        <v>1239569.107142857</v>
      </c>
      <c r="J65" s="185">
        <v>105</v>
      </c>
      <c r="K65" s="183">
        <v>61869736</v>
      </c>
      <c r="L65" s="189">
        <v>94</v>
      </c>
      <c r="M65" s="234">
        <f t="shared" si="22"/>
        <v>0.89523809523809528</v>
      </c>
      <c r="N65" s="183">
        <f t="shared" si="2"/>
        <v>658188.68085106381</v>
      </c>
      <c r="O65" s="185">
        <v>8675</v>
      </c>
      <c r="P65" s="183">
        <v>1273772507</v>
      </c>
      <c r="Q65" s="189">
        <v>6931</v>
      </c>
      <c r="R65" s="234">
        <f t="shared" si="23"/>
        <v>0.79896253602305478</v>
      </c>
      <c r="S65" s="183">
        <f t="shared" si="3"/>
        <v>183779.0372240658</v>
      </c>
      <c r="T65" s="185">
        <v>6337</v>
      </c>
      <c r="U65" s="183">
        <v>1097187190</v>
      </c>
      <c r="V65" s="189">
        <v>5539</v>
      </c>
      <c r="W65" s="234">
        <f t="shared" si="24"/>
        <v>0.87407290516017044</v>
      </c>
      <c r="X65" s="189">
        <f t="shared" si="4"/>
        <v>198083.98447373172</v>
      </c>
      <c r="Y65" s="185">
        <v>3932</v>
      </c>
      <c r="Z65" s="183">
        <v>681577853</v>
      </c>
      <c r="AA65" s="189">
        <v>3507</v>
      </c>
      <c r="AB65" s="234">
        <f t="shared" si="25"/>
        <v>0.891912512716175</v>
      </c>
      <c r="AC65" s="183">
        <f t="shared" si="5"/>
        <v>194347.83376104932</v>
      </c>
      <c r="AD65" s="185">
        <v>1948</v>
      </c>
      <c r="AE65" s="183">
        <v>295678847</v>
      </c>
      <c r="AF65" s="189">
        <v>1716</v>
      </c>
      <c r="AG65" s="234">
        <f t="shared" si="26"/>
        <v>0.8809034907597536</v>
      </c>
      <c r="AH65" s="183">
        <f t="shared" si="6"/>
        <v>172307.02039627038</v>
      </c>
      <c r="AI65" s="185">
        <v>651</v>
      </c>
      <c r="AJ65" s="183">
        <v>86156765</v>
      </c>
      <c r="AK65" s="189">
        <v>516</v>
      </c>
      <c r="AL65" s="234">
        <f t="shared" si="27"/>
        <v>0.79262672811059909</v>
      </c>
      <c r="AM65" s="183">
        <f t="shared" si="7"/>
        <v>166970.47480620156</v>
      </c>
      <c r="AN65" s="185">
        <f t="shared" si="29"/>
        <v>21681</v>
      </c>
      <c r="AO65" s="183">
        <f t="shared" si="29"/>
        <v>3530950833</v>
      </c>
      <c r="AP65" s="189">
        <f t="shared" si="8"/>
        <v>18331</v>
      </c>
      <c r="AQ65" s="234">
        <f t="shared" si="9"/>
        <v>0.84548683178820161</v>
      </c>
      <c r="AR65" s="189">
        <f t="shared" si="10"/>
        <v>192621.83366973978</v>
      </c>
      <c r="AS65" s="69"/>
      <c r="AT65" s="69"/>
      <c r="AU65" s="2">
        <v>60</v>
      </c>
      <c r="AV65" s="24" t="s">
        <v>44</v>
      </c>
      <c r="AW65" s="87">
        <f t="shared" si="21"/>
        <v>94115.6853807671</v>
      </c>
      <c r="AX65" s="169">
        <f t="shared" si="13"/>
        <v>0.86698795180722887</v>
      </c>
      <c r="AY65" s="87">
        <f t="shared" si="28"/>
        <v>204180.58632607062</v>
      </c>
      <c r="AZ65" s="170">
        <f t="shared" si="14"/>
        <v>0.83911234396671286</v>
      </c>
    </row>
    <row r="66" spans="1:52" ht="13.5" customHeight="1">
      <c r="A66" s="55"/>
      <c r="B66" s="282">
        <v>21</v>
      </c>
      <c r="C66" s="343" t="s">
        <v>112</v>
      </c>
      <c r="D66" s="54" t="s">
        <v>312</v>
      </c>
      <c r="E66" s="175">
        <v>5</v>
      </c>
      <c r="F66" s="176">
        <v>283904</v>
      </c>
      <c r="G66" s="201">
        <v>4</v>
      </c>
      <c r="H66" s="194">
        <f t="shared" si="0"/>
        <v>0.8</v>
      </c>
      <c r="I66" s="176">
        <f t="shared" si="1"/>
        <v>70976</v>
      </c>
      <c r="J66" s="175">
        <v>10</v>
      </c>
      <c r="K66" s="176">
        <v>939972</v>
      </c>
      <c r="L66" s="201">
        <v>9</v>
      </c>
      <c r="M66" s="194">
        <f t="shared" si="22"/>
        <v>0.9</v>
      </c>
      <c r="N66" s="176">
        <f t="shared" si="2"/>
        <v>104441.33333333333</v>
      </c>
      <c r="O66" s="175">
        <v>1164</v>
      </c>
      <c r="P66" s="176">
        <v>103684828</v>
      </c>
      <c r="Q66" s="201">
        <v>1009</v>
      </c>
      <c r="R66" s="194">
        <f t="shared" si="23"/>
        <v>0.86683848797250862</v>
      </c>
      <c r="S66" s="176">
        <f t="shared" si="3"/>
        <v>102759.98810703667</v>
      </c>
      <c r="T66" s="175">
        <v>778</v>
      </c>
      <c r="U66" s="176">
        <v>73204181</v>
      </c>
      <c r="V66" s="201">
        <v>706</v>
      </c>
      <c r="W66" s="194">
        <f t="shared" si="24"/>
        <v>0.90745501285347041</v>
      </c>
      <c r="X66" s="201">
        <f t="shared" si="4"/>
        <v>103688.64164305948</v>
      </c>
      <c r="Y66" s="175">
        <v>351</v>
      </c>
      <c r="Z66" s="176">
        <v>43560559</v>
      </c>
      <c r="AA66" s="201">
        <v>323</v>
      </c>
      <c r="AB66" s="194">
        <f t="shared" si="25"/>
        <v>0.92022792022792022</v>
      </c>
      <c r="AC66" s="176">
        <f t="shared" si="5"/>
        <v>134862.41176470587</v>
      </c>
      <c r="AD66" s="175">
        <v>111</v>
      </c>
      <c r="AE66" s="176">
        <v>14291683</v>
      </c>
      <c r="AF66" s="201">
        <v>102</v>
      </c>
      <c r="AG66" s="194">
        <f t="shared" si="26"/>
        <v>0.91891891891891897</v>
      </c>
      <c r="AH66" s="176">
        <f t="shared" si="6"/>
        <v>140114.53921568627</v>
      </c>
      <c r="AI66" s="175">
        <v>17</v>
      </c>
      <c r="AJ66" s="176">
        <v>1416577</v>
      </c>
      <c r="AK66" s="201">
        <v>16</v>
      </c>
      <c r="AL66" s="194">
        <f t="shared" si="27"/>
        <v>0.94117647058823528</v>
      </c>
      <c r="AM66" s="176">
        <f t="shared" si="7"/>
        <v>88536.0625</v>
      </c>
      <c r="AN66" s="175">
        <f t="shared" si="29"/>
        <v>2436</v>
      </c>
      <c r="AO66" s="176">
        <f t="shared" si="29"/>
        <v>237381704</v>
      </c>
      <c r="AP66" s="201">
        <f t="shared" si="8"/>
        <v>2169</v>
      </c>
      <c r="AQ66" s="194">
        <f t="shared" si="9"/>
        <v>0.89039408866995073</v>
      </c>
      <c r="AR66" s="201">
        <f t="shared" si="10"/>
        <v>109442.92485016136</v>
      </c>
      <c r="AS66" s="69"/>
      <c r="AT66" s="69"/>
      <c r="AU66" s="2">
        <v>61</v>
      </c>
      <c r="AV66" s="24" t="s">
        <v>16</v>
      </c>
      <c r="AW66" s="87">
        <f t="shared" si="21"/>
        <v>110484.16052318669</v>
      </c>
      <c r="AX66" s="169">
        <f t="shared" si="13"/>
        <v>0.85772565017848035</v>
      </c>
      <c r="AY66" s="87">
        <f t="shared" si="28"/>
        <v>210079.50531636743</v>
      </c>
      <c r="AZ66" s="170">
        <f t="shared" si="14"/>
        <v>0.84318048206937091</v>
      </c>
    </row>
    <row r="67" spans="1:52" ht="13.5" customHeight="1">
      <c r="A67" s="55"/>
      <c r="B67" s="283"/>
      <c r="C67" s="344"/>
      <c r="D67" s="49" t="s">
        <v>313</v>
      </c>
      <c r="E67" s="224">
        <v>30</v>
      </c>
      <c r="F67" s="212">
        <v>13452294</v>
      </c>
      <c r="G67" s="209">
        <v>22</v>
      </c>
      <c r="H67" s="196">
        <f t="shared" si="0"/>
        <v>0.73333333333333328</v>
      </c>
      <c r="I67" s="212">
        <f t="shared" si="1"/>
        <v>611467.90909090906</v>
      </c>
      <c r="J67" s="224">
        <v>57</v>
      </c>
      <c r="K67" s="212">
        <v>50678772</v>
      </c>
      <c r="L67" s="209">
        <v>50</v>
      </c>
      <c r="M67" s="196">
        <f t="shared" si="22"/>
        <v>0.8771929824561403</v>
      </c>
      <c r="N67" s="212">
        <f t="shared" si="2"/>
        <v>1013575.44</v>
      </c>
      <c r="O67" s="224">
        <v>4061</v>
      </c>
      <c r="P67" s="212">
        <v>624653617</v>
      </c>
      <c r="Q67" s="209">
        <v>3270</v>
      </c>
      <c r="R67" s="196">
        <f t="shared" si="23"/>
        <v>0.80522038906673232</v>
      </c>
      <c r="S67" s="212">
        <f t="shared" si="3"/>
        <v>191025.57094801223</v>
      </c>
      <c r="T67" s="224">
        <v>3544</v>
      </c>
      <c r="U67" s="212">
        <v>681543829</v>
      </c>
      <c r="V67" s="209">
        <v>3158</v>
      </c>
      <c r="W67" s="196">
        <f t="shared" si="24"/>
        <v>0.89108352144469527</v>
      </c>
      <c r="X67" s="209">
        <f t="shared" si="4"/>
        <v>215815.01868271056</v>
      </c>
      <c r="Y67" s="224">
        <v>2470</v>
      </c>
      <c r="Z67" s="212">
        <v>489274497</v>
      </c>
      <c r="AA67" s="209">
        <v>2253</v>
      </c>
      <c r="AB67" s="196">
        <f t="shared" si="25"/>
        <v>0.91214574898785428</v>
      </c>
      <c r="AC67" s="212">
        <f t="shared" si="5"/>
        <v>217165.77762982689</v>
      </c>
      <c r="AD67" s="224">
        <v>1195</v>
      </c>
      <c r="AE67" s="212">
        <v>191650931</v>
      </c>
      <c r="AF67" s="209">
        <v>1048</v>
      </c>
      <c r="AG67" s="196">
        <f t="shared" si="26"/>
        <v>0.87698744769874482</v>
      </c>
      <c r="AH67" s="212">
        <f t="shared" si="6"/>
        <v>182873.02576335878</v>
      </c>
      <c r="AI67" s="224">
        <v>327</v>
      </c>
      <c r="AJ67" s="212">
        <v>48830246</v>
      </c>
      <c r="AK67" s="209">
        <v>255</v>
      </c>
      <c r="AL67" s="196">
        <f t="shared" si="27"/>
        <v>0.77981651376146788</v>
      </c>
      <c r="AM67" s="212">
        <f t="shared" si="7"/>
        <v>191491.16078431372</v>
      </c>
      <c r="AN67" s="224">
        <f t="shared" si="29"/>
        <v>11684</v>
      </c>
      <c r="AO67" s="212">
        <f t="shared" si="29"/>
        <v>2100084186</v>
      </c>
      <c r="AP67" s="209">
        <f t="shared" si="8"/>
        <v>10056</v>
      </c>
      <c r="AQ67" s="196">
        <f t="shared" si="9"/>
        <v>0.86066415611092095</v>
      </c>
      <c r="AR67" s="209">
        <f t="shared" si="10"/>
        <v>208838.92064439142</v>
      </c>
      <c r="AS67" s="69"/>
      <c r="AT67" s="69"/>
      <c r="AU67" s="2">
        <v>62</v>
      </c>
      <c r="AV67" s="24" t="s">
        <v>17</v>
      </c>
      <c r="AW67" s="87">
        <f t="shared" si="21"/>
        <v>88833.23558282209</v>
      </c>
      <c r="AX67" s="169">
        <f t="shared" si="13"/>
        <v>0.86395759717314491</v>
      </c>
      <c r="AY67" s="87">
        <f t="shared" si="28"/>
        <v>183262.30829903978</v>
      </c>
      <c r="AZ67" s="170">
        <f t="shared" si="14"/>
        <v>0.83306351776021337</v>
      </c>
    </row>
    <row r="68" spans="1:52" ht="13.5" customHeight="1">
      <c r="B68" s="284"/>
      <c r="C68" s="345"/>
      <c r="D68" s="53" t="s">
        <v>67</v>
      </c>
      <c r="E68" s="181">
        <v>35</v>
      </c>
      <c r="F68" s="182">
        <v>13736198</v>
      </c>
      <c r="G68" s="218">
        <v>26</v>
      </c>
      <c r="H68" s="198">
        <f t="shared" si="0"/>
        <v>0.74285714285714288</v>
      </c>
      <c r="I68" s="182">
        <f t="shared" si="1"/>
        <v>528315.30769230775</v>
      </c>
      <c r="J68" s="181">
        <v>67</v>
      </c>
      <c r="K68" s="182">
        <v>51618744</v>
      </c>
      <c r="L68" s="218">
        <v>59</v>
      </c>
      <c r="M68" s="198">
        <f t="shared" si="22"/>
        <v>0.88059701492537312</v>
      </c>
      <c r="N68" s="182">
        <f t="shared" si="2"/>
        <v>874893.96610169497</v>
      </c>
      <c r="O68" s="181">
        <v>5225</v>
      </c>
      <c r="P68" s="182">
        <v>728338445</v>
      </c>
      <c r="Q68" s="218">
        <v>4279</v>
      </c>
      <c r="R68" s="198">
        <f t="shared" si="23"/>
        <v>0.81894736842105265</v>
      </c>
      <c r="S68" s="182">
        <f t="shared" si="3"/>
        <v>170212.30310820285</v>
      </c>
      <c r="T68" s="181">
        <v>4322</v>
      </c>
      <c r="U68" s="182">
        <v>754748010</v>
      </c>
      <c r="V68" s="218">
        <v>3864</v>
      </c>
      <c r="W68" s="198">
        <f t="shared" si="24"/>
        <v>0.89403054141601113</v>
      </c>
      <c r="X68" s="218">
        <f t="shared" si="4"/>
        <v>195328.15993788821</v>
      </c>
      <c r="Y68" s="181">
        <v>2821</v>
      </c>
      <c r="Z68" s="182">
        <v>532835056</v>
      </c>
      <c r="AA68" s="218">
        <v>2576</v>
      </c>
      <c r="AB68" s="198">
        <f t="shared" si="25"/>
        <v>0.91315136476426795</v>
      </c>
      <c r="AC68" s="182">
        <f t="shared" si="5"/>
        <v>206845.90683229815</v>
      </c>
      <c r="AD68" s="181">
        <v>1306</v>
      </c>
      <c r="AE68" s="182">
        <v>205942614</v>
      </c>
      <c r="AF68" s="218">
        <v>1150</v>
      </c>
      <c r="AG68" s="198">
        <f t="shared" si="26"/>
        <v>0.88055130168453288</v>
      </c>
      <c r="AH68" s="182">
        <f t="shared" si="6"/>
        <v>179080.53391304347</v>
      </c>
      <c r="AI68" s="181">
        <v>344</v>
      </c>
      <c r="AJ68" s="182">
        <v>50246823</v>
      </c>
      <c r="AK68" s="218">
        <v>271</v>
      </c>
      <c r="AL68" s="198">
        <f t="shared" si="27"/>
        <v>0.78779069767441856</v>
      </c>
      <c r="AM68" s="182">
        <f t="shared" si="7"/>
        <v>185412.63099630998</v>
      </c>
      <c r="AN68" s="181">
        <f t="shared" si="29"/>
        <v>14120</v>
      </c>
      <c r="AO68" s="182">
        <f t="shared" si="29"/>
        <v>2337465890</v>
      </c>
      <c r="AP68" s="218">
        <f t="shared" si="8"/>
        <v>12225</v>
      </c>
      <c r="AQ68" s="198">
        <f t="shared" si="9"/>
        <v>0.86579320113314451</v>
      </c>
      <c r="AR68" s="218">
        <f t="shared" si="10"/>
        <v>191203.75378323108</v>
      </c>
      <c r="AS68" s="69"/>
      <c r="AT68" s="69"/>
      <c r="AU68" s="2">
        <v>63</v>
      </c>
      <c r="AV68" s="24" t="s">
        <v>26</v>
      </c>
      <c r="AW68" s="87">
        <f t="shared" si="21"/>
        <v>93622.060663868746</v>
      </c>
      <c r="AX68" s="169">
        <f t="shared" si="13"/>
        <v>0.88817350050830224</v>
      </c>
      <c r="AY68" s="87">
        <f t="shared" si="28"/>
        <v>197043.45387120117</v>
      </c>
      <c r="AZ68" s="170">
        <f t="shared" si="14"/>
        <v>0.83177851339151365</v>
      </c>
    </row>
    <row r="69" spans="1:52" ht="13.5" customHeight="1">
      <c r="B69" s="282">
        <v>22</v>
      </c>
      <c r="C69" s="343" t="s">
        <v>56</v>
      </c>
      <c r="D69" s="54" t="s">
        <v>312</v>
      </c>
      <c r="E69" s="175">
        <v>7</v>
      </c>
      <c r="F69" s="176">
        <v>280190</v>
      </c>
      <c r="G69" s="201">
        <v>6</v>
      </c>
      <c r="H69" s="194">
        <f t="shared" si="0"/>
        <v>0.8571428571428571</v>
      </c>
      <c r="I69" s="176">
        <f t="shared" si="1"/>
        <v>46698.333333333336</v>
      </c>
      <c r="J69" s="175">
        <v>6</v>
      </c>
      <c r="K69" s="176">
        <v>826999</v>
      </c>
      <c r="L69" s="201">
        <v>5</v>
      </c>
      <c r="M69" s="194">
        <f t="shared" si="22"/>
        <v>0.83333333333333337</v>
      </c>
      <c r="N69" s="176">
        <f t="shared" si="2"/>
        <v>165399.79999999999</v>
      </c>
      <c r="O69" s="175">
        <v>1421</v>
      </c>
      <c r="P69" s="176">
        <v>116743415</v>
      </c>
      <c r="Q69" s="201">
        <v>1173</v>
      </c>
      <c r="R69" s="194">
        <f t="shared" si="23"/>
        <v>0.82547501759324415</v>
      </c>
      <c r="S69" s="176">
        <f t="shared" si="3"/>
        <v>99525.502983802216</v>
      </c>
      <c r="T69" s="175">
        <v>764</v>
      </c>
      <c r="U69" s="176">
        <v>78894897</v>
      </c>
      <c r="V69" s="201">
        <v>687</v>
      </c>
      <c r="W69" s="194">
        <f t="shared" si="24"/>
        <v>0.89921465968586389</v>
      </c>
      <c r="X69" s="201">
        <f t="shared" si="4"/>
        <v>114839.73362445415</v>
      </c>
      <c r="Y69" s="175">
        <v>348</v>
      </c>
      <c r="Z69" s="176">
        <v>31478782</v>
      </c>
      <c r="AA69" s="201">
        <v>323</v>
      </c>
      <c r="AB69" s="194">
        <f t="shared" si="25"/>
        <v>0.92816091954022983</v>
      </c>
      <c r="AC69" s="176">
        <f t="shared" si="5"/>
        <v>97457.529411764699</v>
      </c>
      <c r="AD69" s="175">
        <v>101</v>
      </c>
      <c r="AE69" s="176">
        <v>13255680</v>
      </c>
      <c r="AF69" s="201">
        <v>97</v>
      </c>
      <c r="AG69" s="194">
        <f t="shared" si="26"/>
        <v>0.96039603960396036</v>
      </c>
      <c r="AH69" s="176">
        <f t="shared" si="6"/>
        <v>136656.49484536084</v>
      </c>
      <c r="AI69" s="175">
        <v>13</v>
      </c>
      <c r="AJ69" s="176">
        <v>1335905</v>
      </c>
      <c r="AK69" s="201">
        <v>12</v>
      </c>
      <c r="AL69" s="194">
        <f t="shared" si="27"/>
        <v>0.92307692307692313</v>
      </c>
      <c r="AM69" s="176">
        <f t="shared" si="7"/>
        <v>111325.41666666667</v>
      </c>
      <c r="AN69" s="175">
        <f t="shared" si="29"/>
        <v>2660</v>
      </c>
      <c r="AO69" s="176">
        <f t="shared" si="29"/>
        <v>242815868</v>
      </c>
      <c r="AP69" s="201">
        <f t="shared" si="8"/>
        <v>2303</v>
      </c>
      <c r="AQ69" s="194">
        <f t="shared" si="9"/>
        <v>0.86578947368421055</v>
      </c>
      <c r="AR69" s="201">
        <f t="shared" si="10"/>
        <v>105434.59313938342</v>
      </c>
      <c r="AS69" s="69"/>
      <c r="AT69" s="69"/>
      <c r="AU69" s="2">
        <v>64</v>
      </c>
      <c r="AV69" s="24" t="s">
        <v>45</v>
      </c>
      <c r="AW69" s="87">
        <f t="shared" si="21"/>
        <v>97219.852614896983</v>
      </c>
      <c r="AX69" s="169">
        <f t="shared" si="13"/>
        <v>0.83190507580751483</v>
      </c>
      <c r="AY69" s="87">
        <f t="shared" si="28"/>
        <v>199295.94864006626</v>
      </c>
      <c r="AZ69" s="170">
        <f t="shared" si="14"/>
        <v>0.8491207502930832</v>
      </c>
    </row>
    <row r="70" spans="1:52" ht="13.5" customHeight="1">
      <c r="B70" s="283"/>
      <c r="C70" s="344"/>
      <c r="D70" s="49" t="s">
        <v>313</v>
      </c>
      <c r="E70" s="224">
        <v>29</v>
      </c>
      <c r="F70" s="212">
        <v>11964760</v>
      </c>
      <c r="G70" s="209">
        <v>23</v>
      </c>
      <c r="H70" s="196">
        <f t="shared" ref="H70:H133" si="30">IFERROR(G70/E70,"-")</f>
        <v>0.7931034482758621</v>
      </c>
      <c r="I70" s="212">
        <f t="shared" ref="I70:I133" si="31">IFERROR(F70/G70,"-")</f>
        <v>520206.95652173914</v>
      </c>
      <c r="J70" s="224">
        <v>73</v>
      </c>
      <c r="K70" s="212">
        <v>66140012</v>
      </c>
      <c r="L70" s="209">
        <v>65</v>
      </c>
      <c r="M70" s="196">
        <f t="shared" si="22"/>
        <v>0.8904109589041096</v>
      </c>
      <c r="N70" s="212">
        <f t="shared" ref="N70:N133" si="32">IFERROR(K70/L70,"-")</f>
        <v>1017538.6461538462</v>
      </c>
      <c r="O70" s="224">
        <v>6478</v>
      </c>
      <c r="P70" s="212">
        <v>911866643</v>
      </c>
      <c r="Q70" s="209">
        <v>5207</v>
      </c>
      <c r="R70" s="196">
        <f t="shared" si="23"/>
        <v>0.80379746835443033</v>
      </c>
      <c r="S70" s="212">
        <f t="shared" ref="S70:S133" si="33">IFERROR(P70/Q70,"-")</f>
        <v>175123.22700211254</v>
      </c>
      <c r="T70" s="224">
        <v>4760</v>
      </c>
      <c r="U70" s="212">
        <v>890621956</v>
      </c>
      <c r="V70" s="209">
        <v>4195</v>
      </c>
      <c r="W70" s="196">
        <f t="shared" si="24"/>
        <v>0.88130252100840334</v>
      </c>
      <c r="X70" s="209">
        <f t="shared" ref="X70:X133" si="34">IFERROR(U70/V70,"-")</f>
        <v>212305.59141835518</v>
      </c>
      <c r="Y70" s="224">
        <v>2989</v>
      </c>
      <c r="Z70" s="212">
        <v>605671838</v>
      </c>
      <c r="AA70" s="209">
        <v>2667</v>
      </c>
      <c r="AB70" s="196">
        <f t="shared" si="25"/>
        <v>0.89227166276346603</v>
      </c>
      <c r="AC70" s="212">
        <f t="shared" ref="AC70:AC133" si="35">IFERROR(Z70/AA70,"-")</f>
        <v>227098.55193100864</v>
      </c>
      <c r="AD70" s="224">
        <v>1402</v>
      </c>
      <c r="AE70" s="212">
        <v>234921838</v>
      </c>
      <c r="AF70" s="209">
        <v>1227</v>
      </c>
      <c r="AG70" s="196">
        <f t="shared" si="26"/>
        <v>0.87517831669044222</v>
      </c>
      <c r="AH70" s="212">
        <f t="shared" ref="AH70:AH133" si="36">IFERROR(AE70/AF70,"-")</f>
        <v>191460.34066829665</v>
      </c>
      <c r="AI70" s="224">
        <v>447</v>
      </c>
      <c r="AJ70" s="212">
        <v>69658156</v>
      </c>
      <c r="AK70" s="209">
        <v>350</v>
      </c>
      <c r="AL70" s="196">
        <f t="shared" si="27"/>
        <v>0.78299776286353473</v>
      </c>
      <c r="AM70" s="212">
        <f t="shared" ref="AM70:AM133" si="37">IFERROR(AJ70/AK70,"-")</f>
        <v>199023.30285714284</v>
      </c>
      <c r="AN70" s="224">
        <f t="shared" si="29"/>
        <v>16178</v>
      </c>
      <c r="AO70" s="212">
        <f t="shared" si="29"/>
        <v>2790845203</v>
      </c>
      <c r="AP70" s="209">
        <f t="shared" si="29"/>
        <v>13734</v>
      </c>
      <c r="AQ70" s="196">
        <f t="shared" ref="AQ70:AQ133" si="38">IFERROR(AP70/AN70,"-")</f>
        <v>0.84893064655705275</v>
      </c>
      <c r="AR70" s="209">
        <f t="shared" ref="AR70:AR133" si="39">IFERROR(AO70/AP70,"-")</f>
        <v>203207.01929517984</v>
      </c>
      <c r="AS70" s="69"/>
      <c r="AT70" s="69"/>
      <c r="AU70" s="2">
        <v>65</v>
      </c>
      <c r="AV70" s="24" t="s">
        <v>10</v>
      </c>
      <c r="AW70" s="87">
        <f t="shared" si="21"/>
        <v>97683.422634836432</v>
      </c>
      <c r="AX70" s="169">
        <f t="shared" si="13"/>
        <v>0.84089219330855014</v>
      </c>
      <c r="AY70" s="87">
        <f t="shared" ref="AY70:AY80" si="40">INDEX($AR:$AR,(ROW()+(AU70*2)-1))</f>
        <v>186073.47718508999</v>
      </c>
      <c r="AZ70" s="170">
        <f t="shared" si="14"/>
        <v>0.80936280884265277</v>
      </c>
    </row>
    <row r="71" spans="1:52" ht="13.5" customHeight="1">
      <c r="B71" s="284"/>
      <c r="C71" s="345"/>
      <c r="D71" s="53" t="s">
        <v>67</v>
      </c>
      <c r="E71" s="181">
        <v>36</v>
      </c>
      <c r="F71" s="182">
        <v>12244950</v>
      </c>
      <c r="G71" s="218">
        <v>29</v>
      </c>
      <c r="H71" s="198">
        <f t="shared" si="30"/>
        <v>0.80555555555555558</v>
      </c>
      <c r="I71" s="182">
        <f t="shared" si="31"/>
        <v>422239.6551724138</v>
      </c>
      <c r="J71" s="181">
        <v>79</v>
      </c>
      <c r="K71" s="182">
        <v>66967011</v>
      </c>
      <c r="L71" s="218">
        <v>70</v>
      </c>
      <c r="M71" s="198">
        <f t="shared" si="22"/>
        <v>0.88607594936708856</v>
      </c>
      <c r="N71" s="182">
        <f t="shared" si="32"/>
        <v>956671.58571428573</v>
      </c>
      <c r="O71" s="181">
        <v>7899</v>
      </c>
      <c r="P71" s="182">
        <v>1028610058</v>
      </c>
      <c r="Q71" s="218">
        <v>6380</v>
      </c>
      <c r="R71" s="198">
        <f t="shared" si="23"/>
        <v>0.80769717685783016</v>
      </c>
      <c r="S71" s="182">
        <f t="shared" si="33"/>
        <v>161224.14702194359</v>
      </c>
      <c r="T71" s="181">
        <v>5524</v>
      </c>
      <c r="U71" s="182">
        <v>969516853</v>
      </c>
      <c r="V71" s="218">
        <v>4882</v>
      </c>
      <c r="W71" s="198">
        <f t="shared" si="24"/>
        <v>0.88377986965966693</v>
      </c>
      <c r="X71" s="218">
        <f t="shared" si="34"/>
        <v>198590.0968865219</v>
      </c>
      <c r="Y71" s="181">
        <v>3337</v>
      </c>
      <c r="Z71" s="182">
        <v>637150620</v>
      </c>
      <c r="AA71" s="218">
        <v>2990</v>
      </c>
      <c r="AB71" s="198">
        <f t="shared" si="25"/>
        <v>0.89601438417740487</v>
      </c>
      <c r="AC71" s="182">
        <f t="shared" si="35"/>
        <v>213093.85284280937</v>
      </c>
      <c r="AD71" s="181">
        <v>1503</v>
      </c>
      <c r="AE71" s="182">
        <v>248177518</v>
      </c>
      <c r="AF71" s="218">
        <v>1324</v>
      </c>
      <c r="AG71" s="198">
        <f t="shared" si="26"/>
        <v>0.88090485695276111</v>
      </c>
      <c r="AH71" s="182">
        <f t="shared" si="36"/>
        <v>187445.25528700906</v>
      </c>
      <c r="AI71" s="181">
        <v>460</v>
      </c>
      <c r="AJ71" s="182">
        <v>70994061</v>
      </c>
      <c r="AK71" s="218">
        <v>362</v>
      </c>
      <c r="AL71" s="198">
        <f t="shared" si="27"/>
        <v>0.78695652173913044</v>
      </c>
      <c r="AM71" s="182">
        <f t="shared" si="37"/>
        <v>196116.19060773481</v>
      </c>
      <c r="AN71" s="181">
        <f t="shared" si="29"/>
        <v>18838</v>
      </c>
      <c r="AO71" s="182">
        <f t="shared" si="29"/>
        <v>3033661071</v>
      </c>
      <c r="AP71" s="218">
        <f t="shared" si="29"/>
        <v>16037</v>
      </c>
      <c r="AQ71" s="198">
        <f t="shared" si="38"/>
        <v>0.85131117953073576</v>
      </c>
      <c r="AR71" s="218">
        <f t="shared" si="39"/>
        <v>189166.36970755129</v>
      </c>
      <c r="AS71" s="69"/>
      <c r="AT71" s="69"/>
      <c r="AU71" s="2">
        <v>66</v>
      </c>
      <c r="AV71" s="24" t="s">
        <v>5</v>
      </c>
      <c r="AW71" s="87">
        <f t="shared" si="21"/>
        <v>111568.95410839161</v>
      </c>
      <c r="AX71" s="169">
        <f t="shared" ref="AX71:AX80" si="41">INDEX($AQ:$AQ,(ROW()+(AU71*2)-2))</f>
        <v>0.85436893203883491</v>
      </c>
      <c r="AY71" s="87">
        <f t="shared" si="40"/>
        <v>225086.13127051102</v>
      </c>
      <c r="AZ71" s="170">
        <f t="shared" ref="AZ71:AZ80" si="42">INDEX($AQ:$AQ,(ROW()+(AU71*2)-1))</f>
        <v>0.797085201793722</v>
      </c>
    </row>
    <row r="72" spans="1:52" ht="13.5" customHeight="1">
      <c r="B72" s="282">
        <v>23</v>
      </c>
      <c r="C72" s="343" t="s">
        <v>113</v>
      </c>
      <c r="D72" s="54" t="s">
        <v>312</v>
      </c>
      <c r="E72" s="175">
        <v>3</v>
      </c>
      <c r="F72" s="176">
        <v>104141</v>
      </c>
      <c r="G72" s="201">
        <v>2</v>
      </c>
      <c r="H72" s="194">
        <f t="shared" si="30"/>
        <v>0.66666666666666663</v>
      </c>
      <c r="I72" s="176">
        <f t="shared" si="31"/>
        <v>52070.5</v>
      </c>
      <c r="J72" s="175">
        <v>19</v>
      </c>
      <c r="K72" s="176">
        <v>1091306</v>
      </c>
      <c r="L72" s="201">
        <v>17</v>
      </c>
      <c r="M72" s="194">
        <f t="shared" si="22"/>
        <v>0.89473684210526316</v>
      </c>
      <c r="N72" s="176">
        <f t="shared" si="32"/>
        <v>64194.470588235294</v>
      </c>
      <c r="O72" s="175">
        <v>1751</v>
      </c>
      <c r="P72" s="176">
        <v>141729289</v>
      </c>
      <c r="Q72" s="201">
        <v>1509</v>
      </c>
      <c r="R72" s="194">
        <f t="shared" si="23"/>
        <v>0.86179326099371789</v>
      </c>
      <c r="S72" s="176">
        <f t="shared" si="33"/>
        <v>93922.656726308807</v>
      </c>
      <c r="T72" s="175">
        <v>1187</v>
      </c>
      <c r="U72" s="176">
        <v>116583386</v>
      </c>
      <c r="V72" s="201">
        <v>1101</v>
      </c>
      <c r="W72" s="194">
        <f t="shared" si="24"/>
        <v>0.92754844144903115</v>
      </c>
      <c r="X72" s="201">
        <f t="shared" si="34"/>
        <v>105888.63396911898</v>
      </c>
      <c r="Y72" s="175">
        <v>587</v>
      </c>
      <c r="Z72" s="176">
        <v>63845837</v>
      </c>
      <c r="AA72" s="201">
        <v>535</v>
      </c>
      <c r="AB72" s="194">
        <f t="shared" si="25"/>
        <v>0.91141396933560481</v>
      </c>
      <c r="AC72" s="176">
        <f t="shared" si="35"/>
        <v>119338.01308411214</v>
      </c>
      <c r="AD72" s="175">
        <v>180</v>
      </c>
      <c r="AE72" s="176">
        <v>21508999</v>
      </c>
      <c r="AF72" s="201">
        <v>170</v>
      </c>
      <c r="AG72" s="194">
        <f t="shared" si="26"/>
        <v>0.94444444444444442</v>
      </c>
      <c r="AH72" s="176">
        <f t="shared" si="36"/>
        <v>126523.52352941176</v>
      </c>
      <c r="AI72" s="175">
        <v>24</v>
      </c>
      <c r="AJ72" s="176">
        <v>2157028</v>
      </c>
      <c r="AK72" s="201">
        <v>23</v>
      </c>
      <c r="AL72" s="194">
        <f t="shared" si="27"/>
        <v>0.95833333333333337</v>
      </c>
      <c r="AM72" s="176">
        <f t="shared" si="37"/>
        <v>93783.826086956527</v>
      </c>
      <c r="AN72" s="175">
        <f t="shared" si="29"/>
        <v>3751</v>
      </c>
      <c r="AO72" s="176">
        <f t="shared" si="29"/>
        <v>347019986</v>
      </c>
      <c r="AP72" s="201">
        <f t="shared" si="29"/>
        <v>3357</v>
      </c>
      <c r="AQ72" s="194">
        <f t="shared" si="38"/>
        <v>0.89496134364169555</v>
      </c>
      <c r="AR72" s="201">
        <f t="shared" si="39"/>
        <v>103372.05421507299</v>
      </c>
      <c r="AS72" s="69"/>
      <c r="AT72" s="69"/>
      <c r="AU72" s="2">
        <v>67</v>
      </c>
      <c r="AV72" s="24" t="s">
        <v>6</v>
      </c>
      <c r="AW72" s="87">
        <f t="shared" ref="AW72:AW80" si="43">INDEX($AR:$AR,(ROW()+(AU72*2)-2))</f>
        <v>91287.746391752575</v>
      </c>
      <c r="AX72" s="169">
        <f t="shared" si="41"/>
        <v>0.8676207513416816</v>
      </c>
      <c r="AY72" s="87">
        <f t="shared" si="40"/>
        <v>269617.44825072883</v>
      </c>
      <c r="AZ72" s="170">
        <f t="shared" si="42"/>
        <v>0.8270042194092827</v>
      </c>
    </row>
    <row r="73" spans="1:52" ht="13.5" customHeight="1">
      <c r="A73" s="55"/>
      <c r="B73" s="283"/>
      <c r="C73" s="344"/>
      <c r="D73" s="49" t="s">
        <v>313</v>
      </c>
      <c r="E73" s="224">
        <v>53</v>
      </c>
      <c r="F73" s="212">
        <v>32595226</v>
      </c>
      <c r="G73" s="209">
        <v>43</v>
      </c>
      <c r="H73" s="196">
        <f t="shared" si="30"/>
        <v>0.81132075471698117</v>
      </c>
      <c r="I73" s="212">
        <f t="shared" si="31"/>
        <v>758028.51162790693</v>
      </c>
      <c r="J73" s="224">
        <v>123</v>
      </c>
      <c r="K73" s="212">
        <v>124459623</v>
      </c>
      <c r="L73" s="209">
        <v>113</v>
      </c>
      <c r="M73" s="196">
        <f t="shared" ref="M73:M136" si="44">IFERROR(L73/J73,"-")</f>
        <v>0.91869918699186992</v>
      </c>
      <c r="N73" s="212">
        <f t="shared" si="32"/>
        <v>1101412.5929203539</v>
      </c>
      <c r="O73" s="224">
        <v>8611</v>
      </c>
      <c r="P73" s="212">
        <v>1274975852</v>
      </c>
      <c r="Q73" s="209">
        <v>7120</v>
      </c>
      <c r="R73" s="196">
        <f t="shared" ref="R73:R136" si="45">IFERROR(Q73/O73,"-")</f>
        <v>0.82684937870166064</v>
      </c>
      <c r="S73" s="212">
        <f t="shared" si="33"/>
        <v>179069.64213483146</v>
      </c>
      <c r="T73" s="224">
        <v>7753</v>
      </c>
      <c r="U73" s="212">
        <v>1414014384</v>
      </c>
      <c r="V73" s="209">
        <v>6919</v>
      </c>
      <c r="W73" s="196">
        <f t="shared" ref="W73:W136" si="46">IFERROR(V73/T73,"-")</f>
        <v>0.89242873726299499</v>
      </c>
      <c r="X73" s="209">
        <f t="shared" si="34"/>
        <v>204366.87151322447</v>
      </c>
      <c r="Y73" s="224">
        <v>5466</v>
      </c>
      <c r="Z73" s="212">
        <v>1019043190</v>
      </c>
      <c r="AA73" s="209">
        <v>4933</v>
      </c>
      <c r="AB73" s="196">
        <f t="shared" ref="AB73:AB136" si="47">IFERROR(AA73/Y73,"-")</f>
        <v>0.90248810830589099</v>
      </c>
      <c r="AC73" s="212">
        <f t="shared" si="35"/>
        <v>206576.76667342387</v>
      </c>
      <c r="AD73" s="224">
        <v>2442</v>
      </c>
      <c r="AE73" s="212">
        <v>395468923</v>
      </c>
      <c r="AF73" s="209">
        <v>2128</v>
      </c>
      <c r="AG73" s="196">
        <f t="shared" ref="AG73:AG136" si="48">IFERROR(AF73/AD73,"-")</f>
        <v>0.87141687141687141</v>
      </c>
      <c r="AH73" s="212">
        <f t="shared" si="36"/>
        <v>185840.65930451127</v>
      </c>
      <c r="AI73" s="224">
        <v>648</v>
      </c>
      <c r="AJ73" s="212">
        <v>83762633</v>
      </c>
      <c r="AK73" s="209">
        <v>528</v>
      </c>
      <c r="AL73" s="196">
        <f t="shared" ref="AL73:AL136" si="49">IFERROR(AK73/AI73,"-")</f>
        <v>0.81481481481481477</v>
      </c>
      <c r="AM73" s="212">
        <f t="shared" si="37"/>
        <v>158641.35037878787</v>
      </c>
      <c r="AN73" s="224">
        <f t="shared" si="29"/>
        <v>25096</v>
      </c>
      <c r="AO73" s="212">
        <f t="shared" si="29"/>
        <v>4344319831</v>
      </c>
      <c r="AP73" s="209">
        <f t="shared" si="29"/>
        <v>21784</v>
      </c>
      <c r="AQ73" s="196">
        <f t="shared" si="38"/>
        <v>0.86802677717564547</v>
      </c>
      <c r="AR73" s="209">
        <f t="shared" si="39"/>
        <v>199427.09470253397</v>
      </c>
      <c r="AS73" s="69"/>
      <c r="AT73" s="69"/>
      <c r="AU73" s="2">
        <v>68</v>
      </c>
      <c r="AV73" s="24" t="s">
        <v>46</v>
      </c>
      <c r="AW73" s="87">
        <f t="shared" si="43"/>
        <v>143575.40370370369</v>
      </c>
      <c r="AX73" s="169">
        <f t="shared" si="41"/>
        <v>0.92307692307692313</v>
      </c>
      <c r="AY73" s="87">
        <f t="shared" si="40"/>
        <v>204113.57019903173</v>
      </c>
      <c r="AZ73" s="170">
        <f t="shared" si="42"/>
        <v>0.8634463539247561</v>
      </c>
    </row>
    <row r="74" spans="1:52" ht="13.5" customHeight="1">
      <c r="A74" s="55"/>
      <c r="B74" s="284"/>
      <c r="C74" s="345"/>
      <c r="D74" s="53" t="s">
        <v>67</v>
      </c>
      <c r="E74" s="181">
        <v>56</v>
      </c>
      <c r="F74" s="182">
        <v>32699367</v>
      </c>
      <c r="G74" s="218">
        <v>45</v>
      </c>
      <c r="H74" s="198">
        <f t="shared" si="30"/>
        <v>0.8035714285714286</v>
      </c>
      <c r="I74" s="182">
        <f t="shared" si="31"/>
        <v>726652.6</v>
      </c>
      <c r="J74" s="181">
        <v>142</v>
      </c>
      <c r="K74" s="182">
        <v>125550929</v>
      </c>
      <c r="L74" s="218">
        <v>130</v>
      </c>
      <c r="M74" s="198">
        <f t="shared" si="44"/>
        <v>0.91549295774647887</v>
      </c>
      <c r="N74" s="182">
        <f t="shared" si="32"/>
        <v>965776.37692307692</v>
      </c>
      <c r="O74" s="181">
        <v>10362</v>
      </c>
      <c r="P74" s="182">
        <v>1416705141</v>
      </c>
      <c r="Q74" s="218">
        <v>8629</v>
      </c>
      <c r="R74" s="198">
        <f t="shared" si="45"/>
        <v>0.83275429453773397</v>
      </c>
      <c r="S74" s="182">
        <f t="shared" si="33"/>
        <v>164179.52729169081</v>
      </c>
      <c r="T74" s="181">
        <v>8940</v>
      </c>
      <c r="U74" s="182">
        <v>1530597770</v>
      </c>
      <c r="V74" s="218">
        <v>8020</v>
      </c>
      <c r="W74" s="198">
        <f t="shared" si="46"/>
        <v>0.8970917225950783</v>
      </c>
      <c r="X74" s="218">
        <f t="shared" si="34"/>
        <v>190847.60224438904</v>
      </c>
      <c r="Y74" s="181">
        <v>6053</v>
      </c>
      <c r="Z74" s="182">
        <v>1082889027</v>
      </c>
      <c r="AA74" s="218">
        <v>5468</v>
      </c>
      <c r="AB74" s="198">
        <f t="shared" si="47"/>
        <v>0.90335370890467537</v>
      </c>
      <c r="AC74" s="182">
        <f t="shared" si="35"/>
        <v>198041.15343818581</v>
      </c>
      <c r="AD74" s="181">
        <v>2622</v>
      </c>
      <c r="AE74" s="182">
        <v>416977922</v>
      </c>
      <c r="AF74" s="218">
        <v>2298</v>
      </c>
      <c r="AG74" s="198">
        <f t="shared" si="48"/>
        <v>0.8764302059496567</v>
      </c>
      <c r="AH74" s="182">
        <f t="shared" si="36"/>
        <v>181452.53350739775</v>
      </c>
      <c r="AI74" s="181">
        <v>672</v>
      </c>
      <c r="AJ74" s="182">
        <v>85919661</v>
      </c>
      <c r="AK74" s="218">
        <v>551</v>
      </c>
      <c r="AL74" s="198">
        <f t="shared" si="49"/>
        <v>0.81994047619047616</v>
      </c>
      <c r="AM74" s="182">
        <f t="shared" si="37"/>
        <v>155934.04900181488</v>
      </c>
      <c r="AN74" s="181">
        <f t="shared" si="29"/>
        <v>28847</v>
      </c>
      <c r="AO74" s="182">
        <f t="shared" si="29"/>
        <v>4691339817</v>
      </c>
      <c r="AP74" s="218">
        <f t="shared" si="29"/>
        <v>25141</v>
      </c>
      <c r="AQ74" s="198">
        <f t="shared" si="38"/>
        <v>0.87152910181301346</v>
      </c>
      <c r="AR74" s="218">
        <f t="shared" si="39"/>
        <v>186601.16212561156</v>
      </c>
      <c r="AS74" s="69"/>
      <c r="AT74" s="69"/>
      <c r="AU74" s="2">
        <v>69</v>
      </c>
      <c r="AV74" s="24" t="s">
        <v>47</v>
      </c>
      <c r="AW74" s="87">
        <f t="shared" si="43"/>
        <v>103255.46762048193</v>
      </c>
      <c r="AX74" s="169">
        <f t="shared" si="41"/>
        <v>0.83732660781841106</v>
      </c>
      <c r="AY74" s="87">
        <f t="shared" si="40"/>
        <v>182721.82407598596</v>
      </c>
      <c r="AZ74" s="170">
        <f t="shared" si="42"/>
        <v>0.84801260724916827</v>
      </c>
    </row>
    <row r="75" spans="1:52" ht="13.5" customHeight="1">
      <c r="A75" s="55"/>
      <c r="B75" s="282">
        <v>24</v>
      </c>
      <c r="C75" s="343" t="s">
        <v>114</v>
      </c>
      <c r="D75" s="54" t="s">
        <v>312</v>
      </c>
      <c r="E75" s="175">
        <v>2</v>
      </c>
      <c r="F75" s="176">
        <v>143887</v>
      </c>
      <c r="G75" s="201">
        <v>1</v>
      </c>
      <c r="H75" s="194">
        <f t="shared" si="30"/>
        <v>0.5</v>
      </c>
      <c r="I75" s="176">
        <f t="shared" si="31"/>
        <v>143887</v>
      </c>
      <c r="J75" s="175">
        <v>3</v>
      </c>
      <c r="K75" s="176">
        <v>150288</v>
      </c>
      <c r="L75" s="201">
        <v>3</v>
      </c>
      <c r="M75" s="194">
        <f t="shared" si="44"/>
        <v>1</v>
      </c>
      <c r="N75" s="176">
        <f t="shared" si="32"/>
        <v>50096</v>
      </c>
      <c r="O75" s="175">
        <v>930</v>
      </c>
      <c r="P75" s="176">
        <v>59658293</v>
      </c>
      <c r="Q75" s="201">
        <v>770</v>
      </c>
      <c r="R75" s="194">
        <f t="shared" si="45"/>
        <v>0.82795698924731187</v>
      </c>
      <c r="S75" s="176">
        <f t="shared" si="33"/>
        <v>77478.302597402595</v>
      </c>
      <c r="T75" s="175">
        <v>453</v>
      </c>
      <c r="U75" s="176">
        <v>39281594</v>
      </c>
      <c r="V75" s="201">
        <v>393</v>
      </c>
      <c r="W75" s="194">
        <f t="shared" si="46"/>
        <v>0.86754966887417218</v>
      </c>
      <c r="X75" s="201">
        <f t="shared" si="34"/>
        <v>99953.165394402036</v>
      </c>
      <c r="Y75" s="175">
        <v>217</v>
      </c>
      <c r="Z75" s="176">
        <v>23084961</v>
      </c>
      <c r="AA75" s="201">
        <v>200</v>
      </c>
      <c r="AB75" s="194">
        <f t="shared" si="47"/>
        <v>0.92165898617511521</v>
      </c>
      <c r="AC75" s="176">
        <f t="shared" si="35"/>
        <v>115424.80499999999</v>
      </c>
      <c r="AD75" s="175">
        <v>65</v>
      </c>
      <c r="AE75" s="176">
        <v>4236896</v>
      </c>
      <c r="AF75" s="201">
        <v>55</v>
      </c>
      <c r="AG75" s="194">
        <f t="shared" si="48"/>
        <v>0.84615384615384615</v>
      </c>
      <c r="AH75" s="176">
        <f t="shared" si="36"/>
        <v>77034.472727272732</v>
      </c>
      <c r="AI75" s="175">
        <v>12</v>
      </c>
      <c r="AJ75" s="176">
        <v>758324</v>
      </c>
      <c r="AK75" s="201">
        <v>11</v>
      </c>
      <c r="AL75" s="194">
        <f t="shared" si="49"/>
        <v>0.91666666666666663</v>
      </c>
      <c r="AM75" s="176">
        <f t="shared" si="37"/>
        <v>68938.545454545456</v>
      </c>
      <c r="AN75" s="175">
        <f t="shared" si="29"/>
        <v>1682</v>
      </c>
      <c r="AO75" s="176">
        <f t="shared" si="29"/>
        <v>127314243</v>
      </c>
      <c r="AP75" s="201">
        <f t="shared" si="29"/>
        <v>1433</v>
      </c>
      <c r="AQ75" s="194">
        <f t="shared" si="38"/>
        <v>0.85196195005945308</v>
      </c>
      <c r="AR75" s="201">
        <f t="shared" si="39"/>
        <v>88844.551988834617</v>
      </c>
      <c r="AS75" s="69"/>
      <c r="AT75" s="69"/>
      <c r="AU75" s="2">
        <v>70</v>
      </c>
      <c r="AV75" s="24" t="s">
        <v>48</v>
      </c>
      <c r="AW75" s="87">
        <f t="shared" si="43"/>
        <v>104742.3082437276</v>
      </c>
      <c r="AX75" s="169">
        <f t="shared" si="41"/>
        <v>0.91176470588235292</v>
      </c>
      <c r="AY75" s="87">
        <f t="shared" si="40"/>
        <v>185205.45551128819</v>
      </c>
      <c r="AZ75" s="170">
        <f t="shared" si="42"/>
        <v>0.89007092198581561</v>
      </c>
    </row>
    <row r="76" spans="1:52" ht="13.5" customHeight="1">
      <c r="B76" s="283"/>
      <c r="C76" s="344"/>
      <c r="D76" s="49" t="s">
        <v>313</v>
      </c>
      <c r="E76" s="224">
        <v>24</v>
      </c>
      <c r="F76" s="212">
        <v>23691509</v>
      </c>
      <c r="G76" s="209">
        <v>21</v>
      </c>
      <c r="H76" s="196">
        <f t="shared" si="30"/>
        <v>0.875</v>
      </c>
      <c r="I76" s="212">
        <f t="shared" si="31"/>
        <v>1128167.0952380951</v>
      </c>
      <c r="J76" s="224">
        <v>55</v>
      </c>
      <c r="K76" s="212">
        <v>75760973</v>
      </c>
      <c r="L76" s="209">
        <v>51</v>
      </c>
      <c r="M76" s="196">
        <f t="shared" si="44"/>
        <v>0.92727272727272725</v>
      </c>
      <c r="N76" s="212">
        <f t="shared" si="32"/>
        <v>1485509.2745098039</v>
      </c>
      <c r="O76" s="224">
        <v>4499</v>
      </c>
      <c r="P76" s="212">
        <v>601499680</v>
      </c>
      <c r="Q76" s="209">
        <v>3544</v>
      </c>
      <c r="R76" s="196">
        <f t="shared" si="45"/>
        <v>0.78773060680151141</v>
      </c>
      <c r="S76" s="212">
        <f t="shared" si="33"/>
        <v>169723.38600451467</v>
      </c>
      <c r="T76" s="224">
        <v>3165</v>
      </c>
      <c r="U76" s="212">
        <v>567520193</v>
      </c>
      <c r="V76" s="209">
        <v>2751</v>
      </c>
      <c r="W76" s="196">
        <f t="shared" si="46"/>
        <v>0.86919431279620851</v>
      </c>
      <c r="X76" s="209">
        <f t="shared" si="34"/>
        <v>206295.96255906942</v>
      </c>
      <c r="Y76" s="224">
        <v>2214</v>
      </c>
      <c r="Z76" s="212">
        <v>389850934</v>
      </c>
      <c r="AA76" s="209">
        <v>1966</v>
      </c>
      <c r="AB76" s="196">
        <f t="shared" si="47"/>
        <v>0.88798554652213191</v>
      </c>
      <c r="AC76" s="212">
        <f t="shared" si="35"/>
        <v>198296.50762970498</v>
      </c>
      <c r="AD76" s="224">
        <v>1155</v>
      </c>
      <c r="AE76" s="212">
        <v>168270618</v>
      </c>
      <c r="AF76" s="209">
        <v>1001</v>
      </c>
      <c r="AG76" s="196">
        <f t="shared" si="48"/>
        <v>0.8666666666666667</v>
      </c>
      <c r="AH76" s="212">
        <f t="shared" si="36"/>
        <v>168102.51548451549</v>
      </c>
      <c r="AI76" s="224">
        <v>387</v>
      </c>
      <c r="AJ76" s="212">
        <v>41447131</v>
      </c>
      <c r="AK76" s="209">
        <v>311</v>
      </c>
      <c r="AL76" s="196">
        <f t="shared" si="49"/>
        <v>0.80361757105943155</v>
      </c>
      <c r="AM76" s="212">
        <f t="shared" si="37"/>
        <v>133270.51768488745</v>
      </c>
      <c r="AN76" s="224">
        <f t="shared" si="29"/>
        <v>11499</v>
      </c>
      <c r="AO76" s="212">
        <f t="shared" si="29"/>
        <v>1868041038</v>
      </c>
      <c r="AP76" s="209">
        <f t="shared" si="29"/>
        <v>9645</v>
      </c>
      <c r="AQ76" s="196">
        <f t="shared" si="38"/>
        <v>0.83876858857291936</v>
      </c>
      <c r="AR76" s="209">
        <f t="shared" si="39"/>
        <v>193679.73437013998</v>
      </c>
      <c r="AS76" s="69"/>
      <c r="AT76" s="69"/>
      <c r="AU76" s="2">
        <v>71</v>
      </c>
      <c r="AV76" s="24" t="s">
        <v>49</v>
      </c>
      <c r="AW76" s="87">
        <f t="shared" si="43"/>
        <v>85559.960416666669</v>
      </c>
      <c r="AX76" s="169">
        <f t="shared" si="41"/>
        <v>0.88235294117647056</v>
      </c>
      <c r="AY76" s="87">
        <f t="shared" si="40"/>
        <v>198526.44506816359</v>
      </c>
      <c r="AZ76" s="170">
        <f t="shared" si="42"/>
        <v>0.85119453924914679</v>
      </c>
    </row>
    <row r="77" spans="1:52" ht="13.5" customHeight="1">
      <c r="B77" s="284"/>
      <c r="C77" s="345"/>
      <c r="D77" s="53" t="s">
        <v>67</v>
      </c>
      <c r="E77" s="181">
        <v>26</v>
      </c>
      <c r="F77" s="182">
        <v>23835396</v>
      </c>
      <c r="G77" s="218">
        <v>22</v>
      </c>
      <c r="H77" s="198">
        <f t="shared" si="30"/>
        <v>0.84615384615384615</v>
      </c>
      <c r="I77" s="182">
        <f t="shared" si="31"/>
        <v>1083427.0909090908</v>
      </c>
      <c r="J77" s="181">
        <v>58</v>
      </c>
      <c r="K77" s="182">
        <v>75911261</v>
      </c>
      <c r="L77" s="218">
        <v>54</v>
      </c>
      <c r="M77" s="198">
        <f t="shared" si="44"/>
        <v>0.93103448275862066</v>
      </c>
      <c r="N77" s="182">
        <f t="shared" si="32"/>
        <v>1405764.0925925926</v>
      </c>
      <c r="O77" s="181">
        <v>5429</v>
      </c>
      <c r="P77" s="182">
        <v>661157973</v>
      </c>
      <c r="Q77" s="218">
        <v>4314</v>
      </c>
      <c r="R77" s="198">
        <f t="shared" si="45"/>
        <v>0.79462147725179588</v>
      </c>
      <c r="S77" s="182">
        <f t="shared" si="33"/>
        <v>153258.68636995828</v>
      </c>
      <c r="T77" s="181">
        <v>3618</v>
      </c>
      <c r="U77" s="182">
        <v>606801787</v>
      </c>
      <c r="V77" s="218">
        <v>3144</v>
      </c>
      <c r="W77" s="198">
        <f t="shared" si="46"/>
        <v>0.86898839137645112</v>
      </c>
      <c r="X77" s="218">
        <f t="shared" si="34"/>
        <v>193003.11291348599</v>
      </c>
      <c r="Y77" s="181">
        <v>2431</v>
      </c>
      <c r="Z77" s="182">
        <v>412935895</v>
      </c>
      <c r="AA77" s="218">
        <v>2166</v>
      </c>
      <c r="AB77" s="198">
        <f t="shared" si="47"/>
        <v>0.89099136157959691</v>
      </c>
      <c r="AC77" s="182">
        <f t="shared" si="35"/>
        <v>190644.45752539244</v>
      </c>
      <c r="AD77" s="181">
        <v>1220</v>
      </c>
      <c r="AE77" s="182">
        <v>172507514</v>
      </c>
      <c r="AF77" s="218">
        <v>1056</v>
      </c>
      <c r="AG77" s="198">
        <f t="shared" si="48"/>
        <v>0.86557377049180328</v>
      </c>
      <c r="AH77" s="182">
        <f t="shared" si="36"/>
        <v>163359.38825757575</v>
      </c>
      <c r="AI77" s="181">
        <v>399</v>
      </c>
      <c r="AJ77" s="182">
        <v>42205455</v>
      </c>
      <c r="AK77" s="218">
        <v>322</v>
      </c>
      <c r="AL77" s="198">
        <f t="shared" si="49"/>
        <v>0.80701754385964908</v>
      </c>
      <c r="AM77" s="182">
        <f t="shared" si="37"/>
        <v>131072.84161490682</v>
      </c>
      <c r="AN77" s="181">
        <f t="shared" si="29"/>
        <v>13181</v>
      </c>
      <c r="AO77" s="182">
        <f t="shared" si="29"/>
        <v>1995355281</v>
      </c>
      <c r="AP77" s="218">
        <f t="shared" si="29"/>
        <v>11078</v>
      </c>
      <c r="AQ77" s="198">
        <f t="shared" si="38"/>
        <v>0.84045216599651018</v>
      </c>
      <c r="AR77" s="218">
        <f t="shared" si="39"/>
        <v>180118.72910272612</v>
      </c>
      <c r="AS77" s="69"/>
      <c r="AT77" s="69"/>
      <c r="AU77" s="2">
        <v>72</v>
      </c>
      <c r="AV77" s="24" t="s">
        <v>27</v>
      </c>
      <c r="AW77" s="87">
        <f t="shared" si="43"/>
        <v>90528.441651705565</v>
      </c>
      <c r="AX77" s="169">
        <f t="shared" si="41"/>
        <v>0.87441130298273151</v>
      </c>
      <c r="AY77" s="87">
        <f t="shared" si="40"/>
        <v>150019.03816254417</v>
      </c>
      <c r="AZ77" s="170">
        <f t="shared" si="42"/>
        <v>0.86070559610705599</v>
      </c>
    </row>
    <row r="78" spans="1:52" ht="13.5" customHeight="1">
      <c r="B78" s="282">
        <v>25</v>
      </c>
      <c r="C78" s="343" t="s">
        <v>115</v>
      </c>
      <c r="D78" s="54" t="s">
        <v>312</v>
      </c>
      <c r="E78" s="175">
        <v>1</v>
      </c>
      <c r="F78" s="176">
        <v>0</v>
      </c>
      <c r="G78" s="201">
        <v>0</v>
      </c>
      <c r="H78" s="194">
        <f t="shared" si="30"/>
        <v>0</v>
      </c>
      <c r="I78" s="176" t="str">
        <f t="shared" si="31"/>
        <v>-</v>
      </c>
      <c r="J78" s="175">
        <v>1</v>
      </c>
      <c r="K78" s="176">
        <v>184856</v>
      </c>
      <c r="L78" s="201">
        <v>1</v>
      </c>
      <c r="M78" s="194">
        <f t="shared" si="44"/>
        <v>1</v>
      </c>
      <c r="N78" s="176">
        <f t="shared" si="32"/>
        <v>184856</v>
      </c>
      <c r="O78" s="175">
        <v>674</v>
      </c>
      <c r="P78" s="176">
        <v>49248936</v>
      </c>
      <c r="Q78" s="201">
        <v>553</v>
      </c>
      <c r="R78" s="194">
        <f t="shared" si="45"/>
        <v>0.82047477744807118</v>
      </c>
      <c r="S78" s="176">
        <f t="shared" si="33"/>
        <v>89057.750452079563</v>
      </c>
      <c r="T78" s="175">
        <v>406</v>
      </c>
      <c r="U78" s="176">
        <v>39771731</v>
      </c>
      <c r="V78" s="201">
        <v>353</v>
      </c>
      <c r="W78" s="194">
        <f t="shared" si="46"/>
        <v>0.86945812807881773</v>
      </c>
      <c r="X78" s="201">
        <f t="shared" si="34"/>
        <v>112667.79320113314</v>
      </c>
      <c r="Y78" s="175">
        <v>199</v>
      </c>
      <c r="Z78" s="176">
        <v>19029158</v>
      </c>
      <c r="AA78" s="201">
        <v>185</v>
      </c>
      <c r="AB78" s="194">
        <f t="shared" si="47"/>
        <v>0.92964824120603018</v>
      </c>
      <c r="AC78" s="176">
        <f t="shared" si="35"/>
        <v>102860.31351351351</v>
      </c>
      <c r="AD78" s="175">
        <v>73</v>
      </c>
      <c r="AE78" s="176">
        <v>10795162</v>
      </c>
      <c r="AF78" s="201">
        <v>69</v>
      </c>
      <c r="AG78" s="194">
        <f t="shared" si="48"/>
        <v>0.9452054794520548</v>
      </c>
      <c r="AH78" s="176">
        <f t="shared" si="36"/>
        <v>156451.62318840579</v>
      </c>
      <c r="AI78" s="175">
        <v>20</v>
      </c>
      <c r="AJ78" s="176">
        <v>2063486</v>
      </c>
      <c r="AK78" s="201">
        <v>19</v>
      </c>
      <c r="AL78" s="194">
        <f t="shared" si="49"/>
        <v>0.95</v>
      </c>
      <c r="AM78" s="176">
        <f t="shared" si="37"/>
        <v>108604.52631578948</v>
      </c>
      <c r="AN78" s="175">
        <f t="shared" si="29"/>
        <v>1374</v>
      </c>
      <c r="AO78" s="176">
        <f t="shared" si="29"/>
        <v>121093329</v>
      </c>
      <c r="AP78" s="201">
        <f t="shared" si="29"/>
        <v>1180</v>
      </c>
      <c r="AQ78" s="194">
        <f t="shared" si="38"/>
        <v>0.85880640465793301</v>
      </c>
      <c r="AR78" s="201">
        <f t="shared" si="39"/>
        <v>102621.46525423729</v>
      </c>
      <c r="AS78" s="69"/>
      <c r="AT78" s="69"/>
      <c r="AU78" s="2">
        <v>73</v>
      </c>
      <c r="AV78" s="24" t="s">
        <v>28</v>
      </c>
      <c r="AW78" s="87">
        <f t="shared" si="43"/>
        <v>108583.55825242719</v>
      </c>
      <c r="AX78" s="169">
        <f t="shared" si="41"/>
        <v>0.86736842105263157</v>
      </c>
      <c r="AY78" s="87">
        <f t="shared" si="40"/>
        <v>175489.63865546219</v>
      </c>
      <c r="AZ78" s="170">
        <f t="shared" si="42"/>
        <v>0.82885572139303487</v>
      </c>
    </row>
    <row r="79" spans="1:52" ht="13.5" customHeight="1">
      <c r="B79" s="283"/>
      <c r="C79" s="344"/>
      <c r="D79" s="49" t="s">
        <v>313</v>
      </c>
      <c r="E79" s="224">
        <v>10</v>
      </c>
      <c r="F79" s="212">
        <v>5782303</v>
      </c>
      <c r="G79" s="209">
        <v>8</v>
      </c>
      <c r="H79" s="196">
        <f t="shared" si="30"/>
        <v>0.8</v>
      </c>
      <c r="I79" s="212">
        <f t="shared" si="31"/>
        <v>722787.875</v>
      </c>
      <c r="J79" s="224">
        <v>16</v>
      </c>
      <c r="K79" s="212">
        <v>5520047</v>
      </c>
      <c r="L79" s="209">
        <v>12</v>
      </c>
      <c r="M79" s="196">
        <f t="shared" si="44"/>
        <v>0.75</v>
      </c>
      <c r="N79" s="212">
        <f t="shared" si="32"/>
        <v>460003.91666666669</v>
      </c>
      <c r="O79" s="224">
        <v>2755</v>
      </c>
      <c r="P79" s="212">
        <v>328314011</v>
      </c>
      <c r="Q79" s="209">
        <v>2078</v>
      </c>
      <c r="R79" s="196">
        <f t="shared" si="45"/>
        <v>0.75426497277676952</v>
      </c>
      <c r="S79" s="212">
        <f t="shared" si="33"/>
        <v>157995.19297401348</v>
      </c>
      <c r="T79" s="224">
        <v>2032</v>
      </c>
      <c r="U79" s="212">
        <v>425131402</v>
      </c>
      <c r="V79" s="209">
        <v>1729</v>
      </c>
      <c r="W79" s="196">
        <f t="shared" si="46"/>
        <v>0.85088582677165359</v>
      </c>
      <c r="X79" s="209">
        <f t="shared" si="34"/>
        <v>245882.82359745516</v>
      </c>
      <c r="Y79" s="224">
        <v>1347</v>
      </c>
      <c r="Z79" s="212">
        <v>211621653</v>
      </c>
      <c r="AA79" s="209">
        <v>1188</v>
      </c>
      <c r="AB79" s="196">
        <f t="shared" si="47"/>
        <v>0.8819599109131403</v>
      </c>
      <c r="AC79" s="212">
        <f t="shared" si="35"/>
        <v>178132.70454545456</v>
      </c>
      <c r="AD79" s="224">
        <v>773</v>
      </c>
      <c r="AE79" s="212">
        <v>126986943</v>
      </c>
      <c r="AF79" s="209">
        <v>686</v>
      </c>
      <c r="AG79" s="196">
        <f t="shared" si="48"/>
        <v>0.88745148771021998</v>
      </c>
      <c r="AH79" s="212">
        <f t="shared" si="36"/>
        <v>185112.16180758018</v>
      </c>
      <c r="AI79" s="224">
        <v>325</v>
      </c>
      <c r="AJ79" s="212">
        <v>37329409</v>
      </c>
      <c r="AK79" s="209">
        <v>255</v>
      </c>
      <c r="AL79" s="196">
        <f t="shared" si="49"/>
        <v>0.7846153846153846</v>
      </c>
      <c r="AM79" s="212">
        <f t="shared" si="37"/>
        <v>146389.83921568628</v>
      </c>
      <c r="AN79" s="224">
        <f t="shared" si="29"/>
        <v>7258</v>
      </c>
      <c r="AO79" s="212">
        <f t="shared" si="29"/>
        <v>1140685768</v>
      </c>
      <c r="AP79" s="209">
        <f t="shared" si="29"/>
        <v>5956</v>
      </c>
      <c r="AQ79" s="196">
        <f t="shared" si="38"/>
        <v>0.82061173877101135</v>
      </c>
      <c r="AR79" s="209">
        <f t="shared" si="39"/>
        <v>191518.76561450638</v>
      </c>
      <c r="AS79" s="69"/>
      <c r="AT79" s="69"/>
      <c r="AU79" s="2">
        <v>74</v>
      </c>
      <c r="AV79" s="24" t="s">
        <v>29</v>
      </c>
      <c r="AW79" s="87">
        <f t="shared" si="43"/>
        <v>95289.463414634141</v>
      </c>
      <c r="AX79" s="169">
        <f t="shared" si="41"/>
        <v>0.84633027522935778</v>
      </c>
      <c r="AY79" s="87">
        <f t="shared" si="40"/>
        <v>181646.79722921914</v>
      </c>
      <c r="AZ79" s="170">
        <f t="shared" si="42"/>
        <v>0.81603288797533402</v>
      </c>
    </row>
    <row r="80" spans="1:52" ht="13.5" customHeight="1">
      <c r="B80" s="284"/>
      <c r="C80" s="345"/>
      <c r="D80" s="53" t="s">
        <v>67</v>
      </c>
      <c r="E80" s="181">
        <v>11</v>
      </c>
      <c r="F80" s="182">
        <v>5782303</v>
      </c>
      <c r="G80" s="218">
        <v>8</v>
      </c>
      <c r="H80" s="198">
        <f t="shared" si="30"/>
        <v>0.72727272727272729</v>
      </c>
      <c r="I80" s="182">
        <f t="shared" si="31"/>
        <v>722787.875</v>
      </c>
      <c r="J80" s="181">
        <v>17</v>
      </c>
      <c r="K80" s="182">
        <v>5704903</v>
      </c>
      <c r="L80" s="218">
        <v>13</v>
      </c>
      <c r="M80" s="198">
        <f t="shared" si="44"/>
        <v>0.76470588235294112</v>
      </c>
      <c r="N80" s="182">
        <f t="shared" si="32"/>
        <v>438838.69230769231</v>
      </c>
      <c r="O80" s="181">
        <v>3429</v>
      </c>
      <c r="P80" s="182">
        <v>377562947</v>
      </c>
      <c r="Q80" s="218">
        <v>2631</v>
      </c>
      <c r="R80" s="198">
        <f t="shared" si="45"/>
        <v>0.76727909011373574</v>
      </c>
      <c r="S80" s="182">
        <f t="shared" si="33"/>
        <v>143505.49106803496</v>
      </c>
      <c r="T80" s="181">
        <v>2438</v>
      </c>
      <c r="U80" s="182">
        <v>464903133</v>
      </c>
      <c r="V80" s="218">
        <v>2082</v>
      </c>
      <c r="W80" s="198">
        <f t="shared" si="46"/>
        <v>0.85397867104183756</v>
      </c>
      <c r="X80" s="218">
        <f t="shared" si="34"/>
        <v>223296.41354466858</v>
      </c>
      <c r="Y80" s="181">
        <v>1546</v>
      </c>
      <c r="Z80" s="182">
        <v>230650811</v>
      </c>
      <c r="AA80" s="218">
        <v>1373</v>
      </c>
      <c r="AB80" s="198">
        <f t="shared" si="47"/>
        <v>0.88809831824062091</v>
      </c>
      <c r="AC80" s="182">
        <f t="shared" si="35"/>
        <v>167990.39402767661</v>
      </c>
      <c r="AD80" s="181">
        <v>846</v>
      </c>
      <c r="AE80" s="182">
        <v>137782105</v>
      </c>
      <c r="AF80" s="218">
        <v>755</v>
      </c>
      <c r="AG80" s="198">
        <f t="shared" si="48"/>
        <v>0.89243498817966904</v>
      </c>
      <c r="AH80" s="182">
        <f t="shared" si="36"/>
        <v>182492.85430463575</v>
      </c>
      <c r="AI80" s="181">
        <v>345</v>
      </c>
      <c r="AJ80" s="182">
        <v>39392895</v>
      </c>
      <c r="AK80" s="218">
        <v>274</v>
      </c>
      <c r="AL80" s="198">
        <f t="shared" si="49"/>
        <v>0.79420289855072468</v>
      </c>
      <c r="AM80" s="182">
        <f t="shared" si="37"/>
        <v>143769.68978102191</v>
      </c>
      <c r="AN80" s="181">
        <f t="shared" si="29"/>
        <v>8632</v>
      </c>
      <c r="AO80" s="182">
        <f t="shared" si="29"/>
        <v>1261779097</v>
      </c>
      <c r="AP80" s="218">
        <f t="shared" si="29"/>
        <v>7136</v>
      </c>
      <c r="AQ80" s="198">
        <f t="shared" si="38"/>
        <v>0.82669138090824834</v>
      </c>
      <c r="AR80" s="218">
        <f t="shared" si="39"/>
        <v>176818.819646861</v>
      </c>
      <c r="AS80" s="69"/>
      <c r="AT80" s="69"/>
      <c r="AU80" s="2">
        <v>75</v>
      </c>
      <c r="AV80" s="56" t="s">
        <v>192</v>
      </c>
      <c r="AW80" s="28">
        <f t="shared" si="43"/>
        <v>105025.99555371383</v>
      </c>
      <c r="AX80" s="170">
        <f t="shared" si="41"/>
        <v>0.88034679611267586</v>
      </c>
      <c r="AY80" s="28">
        <f t="shared" si="40"/>
        <v>200976.39811726371</v>
      </c>
      <c r="AZ80" s="170">
        <f t="shared" si="42"/>
        <v>0.84131902918760548</v>
      </c>
    </row>
    <row r="81" spans="2:46" ht="13.5" customHeight="1">
      <c r="B81" s="282">
        <v>26</v>
      </c>
      <c r="C81" s="343" t="s">
        <v>30</v>
      </c>
      <c r="D81" s="54" t="s">
        <v>312</v>
      </c>
      <c r="E81" s="175">
        <v>39</v>
      </c>
      <c r="F81" s="176">
        <v>2446088</v>
      </c>
      <c r="G81" s="201">
        <v>31</v>
      </c>
      <c r="H81" s="194">
        <f t="shared" si="30"/>
        <v>0.79487179487179482</v>
      </c>
      <c r="I81" s="176">
        <f t="shared" si="31"/>
        <v>78906.06451612903</v>
      </c>
      <c r="J81" s="175">
        <v>92</v>
      </c>
      <c r="K81" s="176">
        <v>8072640</v>
      </c>
      <c r="L81" s="201">
        <v>78</v>
      </c>
      <c r="M81" s="194">
        <f t="shared" si="44"/>
        <v>0.84782608695652173</v>
      </c>
      <c r="N81" s="176">
        <f t="shared" si="32"/>
        <v>103495.38461538461</v>
      </c>
      <c r="O81" s="175">
        <v>13698</v>
      </c>
      <c r="P81" s="176">
        <v>1127266386</v>
      </c>
      <c r="Q81" s="201">
        <v>11601</v>
      </c>
      <c r="R81" s="194">
        <f t="shared" si="45"/>
        <v>0.84691195795006569</v>
      </c>
      <c r="S81" s="176">
        <f t="shared" si="33"/>
        <v>97169.760020687871</v>
      </c>
      <c r="T81" s="175">
        <v>9526</v>
      </c>
      <c r="U81" s="176">
        <v>878910934</v>
      </c>
      <c r="V81" s="201">
        <v>8424</v>
      </c>
      <c r="W81" s="194">
        <f t="shared" si="46"/>
        <v>0.88431660718034855</v>
      </c>
      <c r="X81" s="201">
        <f t="shared" si="34"/>
        <v>104334.15645773979</v>
      </c>
      <c r="Y81" s="175">
        <v>4074</v>
      </c>
      <c r="Z81" s="176">
        <v>414232772</v>
      </c>
      <c r="AA81" s="201">
        <v>3708</v>
      </c>
      <c r="AB81" s="194">
        <f t="shared" si="47"/>
        <v>0.91016200294550809</v>
      </c>
      <c r="AC81" s="176">
        <f t="shared" si="35"/>
        <v>111713.26105717367</v>
      </c>
      <c r="AD81" s="175">
        <v>1209</v>
      </c>
      <c r="AE81" s="176">
        <v>146755097</v>
      </c>
      <c r="AF81" s="201">
        <v>1127</v>
      </c>
      <c r="AG81" s="194">
        <f t="shared" si="48"/>
        <v>0.93217535153019027</v>
      </c>
      <c r="AH81" s="176">
        <f t="shared" si="36"/>
        <v>130217.47737355813</v>
      </c>
      <c r="AI81" s="175">
        <v>215</v>
      </c>
      <c r="AJ81" s="176">
        <v>24827124</v>
      </c>
      <c r="AK81" s="201">
        <v>202</v>
      </c>
      <c r="AL81" s="194">
        <f t="shared" si="49"/>
        <v>0.93953488372093019</v>
      </c>
      <c r="AM81" s="176">
        <f t="shared" si="37"/>
        <v>122906.55445544554</v>
      </c>
      <c r="AN81" s="175">
        <f t="shared" si="29"/>
        <v>28853</v>
      </c>
      <c r="AO81" s="176">
        <f t="shared" si="29"/>
        <v>2602511041</v>
      </c>
      <c r="AP81" s="201">
        <f t="shared" si="29"/>
        <v>25171</v>
      </c>
      <c r="AQ81" s="194">
        <f t="shared" si="38"/>
        <v>0.87238762000485215</v>
      </c>
      <c r="AR81" s="201">
        <f t="shared" si="39"/>
        <v>103393.23193357435</v>
      </c>
      <c r="AS81" s="69"/>
      <c r="AT81" s="69"/>
    </row>
    <row r="82" spans="2:46" ht="13.5" customHeight="1">
      <c r="B82" s="283"/>
      <c r="C82" s="344"/>
      <c r="D82" s="49" t="s">
        <v>313</v>
      </c>
      <c r="E82" s="224">
        <v>202</v>
      </c>
      <c r="F82" s="212">
        <v>66842342</v>
      </c>
      <c r="G82" s="209">
        <v>174</v>
      </c>
      <c r="H82" s="196">
        <f t="shared" si="30"/>
        <v>0.86138613861386137</v>
      </c>
      <c r="I82" s="212">
        <f t="shared" si="31"/>
        <v>384151.3908045977</v>
      </c>
      <c r="J82" s="224">
        <v>512</v>
      </c>
      <c r="K82" s="212">
        <v>304084844</v>
      </c>
      <c r="L82" s="209">
        <v>436</v>
      </c>
      <c r="M82" s="196">
        <f t="shared" si="44"/>
        <v>0.8515625</v>
      </c>
      <c r="N82" s="212">
        <f t="shared" si="32"/>
        <v>697442.30275229353</v>
      </c>
      <c r="O82" s="224">
        <v>39114</v>
      </c>
      <c r="P82" s="212">
        <v>5701319331</v>
      </c>
      <c r="Q82" s="209">
        <v>30747</v>
      </c>
      <c r="R82" s="196">
        <f t="shared" si="45"/>
        <v>0.78608682313238232</v>
      </c>
      <c r="S82" s="212">
        <f t="shared" si="33"/>
        <v>185426.84915601523</v>
      </c>
      <c r="T82" s="224">
        <v>31514</v>
      </c>
      <c r="U82" s="212">
        <v>5858661001</v>
      </c>
      <c r="V82" s="209">
        <v>27395</v>
      </c>
      <c r="W82" s="196">
        <f t="shared" si="46"/>
        <v>0.86929618582217427</v>
      </c>
      <c r="X82" s="209">
        <f t="shared" si="34"/>
        <v>213858.7698850155</v>
      </c>
      <c r="Y82" s="224">
        <v>19821</v>
      </c>
      <c r="Z82" s="212">
        <v>3603501145</v>
      </c>
      <c r="AA82" s="209">
        <v>17623</v>
      </c>
      <c r="AB82" s="196">
        <f t="shared" si="47"/>
        <v>0.8891075122344988</v>
      </c>
      <c r="AC82" s="212">
        <f t="shared" si="35"/>
        <v>204477.16875673836</v>
      </c>
      <c r="AD82" s="224">
        <v>9511</v>
      </c>
      <c r="AE82" s="212">
        <v>1634265157</v>
      </c>
      <c r="AF82" s="209">
        <v>8299</v>
      </c>
      <c r="AG82" s="196">
        <f t="shared" si="48"/>
        <v>0.87256860477342024</v>
      </c>
      <c r="AH82" s="212">
        <f t="shared" si="36"/>
        <v>196923.14218580551</v>
      </c>
      <c r="AI82" s="224">
        <v>3277</v>
      </c>
      <c r="AJ82" s="212">
        <v>483874422</v>
      </c>
      <c r="AK82" s="209">
        <v>2676</v>
      </c>
      <c r="AL82" s="196">
        <f t="shared" si="49"/>
        <v>0.81660054928288073</v>
      </c>
      <c r="AM82" s="212">
        <f t="shared" si="37"/>
        <v>180820.03811659192</v>
      </c>
      <c r="AN82" s="224">
        <f t="shared" si="29"/>
        <v>103951</v>
      </c>
      <c r="AO82" s="212">
        <f t="shared" si="29"/>
        <v>17652548242</v>
      </c>
      <c r="AP82" s="209">
        <f t="shared" si="29"/>
        <v>87350</v>
      </c>
      <c r="AQ82" s="196">
        <f t="shared" si="38"/>
        <v>0.84029975661609801</v>
      </c>
      <c r="AR82" s="209">
        <f t="shared" si="39"/>
        <v>202089.84821980537</v>
      </c>
      <c r="AS82" s="69"/>
      <c r="AT82" s="69"/>
    </row>
    <row r="83" spans="2:46" ht="13.5" customHeight="1">
      <c r="B83" s="284"/>
      <c r="C83" s="345"/>
      <c r="D83" s="53" t="s">
        <v>67</v>
      </c>
      <c r="E83" s="181">
        <v>241</v>
      </c>
      <c r="F83" s="182">
        <v>69288430</v>
      </c>
      <c r="G83" s="218">
        <v>205</v>
      </c>
      <c r="H83" s="198">
        <f t="shared" si="30"/>
        <v>0.85062240663900412</v>
      </c>
      <c r="I83" s="182">
        <f t="shared" si="31"/>
        <v>337992.34146341466</v>
      </c>
      <c r="J83" s="181">
        <v>604</v>
      </c>
      <c r="K83" s="182">
        <v>312157484</v>
      </c>
      <c r="L83" s="218">
        <v>514</v>
      </c>
      <c r="M83" s="198">
        <f t="shared" si="44"/>
        <v>0.85099337748344372</v>
      </c>
      <c r="N83" s="182">
        <f t="shared" si="32"/>
        <v>607310.28015564207</v>
      </c>
      <c r="O83" s="181">
        <v>52812</v>
      </c>
      <c r="P83" s="182">
        <v>6828585717</v>
      </c>
      <c r="Q83" s="218">
        <v>42348</v>
      </c>
      <c r="R83" s="198">
        <f t="shared" si="45"/>
        <v>0.8018632129061577</v>
      </c>
      <c r="S83" s="182">
        <f t="shared" si="33"/>
        <v>161249.30851516011</v>
      </c>
      <c r="T83" s="181">
        <v>41040</v>
      </c>
      <c r="U83" s="182">
        <v>6737571935</v>
      </c>
      <c r="V83" s="218">
        <v>35819</v>
      </c>
      <c r="W83" s="198">
        <f t="shared" si="46"/>
        <v>0.87278265107212472</v>
      </c>
      <c r="X83" s="218">
        <f t="shared" si="34"/>
        <v>188100.50350372709</v>
      </c>
      <c r="Y83" s="181">
        <v>23895</v>
      </c>
      <c r="Z83" s="182">
        <v>4017733917</v>
      </c>
      <c r="AA83" s="218">
        <v>21331</v>
      </c>
      <c r="AB83" s="198">
        <f t="shared" si="47"/>
        <v>0.89269721699100235</v>
      </c>
      <c r="AC83" s="182">
        <f t="shared" si="35"/>
        <v>188351.8783460691</v>
      </c>
      <c r="AD83" s="181">
        <v>10720</v>
      </c>
      <c r="AE83" s="182">
        <v>1781020254</v>
      </c>
      <c r="AF83" s="218">
        <v>9426</v>
      </c>
      <c r="AG83" s="198">
        <f t="shared" si="48"/>
        <v>0.87929104477611941</v>
      </c>
      <c r="AH83" s="182">
        <f t="shared" si="36"/>
        <v>188947.61871419477</v>
      </c>
      <c r="AI83" s="181">
        <v>3492</v>
      </c>
      <c r="AJ83" s="182">
        <v>508701546</v>
      </c>
      <c r="AK83" s="218">
        <v>2878</v>
      </c>
      <c r="AL83" s="198">
        <f t="shared" si="49"/>
        <v>0.82416953035509732</v>
      </c>
      <c r="AM83" s="182">
        <f t="shared" si="37"/>
        <v>176755.22793606672</v>
      </c>
      <c r="AN83" s="181">
        <f t="shared" si="29"/>
        <v>132804</v>
      </c>
      <c r="AO83" s="182">
        <f t="shared" si="29"/>
        <v>20255059283</v>
      </c>
      <c r="AP83" s="218">
        <f t="shared" si="29"/>
        <v>112521</v>
      </c>
      <c r="AQ83" s="198">
        <f t="shared" si="38"/>
        <v>0.84727116653112855</v>
      </c>
      <c r="AR83" s="218">
        <f t="shared" si="39"/>
        <v>180011.36928217844</v>
      </c>
      <c r="AS83" s="69"/>
      <c r="AT83" s="69"/>
    </row>
    <row r="84" spans="2:46" ht="13.5" customHeight="1">
      <c r="B84" s="282">
        <v>27</v>
      </c>
      <c r="C84" s="343" t="s">
        <v>31</v>
      </c>
      <c r="D84" s="54" t="s">
        <v>312</v>
      </c>
      <c r="E84" s="175">
        <v>6</v>
      </c>
      <c r="F84" s="176">
        <v>392991</v>
      </c>
      <c r="G84" s="201">
        <v>4</v>
      </c>
      <c r="H84" s="194">
        <f t="shared" si="30"/>
        <v>0.66666666666666663</v>
      </c>
      <c r="I84" s="176">
        <f t="shared" si="31"/>
        <v>98247.75</v>
      </c>
      <c r="J84" s="175">
        <v>15</v>
      </c>
      <c r="K84" s="176">
        <v>2003912</v>
      </c>
      <c r="L84" s="201">
        <v>13</v>
      </c>
      <c r="M84" s="194">
        <f t="shared" si="44"/>
        <v>0.8666666666666667</v>
      </c>
      <c r="N84" s="176">
        <f t="shared" si="32"/>
        <v>154147.07692307694</v>
      </c>
      <c r="O84" s="175">
        <v>1876</v>
      </c>
      <c r="P84" s="176">
        <v>172177859</v>
      </c>
      <c r="Q84" s="201">
        <v>1603</v>
      </c>
      <c r="R84" s="194">
        <f t="shared" si="45"/>
        <v>0.85447761194029848</v>
      </c>
      <c r="S84" s="176">
        <f t="shared" si="33"/>
        <v>107409.76855895197</v>
      </c>
      <c r="T84" s="175">
        <v>1311</v>
      </c>
      <c r="U84" s="176">
        <v>131621482</v>
      </c>
      <c r="V84" s="201">
        <v>1163</v>
      </c>
      <c r="W84" s="194">
        <f t="shared" si="46"/>
        <v>0.88710907704042719</v>
      </c>
      <c r="X84" s="201">
        <f t="shared" si="34"/>
        <v>113174.10318142734</v>
      </c>
      <c r="Y84" s="175">
        <v>610</v>
      </c>
      <c r="Z84" s="176">
        <v>69163818</v>
      </c>
      <c r="AA84" s="201">
        <v>567</v>
      </c>
      <c r="AB84" s="194">
        <f t="shared" si="47"/>
        <v>0.92950819672131146</v>
      </c>
      <c r="AC84" s="176">
        <f t="shared" si="35"/>
        <v>121982.04232804233</v>
      </c>
      <c r="AD84" s="175">
        <v>214</v>
      </c>
      <c r="AE84" s="176">
        <v>23377917</v>
      </c>
      <c r="AF84" s="201">
        <v>198</v>
      </c>
      <c r="AG84" s="194">
        <f t="shared" si="48"/>
        <v>0.92523364485981308</v>
      </c>
      <c r="AH84" s="176">
        <f t="shared" si="36"/>
        <v>118070.28787878787</v>
      </c>
      <c r="AI84" s="175">
        <v>47</v>
      </c>
      <c r="AJ84" s="176">
        <v>8118625</v>
      </c>
      <c r="AK84" s="201">
        <v>43</v>
      </c>
      <c r="AL84" s="194">
        <f t="shared" si="49"/>
        <v>0.91489361702127658</v>
      </c>
      <c r="AM84" s="176">
        <f t="shared" si="37"/>
        <v>188805.23255813954</v>
      </c>
      <c r="AN84" s="175">
        <f t="shared" si="29"/>
        <v>4079</v>
      </c>
      <c r="AO84" s="176">
        <f t="shared" si="29"/>
        <v>406856604</v>
      </c>
      <c r="AP84" s="201">
        <f t="shared" si="29"/>
        <v>3591</v>
      </c>
      <c r="AQ84" s="194">
        <f t="shared" si="38"/>
        <v>0.88036283402794802</v>
      </c>
      <c r="AR84" s="201">
        <f t="shared" si="39"/>
        <v>113298.97076023392</v>
      </c>
      <c r="AS84" s="69"/>
      <c r="AT84" s="69"/>
    </row>
    <row r="85" spans="2:46" ht="13.5" customHeight="1">
      <c r="B85" s="283"/>
      <c r="C85" s="344"/>
      <c r="D85" s="49" t="s">
        <v>313</v>
      </c>
      <c r="E85" s="224">
        <v>37</v>
      </c>
      <c r="F85" s="212">
        <v>12865041</v>
      </c>
      <c r="G85" s="209">
        <v>32</v>
      </c>
      <c r="H85" s="196">
        <f t="shared" si="30"/>
        <v>0.86486486486486491</v>
      </c>
      <c r="I85" s="212">
        <f t="shared" si="31"/>
        <v>402032.53125</v>
      </c>
      <c r="J85" s="224">
        <v>86</v>
      </c>
      <c r="K85" s="212">
        <v>57023262</v>
      </c>
      <c r="L85" s="209">
        <v>73</v>
      </c>
      <c r="M85" s="196">
        <f t="shared" si="44"/>
        <v>0.84883720930232553</v>
      </c>
      <c r="N85" s="212">
        <f t="shared" si="32"/>
        <v>781140.57534246577</v>
      </c>
      <c r="O85" s="224">
        <v>6470</v>
      </c>
      <c r="P85" s="212">
        <v>931657224</v>
      </c>
      <c r="Q85" s="209">
        <v>5084</v>
      </c>
      <c r="R85" s="196">
        <f t="shared" si="45"/>
        <v>0.78578052550231836</v>
      </c>
      <c r="S85" s="212">
        <f t="shared" si="33"/>
        <v>183252.79779701022</v>
      </c>
      <c r="T85" s="224">
        <v>4967</v>
      </c>
      <c r="U85" s="212">
        <v>959465623</v>
      </c>
      <c r="V85" s="209">
        <v>4355</v>
      </c>
      <c r="W85" s="196">
        <f t="shared" si="46"/>
        <v>0.87678679283269578</v>
      </c>
      <c r="X85" s="209">
        <f t="shared" si="34"/>
        <v>220313.57588978187</v>
      </c>
      <c r="Y85" s="224">
        <v>3190</v>
      </c>
      <c r="Z85" s="212">
        <v>573405705</v>
      </c>
      <c r="AA85" s="209">
        <v>2830</v>
      </c>
      <c r="AB85" s="196">
        <f t="shared" si="47"/>
        <v>0.88714733542319746</v>
      </c>
      <c r="AC85" s="212">
        <f t="shared" si="35"/>
        <v>202616.85689045937</v>
      </c>
      <c r="AD85" s="224">
        <v>1788</v>
      </c>
      <c r="AE85" s="212">
        <v>310062954</v>
      </c>
      <c r="AF85" s="209">
        <v>1561</v>
      </c>
      <c r="AG85" s="196">
        <f t="shared" si="48"/>
        <v>0.87304250559284113</v>
      </c>
      <c r="AH85" s="212">
        <f t="shared" si="36"/>
        <v>198630.97629724536</v>
      </c>
      <c r="AI85" s="224">
        <v>631</v>
      </c>
      <c r="AJ85" s="212">
        <v>96230075</v>
      </c>
      <c r="AK85" s="209">
        <v>518</v>
      </c>
      <c r="AL85" s="196">
        <f t="shared" si="49"/>
        <v>0.82091917591125196</v>
      </c>
      <c r="AM85" s="212">
        <f t="shared" si="37"/>
        <v>185772.34555984556</v>
      </c>
      <c r="AN85" s="224">
        <f t="shared" si="29"/>
        <v>17169</v>
      </c>
      <c r="AO85" s="212">
        <f t="shared" si="29"/>
        <v>2940709884</v>
      </c>
      <c r="AP85" s="209">
        <f t="shared" si="29"/>
        <v>14453</v>
      </c>
      <c r="AQ85" s="196">
        <f t="shared" si="38"/>
        <v>0.84180790960451979</v>
      </c>
      <c r="AR85" s="209">
        <f t="shared" si="39"/>
        <v>203467.09222998685</v>
      </c>
      <c r="AS85" s="69"/>
      <c r="AT85" s="69"/>
    </row>
    <row r="86" spans="2:46" ht="13.5" customHeight="1">
      <c r="B86" s="284"/>
      <c r="C86" s="345"/>
      <c r="D86" s="53" t="s">
        <v>67</v>
      </c>
      <c r="E86" s="181">
        <v>43</v>
      </c>
      <c r="F86" s="182">
        <v>13258032</v>
      </c>
      <c r="G86" s="218">
        <v>36</v>
      </c>
      <c r="H86" s="198">
        <f t="shared" si="30"/>
        <v>0.83720930232558144</v>
      </c>
      <c r="I86" s="182">
        <f t="shared" si="31"/>
        <v>368278.66666666669</v>
      </c>
      <c r="J86" s="181">
        <v>101</v>
      </c>
      <c r="K86" s="182">
        <v>59027174</v>
      </c>
      <c r="L86" s="218">
        <v>86</v>
      </c>
      <c r="M86" s="198">
        <f t="shared" si="44"/>
        <v>0.85148514851485146</v>
      </c>
      <c r="N86" s="182">
        <f t="shared" si="32"/>
        <v>686362.48837209307</v>
      </c>
      <c r="O86" s="181">
        <v>8346</v>
      </c>
      <c r="P86" s="182">
        <v>1103835083</v>
      </c>
      <c r="Q86" s="218">
        <v>6687</v>
      </c>
      <c r="R86" s="198">
        <f t="shared" si="45"/>
        <v>0.80122214234363764</v>
      </c>
      <c r="S86" s="182">
        <f t="shared" si="33"/>
        <v>165071.79347988634</v>
      </c>
      <c r="T86" s="181">
        <v>6278</v>
      </c>
      <c r="U86" s="182">
        <v>1091087105</v>
      </c>
      <c r="V86" s="218">
        <v>5518</v>
      </c>
      <c r="W86" s="198">
        <f t="shared" si="46"/>
        <v>0.87894233832430713</v>
      </c>
      <c r="X86" s="218">
        <f t="shared" si="34"/>
        <v>197732.34958318231</v>
      </c>
      <c r="Y86" s="181">
        <v>3800</v>
      </c>
      <c r="Z86" s="182">
        <v>642569523</v>
      </c>
      <c r="AA86" s="218">
        <v>3397</v>
      </c>
      <c r="AB86" s="198">
        <f t="shared" si="47"/>
        <v>0.8939473684210526</v>
      </c>
      <c r="AC86" s="182">
        <f t="shared" si="35"/>
        <v>189157.94024138947</v>
      </c>
      <c r="AD86" s="181">
        <v>2002</v>
      </c>
      <c r="AE86" s="182">
        <v>333440871</v>
      </c>
      <c r="AF86" s="218">
        <v>1759</v>
      </c>
      <c r="AG86" s="198">
        <f t="shared" si="48"/>
        <v>0.87862137862137857</v>
      </c>
      <c r="AH86" s="182">
        <f t="shared" si="36"/>
        <v>189562.7464468448</v>
      </c>
      <c r="AI86" s="181">
        <v>678</v>
      </c>
      <c r="AJ86" s="182">
        <v>104348700</v>
      </c>
      <c r="AK86" s="218">
        <v>561</v>
      </c>
      <c r="AL86" s="198">
        <f t="shared" si="49"/>
        <v>0.82743362831858402</v>
      </c>
      <c r="AM86" s="182">
        <f t="shared" si="37"/>
        <v>186004.81283422461</v>
      </c>
      <c r="AN86" s="181">
        <f t="shared" si="29"/>
        <v>21248</v>
      </c>
      <c r="AO86" s="182">
        <f t="shared" si="29"/>
        <v>3347566488</v>
      </c>
      <c r="AP86" s="218">
        <f t="shared" si="29"/>
        <v>18044</v>
      </c>
      <c r="AQ86" s="198">
        <f t="shared" si="38"/>
        <v>0.84920933734939763</v>
      </c>
      <c r="AR86" s="218">
        <f t="shared" si="39"/>
        <v>185522.41675903348</v>
      </c>
      <c r="AS86" s="69"/>
      <c r="AT86" s="69"/>
    </row>
    <row r="87" spans="2:46" ht="13.5" customHeight="1">
      <c r="B87" s="282">
        <v>28</v>
      </c>
      <c r="C87" s="343" t="s">
        <v>32</v>
      </c>
      <c r="D87" s="54" t="s">
        <v>312</v>
      </c>
      <c r="E87" s="175">
        <v>1</v>
      </c>
      <c r="F87" s="176">
        <v>0</v>
      </c>
      <c r="G87" s="201">
        <v>0</v>
      </c>
      <c r="H87" s="194">
        <f t="shared" si="30"/>
        <v>0</v>
      </c>
      <c r="I87" s="176" t="str">
        <f t="shared" si="31"/>
        <v>-</v>
      </c>
      <c r="J87" s="175">
        <v>13</v>
      </c>
      <c r="K87" s="176">
        <v>1052020</v>
      </c>
      <c r="L87" s="201">
        <v>13</v>
      </c>
      <c r="M87" s="194">
        <f t="shared" si="44"/>
        <v>1</v>
      </c>
      <c r="N87" s="176">
        <f t="shared" si="32"/>
        <v>80924.61538461539</v>
      </c>
      <c r="O87" s="175">
        <v>1919</v>
      </c>
      <c r="P87" s="176">
        <v>165323522</v>
      </c>
      <c r="Q87" s="201">
        <v>1641</v>
      </c>
      <c r="R87" s="194">
        <f t="shared" si="45"/>
        <v>0.85513288170922352</v>
      </c>
      <c r="S87" s="176">
        <f t="shared" si="33"/>
        <v>100745.59536867763</v>
      </c>
      <c r="T87" s="175">
        <v>1280</v>
      </c>
      <c r="U87" s="176">
        <v>113600842</v>
      </c>
      <c r="V87" s="201">
        <v>1155</v>
      </c>
      <c r="W87" s="194">
        <f t="shared" si="46"/>
        <v>0.90234375</v>
      </c>
      <c r="X87" s="201">
        <f t="shared" si="34"/>
        <v>98355.707359307358</v>
      </c>
      <c r="Y87" s="175">
        <v>463</v>
      </c>
      <c r="Z87" s="176">
        <v>49528467</v>
      </c>
      <c r="AA87" s="201">
        <v>426</v>
      </c>
      <c r="AB87" s="194">
        <f t="shared" si="47"/>
        <v>0.92008639308855289</v>
      </c>
      <c r="AC87" s="176">
        <f t="shared" si="35"/>
        <v>116264.00704225352</v>
      </c>
      <c r="AD87" s="175">
        <v>122</v>
      </c>
      <c r="AE87" s="176">
        <v>10429399</v>
      </c>
      <c r="AF87" s="201">
        <v>115</v>
      </c>
      <c r="AG87" s="194">
        <f t="shared" si="48"/>
        <v>0.94262295081967218</v>
      </c>
      <c r="AH87" s="176">
        <f t="shared" si="36"/>
        <v>90690.426086956519</v>
      </c>
      <c r="AI87" s="175">
        <v>16</v>
      </c>
      <c r="AJ87" s="176">
        <v>1254897</v>
      </c>
      <c r="AK87" s="201">
        <v>16</v>
      </c>
      <c r="AL87" s="194">
        <f t="shared" si="49"/>
        <v>1</v>
      </c>
      <c r="AM87" s="176">
        <f t="shared" si="37"/>
        <v>78431.0625</v>
      </c>
      <c r="AN87" s="175">
        <f t="shared" si="29"/>
        <v>3814</v>
      </c>
      <c r="AO87" s="176">
        <f t="shared" si="29"/>
        <v>341189147</v>
      </c>
      <c r="AP87" s="201">
        <f t="shared" si="29"/>
        <v>3366</v>
      </c>
      <c r="AQ87" s="194">
        <f t="shared" si="38"/>
        <v>0.88253801782905084</v>
      </c>
      <c r="AR87" s="201">
        <f t="shared" si="39"/>
        <v>101363.38294711824</v>
      </c>
      <c r="AS87" s="69"/>
      <c r="AT87" s="69"/>
    </row>
    <row r="88" spans="2:46" ht="13.5" customHeight="1">
      <c r="B88" s="283"/>
      <c r="C88" s="344"/>
      <c r="D88" s="49" t="s">
        <v>313</v>
      </c>
      <c r="E88" s="224">
        <v>28</v>
      </c>
      <c r="F88" s="212">
        <v>9183043</v>
      </c>
      <c r="G88" s="209">
        <v>24</v>
      </c>
      <c r="H88" s="196">
        <f t="shared" si="30"/>
        <v>0.8571428571428571</v>
      </c>
      <c r="I88" s="212">
        <f t="shared" si="31"/>
        <v>382626.79166666669</v>
      </c>
      <c r="J88" s="224">
        <v>91</v>
      </c>
      <c r="K88" s="212">
        <v>50542297</v>
      </c>
      <c r="L88" s="209">
        <v>81</v>
      </c>
      <c r="M88" s="196">
        <f t="shared" si="44"/>
        <v>0.89010989010989006</v>
      </c>
      <c r="N88" s="212">
        <f t="shared" si="32"/>
        <v>623978.97530864202</v>
      </c>
      <c r="O88" s="224">
        <v>5622</v>
      </c>
      <c r="P88" s="212">
        <v>810031853</v>
      </c>
      <c r="Q88" s="209">
        <v>4573</v>
      </c>
      <c r="R88" s="196">
        <f t="shared" si="45"/>
        <v>0.81341159729633583</v>
      </c>
      <c r="S88" s="212">
        <f t="shared" si="33"/>
        <v>177133.5781762519</v>
      </c>
      <c r="T88" s="224">
        <v>4608</v>
      </c>
      <c r="U88" s="212">
        <v>917395830</v>
      </c>
      <c r="V88" s="209">
        <v>4075</v>
      </c>
      <c r="W88" s="196">
        <f t="shared" si="46"/>
        <v>0.88433159722222221</v>
      </c>
      <c r="X88" s="209">
        <f t="shared" si="34"/>
        <v>225127.81104294478</v>
      </c>
      <c r="Y88" s="224">
        <v>2686</v>
      </c>
      <c r="Z88" s="212">
        <v>518674949</v>
      </c>
      <c r="AA88" s="209">
        <v>2409</v>
      </c>
      <c r="AB88" s="196">
        <f t="shared" si="47"/>
        <v>0.89687267311988084</v>
      </c>
      <c r="AC88" s="212">
        <f t="shared" si="35"/>
        <v>215307.16023246161</v>
      </c>
      <c r="AD88" s="224">
        <v>1176</v>
      </c>
      <c r="AE88" s="212">
        <v>215198413</v>
      </c>
      <c r="AF88" s="209">
        <v>1032</v>
      </c>
      <c r="AG88" s="196">
        <f t="shared" si="48"/>
        <v>0.87755102040816324</v>
      </c>
      <c r="AH88" s="212">
        <f t="shared" si="36"/>
        <v>208525.59399224806</v>
      </c>
      <c r="AI88" s="224">
        <v>395</v>
      </c>
      <c r="AJ88" s="212">
        <v>46057995</v>
      </c>
      <c r="AK88" s="209">
        <v>304</v>
      </c>
      <c r="AL88" s="196">
        <f t="shared" si="49"/>
        <v>0.76962025316455696</v>
      </c>
      <c r="AM88" s="212">
        <f t="shared" si="37"/>
        <v>151506.5625</v>
      </c>
      <c r="AN88" s="224">
        <f t="shared" si="29"/>
        <v>14606</v>
      </c>
      <c r="AO88" s="212">
        <f t="shared" si="29"/>
        <v>2567084380</v>
      </c>
      <c r="AP88" s="209">
        <f t="shared" si="29"/>
        <v>12498</v>
      </c>
      <c r="AQ88" s="196">
        <f t="shared" si="38"/>
        <v>0.85567574969190741</v>
      </c>
      <c r="AR88" s="209">
        <f t="shared" si="39"/>
        <v>205399.61433829414</v>
      </c>
      <c r="AS88" s="69"/>
      <c r="AT88" s="69"/>
    </row>
    <row r="89" spans="2:46" ht="13.5" customHeight="1">
      <c r="B89" s="284"/>
      <c r="C89" s="345"/>
      <c r="D89" s="53" t="s">
        <v>67</v>
      </c>
      <c r="E89" s="181">
        <v>29</v>
      </c>
      <c r="F89" s="182">
        <v>9183043</v>
      </c>
      <c r="G89" s="218">
        <v>24</v>
      </c>
      <c r="H89" s="198">
        <f t="shared" si="30"/>
        <v>0.82758620689655171</v>
      </c>
      <c r="I89" s="182">
        <f t="shared" si="31"/>
        <v>382626.79166666669</v>
      </c>
      <c r="J89" s="181">
        <v>104</v>
      </c>
      <c r="K89" s="182">
        <v>51594317</v>
      </c>
      <c r="L89" s="218">
        <v>94</v>
      </c>
      <c r="M89" s="198">
        <f t="shared" si="44"/>
        <v>0.90384615384615385</v>
      </c>
      <c r="N89" s="182">
        <f t="shared" si="32"/>
        <v>548875.71276595746</v>
      </c>
      <c r="O89" s="181">
        <v>7541</v>
      </c>
      <c r="P89" s="182">
        <v>975355375</v>
      </c>
      <c r="Q89" s="218">
        <v>6214</v>
      </c>
      <c r="R89" s="198">
        <f t="shared" si="45"/>
        <v>0.82402864341599258</v>
      </c>
      <c r="S89" s="182">
        <f t="shared" si="33"/>
        <v>156960.95510138397</v>
      </c>
      <c r="T89" s="181">
        <v>5888</v>
      </c>
      <c r="U89" s="182">
        <v>1030996672</v>
      </c>
      <c r="V89" s="218">
        <v>5230</v>
      </c>
      <c r="W89" s="198">
        <f t="shared" si="46"/>
        <v>0.88824728260869568</v>
      </c>
      <c r="X89" s="218">
        <f t="shared" si="34"/>
        <v>197131.2948374761</v>
      </c>
      <c r="Y89" s="181">
        <v>3149</v>
      </c>
      <c r="Z89" s="182">
        <v>568203416</v>
      </c>
      <c r="AA89" s="218">
        <v>2835</v>
      </c>
      <c r="AB89" s="198">
        <f t="shared" si="47"/>
        <v>0.90028580501746591</v>
      </c>
      <c r="AC89" s="182">
        <f t="shared" si="35"/>
        <v>200424.48536155204</v>
      </c>
      <c r="AD89" s="181">
        <v>1298</v>
      </c>
      <c r="AE89" s="182">
        <v>225627812</v>
      </c>
      <c r="AF89" s="218">
        <v>1147</v>
      </c>
      <c r="AG89" s="198">
        <f t="shared" si="48"/>
        <v>0.88366718027734981</v>
      </c>
      <c r="AH89" s="182">
        <f t="shared" si="36"/>
        <v>196711.25719267654</v>
      </c>
      <c r="AI89" s="181">
        <v>411</v>
      </c>
      <c r="AJ89" s="182">
        <v>47312892</v>
      </c>
      <c r="AK89" s="218">
        <v>320</v>
      </c>
      <c r="AL89" s="198">
        <f t="shared" si="49"/>
        <v>0.77858880778588813</v>
      </c>
      <c r="AM89" s="182">
        <f t="shared" si="37"/>
        <v>147852.78750000001</v>
      </c>
      <c r="AN89" s="181">
        <f t="shared" si="29"/>
        <v>18420</v>
      </c>
      <c r="AO89" s="182">
        <f t="shared" si="29"/>
        <v>2908273527</v>
      </c>
      <c r="AP89" s="218">
        <f t="shared" si="29"/>
        <v>15864</v>
      </c>
      <c r="AQ89" s="198">
        <f t="shared" si="38"/>
        <v>0.86123778501628667</v>
      </c>
      <c r="AR89" s="218">
        <f t="shared" si="39"/>
        <v>183325.36100605145</v>
      </c>
      <c r="AS89" s="69"/>
      <c r="AT89" s="69"/>
    </row>
    <row r="90" spans="2:46" ht="13.5" customHeight="1">
      <c r="B90" s="282">
        <v>29</v>
      </c>
      <c r="C90" s="343" t="s">
        <v>33</v>
      </c>
      <c r="D90" s="54" t="s">
        <v>312</v>
      </c>
      <c r="E90" s="175">
        <v>8</v>
      </c>
      <c r="F90" s="176">
        <v>308971</v>
      </c>
      <c r="G90" s="201">
        <v>5</v>
      </c>
      <c r="H90" s="194">
        <f t="shared" si="30"/>
        <v>0.625</v>
      </c>
      <c r="I90" s="176">
        <f t="shared" si="31"/>
        <v>61794.2</v>
      </c>
      <c r="J90" s="175">
        <v>14</v>
      </c>
      <c r="K90" s="176">
        <v>2271123</v>
      </c>
      <c r="L90" s="201">
        <v>13</v>
      </c>
      <c r="M90" s="194">
        <f t="shared" si="44"/>
        <v>0.9285714285714286</v>
      </c>
      <c r="N90" s="176">
        <f t="shared" si="32"/>
        <v>174701.76923076922</v>
      </c>
      <c r="O90" s="175">
        <v>1476</v>
      </c>
      <c r="P90" s="176">
        <v>121524309</v>
      </c>
      <c r="Q90" s="201">
        <v>1265</v>
      </c>
      <c r="R90" s="194">
        <f t="shared" si="45"/>
        <v>0.85704607046070458</v>
      </c>
      <c r="S90" s="176">
        <f t="shared" si="33"/>
        <v>96066.647430830039</v>
      </c>
      <c r="T90" s="175">
        <v>1095</v>
      </c>
      <c r="U90" s="176">
        <v>104191377</v>
      </c>
      <c r="V90" s="201">
        <v>975</v>
      </c>
      <c r="W90" s="194">
        <f t="shared" si="46"/>
        <v>0.8904109589041096</v>
      </c>
      <c r="X90" s="201">
        <f t="shared" si="34"/>
        <v>106862.95076923077</v>
      </c>
      <c r="Y90" s="175">
        <v>534</v>
      </c>
      <c r="Z90" s="176">
        <v>49463488</v>
      </c>
      <c r="AA90" s="201">
        <v>487</v>
      </c>
      <c r="AB90" s="194">
        <f t="shared" si="47"/>
        <v>0.91198501872659177</v>
      </c>
      <c r="AC90" s="176">
        <f t="shared" si="35"/>
        <v>101567.73716632444</v>
      </c>
      <c r="AD90" s="175">
        <v>150</v>
      </c>
      <c r="AE90" s="176">
        <v>22947441</v>
      </c>
      <c r="AF90" s="201">
        <v>142</v>
      </c>
      <c r="AG90" s="194">
        <f t="shared" si="48"/>
        <v>0.94666666666666666</v>
      </c>
      <c r="AH90" s="176">
        <f t="shared" si="36"/>
        <v>161601.69718309859</v>
      </c>
      <c r="AI90" s="175">
        <v>21</v>
      </c>
      <c r="AJ90" s="176">
        <v>2396987</v>
      </c>
      <c r="AK90" s="201">
        <v>21</v>
      </c>
      <c r="AL90" s="194">
        <f t="shared" si="49"/>
        <v>1</v>
      </c>
      <c r="AM90" s="176">
        <f t="shared" si="37"/>
        <v>114142.23809523809</v>
      </c>
      <c r="AN90" s="175">
        <f t="shared" si="29"/>
        <v>3298</v>
      </c>
      <c r="AO90" s="176">
        <f t="shared" si="29"/>
        <v>303103696</v>
      </c>
      <c r="AP90" s="201">
        <f t="shared" si="29"/>
        <v>2908</v>
      </c>
      <c r="AQ90" s="194">
        <f t="shared" si="38"/>
        <v>0.88174651303820495</v>
      </c>
      <c r="AR90" s="201">
        <f t="shared" si="39"/>
        <v>104230.98211829436</v>
      </c>
      <c r="AS90" s="69"/>
      <c r="AT90" s="69"/>
    </row>
    <row r="91" spans="2:46" ht="13.5" customHeight="1">
      <c r="B91" s="283"/>
      <c r="C91" s="344"/>
      <c r="D91" s="49" t="s">
        <v>313</v>
      </c>
      <c r="E91" s="224">
        <v>23</v>
      </c>
      <c r="F91" s="212">
        <v>7178636</v>
      </c>
      <c r="G91" s="209">
        <v>21</v>
      </c>
      <c r="H91" s="196">
        <f t="shared" si="30"/>
        <v>0.91304347826086951</v>
      </c>
      <c r="I91" s="212">
        <f t="shared" si="31"/>
        <v>341839.80952380953</v>
      </c>
      <c r="J91" s="224">
        <v>57</v>
      </c>
      <c r="K91" s="212">
        <v>71014481</v>
      </c>
      <c r="L91" s="209">
        <v>44</v>
      </c>
      <c r="M91" s="196">
        <f t="shared" si="44"/>
        <v>0.77192982456140347</v>
      </c>
      <c r="N91" s="212">
        <f t="shared" si="32"/>
        <v>1613965.4772727273</v>
      </c>
      <c r="O91" s="224">
        <v>4467</v>
      </c>
      <c r="P91" s="212">
        <v>662209077</v>
      </c>
      <c r="Q91" s="209">
        <v>3512</v>
      </c>
      <c r="R91" s="196">
        <f t="shared" si="45"/>
        <v>0.7862099843295276</v>
      </c>
      <c r="S91" s="212">
        <f t="shared" si="33"/>
        <v>188556.11531890661</v>
      </c>
      <c r="T91" s="224">
        <v>3612</v>
      </c>
      <c r="U91" s="212">
        <v>617148610</v>
      </c>
      <c r="V91" s="209">
        <v>3152</v>
      </c>
      <c r="W91" s="196">
        <f t="shared" si="46"/>
        <v>0.87264673311184937</v>
      </c>
      <c r="X91" s="209">
        <f t="shared" si="34"/>
        <v>195795.87880710661</v>
      </c>
      <c r="Y91" s="224">
        <v>2319</v>
      </c>
      <c r="Z91" s="212">
        <v>478067367</v>
      </c>
      <c r="AA91" s="209">
        <v>2068</v>
      </c>
      <c r="AB91" s="196">
        <f t="shared" si="47"/>
        <v>0.89176369124622679</v>
      </c>
      <c r="AC91" s="212">
        <f t="shared" si="35"/>
        <v>231173.77514506769</v>
      </c>
      <c r="AD91" s="224">
        <v>1136</v>
      </c>
      <c r="AE91" s="212">
        <v>179846501</v>
      </c>
      <c r="AF91" s="209">
        <v>982</v>
      </c>
      <c r="AG91" s="196">
        <f t="shared" si="48"/>
        <v>0.86443661971830987</v>
      </c>
      <c r="AH91" s="212">
        <f t="shared" si="36"/>
        <v>183143.0763747454</v>
      </c>
      <c r="AI91" s="224">
        <v>417</v>
      </c>
      <c r="AJ91" s="212">
        <v>48640641</v>
      </c>
      <c r="AK91" s="209">
        <v>329</v>
      </c>
      <c r="AL91" s="196">
        <f t="shared" si="49"/>
        <v>0.78896882494004794</v>
      </c>
      <c r="AM91" s="212">
        <f t="shared" si="37"/>
        <v>147843.89361702127</v>
      </c>
      <c r="AN91" s="224">
        <f t="shared" si="29"/>
        <v>12031</v>
      </c>
      <c r="AO91" s="212">
        <f t="shared" si="29"/>
        <v>2064105313</v>
      </c>
      <c r="AP91" s="209">
        <f t="shared" si="29"/>
        <v>10108</v>
      </c>
      <c r="AQ91" s="196">
        <f t="shared" si="38"/>
        <v>0.84016291247610342</v>
      </c>
      <c r="AR91" s="209">
        <f t="shared" si="39"/>
        <v>204205.11604669568</v>
      </c>
      <c r="AS91" s="69"/>
      <c r="AT91" s="69"/>
    </row>
    <row r="92" spans="2:46" ht="13.5" customHeight="1">
      <c r="B92" s="284"/>
      <c r="C92" s="345"/>
      <c r="D92" s="53" t="s">
        <v>67</v>
      </c>
      <c r="E92" s="181">
        <v>31</v>
      </c>
      <c r="F92" s="182">
        <v>7487607</v>
      </c>
      <c r="G92" s="218">
        <v>26</v>
      </c>
      <c r="H92" s="198">
        <f t="shared" si="30"/>
        <v>0.83870967741935487</v>
      </c>
      <c r="I92" s="182">
        <f t="shared" si="31"/>
        <v>287984.88461538462</v>
      </c>
      <c r="J92" s="181">
        <v>71</v>
      </c>
      <c r="K92" s="182">
        <v>73285604</v>
      </c>
      <c r="L92" s="218">
        <v>57</v>
      </c>
      <c r="M92" s="198">
        <f t="shared" si="44"/>
        <v>0.80281690140845074</v>
      </c>
      <c r="N92" s="182">
        <f t="shared" si="32"/>
        <v>1285712.350877193</v>
      </c>
      <c r="O92" s="181">
        <v>5943</v>
      </c>
      <c r="P92" s="182">
        <v>783733386</v>
      </c>
      <c r="Q92" s="218">
        <v>4777</v>
      </c>
      <c r="R92" s="198">
        <f t="shared" si="45"/>
        <v>0.80380279320208647</v>
      </c>
      <c r="S92" s="182">
        <f t="shared" si="33"/>
        <v>164063.92840694997</v>
      </c>
      <c r="T92" s="181">
        <v>4707</v>
      </c>
      <c r="U92" s="182">
        <v>721339987</v>
      </c>
      <c r="V92" s="218">
        <v>4127</v>
      </c>
      <c r="W92" s="198">
        <f t="shared" si="46"/>
        <v>0.87677926492458036</v>
      </c>
      <c r="X92" s="218">
        <f t="shared" si="34"/>
        <v>174785.55536709476</v>
      </c>
      <c r="Y92" s="181">
        <v>2853</v>
      </c>
      <c r="Z92" s="182">
        <v>527530855</v>
      </c>
      <c r="AA92" s="218">
        <v>2555</v>
      </c>
      <c r="AB92" s="198">
        <f t="shared" si="47"/>
        <v>0.89554854539081663</v>
      </c>
      <c r="AC92" s="182">
        <f t="shared" si="35"/>
        <v>206470.00195694718</v>
      </c>
      <c r="AD92" s="181">
        <v>1286</v>
      </c>
      <c r="AE92" s="182">
        <v>202793942</v>
      </c>
      <c r="AF92" s="218">
        <v>1124</v>
      </c>
      <c r="AG92" s="198">
        <f t="shared" si="48"/>
        <v>0.87402799377916018</v>
      </c>
      <c r="AH92" s="182">
        <f t="shared" si="36"/>
        <v>180421.6565836299</v>
      </c>
      <c r="AI92" s="181">
        <v>438</v>
      </c>
      <c r="AJ92" s="182">
        <v>51037628</v>
      </c>
      <c r="AK92" s="218">
        <v>350</v>
      </c>
      <c r="AL92" s="198">
        <f t="shared" si="49"/>
        <v>0.79908675799086759</v>
      </c>
      <c r="AM92" s="182">
        <f t="shared" si="37"/>
        <v>145821.79428571428</v>
      </c>
      <c r="AN92" s="181">
        <f t="shared" si="29"/>
        <v>15329</v>
      </c>
      <c r="AO92" s="182">
        <f t="shared" si="29"/>
        <v>2367209009</v>
      </c>
      <c r="AP92" s="218">
        <f t="shared" si="29"/>
        <v>13016</v>
      </c>
      <c r="AQ92" s="198">
        <f t="shared" si="38"/>
        <v>0.84910953095440012</v>
      </c>
      <c r="AR92" s="218">
        <f t="shared" si="39"/>
        <v>181869.16172403196</v>
      </c>
      <c r="AS92" s="69"/>
      <c r="AT92" s="69"/>
    </row>
    <row r="93" spans="2:46" ht="13.5" customHeight="1">
      <c r="B93" s="282">
        <v>30</v>
      </c>
      <c r="C93" s="343" t="s">
        <v>34</v>
      </c>
      <c r="D93" s="54" t="s">
        <v>312</v>
      </c>
      <c r="E93" s="175">
        <v>5</v>
      </c>
      <c r="F93" s="176">
        <v>551189</v>
      </c>
      <c r="G93" s="201">
        <v>5</v>
      </c>
      <c r="H93" s="194">
        <f t="shared" si="30"/>
        <v>1</v>
      </c>
      <c r="I93" s="176">
        <f t="shared" si="31"/>
        <v>110237.8</v>
      </c>
      <c r="J93" s="175">
        <v>14</v>
      </c>
      <c r="K93" s="176">
        <v>945984</v>
      </c>
      <c r="L93" s="201">
        <v>13</v>
      </c>
      <c r="M93" s="194">
        <f t="shared" si="44"/>
        <v>0.9285714285714286</v>
      </c>
      <c r="N93" s="176">
        <f t="shared" si="32"/>
        <v>72768</v>
      </c>
      <c r="O93" s="175">
        <v>2067</v>
      </c>
      <c r="P93" s="176">
        <v>166077222</v>
      </c>
      <c r="Q93" s="201">
        <v>1775</v>
      </c>
      <c r="R93" s="194">
        <f t="shared" si="45"/>
        <v>0.8587324625060474</v>
      </c>
      <c r="S93" s="176">
        <f t="shared" si="33"/>
        <v>93564.632112676059</v>
      </c>
      <c r="T93" s="175">
        <v>1481</v>
      </c>
      <c r="U93" s="176">
        <v>150849219</v>
      </c>
      <c r="V93" s="201">
        <v>1329</v>
      </c>
      <c r="W93" s="194">
        <f t="shared" si="46"/>
        <v>0.89736664415935175</v>
      </c>
      <c r="X93" s="201">
        <f t="shared" si="34"/>
        <v>113505.80812641083</v>
      </c>
      <c r="Y93" s="175">
        <v>611</v>
      </c>
      <c r="Z93" s="176">
        <v>62659289</v>
      </c>
      <c r="AA93" s="201">
        <v>557</v>
      </c>
      <c r="AB93" s="194">
        <f t="shared" si="47"/>
        <v>0.91162029459901806</v>
      </c>
      <c r="AC93" s="176">
        <f t="shared" si="35"/>
        <v>112494.23518850988</v>
      </c>
      <c r="AD93" s="175">
        <v>213</v>
      </c>
      <c r="AE93" s="176">
        <v>30168063</v>
      </c>
      <c r="AF93" s="201">
        <v>199</v>
      </c>
      <c r="AG93" s="194">
        <f t="shared" si="48"/>
        <v>0.93427230046948362</v>
      </c>
      <c r="AH93" s="176">
        <f t="shared" si="36"/>
        <v>151598.30653266332</v>
      </c>
      <c r="AI93" s="175">
        <v>39</v>
      </c>
      <c r="AJ93" s="176">
        <v>3967128</v>
      </c>
      <c r="AK93" s="201">
        <v>37</v>
      </c>
      <c r="AL93" s="194">
        <f t="shared" si="49"/>
        <v>0.94871794871794868</v>
      </c>
      <c r="AM93" s="176">
        <f t="shared" si="37"/>
        <v>107219.67567567568</v>
      </c>
      <c r="AN93" s="175">
        <f t="shared" si="29"/>
        <v>4430</v>
      </c>
      <c r="AO93" s="176">
        <f t="shared" si="29"/>
        <v>415218094</v>
      </c>
      <c r="AP93" s="201">
        <f t="shared" si="29"/>
        <v>3915</v>
      </c>
      <c r="AQ93" s="194">
        <f t="shared" si="38"/>
        <v>0.88374717832957106</v>
      </c>
      <c r="AR93" s="201">
        <f t="shared" si="39"/>
        <v>106058.26155810984</v>
      </c>
      <c r="AS93" s="69"/>
      <c r="AT93" s="69"/>
    </row>
    <row r="94" spans="2:46" ht="13.5" customHeight="1">
      <c r="B94" s="283"/>
      <c r="C94" s="344"/>
      <c r="D94" s="49" t="s">
        <v>313</v>
      </c>
      <c r="E94" s="224">
        <v>27</v>
      </c>
      <c r="F94" s="212">
        <v>9260231</v>
      </c>
      <c r="G94" s="209">
        <v>22</v>
      </c>
      <c r="H94" s="196">
        <f t="shared" si="30"/>
        <v>0.81481481481481477</v>
      </c>
      <c r="I94" s="212">
        <f t="shared" si="31"/>
        <v>420919.59090909088</v>
      </c>
      <c r="J94" s="224">
        <v>60</v>
      </c>
      <c r="K94" s="212">
        <v>24874195</v>
      </c>
      <c r="L94" s="209">
        <v>55</v>
      </c>
      <c r="M94" s="196">
        <f t="shared" si="44"/>
        <v>0.91666666666666663</v>
      </c>
      <c r="N94" s="212">
        <f t="shared" si="32"/>
        <v>452258.09090909088</v>
      </c>
      <c r="O94" s="224">
        <v>5816</v>
      </c>
      <c r="P94" s="212">
        <v>902981511</v>
      </c>
      <c r="Q94" s="209">
        <v>4666</v>
      </c>
      <c r="R94" s="196">
        <f t="shared" si="45"/>
        <v>0.80226960110041268</v>
      </c>
      <c r="S94" s="212">
        <f t="shared" si="33"/>
        <v>193523.68431204458</v>
      </c>
      <c r="T94" s="224">
        <v>4681</v>
      </c>
      <c r="U94" s="212">
        <v>834271329</v>
      </c>
      <c r="V94" s="209">
        <v>4033</v>
      </c>
      <c r="W94" s="196">
        <f t="shared" si="46"/>
        <v>0.86156804101687678</v>
      </c>
      <c r="X94" s="209">
        <f t="shared" si="34"/>
        <v>206861.22712620877</v>
      </c>
      <c r="Y94" s="224">
        <v>3125</v>
      </c>
      <c r="Z94" s="212">
        <v>524418768</v>
      </c>
      <c r="AA94" s="209">
        <v>2795</v>
      </c>
      <c r="AB94" s="196">
        <f t="shared" si="47"/>
        <v>0.89439999999999997</v>
      </c>
      <c r="AC94" s="212">
        <f t="shared" si="35"/>
        <v>187627.46618962433</v>
      </c>
      <c r="AD94" s="224">
        <v>1583</v>
      </c>
      <c r="AE94" s="212">
        <v>274058382</v>
      </c>
      <c r="AF94" s="209">
        <v>1397</v>
      </c>
      <c r="AG94" s="196">
        <f t="shared" si="48"/>
        <v>0.8825015792798484</v>
      </c>
      <c r="AH94" s="212">
        <f t="shared" si="36"/>
        <v>196176.36506800287</v>
      </c>
      <c r="AI94" s="224">
        <v>572</v>
      </c>
      <c r="AJ94" s="212">
        <v>113090161</v>
      </c>
      <c r="AK94" s="209">
        <v>479</v>
      </c>
      <c r="AL94" s="196">
        <f t="shared" si="49"/>
        <v>0.83741258741258739</v>
      </c>
      <c r="AM94" s="212">
        <f t="shared" si="37"/>
        <v>236096.36951983298</v>
      </c>
      <c r="AN94" s="224">
        <f t="shared" si="29"/>
        <v>15864</v>
      </c>
      <c r="AO94" s="212">
        <f t="shared" si="29"/>
        <v>2682954577</v>
      </c>
      <c r="AP94" s="209">
        <f t="shared" si="29"/>
        <v>13447</v>
      </c>
      <c r="AQ94" s="196">
        <f t="shared" si="38"/>
        <v>0.84764246091780127</v>
      </c>
      <c r="AR94" s="209">
        <f t="shared" si="39"/>
        <v>199520.67948241244</v>
      </c>
      <c r="AS94" s="69"/>
      <c r="AT94" s="69"/>
    </row>
    <row r="95" spans="2:46" ht="13.5" customHeight="1">
      <c r="B95" s="284"/>
      <c r="C95" s="345"/>
      <c r="D95" s="53" t="s">
        <v>67</v>
      </c>
      <c r="E95" s="181">
        <v>32</v>
      </c>
      <c r="F95" s="182">
        <v>9811420</v>
      </c>
      <c r="G95" s="218">
        <v>27</v>
      </c>
      <c r="H95" s="198">
        <f t="shared" si="30"/>
        <v>0.84375</v>
      </c>
      <c r="I95" s="182">
        <f t="shared" si="31"/>
        <v>363385.9259259259</v>
      </c>
      <c r="J95" s="181">
        <v>74</v>
      </c>
      <c r="K95" s="182">
        <v>25820179</v>
      </c>
      <c r="L95" s="218">
        <v>68</v>
      </c>
      <c r="M95" s="198">
        <f t="shared" si="44"/>
        <v>0.91891891891891897</v>
      </c>
      <c r="N95" s="182">
        <f t="shared" si="32"/>
        <v>379708.51470588235</v>
      </c>
      <c r="O95" s="181">
        <v>7883</v>
      </c>
      <c r="P95" s="182">
        <v>1069058733</v>
      </c>
      <c r="Q95" s="218">
        <v>6441</v>
      </c>
      <c r="R95" s="198">
        <f t="shared" si="45"/>
        <v>0.81707471774705065</v>
      </c>
      <c r="S95" s="182">
        <f t="shared" si="33"/>
        <v>165977.13600372613</v>
      </c>
      <c r="T95" s="181">
        <v>6162</v>
      </c>
      <c r="U95" s="182">
        <v>985120548</v>
      </c>
      <c r="V95" s="218">
        <v>5362</v>
      </c>
      <c r="W95" s="198">
        <f t="shared" si="46"/>
        <v>0.87017202207075628</v>
      </c>
      <c r="X95" s="218">
        <f t="shared" si="34"/>
        <v>183722.59380828048</v>
      </c>
      <c r="Y95" s="181">
        <v>3736</v>
      </c>
      <c r="Z95" s="182">
        <v>587078057</v>
      </c>
      <c r="AA95" s="218">
        <v>3352</v>
      </c>
      <c r="AB95" s="198">
        <f t="shared" si="47"/>
        <v>0.89721627408993576</v>
      </c>
      <c r="AC95" s="182">
        <f t="shared" si="35"/>
        <v>175142.61843675419</v>
      </c>
      <c r="AD95" s="181">
        <v>1796</v>
      </c>
      <c r="AE95" s="182">
        <v>304226445</v>
      </c>
      <c r="AF95" s="218">
        <v>1596</v>
      </c>
      <c r="AG95" s="198">
        <f t="shared" si="48"/>
        <v>0.88864142538975499</v>
      </c>
      <c r="AH95" s="182">
        <f t="shared" si="36"/>
        <v>190618.07330827069</v>
      </c>
      <c r="AI95" s="181">
        <v>611</v>
      </c>
      <c r="AJ95" s="182">
        <v>117057289</v>
      </c>
      <c r="AK95" s="218">
        <v>516</v>
      </c>
      <c r="AL95" s="198">
        <f t="shared" si="49"/>
        <v>0.84451718494271688</v>
      </c>
      <c r="AM95" s="182">
        <f t="shared" si="37"/>
        <v>226855.21124031008</v>
      </c>
      <c r="AN95" s="181">
        <f t="shared" si="29"/>
        <v>20294</v>
      </c>
      <c r="AO95" s="182">
        <f t="shared" si="29"/>
        <v>3098172671</v>
      </c>
      <c r="AP95" s="218">
        <f t="shared" si="29"/>
        <v>17362</v>
      </c>
      <c r="AQ95" s="198">
        <f t="shared" si="38"/>
        <v>0.8555238001379718</v>
      </c>
      <c r="AR95" s="218">
        <f t="shared" si="39"/>
        <v>178445.60943439696</v>
      </c>
      <c r="AS95" s="69"/>
      <c r="AT95" s="69"/>
    </row>
    <row r="96" spans="2:46" ht="13.5" customHeight="1">
      <c r="B96" s="282">
        <v>31</v>
      </c>
      <c r="C96" s="343" t="s">
        <v>35</v>
      </c>
      <c r="D96" s="54" t="s">
        <v>312</v>
      </c>
      <c r="E96" s="175">
        <v>7</v>
      </c>
      <c r="F96" s="176">
        <v>312929</v>
      </c>
      <c r="G96" s="201">
        <v>6</v>
      </c>
      <c r="H96" s="194">
        <f t="shared" si="30"/>
        <v>0.8571428571428571</v>
      </c>
      <c r="I96" s="176">
        <f t="shared" si="31"/>
        <v>52154.833333333336</v>
      </c>
      <c r="J96" s="175">
        <v>18</v>
      </c>
      <c r="K96" s="176">
        <v>531386</v>
      </c>
      <c r="L96" s="201">
        <v>12</v>
      </c>
      <c r="M96" s="194">
        <f t="shared" si="44"/>
        <v>0.66666666666666663</v>
      </c>
      <c r="N96" s="176">
        <f t="shared" si="32"/>
        <v>44282.166666666664</v>
      </c>
      <c r="O96" s="175">
        <v>3354</v>
      </c>
      <c r="P96" s="176">
        <v>232701539</v>
      </c>
      <c r="Q96" s="201">
        <v>2744</v>
      </c>
      <c r="R96" s="194">
        <f t="shared" si="45"/>
        <v>0.81812760882528324</v>
      </c>
      <c r="S96" s="176">
        <f t="shared" si="33"/>
        <v>84803.767857142855</v>
      </c>
      <c r="T96" s="175">
        <v>2188</v>
      </c>
      <c r="U96" s="176">
        <v>180776895</v>
      </c>
      <c r="V96" s="201">
        <v>1863</v>
      </c>
      <c r="W96" s="194">
        <f t="shared" si="46"/>
        <v>0.85146252285191959</v>
      </c>
      <c r="X96" s="201">
        <f t="shared" si="34"/>
        <v>97035.370370370365</v>
      </c>
      <c r="Y96" s="175">
        <v>838</v>
      </c>
      <c r="Z96" s="176">
        <v>79084233</v>
      </c>
      <c r="AA96" s="201">
        <v>746</v>
      </c>
      <c r="AB96" s="194">
        <f t="shared" si="47"/>
        <v>0.89021479713603824</v>
      </c>
      <c r="AC96" s="176">
        <f t="shared" si="35"/>
        <v>106011.03619302949</v>
      </c>
      <c r="AD96" s="175">
        <v>225</v>
      </c>
      <c r="AE96" s="176">
        <v>28057420</v>
      </c>
      <c r="AF96" s="201">
        <v>202</v>
      </c>
      <c r="AG96" s="194">
        <f t="shared" si="48"/>
        <v>0.89777777777777779</v>
      </c>
      <c r="AH96" s="176">
        <f t="shared" si="36"/>
        <v>138898.1188118812</v>
      </c>
      <c r="AI96" s="175">
        <v>43</v>
      </c>
      <c r="AJ96" s="176">
        <v>3594385</v>
      </c>
      <c r="AK96" s="201">
        <v>40</v>
      </c>
      <c r="AL96" s="194">
        <f t="shared" si="49"/>
        <v>0.93023255813953487</v>
      </c>
      <c r="AM96" s="176">
        <f t="shared" si="37"/>
        <v>89859.625</v>
      </c>
      <c r="AN96" s="175">
        <f t="shared" si="29"/>
        <v>6673</v>
      </c>
      <c r="AO96" s="176">
        <f t="shared" si="29"/>
        <v>525058787</v>
      </c>
      <c r="AP96" s="201">
        <f t="shared" si="29"/>
        <v>5613</v>
      </c>
      <c r="AQ96" s="194">
        <f t="shared" si="38"/>
        <v>0.8411509066386933</v>
      </c>
      <c r="AR96" s="201">
        <f t="shared" si="39"/>
        <v>93543.343488330662</v>
      </c>
      <c r="AS96" s="69"/>
      <c r="AT96" s="69"/>
    </row>
    <row r="97" spans="1:52" ht="13.5" customHeight="1">
      <c r="A97" s="55"/>
      <c r="B97" s="283"/>
      <c r="C97" s="344"/>
      <c r="D97" s="49" t="s">
        <v>313</v>
      </c>
      <c r="E97" s="224">
        <v>40</v>
      </c>
      <c r="F97" s="212">
        <v>13322934</v>
      </c>
      <c r="G97" s="209">
        <v>34</v>
      </c>
      <c r="H97" s="196">
        <f t="shared" si="30"/>
        <v>0.85</v>
      </c>
      <c r="I97" s="212">
        <f t="shared" si="31"/>
        <v>391851</v>
      </c>
      <c r="J97" s="224">
        <v>126</v>
      </c>
      <c r="K97" s="212">
        <v>57584596</v>
      </c>
      <c r="L97" s="209">
        <v>104</v>
      </c>
      <c r="M97" s="196">
        <f t="shared" si="44"/>
        <v>0.82539682539682535</v>
      </c>
      <c r="N97" s="212">
        <f t="shared" si="32"/>
        <v>553698.0384615385</v>
      </c>
      <c r="O97" s="224">
        <v>8364</v>
      </c>
      <c r="P97" s="212">
        <v>1116010144</v>
      </c>
      <c r="Q97" s="209">
        <v>6344</v>
      </c>
      <c r="R97" s="196">
        <f t="shared" si="45"/>
        <v>0.75848876135820187</v>
      </c>
      <c r="S97" s="212">
        <f t="shared" si="33"/>
        <v>175915.84867591425</v>
      </c>
      <c r="T97" s="224">
        <v>6740</v>
      </c>
      <c r="U97" s="212">
        <v>1212335840</v>
      </c>
      <c r="V97" s="209">
        <v>5763</v>
      </c>
      <c r="W97" s="196">
        <f t="shared" si="46"/>
        <v>0.85504451038575668</v>
      </c>
      <c r="X97" s="209">
        <f t="shared" si="34"/>
        <v>210365.40690612528</v>
      </c>
      <c r="Y97" s="224">
        <v>4075</v>
      </c>
      <c r="Z97" s="212">
        <v>678611917</v>
      </c>
      <c r="AA97" s="209">
        <v>3596</v>
      </c>
      <c r="AB97" s="196">
        <f t="shared" si="47"/>
        <v>0.88245398773006134</v>
      </c>
      <c r="AC97" s="212">
        <f t="shared" si="35"/>
        <v>188712.99137931035</v>
      </c>
      <c r="AD97" s="224">
        <v>1759</v>
      </c>
      <c r="AE97" s="212">
        <v>314474794</v>
      </c>
      <c r="AF97" s="209">
        <v>1514</v>
      </c>
      <c r="AG97" s="196">
        <f t="shared" si="48"/>
        <v>0.86071631608868671</v>
      </c>
      <c r="AH97" s="212">
        <f t="shared" si="36"/>
        <v>207711.22457067372</v>
      </c>
      <c r="AI97" s="224">
        <v>551</v>
      </c>
      <c r="AJ97" s="212">
        <v>69598336</v>
      </c>
      <c r="AK97" s="209">
        <v>461</v>
      </c>
      <c r="AL97" s="196">
        <f t="shared" si="49"/>
        <v>0.83666061705989114</v>
      </c>
      <c r="AM97" s="212">
        <f t="shared" si="37"/>
        <v>150972.52928416486</v>
      </c>
      <c r="AN97" s="224">
        <f t="shared" si="29"/>
        <v>21655</v>
      </c>
      <c r="AO97" s="212">
        <f t="shared" si="29"/>
        <v>3461938561</v>
      </c>
      <c r="AP97" s="209">
        <f t="shared" si="29"/>
        <v>17816</v>
      </c>
      <c r="AQ97" s="196">
        <f t="shared" si="38"/>
        <v>0.82271992611406142</v>
      </c>
      <c r="AR97" s="244">
        <f t="shared" si="39"/>
        <v>194316.26408845981</v>
      </c>
      <c r="AS97" s="69"/>
      <c r="AT97" s="69"/>
    </row>
    <row r="98" spans="1:52" ht="13.5" customHeight="1">
      <c r="A98" s="55"/>
      <c r="B98" s="284"/>
      <c r="C98" s="345"/>
      <c r="D98" s="53" t="s">
        <v>67</v>
      </c>
      <c r="E98" s="181">
        <v>47</v>
      </c>
      <c r="F98" s="182">
        <v>13635863</v>
      </c>
      <c r="G98" s="218">
        <v>40</v>
      </c>
      <c r="H98" s="198">
        <f t="shared" si="30"/>
        <v>0.85106382978723405</v>
      </c>
      <c r="I98" s="182">
        <f t="shared" si="31"/>
        <v>340896.57500000001</v>
      </c>
      <c r="J98" s="181">
        <v>144</v>
      </c>
      <c r="K98" s="182">
        <v>58115982</v>
      </c>
      <c r="L98" s="218">
        <v>116</v>
      </c>
      <c r="M98" s="198">
        <f t="shared" si="44"/>
        <v>0.80555555555555558</v>
      </c>
      <c r="N98" s="182">
        <f t="shared" si="32"/>
        <v>500999.8448275862</v>
      </c>
      <c r="O98" s="181">
        <v>11718</v>
      </c>
      <c r="P98" s="182">
        <v>1348711683</v>
      </c>
      <c r="Q98" s="218">
        <v>9088</v>
      </c>
      <c r="R98" s="198">
        <f t="shared" si="45"/>
        <v>0.77555896910735622</v>
      </c>
      <c r="S98" s="182">
        <f t="shared" si="33"/>
        <v>148405.77497799296</v>
      </c>
      <c r="T98" s="181">
        <v>8928</v>
      </c>
      <c r="U98" s="182">
        <v>1393112735</v>
      </c>
      <c r="V98" s="218">
        <v>7626</v>
      </c>
      <c r="W98" s="198">
        <f t="shared" si="46"/>
        <v>0.85416666666666663</v>
      </c>
      <c r="X98" s="218">
        <f t="shared" si="34"/>
        <v>182679.35156045109</v>
      </c>
      <c r="Y98" s="181">
        <v>4913</v>
      </c>
      <c r="Z98" s="182">
        <v>757696150</v>
      </c>
      <c r="AA98" s="218">
        <v>4342</v>
      </c>
      <c r="AB98" s="198">
        <f t="shared" si="47"/>
        <v>0.88377773254630576</v>
      </c>
      <c r="AC98" s="182">
        <f t="shared" si="35"/>
        <v>174503.94979272224</v>
      </c>
      <c r="AD98" s="181">
        <v>1984</v>
      </c>
      <c r="AE98" s="182">
        <v>342532214</v>
      </c>
      <c r="AF98" s="218">
        <v>1716</v>
      </c>
      <c r="AG98" s="198">
        <f t="shared" si="48"/>
        <v>0.86491935483870963</v>
      </c>
      <c r="AH98" s="182">
        <f t="shared" si="36"/>
        <v>199610.84731934732</v>
      </c>
      <c r="AI98" s="181">
        <v>594</v>
      </c>
      <c r="AJ98" s="182">
        <v>73192721</v>
      </c>
      <c r="AK98" s="218">
        <v>501</v>
      </c>
      <c r="AL98" s="198">
        <f t="shared" si="49"/>
        <v>0.84343434343434343</v>
      </c>
      <c r="AM98" s="182">
        <f t="shared" si="37"/>
        <v>146093.25548902195</v>
      </c>
      <c r="AN98" s="181">
        <f t="shared" si="29"/>
        <v>28328</v>
      </c>
      <c r="AO98" s="182">
        <f t="shared" si="29"/>
        <v>3986997348</v>
      </c>
      <c r="AP98" s="218">
        <f t="shared" si="29"/>
        <v>23429</v>
      </c>
      <c r="AQ98" s="198">
        <f t="shared" si="38"/>
        <v>0.82706156452979385</v>
      </c>
      <c r="AR98" s="218">
        <f t="shared" si="39"/>
        <v>170173.60314140594</v>
      </c>
      <c r="AS98" s="69"/>
      <c r="AT98" s="69"/>
      <c r="AV98" s="2"/>
      <c r="AW98" s="59"/>
      <c r="AX98" s="59"/>
      <c r="AY98" s="59"/>
      <c r="AZ98" s="59"/>
    </row>
    <row r="99" spans="1:52" ht="13.5" customHeight="1">
      <c r="A99" s="55"/>
      <c r="B99" s="282">
        <v>32</v>
      </c>
      <c r="C99" s="343" t="s">
        <v>36</v>
      </c>
      <c r="D99" s="54" t="s">
        <v>312</v>
      </c>
      <c r="E99" s="175">
        <v>12</v>
      </c>
      <c r="F99" s="176">
        <v>880008</v>
      </c>
      <c r="G99" s="201">
        <v>11</v>
      </c>
      <c r="H99" s="194">
        <f t="shared" si="30"/>
        <v>0.91666666666666663</v>
      </c>
      <c r="I99" s="176">
        <f t="shared" si="31"/>
        <v>80000.727272727279</v>
      </c>
      <c r="J99" s="175">
        <v>12</v>
      </c>
      <c r="K99" s="176">
        <v>792174</v>
      </c>
      <c r="L99" s="201">
        <v>9</v>
      </c>
      <c r="M99" s="194">
        <f t="shared" si="44"/>
        <v>0.75</v>
      </c>
      <c r="N99" s="176">
        <f t="shared" si="32"/>
        <v>88019.333333333328</v>
      </c>
      <c r="O99" s="175">
        <v>2115</v>
      </c>
      <c r="P99" s="176">
        <v>185880585</v>
      </c>
      <c r="Q99" s="201">
        <v>1787</v>
      </c>
      <c r="R99" s="194">
        <f t="shared" si="45"/>
        <v>0.84491725768321513</v>
      </c>
      <c r="S99" s="176">
        <f t="shared" si="33"/>
        <v>104018.23447118075</v>
      </c>
      <c r="T99" s="175">
        <v>1560</v>
      </c>
      <c r="U99" s="176">
        <v>129739898</v>
      </c>
      <c r="V99" s="201">
        <v>1377</v>
      </c>
      <c r="W99" s="194">
        <f t="shared" si="46"/>
        <v>0.88269230769230766</v>
      </c>
      <c r="X99" s="201">
        <f t="shared" si="34"/>
        <v>94219.243282498181</v>
      </c>
      <c r="Y99" s="175">
        <v>771</v>
      </c>
      <c r="Z99" s="176">
        <v>73863569</v>
      </c>
      <c r="AA99" s="201">
        <v>696</v>
      </c>
      <c r="AB99" s="194">
        <f t="shared" si="47"/>
        <v>0.90272373540856032</v>
      </c>
      <c r="AC99" s="176">
        <f t="shared" si="35"/>
        <v>106125.81752873563</v>
      </c>
      <c r="AD99" s="175">
        <v>204</v>
      </c>
      <c r="AE99" s="176">
        <v>23711924</v>
      </c>
      <c r="AF99" s="201">
        <v>195</v>
      </c>
      <c r="AG99" s="194">
        <f t="shared" si="48"/>
        <v>0.95588235294117652</v>
      </c>
      <c r="AH99" s="176">
        <f t="shared" si="36"/>
        <v>121599.61025641026</v>
      </c>
      <c r="AI99" s="175">
        <v>36</v>
      </c>
      <c r="AJ99" s="176">
        <v>4472857</v>
      </c>
      <c r="AK99" s="201">
        <v>34</v>
      </c>
      <c r="AL99" s="194">
        <f t="shared" si="49"/>
        <v>0.94444444444444442</v>
      </c>
      <c r="AM99" s="176">
        <f t="shared" si="37"/>
        <v>131554.61764705883</v>
      </c>
      <c r="AN99" s="175">
        <f t="shared" si="29"/>
        <v>4710</v>
      </c>
      <c r="AO99" s="176">
        <f t="shared" si="29"/>
        <v>419341015</v>
      </c>
      <c r="AP99" s="201">
        <f t="shared" si="29"/>
        <v>4109</v>
      </c>
      <c r="AQ99" s="194">
        <f t="shared" si="38"/>
        <v>0.87239915074309982</v>
      </c>
      <c r="AR99" s="201">
        <f t="shared" si="39"/>
        <v>102054.27476271598</v>
      </c>
      <c r="AS99" s="69"/>
      <c r="AT99" s="69"/>
      <c r="AV99" s="60"/>
      <c r="AW99" s="59"/>
      <c r="AX99" s="59"/>
      <c r="AY99" s="59"/>
      <c r="AZ99" s="59"/>
    </row>
    <row r="100" spans="1:52" ht="13.5" customHeight="1">
      <c r="A100" s="55"/>
      <c r="B100" s="283"/>
      <c r="C100" s="344"/>
      <c r="D100" s="49" t="s">
        <v>313</v>
      </c>
      <c r="E100" s="224">
        <v>41</v>
      </c>
      <c r="F100" s="212">
        <v>14293445</v>
      </c>
      <c r="G100" s="209">
        <v>36</v>
      </c>
      <c r="H100" s="196">
        <f t="shared" si="30"/>
        <v>0.87804878048780488</v>
      </c>
      <c r="I100" s="212">
        <f t="shared" si="31"/>
        <v>397040.13888888888</v>
      </c>
      <c r="J100" s="224">
        <v>76</v>
      </c>
      <c r="K100" s="212">
        <v>37503645</v>
      </c>
      <c r="L100" s="209">
        <v>66</v>
      </c>
      <c r="M100" s="196">
        <f t="shared" si="44"/>
        <v>0.86842105263157898</v>
      </c>
      <c r="N100" s="212">
        <f t="shared" si="32"/>
        <v>568237.04545454541</v>
      </c>
      <c r="O100" s="224">
        <v>6392</v>
      </c>
      <c r="P100" s="212">
        <v>1011445158</v>
      </c>
      <c r="Q100" s="209">
        <v>5016</v>
      </c>
      <c r="R100" s="196">
        <f t="shared" si="45"/>
        <v>0.78473091364205261</v>
      </c>
      <c r="S100" s="212">
        <f t="shared" si="33"/>
        <v>201643.77153110047</v>
      </c>
      <c r="T100" s="224">
        <v>5378</v>
      </c>
      <c r="U100" s="212">
        <v>1029060640</v>
      </c>
      <c r="V100" s="209">
        <v>4682</v>
      </c>
      <c r="W100" s="196">
        <f t="shared" si="46"/>
        <v>0.87058386017106726</v>
      </c>
      <c r="X100" s="209">
        <f t="shared" si="34"/>
        <v>219790.82443400257</v>
      </c>
      <c r="Y100" s="224">
        <v>3542</v>
      </c>
      <c r="Z100" s="212">
        <v>649519539</v>
      </c>
      <c r="AA100" s="209">
        <v>3138</v>
      </c>
      <c r="AB100" s="196">
        <f t="shared" si="47"/>
        <v>0.885940146809712</v>
      </c>
      <c r="AC100" s="212">
        <f t="shared" si="35"/>
        <v>206985.19407265773</v>
      </c>
      <c r="AD100" s="224">
        <v>1647</v>
      </c>
      <c r="AE100" s="212">
        <v>249558938</v>
      </c>
      <c r="AF100" s="209">
        <v>1449</v>
      </c>
      <c r="AG100" s="196">
        <f t="shared" si="48"/>
        <v>0.8797814207650273</v>
      </c>
      <c r="AH100" s="212">
        <f t="shared" si="36"/>
        <v>172228.39061421671</v>
      </c>
      <c r="AI100" s="224">
        <v>563</v>
      </c>
      <c r="AJ100" s="212">
        <v>95182000</v>
      </c>
      <c r="AK100" s="209">
        <v>459</v>
      </c>
      <c r="AL100" s="196">
        <f t="shared" si="49"/>
        <v>0.81527531083481353</v>
      </c>
      <c r="AM100" s="212">
        <f t="shared" si="37"/>
        <v>207368.1917211329</v>
      </c>
      <c r="AN100" s="224">
        <f t="shared" si="29"/>
        <v>17639</v>
      </c>
      <c r="AO100" s="212">
        <f t="shared" si="29"/>
        <v>3086563365</v>
      </c>
      <c r="AP100" s="209">
        <f t="shared" si="29"/>
        <v>14846</v>
      </c>
      <c r="AQ100" s="196">
        <f t="shared" si="38"/>
        <v>0.84165769034525761</v>
      </c>
      <c r="AR100" s="209">
        <f t="shared" si="39"/>
        <v>207905.38629933988</v>
      </c>
      <c r="AS100" s="69"/>
      <c r="AT100" s="69"/>
      <c r="AV100" s="60"/>
      <c r="AW100" s="59"/>
      <c r="AX100" s="59"/>
      <c r="AY100" s="59"/>
      <c r="AZ100" s="59"/>
    </row>
    <row r="101" spans="1:52" ht="13.5" customHeight="1">
      <c r="A101" s="55"/>
      <c r="B101" s="284"/>
      <c r="C101" s="345"/>
      <c r="D101" s="53" t="s">
        <v>67</v>
      </c>
      <c r="E101" s="181">
        <v>53</v>
      </c>
      <c r="F101" s="182">
        <v>15173453</v>
      </c>
      <c r="G101" s="218">
        <v>47</v>
      </c>
      <c r="H101" s="198">
        <f t="shared" si="30"/>
        <v>0.8867924528301887</v>
      </c>
      <c r="I101" s="182">
        <f t="shared" si="31"/>
        <v>322839.42553191487</v>
      </c>
      <c r="J101" s="181">
        <v>88</v>
      </c>
      <c r="K101" s="182">
        <v>38295819</v>
      </c>
      <c r="L101" s="218">
        <v>75</v>
      </c>
      <c r="M101" s="198">
        <f t="shared" si="44"/>
        <v>0.85227272727272729</v>
      </c>
      <c r="N101" s="182">
        <f t="shared" si="32"/>
        <v>510610.92</v>
      </c>
      <c r="O101" s="181">
        <v>8507</v>
      </c>
      <c r="P101" s="182">
        <v>1197325743</v>
      </c>
      <c r="Q101" s="218">
        <v>6803</v>
      </c>
      <c r="R101" s="198">
        <f t="shared" si="45"/>
        <v>0.79969436934289406</v>
      </c>
      <c r="S101" s="182">
        <f t="shared" si="33"/>
        <v>175999.66823460237</v>
      </c>
      <c r="T101" s="181">
        <v>6938</v>
      </c>
      <c r="U101" s="182">
        <v>1158800538</v>
      </c>
      <c r="V101" s="218">
        <v>6059</v>
      </c>
      <c r="W101" s="198">
        <f t="shared" si="46"/>
        <v>0.87330642836552319</v>
      </c>
      <c r="X101" s="218">
        <f t="shared" si="34"/>
        <v>191252.77075424988</v>
      </c>
      <c r="Y101" s="181">
        <v>4313</v>
      </c>
      <c r="Z101" s="182">
        <v>723383108</v>
      </c>
      <c r="AA101" s="218">
        <v>3834</v>
      </c>
      <c r="AB101" s="198">
        <f t="shared" si="47"/>
        <v>0.88894041270577329</v>
      </c>
      <c r="AC101" s="182">
        <f t="shared" si="35"/>
        <v>188675.82368283777</v>
      </c>
      <c r="AD101" s="181">
        <v>1851</v>
      </c>
      <c r="AE101" s="182">
        <v>273270862</v>
      </c>
      <c r="AF101" s="218">
        <v>1644</v>
      </c>
      <c r="AG101" s="198">
        <f t="shared" si="48"/>
        <v>0.88816855753646673</v>
      </c>
      <c r="AH101" s="182">
        <f t="shared" si="36"/>
        <v>166223.15206812651</v>
      </c>
      <c r="AI101" s="181">
        <v>599</v>
      </c>
      <c r="AJ101" s="182">
        <v>99654857</v>
      </c>
      <c r="AK101" s="218">
        <v>493</v>
      </c>
      <c r="AL101" s="198">
        <f t="shared" si="49"/>
        <v>0.82303839732888151</v>
      </c>
      <c r="AM101" s="182">
        <f t="shared" si="37"/>
        <v>202139.66937119677</v>
      </c>
      <c r="AN101" s="181">
        <f t="shared" si="29"/>
        <v>22349</v>
      </c>
      <c r="AO101" s="182">
        <f t="shared" si="29"/>
        <v>3505904380</v>
      </c>
      <c r="AP101" s="218">
        <f t="shared" si="29"/>
        <v>18955</v>
      </c>
      <c r="AQ101" s="198">
        <f t="shared" si="38"/>
        <v>0.84813638194102647</v>
      </c>
      <c r="AR101" s="218">
        <f t="shared" si="39"/>
        <v>184959.34476391453</v>
      </c>
      <c r="AS101" s="69"/>
      <c r="AT101" s="69"/>
      <c r="AV101" s="60"/>
      <c r="AW101" s="59"/>
      <c r="AX101" s="59"/>
      <c r="AY101" s="59"/>
      <c r="AZ101" s="59"/>
    </row>
    <row r="102" spans="1:52" ht="13.5" customHeight="1">
      <c r="B102" s="282">
        <v>33</v>
      </c>
      <c r="C102" s="343" t="s">
        <v>37</v>
      </c>
      <c r="D102" s="54" t="s">
        <v>312</v>
      </c>
      <c r="E102" s="175">
        <v>0</v>
      </c>
      <c r="F102" s="176">
        <v>0</v>
      </c>
      <c r="G102" s="201">
        <v>0</v>
      </c>
      <c r="H102" s="194" t="str">
        <f t="shared" si="30"/>
        <v>-</v>
      </c>
      <c r="I102" s="176" t="str">
        <f t="shared" si="31"/>
        <v>-</v>
      </c>
      <c r="J102" s="175">
        <v>6</v>
      </c>
      <c r="K102" s="176">
        <v>476041</v>
      </c>
      <c r="L102" s="201">
        <v>5</v>
      </c>
      <c r="M102" s="194">
        <f t="shared" si="44"/>
        <v>0.83333333333333337</v>
      </c>
      <c r="N102" s="176">
        <f t="shared" si="32"/>
        <v>95208.2</v>
      </c>
      <c r="O102" s="175">
        <v>891</v>
      </c>
      <c r="P102" s="176">
        <v>83581350</v>
      </c>
      <c r="Q102" s="201">
        <v>786</v>
      </c>
      <c r="R102" s="194">
        <f t="shared" si="45"/>
        <v>0.88215488215488214</v>
      </c>
      <c r="S102" s="176">
        <f t="shared" si="33"/>
        <v>106337.59541984733</v>
      </c>
      <c r="T102" s="175">
        <v>611</v>
      </c>
      <c r="U102" s="176">
        <v>68131221</v>
      </c>
      <c r="V102" s="201">
        <v>562</v>
      </c>
      <c r="W102" s="194">
        <f t="shared" si="46"/>
        <v>0.91980360065466449</v>
      </c>
      <c r="X102" s="201">
        <f t="shared" si="34"/>
        <v>121229.9306049822</v>
      </c>
      <c r="Y102" s="175">
        <v>247</v>
      </c>
      <c r="Z102" s="176">
        <v>30469908</v>
      </c>
      <c r="AA102" s="201">
        <v>229</v>
      </c>
      <c r="AB102" s="194">
        <f t="shared" si="47"/>
        <v>0.92712550607287447</v>
      </c>
      <c r="AC102" s="176">
        <f t="shared" si="35"/>
        <v>133056.36681222706</v>
      </c>
      <c r="AD102" s="175">
        <v>81</v>
      </c>
      <c r="AE102" s="176">
        <v>8062933</v>
      </c>
      <c r="AF102" s="201">
        <v>76</v>
      </c>
      <c r="AG102" s="194">
        <f t="shared" si="48"/>
        <v>0.93827160493827155</v>
      </c>
      <c r="AH102" s="176">
        <f t="shared" si="36"/>
        <v>106091.22368421052</v>
      </c>
      <c r="AI102" s="175">
        <v>13</v>
      </c>
      <c r="AJ102" s="176">
        <v>1022245</v>
      </c>
      <c r="AK102" s="201">
        <v>11</v>
      </c>
      <c r="AL102" s="194">
        <f t="shared" si="49"/>
        <v>0.84615384615384615</v>
      </c>
      <c r="AM102" s="176">
        <f t="shared" si="37"/>
        <v>92931.363636363632</v>
      </c>
      <c r="AN102" s="175">
        <f t="shared" si="29"/>
        <v>1849</v>
      </c>
      <c r="AO102" s="176">
        <f t="shared" si="29"/>
        <v>191743698</v>
      </c>
      <c r="AP102" s="201">
        <f t="shared" si="29"/>
        <v>1669</v>
      </c>
      <c r="AQ102" s="194">
        <f t="shared" si="38"/>
        <v>0.90265008112493239</v>
      </c>
      <c r="AR102" s="201">
        <f t="shared" si="39"/>
        <v>114885.37926902337</v>
      </c>
      <c r="AS102" s="69"/>
      <c r="AT102" s="69"/>
      <c r="AV102" s="60"/>
      <c r="AW102" s="59"/>
      <c r="AX102" s="59"/>
      <c r="AY102" s="59"/>
      <c r="AZ102" s="59"/>
    </row>
    <row r="103" spans="1:52" ht="13.5" customHeight="1">
      <c r="B103" s="283"/>
      <c r="C103" s="344"/>
      <c r="D103" s="49" t="s">
        <v>313</v>
      </c>
      <c r="E103" s="224">
        <v>6</v>
      </c>
      <c r="F103" s="212">
        <v>739012</v>
      </c>
      <c r="G103" s="209">
        <v>5</v>
      </c>
      <c r="H103" s="196">
        <f t="shared" si="30"/>
        <v>0.83333333333333337</v>
      </c>
      <c r="I103" s="212">
        <f t="shared" si="31"/>
        <v>147802.4</v>
      </c>
      <c r="J103" s="224">
        <v>16</v>
      </c>
      <c r="K103" s="212">
        <v>5542368</v>
      </c>
      <c r="L103" s="209">
        <v>13</v>
      </c>
      <c r="M103" s="196">
        <f t="shared" si="44"/>
        <v>0.8125</v>
      </c>
      <c r="N103" s="212">
        <f t="shared" si="32"/>
        <v>426336</v>
      </c>
      <c r="O103" s="224">
        <v>1983</v>
      </c>
      <c r="P103" s="212">
        <v>266984364</v>
      </c>
      <c r="Q103" s="209">
        <v>1552</v>
      </c>
      <c r="R103" s="196">
        <f t="shared" si="45"/>
        <v>0.7826525466464952</v>
      </c>
      <c r="S103" s="212">
        <f t="shared" si="33"/>
        <v>172026.00773195876</v>
      </c>
      <c r="T103" s="224">
        <v>1528</v>
      </c>
      <c r="U103" s="212">
        <v>288983129</v>
      </c>
      <c r="V103" s="209">
        <v>1335</v>
      </c>
      <c r="W103" s="196">
        <f t="shared" si="46"/>
        <v>0.87369109947643975</v>
      </c>
      <c r="X103" s="209">
        <f t="shared" si="34"/>
        <v>216466.76329588014</v>
      </c>
      <c r="Y103" s="224">
        <v>884</v>
      </c>
      <c r="Z103" s="212">
        <v>180802900</v>
      </c>
      <c r="AA103" s="209">
        <v>787</v>
      </c>
      <c r="AB103" s="196">
        <f t="shared" si="47"/>
        <v>0.89027149321266963</v>
      </c>
      <c r="AC103" s="212">
        <f t="shared" si="35"/>
        <v>229736.84879288438</v>
      </c>
      <c r="AD103" s="224">
        <v>422</v>
      </c>
      <c r="AE103" s="212">
        <v>91065175</v>
      </c>
      <c r="AF103" s="209">
        <v>364</v>
      </c>
      <c r="AG103" s="196">
        <f t="shared" si="48"/>
        <v>0.86255924170616116</v>
      </c>
      <c r="AH103" s="212">
        <f t="shared" si="36"/>
        <v>250179.0521978022</v>
      </c>
      <c r="AI103" s="224">
        <v>148</v>
      </c>
      <c r="AJ103" s="212">
        <v>15075214</v>
      </c>
      <c r="AK103" s="209">
        <v>126</v>
      </c>
      <c r="AL103" s="196">
        <f t="shared" si="49"/>
        <v>0.85135135135135132</v>
      </c>
      <c r="AM103" s="212">
        <f t="shared" si="37"/>
        <v>119644.55555555556</v>
      </c>
      <c r="AN103" s="224">
        <f t="shared" ref="AN103:AP150" si="50">SUM(E103,J103,O103,T103,Y103,AD103,AI103)</f>
        <v>4987</v>
      </c>
      <c r="AO103" s="212">
        <f t="shared" si="50"/>
        <v>849192162</v>
      </c>
      <c r="AP103" s="209">
        <f t="shared" si="50"/>
        <v>4182</v>
      </c>
      <c r="AQ103" s="196">
        <f t="shared" si="38"/>
        <v>0.83858030880288748</v>
      </c>
      <c r="AR103" s="209">
        <f t="shared" si="39"/>
        <v>203058.86226685796</v>
      </c>
      <c r="AS103" s="69"/>
      <c r="AT103" s="69"/>
      <c r="AV103" s="60"/>
      <c r="AW103" s="59"/>
      <c r="AX103" s="59"/>
      <c r="AY103" s="59"/>
      <c r="AZ103" s="59"/>
    </row>
    <row r="104" spans="1:52" ht="13.5" customHeight="1">
      <c r="B104" s="284"/>
      <c r="C104" s="345"/>
      <c r="D104" s="53" t="s">
        <v>67</v>
      </c>
      <c r="E104" s="181">
        <v>6</v>
      </c>
      <c r="F104" s="182">
        <v>739012</v>
      </c>
      <c r="G104" s="218">
        <v>5</v>
      </c>
      <c r="H104" s="198">
        <f t="shared" si="30"/>
        <v>0.83333333333333337</v>
      </c>
      <c r="I104" s="182">
        <f t="shared" si="31"/>
        <v>147802.4</v>
      </c>
      <c r="J104" s="181">
        <v>22</v>
      </c>
      <c r="K104" s="182">
        <v>6018409</v>
      </c>
      <c r="L104" s="218">
        <v>18</v>
      </c>
      <c r="M104" s="198">
        <f t="shared" si="44"/>
        <v>0.81818181818181823</v>
      </c>
      <c r="N104" s="182">
        <f t="shared" si="32"/>
        <v>334356.05555555556</v>
      </c>
      <c r="O104" s="181">
        <v>2874</v>
      </c>
      <c r="P104" s="182">
        <v>350565714</v>
      </c>
      <c r="Q104" s="218">
        <v>2338</v>
      </c>
      <c r="R104" s="198">
        <f t="shared" si="45"/>
        <v>0.81350034794711201</v>
      </c>
      <c r="S104" s="182">
        <f t="shared" si="33"/>
        <v>149942.56372968349</v>
      </c>
      <c r="T104" s="181">
        <v>2139</v>
      </c>
      <c r="U104" s="182">
        <v>357114350</v>
      </c>
      <c r="V104" s="218">
        <v>1897</v>
      </c>
      <c r="W104" s="198">
        <f t="shared" si="46"/>
        <v>0.88686302010285178</v>
      </c>
      <c r="X104" s="218">
        <f t="shared" si="34"/>
        <v>188252.16130732736</v>
      </c>
      <c r="Y104" s="181">
        <v>1131</v>
      </c>
      <c r="Z104" s="182">
        <v>211272808</v>
      </c>
      <c r="AA104" s="218">
        <v>1016</v>
      </c>
      <c r="AB104" s="198">
        <f t="shared" si="47"/>
        <v>0.89832007073386388</v>
      </c>
      <c r="AC104" s="182">
        <f t="shared" si="35"/>
        <v>207945.67716535434</v>
      </c>
      <c r="AD104" s="181">
        <v>503</v>
      </c>
      <c r="AE104" s="182">
        <v>99128108</v>
      </c>
      <c r="AF104" s="218">
        <v>440</v>
      </c>
      <c r="AG104" s="198">
        <f t="shared" si="48"/>
        <v>0.87475149105367789</v>
      </c>
      <c r="AH104" s="182">
        <f t="shared" si="36"/>
        <v>225291.15454545454</v>
      </c>
      <c r="AI104" s="181">
        <v>161</v>
      </c>
      <c r="AJ104" s="182">
        <v>16097459</v>
      </c>
      <c r="AK104" s="218">
        <v>137</v>
      </c>
      <c r="AL104" s="198">
        <f t="shared" si="49"/>
        <v>0.85093167701863359</v>
      </c>
      <c r="AM104" s="182">
        <f t="shared" si="37"/>
        <v>117499.700729927</v>
      </c>
      <c r="AN104" s="181">
        <f t="shared" si="50"/>
        <v>6836</v>
      </c>
      <c r="AO104" s="182">
        <f t="shared" si="50"/>
        <v>1040935860</v>
      </c>
      <c r="AP104" s="218">
        <f t="shared" si="50"/>
        <v>5851</v>
      </c>
      <c r="AQ104" s="198">
        <f t="shared" si="38"/>
        <v>0.85590988882387364</v>
      </c>
      <c r="AR104" s="218">
        <f t="shared" si="39"/>
        <v>177907.34233464365</v>
      </c>
      <c r="AS104" s="69"/>
      <c r="AT104" s="69"/>
    </row>
    <row r="105" spans="1:52" ht="13.5" customHeight="1">
      <c r="B105" s="282">
        <v>34</v>
      </c>
      <c r="C105" s="343" t="s">
        <v>38</v>
      </c>
      <c r="D105" s="54" t="s">
        <v>312</v>
      </c>
      <c r="E105" s="175">
        <v>17</v>
      </c>
      <c r="F105" s="176">
        <v>925616</v>
      </c>
      <c r="G105" s="201">
        <v>13</v>
      </c>
      <c r="H105" s="194">
        <f t="shared" si="30"/>
        <v>0.76470588235294112</v>
      </c>
      <c r="I105" s="176">
        <f t="shared" si="31"/>
        <v>71201.230769230766</v>
      </c>
      <c r="J105" s="175">
        <v>25</v>
      </c>
      <c r="K105" s="176">
        <v>1982068</v>
      </c>
      <c r="L105" s="201">
        <v>21</v>
      </c>
      <c r="M105" s="194">
        <f t="shared" si="44"/>
        <v>0.84</v>
      </c>
      <c r="N105" s="176">
        <f t="shared" si="32"/>
        <v>94384.190476190473</v>
      </c>
      <c r="O105" s="175">
        <v>2832</v>
      </c>
      <c r="P105" s="176">
        <v>245146551</v>
      </c>
      <c r="Q105" s="201">
        <v>2463</v>
      </c>
      <c r="R105" s="194">
        <f t="shared" si="45"/>
        <v>0.86970338983050843</v>
      </c>
      <c r="S105" s="176">
        <f t="shared" si="33"/>
        <v>99531.689403166863</v>
      </c>
      <c r="T105" s="175">
        <v>1982</v>
      </c>
      <c r="U105" s="176">
        <v>194351082</v>
      </c>
      <c r="V105" s="201">
        <v>1792</v>
      </c>
      <c r="W105" s="194">
        <f t="shared" si="46"/>
        <v>0.90413723511604438</v>
      </c>
      <c r="X105" s="201">
        <f t="shared" si="34"/>
        <v>108454.84486607143</v>
      </c>
      <c r="Y105" s="175">
        <v>854</v>
      </c>
      <c r="Z105" s="176">
        <v>92122614</v>
      </c>
      <c r="AA105" s="201">
        <v>792</v>
      </c>
      <c r="AB105" s="194">
        <f t="shared" si="47"/>
        <v>0.92740046838407497</v>
      </c>
      <c r="AC105" s="176">
        <f t="shared" si="35"/>
        <v>116316.43181818182</v>
      </c>
      <c r="AD105" s="175">
        <v>259</v>
      </c>
      <c r="AE105" s="176">
        <v>30476702</v>
      </c>
      <c r="AF105" s="201">
        <v>242</v>
      </c>
      <c r="AG105" s="194">
        <f t="shared" si="48"/>
        <v>0.93436293436293438</v>
      </c>
      <c r="AH105" s="176">
        <f t="shared" si="36"/>
        <v>125936.78512396694</v>
      </c>
      <c r="AI105" s="175">
        <v>44</v>
      </c>
      <c r="AJ105" s="176">
        <v>5737036</v>
      </c>
      <c r="AK105" s="201">
        <v>38</v>
      </c>
      <c r="AL105" s="194">
        <f t="shared" si="49"/>
        <v>0.86363636363636365</v>
      </c>
      <c r="AM105" s="176">
        <f t="shared" si="37"/>
        <v>150974.63157894736</v>
      </c>
      <c r="AN105" s="175">
        <f t="shared" si="50"/>
        <v>6013</v>
      </c>
      <c r="AO105" s="176">
        <f t="shared" si="50"/>
        <v>570741669</v>
      </c>
      <c r="AP105" s="201">
        <f t="shared" si="50"/>
        <v>5361</v>
      </c>
      <c r="AQ105" s="194">
        <f t="shared" si="38"/>
        <v>0.89156826875103945</v>
      </c>
      <c r="AR105" s="201">
        <f t="shared" si="39"/>
        <v>106461.79238947957</v>
      </c>
      <c r="AS105" s="69"/>
      <c r="AT105" s="69"/>
    </row>
    <row r="106" spans="1:52" ht="13.5" customHeight="1">
      <c r="B106" s="283"/>
      <c r="C106" s="344"/>
      <c r="D106" s="49" t="s">
        <v>313</v>
      </c>
      <c r="E106" s="224">
        <v>69</v>
      </c>
      <c r="F106" s="212">
        <v>32328279</v>
      </c>
      <c r="G106" s="209">
        <v>59</v>
      </c>
      <c r="H106" s="196">
        <f t="shared" si="30"/>
        <v>0.85507246376811596</v>
      </c>
      <c r="I106" s="212">
        <f t="shared" si="31"/>
        <v>547936.93220338982</v>
      </c>
      <c r="J106" s="224">
        <v>125</v>
      </c>
      <c r="K106" s="212">
        <v>53728461</v>
      </c>
      <c r="L106" s="209">
        <v>110</v>
      </c>
      <c r="M106" s="196">
        <f t="shared" si="44"/>
        <v>0.88</v>
      </c>
      <c r="N106" s="212">
        <f t="shared" si="32"/>
        <v>488440.55454545456</v>
      </c>
      <c r="O106" s="224">
        <v>8599</v>
      </c>
      <c r="P106" s="212">
        <v>1204130303</v>
      </c>
      <c r="Q106" s="209">
        <v>6852</v>
      </c>
      <c r="R106" s="196">
        <f t="shared" si="45"/>
        <v>0.79683684149319689</v>
      </c>
      <c r="S106" s="212">
        <f t="shared" si="33"/>
        <v>175734.13645650906</v>
      </c>
      <c r="T106" s="224">
        <v>6925</v>
      </c>
      <c r="U106" s="212">
        <v>1199541969</v>
      </c>
      <c r="V106" s="209">
        <v>6101</v>
      </c>
      <c r="W106" s="196">
        <f t="shared" si="46"/>
        <v>0.88101083032490979</v>
      </c>
      <c r="X106" s="209">
        <f t="shared" si="34"/>
        <v>196613.99262415996</v>
      </c>
      <c r="Y106" s="224">
        <v>4530</v>
      </c>
      <c r="Z106" s="212">
        <v>900131091</v>
      </c>
      <c r="AA106" s="209">
        <v>4125</v>
      </c>
      <c r="AB106" s="196">
        <f t="shared" si="47"/>
        <v>0.91059602649006621</v>
      </c>
      <c r="AC106" s="212">
        <f t="shared" si="35"/>
        <v>218213.59781818182</v>
      </c>
      <c r="AD106" s="224">
        <v>2148</v>
      </c>
      <c r="AE106" s="212">
        <v>356906069</v>
      </c>
      <c r="AF106" s="209">
        <v>1916</v>
      </c>
      <c r="AG106" s="196">
        <f t="shared" si="48"/>
        <v>0.89199255121042831</v>
      </c>
      <c r="AH106" s="212">
        <f t="shared" si="36"/>
        <v>186276.65396659708</v>
      </c>
      <c r="AI106" s="224">
        <v>767</v>
      </c>
      <c r="AJ106" s="212">
        <v>106457905</v>
      </c>
      <c r="AK106" s="209">
        <v>668</v>
      </c>
      <c r="AL106" s="196">
        <f t="shared" si="49"/>
        <v>0.87092568448500651</v>
      </c>
      <c r="AM106" s="212">
        <f t="shared" si="37"/>
        <v>159368.12125748504</v>
      </c>
      <c r="AN106" s="224">
        <f t="shared" si="50"/>
        <v>23163</v>
      </c>
      <c r="AO106" s="212">
        <f t="shared" si="50"/>
        <v>3853224077</v>
      </c>
      <c r="AP106" s="209">
        <f t="shared" si="50"/>
        <v>19831</v>
      </c>
      <c r="AQ106" s="196">
        <f t="shared" si="38"/>
        <v>0.85614989422786336</v>
      </c>
      <c r="AR106" s="209">
        <f t="shared" si="39"/>
        <v>194303.06474711309</v>
      </c>
      <c r="AS106" s="69"/>
      <c r="AT106" s="69"/>
    </row>
    <row r="107" spans="1:52" ht="13.5" customHeight="1">
      <c r="B107" s="284"/>
      <c r="C107" s="345"/>
      <c r="D107" s="53" t="s">
        <v>67</v>
      </c>
      <c r="E107" s="181">
        <v>86</v>
      </c>
      <c r="F107" s="182">
        <v>33253895</v>
      </c>
      <c r="G107" s="218">
        <v>72</v>
      </c>
      <c r="H107" s="198">
        <f t="shared" si="30"/>
        <v>0.83720930232558144</v>
      </c>
      <c r="I107" s="182">
        <f t="shared" si="31"/>
        <v>461859.65277777775</v>
      </c>
      <c r="J107" s="181">
        <v>150</v>
      </c>
      <c r="K107" s="182">
        <v>55710529</v>
      </c>
      <c r="L107" s="218">
        <v>131</v>
      </c>
      <c r="M107" s="198">
        <f t="shared" si="44"/>
        <v>0.87333333333333329</v>
      </c>
      <c r="N107" s="182">
        <f t="shared" si="32"/>
        <v>425271.21374045801</v>
      </c>
      <c r="O107" s="181">
        <v>11431</v>
      </c>
      <c r="P107" s="182">
        <v>1449276854</v>
      </c>
      <c r="Q107" s="218">
        <v>9315</v>
      </c>
      <c r="R107" s="198">
        <f t="shared" si="45"/>
        <v>0.81488933601609659</v>
      </c>
      <c r="S107" s="182">
        <f t="shared" si="33"/>
        <v>155585.27686527107</v>
      </c>
      <c r="T107" s="181">
        <v>8907</v>
      </c>
      <c r="U107" s="182">
        <v>1393893051</v>
      </c>
      <c r="V107" s="218">
        <v>7893</v>
      </c>
      <c r="W107" s="198">
        <f t="shared" si="46"/>
        <v>0.88615695520377236</v>
      </c>
      <c r="X107" s="218">
        <f t="shared" si="34"/>
        <v>176598.63816039529</v>
      </c>
      <c r="Y107" s="181">
        <v>5384</v>
      </c>
      <c r="Z107" s="182">
        <v>992253705</v>
      </c>
      <c r="AA107" s="218">
        <v>4917</v>
      </c>
      <c r="AB107" s="198">
        <f t="shared" si="47"/>
        <v>0.91326151560178304</v>
      </c>
      <c r="AC107" s="182">
        <f t="shared" si="35"/>
        <v>201800.63148261135</v>
      </c>
      <c r="AD107" s="181">
        <v>2407</v>
      </c>
      <c r="AE107" s="182">
        <v>387382771</v>
      </c>
      <c r="AF107" s="218">
        <v>2158</v>
      </c>
      <c r="AG107" s="198">
        <f t="shared" si="48"/>
        <v>0.89655172413793105</v>
      </c>
      <c r="AH107" s="182">
        <f t="shared" si="36"/>
        <v>179510.08850787766</v>
      </c>
      <c r="AI107" s="181">
        <v>811</v>
      </c>
      <c r="AJ107" s="182">
        <v>112194941</v>
      </c>
      <c r="AK107" s="218">
        <v>706</v>
      </c>
      <c r="AL107" s="198">
        <f t="shared" si="49"/>
        <v>0.87053020961775585</v>
      </c>
      <c r="AM107" s="182">
        <f t="shared" si="37"/>
        <v>158916.34702549575</v>
      </c>
      <c r="AN107" s="181">
        <f t="shared" si="50"/>
        <v>29176</v>
      </c>
      <c r="AO107" s="182">
        <f t="shared" si="50"/>
        <v>4423965746</v>
      </c>
      <c r="AP107" s="218">
        <f t="shared" si="50"/>
        <v>25192</v>
      </c>
      <c r="AQ107" s="198">
        <f t="shared" si="38"/>
        <v>0.86344941047436252</v>
      </c>
      <c r="AR107" s="218">
        <f t="shared" si="39"/>
        <v>175609.94545887582</v>
      </c>
      <c r="AS107" s="69"/>
      <c r="AT107" s="69"/>
    </row>
    <row r="108" spans="1:52" ht="13.5" customHeight="1">
      <c r="B108" s="282">
        <v>35</v>
      </c>
      <c r="C108" s="343" t="s">
        <v>1</v>
      </c>
      <c r="D108" s="54" t="s">
        <v>312</v>
      </c>
      <c r="E108" s="175">
        <v>2</v>
      </c>
      <c r="F108" s="176">
        <v>69708</v>
      </c>
      <c r="G108" s="201">
        <v>1</v>
      </c>
      <c r="H108" s="194">
        <f t="shared" si="30"/>
        <v>0.5</v>
      </c>
      <c r="I108" s="176">
        <f t="shared" si="31"/>
        <v>69708</v>
      </c>
      <c r="J108" s="175">
        <v>5</v>
      </c>
      <c r="K108" s="176">
        <v>449580</v>
      </c>
      <c r="L108" s="201">
        <v>5</v>
      </c>
      <c r="M108" s="194">
        <f t="shared" si="44"/>
        <v>1</v>
      </c>
      <c r="N108" s="176">
        <f t="shared" si="32"/>
        <v>89916</v>
      </c>
      <c r="O108" s="175">
        <v>5728</v>
      </c>
      <c r="P108" s="176">
        <v>492538431</v>
      </c>
      <c r="Q108" s="201">
        <v>4817</v>
      </c>
      <c r="R108" s="194">
        <f t="shared" si="45"/>
        <v>0.8409567039106145</v>
      </c>
      <c r="S108" s="176">
        <f t="shared" si="33"/>
        <v>102250.0375752543</v>
      </c>
      <c r="T108" s="175">
        <v>4249</v>
      </c>
      <c r="U108" s="176">
        <v>461183160</v>
      </c>
      <c r="V108" s="201">
        <v>3782</v>
      </c>
      <c r="W108" s="194">
        <f t="shared" si="46"/>
        <v>0.8900917863026595</v>
      </c>
      <c r="X108" s="201">
        <f t="shared" si="34"/>
        <v>121941.60761501851</v>
      </c>
      <c r="Y108" s="175">
        <v>2088</v>
      </c>
      <c r="Z108" s="176">
        <v>228510750</v>
      </c>
      <c r="AA108" s="201">
        <v>1912</v>
      </c>
      <c r="AB108" s="194">
        <f t="shared" si="47"/>
        <v>0.91570881226053635</v>
      </c>
      <c r="AC108" s="176">
        <f t="shared" si="35"/>
        <v>119513.99058577405</v>
      </c>
      <c r="AD108" s="175">
        <v>608</v>
      </c>
      <c r="AE108" s="176">
        <v>55722673</v>
      </c>
      <c r="AF108" s="201">
        <v>556</v>
      </c>
      <c r="AG108" s="194">
        <f t="shared" si="48"/>
        <v>0.91447368421052633</v>
      </c>
      <c r="AH108" s="176">
        <f t="shared" si="36"/>
        <v>100220.63489208632</v>
      </c>
      <c r="AI108" s="175">
        <v>102</v>
      </c>
      <c r="AJ108" s="176">
        <v>12069782</v>
      </c>
      <c r="AK108" s="201">
        <v>89</v>
      </c>
      <c r="AL108" s="194">
        <f t="shared" si="49"/>
        <v>0.87254901960784315</v>
      </c>
      <c r="AM108" s="176">
        <f t="shared" si="37"/>
        <v>135615.52808988764</v>
      </c>
      <c r="AN108" s="175">
        <f t="shared" si="50"/>
        <v>12782</v>
      </c>
      <c r="AO108" s="176">
        <f t="shared" si="50"/>
        <v>1250544084</v>
      </c>
      <c r="AP108" s="201">
        <f t="shared" si="50"/>
        <v>11162</v>
      </c>
      <c r="AQ108" s="194">
        <f t="shared" si="38"/>
        <v>0.87325927084963229</v>
      </c>
      <c r="AR108" s="201">
        <f t="shared" si="39"/>
        <v>112035.84339724063</v>
      </c>
      <c r="AS108" s="69"/>
      <c r="AT108" s="69"/>
    </row>
    <row r="109" spans="1:52" ht="13.5" customHeight="1">
      <c r="B109" s="283"/>
      <c r="C109" s="344"/>
      <c r="D109" s="49" t="s">
        <v>313</v>
      </c>
      <c r="E109" s="224">
        <v>15</v>
      </c>
      <c r="F109" s="212">
        <v>3448597</v>
      </c>
      <c r="G109" s="209">
        <v>13</v>
      </c>
      <c r="H109" s="196">
        <f t="shared" si="30"/>
        <v>0.8666666666666667</v>
      </c>
      <c r="I109" s="212">
        <f t="shared" si="31"/>
        <v>265276.69230769231</v>
      </c>
      <c r="J109" s="224">
        <v>32</v>
      </c>
      <c r="K109" s="212">
        <v>19378429</v>
      </c>
      <c r="L109" s="209">
        <v>25</v>
      </c>
      <c r="M109" s="196">
        <f t="shared" si="44"/>
        <v>0.78125</v>
      </c>
      <c r="N109" s="212">
        <f t="shared" si="32"/>
        <v>775137.16</v>
      </c>
      <c r="O109" s="224">
        <v>16987</v>
      </c>
      <c r="P109" s="212">
        <v>2386609629</v>
      </c>
      <c r="Q109" s="209">
        <v>12990</v>
      </c>
      <c r="R109" s="196">
        <f t="shared" si="45"/>
        <v>0.76470241949726259</v>
      </c>
      <c r="S109" s="212">
        <f t="shared" si="33"/>
        <v>183726.68429561201</v>
      </c>
      <c r="T109" s="224">
        <v>13678</v>
      </c>
      <c r="U109" s="212">
        <v>2458004537</v>
      </c>
      <c r="V109" s="209">
        <v>11723</v>
      </c>
      <c r="W109" s="196">
        <f t="shared" si="46"/>
        <v>0.85706974703904082</v>
      </c>
      <c r="X109" s="209">
        <f t="shared" si="34"/>
        <v>209673.6788364753</v>
      </c>
      <c r="Y109" s="224">
        <v>9661</v>
      </c>
      <c r="Z109" s="212">
        <v>1954538157</v>
      </c>
      <c r="AA109" s="209">
        <v>8588</v>
      </c>
      <c r="AB109" s="196">
        <f t="shared" si="47"/>
        <v>0.88893489286823313</v>
      </c>
      <c r="AC109" s="212">
        <f t="shared" si="35"/>
        <v>227589.44538891476</v>
      </c>
      <c r="AD109" s="224">
        <v>4910</v>
      </c>
      <c r="AE109" s="212">
        <v>821621661</v>
      </c>
      <c r="AF109" s="209">
        <v>4337</v>
      </c>
      <c r="AG109" s="196">
        <f t="shared" si="48"/>
        <v>0.88329938900203664</v>
      </c>
      <c r="AH109" s="212">
        <f t="shared" si="36"/>
        <v>189444.69933133502</v>
      </c>
      <c r="AI109" s="224">
        <v>1672</v>
      </c>
      <c r="AJ109" s="212">
        <v>250622877</v>
      </c>
      <c r="AK109" s="209">
        <v>1420</v>
      </c>
      <c r="AL109" s="196">
        <f t="shared" si="49"/>
        <v>0.84928229665071775</v>
      </c>
      <c r="AM109" s="212">
        <f t="shared" si="37"/>
        <v>176494.98380281689</v>
      </c>
      <c r="AN109" s="224">
        <f t="shared" si="50"/>
        <v>46955</v>
      </c>
      <c r="AO109" s="212">
        <f t="shared" si="50"/>
        <v>7894223887</v>
      </c>
      <c r="AP109" s="209">
        <f t="shared" si="50"/>
        <v>39096</v>
      </c>
      <c r="AQ109" s="196">
        <f t="shared" si="38"/>
        <v>0.83262698328186557</v>
      </c>
      <c r="AR109" s="209">
        <f t="shared" si="39"/>
        <v>201918.96580212811</v>
      </c>
      <c r="AS109" s="69"/>
      <c r="AT109" s="69"/>
    </row>
    <row r="110" spans="1:52" ht="13.5" customHeight="1">
      <c r="B110" s="284"/>
      <c r="C110" s="345"/>
      <c r="D110" s="53" t="s">
        <v>67</v>
      </c>
      <c r="E110" s="181">
        <v>17</v>
      </c>
      <c r="F110" s="182">
        <v>3518305</v>
      </c>
      <c r="G110" s="218">
        <v>14</v>
      </c>
      <c r="H110" s="198">
        <f t="shared" si="30"/>
        <v>0.82352941176470584</v>
      </c>
      <c r="I110" s="182">
        <f t="shared" si="31"/>
        <v>251307.5</v>
      </c>
      <c r="J110" s="181">
        <v>37</v>
      </c>
      <c r="K110" s="182">
        <v>19828009</v>
      </c>
      <c r="L110" s="218">
        <v>30</v>
      </c>
      <c r="M110" s="198">
        <f t="shared" si="44"/>
        <v>0.81081081081081086</v>
      </c>
      <c r="N110" s="182">
        <f t="shared" si="32"/>
        <v>660933.6333333333</v>
      </c>
      <c r="O110" s="181">
        <v>22715</v>
      </c>
      <c r="P110" s="182">
        <v>2879148060</v>
      </c>
      <c r="Q110" s="218">
        <v>17807</v>
      </c>
      <c r="R110" s="198">
        <f t="shared" si="45"/>
        <v>0.78393132291437373</v>
      </c>
      <c r="S110" s="182">
        <f t="shared" si="33"/>
        <v>161686.30650867635</v>
      </c>
      <c r="T110" s="181">
        <v>17927</v>
      </c>
      <c r="U110" s="182">
        <v>2919187697</v>
      </c>
      <c r="V110" s="218">
        <v>15505</v>
      </c>
      <c r="W110" s="198">
        <f t="shared" si="46"/>
        <v>0.8648965247950019</v>
      </c>
      <c r="X110" s="218">
        <f t="shared" si="34"/>
        <v>188273.95659464688</v>
      </c>
      <c r="Y110" s="181">
        <v>11749</v>
      </c>
      <c r="Z110" s="182">
        <v>2183048907</v>
      </c>
      <c r="AA110" s="218">
        <v>10500</v>
      </c>
      <c r="AB110" s="198">
        <f t="shared" si="47"/>
        <v>0.89369308026215</v>
      </c>
      <c r="AC110" s="182">
        <f t="shared" si="35"/>
        <v>207909.4197142857</v>
      </c>
      <c r="AD110" s="181">
        <v>5518</v>
      </c>
      <c r="AE110" s="182">
        <v>877344334</v>
      </c>
      <c r="AF110" s="218">
        <v>4893</v>
      </c>
      <c r="AG110" s="198">
        <f t="shared" si="48"/>
        <v>0.88673432403044583</v>
      </c>
      <c r="AH110" s="182">
        <f t="shared" si="36"/>
        <v>179306.01553239321</v>
      </c>
      <c r="AI110" s="181">
        <v>1774</v>
      </c>
      <c r="AJ110" s="182">
        <v>262692659</v>
      </c>
      <c r="AK110" s="218">
        <v>1509</v>
      </c>
      <c r="AL110" s="198">
        <f t="shared" si="49"/>
        <v>0.85062006764374298</v>
      </c>
      <c r="AM110" s="182">
        <f t="shared" si="37"/>
        <v>174083.93571901921</v>
      </c>
      <c r="AN110" s="181">
        <f t="shared" si="50"/>
        <v>59737</v>
      </c>
      <c r="AO110" s="182">
        <f t="shared" si="50"/>
        <v>9144767971</v>
      </c>
      <c r="AP110" s="218">
        <f t="shared" si="50"/>
        <v>50258</v>
      </c>
      <c r="AQ110" s="198">
        <f t="shared" si="38"/>
        <v>0.84132112426134553</v>
      </c>
      <c r="AR110" s="218">
        <f t="shared" si="39"/>
        <v>181956.46406542242</v>
      </c>
      <c r="AS110" s="69"/>
      <c r="AT110" s="69"/>
    </row>
    <row r="111" spans="1:52" ht="13.5" customHeight="1">
      <c r="B111" s="282">
        <v>36</v>
      </c>
      <c r="C111" s="343" t="s">
        <v>2</v>
      </c>
      <c r="D111" s="54" t="s">
        <v>312</v>
      </c>
      <c r="E111" s="175">
        <v>6</v>
      </c>
      <c r="F111" s="176">
        <v>391529</v>
      </c>
      <c r="G111" s="201">
        <v>6</v>
      </c>
      <c r="H111" s="194">
        <f t="shared" si="30"/>
        <v>1</v>
      </c>
      <c r="I111" s="176">
        <f t="shared" si="31"/>
        <v>65254.833333333336</v>
      </c>
      <c r="J111" s="175">
        <v>13</v>
      </c>
      <c r="K111" s="176">
        <v>657776</v>
      </c>
      <c r="L111" s="201">
        <v>12</v>
      </c>
      <c r="M111" s="194">
        <f t="shared" si="44"/>
        <v>0.92307692307692313</v>
      </c>
      <c r="N111" s="176">
        <f t="shared" si="32"/>
        <v>54814.666666666664</v>
      </c>
      <c r="O111" s="175">
        <v>2965</v>
      </c>
      <c r="P111" s="176">
        <v>258234076</v>
      </c>
      <c r="Q111" s="201">
        <v>2601</v>
      </c>
      <c r="R111" s="194">
        <f t="shared" si="45"/>
        <v>0.87723440134907249</v>
      </c>
      <c r="S111" s="176">
        <f t="shared" si="33"/>
        <v>99282.612841214912</v>
      </c>
      <c r="T111" s="175">
        <v>2310</v>
      </c>
      <c r="U111" s="176">
        <v>223896726</v>
      </c>
      <c r="V111" s="201">
        <v>2136</v>
      </c>
      <c r="W111" s="194">
        <f t="shared" si="46"/>
        <v>0.92467532467532465</v>
      </c>
      <c r="X111" s="201">
        <f t="shared" si="34"/>
        <v>104820.56460674158</v>
      </c>
      <c r="Y111" s="175">
        <v>1331</v>
      </c>
      <c r="Z111" s="176">
        <v>149730386</v>
      </c>
      <c r="AA111" s="201">
        <v>1250</v>
      </c>
      <c r="AB111" s="194">
        <f t="shared" si="47"/>
        <v>0.9391435011269722</v>
      </c>
      <c r="AC111" s="176">
        <f t="shared" si="35"/>
        <v>119784.3088</v>
      </c>
      <c r="AD111" s="175">
        <v>479</v>
      </c>
      <c r="AE111" s="176">
        <v>47097823</v>
      </c>
      <c r="AF111" s="201">
        <v>462</v>
      </c>
      <c r="AG111" s="194">
        <f t="shared" si="48"/>
        <v>0.964509394572025</v>
      </c>
      <c r="AH111" s="176">
        <f t="shared" si="36"/>
        <v>101943.33982683983</v>
      </c>
      <c r="AI111" s="175">
        <v>94</v>
      </c>
      <c r="AJ111" s="176">
        <v>12296067</v>
      </c>
      <c r="AK111" s="201">
        <v>92</v>
      </c>
      <c r="AL111" s="194">
        <f t="shared" si="49"/>
        <v>0.97872340425531912</v>
      </c>
      <c r="AM111" s="176">
        <f t="shared" si="37"/>
        <v>133652.90217391305</v>
      </c>
      <c r="AN111" s="175">
        <f t="shared" si="50"/>
        <v>7198</v>
      </c>
      <c r="AO111" s="176">
        <f t="shared" si="50"/>
        <v>692304383</v>
      </c>
      <c r="AP111" s="201">
        <f t="shared" si="50"/>
        <v>6559</v>
      </c>
      <c r="AQ111" s="194">
        <f t="shared" si="38"/>
        <v>0.91122534037232561</v>
      </c>
      <c r="AR111" s="201">
        <f t="shared" si="39"/>
        <v>105550.29470955938</v>
      </c>
      <c r="AS111" s="69"/>
      <c r="AT111" s="69"/>
    </row>
    <row r="112" spans="1:52" ht="13.5" customHeight="1">
      <c r="B112" s="283"/>
      <c r="C112" s="344"/>
      <c r="D112" s="49" t="s">
        <v>313</v>
      </c>
      <c r="E112" s="224">
        <v>23</v>
      </c>
      <c r="F112" s="212">
        <v>15148620</v>
      </c>
      <c r="G112" s="209">
        <v>21</v>
      </c>
      <c r="H112" s="196">
        <f t="shared" si="30"/>
        <v>0.91304347826086951</v>
      </c>
      <c r="I112" s="212">
        <f t="shared" si="31"/>
        <v>721362.85714285716</v>
      </c>
      <c r="J112" s="224">
        <v>36</v>
      </c>
      <c r="K112" s="212">
        <v>50629331</v>
      </c>
      <c r="L112" s="209">
        <v>30</v>
      </c>
      <c r="M112" s="196">
        <f t="shared" si="44"/>
        <v>0.83333333333333337</v>
      </c>
      <c r="N112" s="212">
        <f t="shared" si="32"/>
        <v>1687644.3666666667</v>
      </c>
      <c r="O112" s="224">
        <v>3375</v>
      </c>
      <c r="P112" s="212">
        <v>516079434</v>
      </c>
      <c r="Q112" s="209">
        <v>2485</v>
      </c>
      <c r="R112" s="196">
        <f t="shared" si="45"/>
        <v>0.73629629629629634</v>
      </c>
      <c r="S112" s="212">
        <f t="shared" si="33"/>
        <v>207677.84064386316</v>
      </c>
      <c r="T112" s="224">
        <v>2532</v>
      </c>
      <c r="U112" s="212">
        <v>562849263</v>
      </c>
      <c r="V112" s="209">
        <v>2095</v>
      </c>
      <c r="W112" s="196">
        <f t="shared" si="46"/>
        <v>0.82740916271721954</v>
      </c>
      <c r="X112" s="209">
        <f t="shared" si="34"/>
        <v>268663.13269689737</v>
      </c>
      <c r="Y112" s="224">
        <v>1899</v>
      </c>
      <c r="Z112" s="212">
        <v>353808995</v>
      </c>
      <c r="AA112" s="209">
        <v>1637</v>
      </c>
      <c r="AB112" s="196">
        <f t="shared" si="47"/>
        <v>0.86203264876250663</v>
      </c>
      <c r="AC112" s="212">
        <f t="shared" si="35"/>
        <v>216132.55650580331</v>
      </c>
      <c r="AD112" s="224">
        <v>1145</v>
      </c>
      <c r="AE112" s="212">
        <v>232422788</v>
      </c>
      <c r="AF112" s="209">
        <v>1010</v>
      </c>
      <c r="AG112" s="196">
        <f t="shared" si="48"/>
        <v>0.88209606986899558</v>
      </c>
      <c r="AH112" s="212">
        <f t="shared" si="36"/>
        <v>230121.57227722774</v>
      </c>
      <c r="AI112" s="224">
        <v>491</v>
      </c>
      <c r="AJ112" s="212">
        <v>60559181</v>
      </c>
      <c r="AK112" s="209">
        <v>407</v>
      </c>
      <c r="AL112" s="196">
        <f t="shared" si="49"/>
        <v>0.82892057026476573</v>
      </c>
      <c r="AM112" s="212">
        <f t="shared" si="37"/>
        <v>148794.05651105652</v>
      </c>
      <c r="AN112" s="224">
        <f t="shared" si="50"/>
        <v>9501</v>
      </c>
      <c r="AO112" s="212">
        <f t="shared" si="50"/>
        <v>1791497612</v>
      </c>
      <c r="AP112" s="209">
        <f t="shared" si="50"/>
        <v>7685</v>
      </c>
      <c r="AQ112" s="196">
        <f t="shared" si="38"/>
        <v>0.80886222502894434</v>
      </c>
      <c r="AR112" s="209">
        <f t="shared" si="39"/>
        <v>233116.14990240728</v>
      </c>
      <c r="AS112" s="69"/>
      <c r="AT112" s="69"/>
    </row>
    <row r="113" spans="1:52" ht="13.5" customHeight="1">
      <c r="B113" s="284"/>
      <c r="C113" s="345"/>
      <c r="D113" s="53" t="s">
        <v>67</v>
      </c>
      <c r="E113" s="181">
        <v>29</v>
      </c>
      <c r="F113" s="182">
        <v>15540149</v>
      </c>
      <c r="G113" s="218">
        <v>27</v>
      </c>
      <c r="H113" s="198">
        <f t="shared" si="30"/>
        <v>0.93103448275862066</v>
      </c>
      <c r="I113" s="182">
        <f t="shared" si="31"/>
        <v>575561.07407407404</v>
      </c>
      <c r="J113" s="181">
        <v>49</v>
      </c>
      <c r="K113" s="182">
        <v>51287107</v>
      </c>
      <c r="L113" s="218">
        <v>42</v>
      </c>
      <c r="M113" s="198">
        <f t="shared" si="44"/>
        <v>0.8571428571428571</v>
      </c>
      <c r="N113" s="182">
        <f t="shared" si="32"/>
        <v>1221121.5952380951</v>
      </c>
      <c r="O113" s="181">
        <v>6340</v>
      </c>
      <c r="P113" s="182">
        <v>774313510</v>
      </c>
      <c r="Q113" s="218">
        <v>5086</v>
      </c>
      <c r="R113" s="198">
        <f t="shared" si="45"/>
        <v>0.80220820189274444</v>
      </c>
      <c r="S113" s="182">
        <f t="shared" si="33"/>
        <v>152244.10342115612</v>
      </c>
      <c r="T113" s="181">
        <v>4842</v>
      </c>
      <c r="U113" s="182">
        <v>786745989</v>
      </c>
      <c r="V113" s="218">
        <v>4231</v>
      </c>
      <c r="W113" s="198">
        <f t="shared" si="46"/>
        <v>0.87381247418422137</v>
      </c>
      <c r="X113" s="218">
        <f t="shared" si="34"/>
        <v>185948.00023635075</v>
      </c>
      <c r="Y113" s="181">
        <v>3230</v>
      </c>
      <c r="Z113" s="182">
        <v>503539381</v>
      </c>
      <c r="AA113" s="218">
        <v>2887</v>
      </c>
      <c r="AB113" s="198">
        <f t="shared" si="47"/>
        <v>0.89380804953560367</v>
      </c>
      <c r="AC113" s="182">
        <f t="shared" si="35"/>
        <v>174416.13474194665</v>
      </c>
      <c r="AD113" s="181">
        <v>1624</v>
      </c>
      <c r="AE113" s="182">
        <v>279520611</v>
      </c>
      <c r="AF113" s="218">
        <v>1472</v>
      </c>
      <c r="AG113" s="198">
        <f t="shared" si="48"/>
        <v>0.90640394088669951</v>
      </c>
      <c r="AH113" s="182">
        <f t="shared" si="36"/>
        <v>189891.71942934784</v>
      </c>
      <c r="AI113" s="181">
        <v>585</v>
      </c>
      <c r="AJ113" s="182">
        <v>72855248</v>
      </c>
      <c r="AK113" s="218">
        <v>499</v>
      </c>
      <c r="AL113" s="198">
        <f t="shared" si="49"/>
        <v>0.85299145299145296</v>
      </c>
      <c r="AM113" s="182">
        <f t="shared" si="37"/>
        <v>146002.50100200402</v>
      </c>
      <c r="AN113" s="181">
        <f t="shared" si="50"/>
        <v>16699</v>
      </c>
      <c r="AO113" s="182">
        <f t="shared" si="50"/>
        <v>2483801995</v>
      </c>
      <c r="AP113" s="218">
        <f t="shared" si="50"/>
        <v>14244</v>
      </c>
      <c r="AQ113" s="198">
        <f t="shared" si="38"/>
        <v>0.85298520869513139</v>
      </c>
      <c r="AR113" s="218">
        <f t="shared" si="39"/>
        <v>174375.3155714687</v>
      </c>
      <c r="AS113" s="69"/>
      <c r="AT113" s="69"/>
    </row>
    <row r="114" spans="1:52" ht="13.5" customHeight="1">
      <c r="B114" s="282">
        <v>37</v>
      </c>
      <c r="C114" s="343" t="s">
        <v>3</v>
      </c>
      <c r="D114" s="54" t="s">
        <v>312</v>
      </c>
      <c r="E114" s="175">
        <v>4</v>
      </c>
      <c r="F114" s="176">
        <v>390607</v>
      </c>
      <c r="G114" s="201">
        <v>4</v>
      </c>
      <c r="H114" s="194">
        <f t="shared" si="30"/>
        <v>1</v>
      </c>
      <c r="I114" s="176">
        <f t="shared" si="31"/>
        <v>97651.75</v>
      </c>
      <c r="J114" s="175">
        <v>15</v>
      </c>
      <c r="K114" s="176">
        <v>1859965</v>
      </c>
      <c r="L114" s="201">
        <v>10</v>
      </c>
      <c r="M114" s="194">
        <f t="shared" si="44"/>
        <v>0.66666666666666663</v>
      </c>
      <c r="N114" s="176">
        <f t="shared" si="32"/>
        <v>185996.5</v>
      </c>
      <c r="O114" s="175">
        <v>8230</v>
      </c>
      <c r="P114" s="176">
        <v>645767790</v>
      </c>
      <c r="Q114" s="201">
        <v>6902</v>
      </c>
      <c r="R114" s="194">
        <f t="shared" si="45"/>
        <v>0.83863912515188332</v>
      </c>
      <c r="S114" s="176">
        <f t="shared" si="33"/>
        <v>93562.41524195885</v>
      </c>
      <c r="T114" s="175">
        <v>5609</v>
      </c>
      <c r="U114" s="176">
        <v>585314419</v>
      </c>
      <c r="V114" s="201">
        <v>4968</v>
      </c>
      <c r="W114" s="194">
        <f t="shared" si="46"/>
        <v>0.88571937956855051</v>
      </c>
      <c r="X114" s="201">
        <f t="shared" si="34"/>
        <v>117816.91203703704</v>
      </c>
      <c r="Y114" s="175">
        <v>2863</v>
      </c>
      <c r="Z114" s="176">
        <v>333316097</v>
      </c>
      <c r="AA114" s="201">
        <v>2639</v>
      </c>
      <c r="AB114" s="194">
        <f t="shared" si="47"/>
        <v>0.92176039119804398</v>
      </c>
      <c r="AC114" s="176">
        <f t="shared" si="35"/>
        <v>126303.93974990527</v>
      </c>
      <c r="AD114" s="175">
        <v>930</v>
      </c>
      <c r="AE114" s="176">
        <v>122174615</v>
      </c>
      <c r="AF114" s="201">
        <v>861</v>
      </c>
      <c r="AG114" s="194">
        <f t="shared" si="48"/>
        <v>0.9258064516129032</v>
      </c>
      <c r="AH114" s="176">
        <f t="shared" si="36"/>
        <v>141898.50754936121</v>
      </c>
      <c r="AI114" s="175">
        <v>138</v>
      </c>
      <c r="AJ114" s="176">
        <v>17499878</v>
      </c>
      <c r="AK114" s="201">
        <v>132</v>
      </c>
      <c r="AL114" s="194">
        <f t="shared" si="49"/>
        <v>0.95652173913043481</v>
      </c>
      <c r="AM114" s="176">
        <f t="shared" si="37"/>
        <v>132574.83333333334</v>
      </c>
      <c r="AN114" s="175">
        <f t="shared" si="50"/>
        <v>17789</v>
      </c>
      <c r="AO114" s="176">
        <f t="shared" si="50"/>
        <v>1706323371</v>
      </c>
      <c r="AP114" s="201">
        <f t="shared" si="50"/>
        <v>15516</v>
      </c>
      <c r="AQ114" s="194">
        <f t="shared" si="38"/>
        <v>0.87222440834223391</v>
      </c>
      <c r="AR114" s="201">
        <f t="shared" si="39"/>
        <v>109971.8594354215</v>
      </c>
      <c r="AS114" s="69"/>
      <c r="AT114" s="69"/>
    </row>
    <row r="115" spans="1:52" ht="13.5" customHeight="1">
      <c r="B115" s="283"/>
      <c r="C115" s="344"/>
      <c r="D115" s="49" t="s">
        <v>313</v>
      </c>
      <c r="E115" s="224">
        <v>18</v>
      </c>
      <c r="F115" s="212">
        <v>2945555</v>
      </c>
      <c r="G115" s="209">
        <v>17</v>
      </c>
      <c r="H115" s="196">
        <f t="shared" si="30"/>
        <v>0.94444444444444442</v>
      </c>
      <c r="I115" s="212">
        <f t="shared" si="31"/>
        <v>173267.9411764706</v>
      </c>
      <c r="J115" s="224">
        <v>39</v>
      </c>
      <c r="K115" s="212">
        <v>38832216</v>
      </c>
      <c r="L115" s="209">
        <v>36</v>
      </c>
      <c r="M115" s="196">
        <f t="shared" si="44"/>
        <v>0.92307692307692313</v>
      </c>
      <c r="N115" s="212">
        <f t="shared" si="32"/>
        <v>1078672.6666666667</v>
      </c>
      <c r="O115" s="224">
        <v>12495</v>
      </c>
      <c r="P115" s="212">
        <v>1915903446</v>
      </c>
      <c r="Q115" s="209">
        <v>9471</v>
      </c>
      <c r="R115" s="196">
        <f t="shared" si="45"/>
        <v>0.7579831932773109</v>
      </c>
      <c r="S115" s="212">
        <f t="shared" si="33"/>
        <v>202291.56857776371</v>
      </c>
      <c r="T115" s="224">
        <v>9714</v>
      </c>
      <c r="U115" s="212">
        <v>1890787461</v>
      </c>
      <c r="V115" s="209">
        <v>8198</v>
      </c>
      <c r="W115" s="196">
        <f t="shared" si="46"/>
        <v>0.84393658637018731</v>
      </c>
      <c r="X115" s="209">
        <f t="shared" si="34"/>
        <v>230640.09038789949</v>
      </c>
      <c r="Y115" s="224">
        <v>7013</v>
      </c>
      <c r="Z115" s="212">
        <v>1435834136</v>
      </c>
      <c r="AA115" s="209">
        <v>6208</v>
      </c>
      <c r="AB115" s="196">
        <f t="shared" si="47"/>
        <v>0.88521317553115642</v>
      </c>
      <c r="AC115" s="212">
        <f t="shared" si="35"/>
        <v>231287.71520618556</v>
      </c>
      <c r="AD115" s="224">
        <v>3831</v>
      </c>
      <c r="AE115" s="212">
        <v>688166134</v>
      </c>
      <c r="AF115" s="209">
        <v>3369</v>
      </c>
      <c r="AG115" s="196">
        <f t="shared" si="48"/>
        <v>0.87940485512920907</v>
      </c>
      <c r="AH115" s="212">
        <f t="shared" si="36"/>
        <v>204264.21311962008</v>
      </c>
      <c r="AI115" s="224">
        <v>1382</v>
      </c>
      <c r="AJ115" s="212">
        <v>191320247</v>
      </c>
      <c r="AK115" s="209">
        <v>1153</v>
      </c>
      <c r="AL115" s="196">
        <f t="shared" si="49"/>
        <v>0.83429811866859627</v>
      </c>
      <c r="AM115" s="212">
        <f t="shared" si="37"/>
        <v>165932.56461405029</v>
      </c>
      <c r="AN115" s="224">
        <f t="shared" si="50"/>
        <v>34492</v>
      </c>
      <c r="AO115" s="212">
        <f t="shared" si="50"/>
        <v>6163789195</v>
      </c>
      <c r="AP115" s="209">
        <f t="shared" si="50"/>
        <v>28452</v>
      </c>
      <c r="AQ115" s="196">
        <f t="shared" si="38"/>
        <v>0.8248869303026789</v>
      </c>
      <c r="AR115" s="209">
        <f t="shared" si="39"/>
        <v>216638.16937297906</v>
      </c>
      <c r="AS115" s="69"/>
      <c r="AT115" s="69"/>
    </row>
    <row r="116" spans="1:52" ht="13.5" customHeight="1">
      <c r="B116" s="284"/>
      <c r="C116" s="345"/>
      <c r="D116" s="53" t="s">
        <v>67</v>
      </c>
      <c r="E116" s="181">
        <v>22</v>
      </c>
      <c r="F116" s="182">
        <v>3336162</v>
      </c>
      <c r="G116" s="218">
        <v>21</v>
      </c>
      <c r="H116" s="198">
        <f t="shared" si="30"/>
        <v>0.95454545454545459</v>
      </c>
      <c r="I116" s="182">
        <f t="shared" si="31"/>
        <v>158864.85714285713</v>
      </c>
      <c r="J116" s="181">
        <v>54</v>
      </c>
      <c r="K116" s="182">
        <v>40692181</v>
      </c>
      <c r="L116" s="218">
        <v>46</v>
      </c>
      <c r="M116" s="198">
        <f t="shared" si="44"/>
        <v>0.85185185185185186</v>
      </c>
      <c r="N116" s="182">
        <f t="shared" si="32"/>
        <v>884612.63043478259</v>
      </c>
      <c r="O116" s="181">
        <v>20725</v>
      </c>
      <c r="P116" s="182">
        <v>2561671236</v>
      </c>
      <c r="Q116" s="218">
        <v>16373</v>
      </c>
      <c r="R116" s="198">
        <f t="shared" si="45"/>
        <v>0.79001206272617608</v>
      </c>
      <c r="S116" s="182">
        <f t="shared" si="33"/>
        <v>156457.04733402553</v>
      </c>
      <c r="T116" s="181">
        <v>15323</v>
      </c>
      <c r="U116" s="182">
        <v>2476101880</v>
      </c>
      <c r="V116" s="218">
        <v>13166</v>
      </c>
      <c r="W116" s="198">
        <f t="shared" si="46"/>
        <v>0.85923122104026628</v>
      </c>
      <c r="X116" s="218">
        <f t="shared" si="34"/>
        <v>188067.89305787635</v>
      </c>
      <c r="Y116" s="181">
        <v>9876</v>
      </c>
      <c r="Z116" s="182">
        <v>1769150233</v>
      </c>
      <c r="AA116" s="218">
        <v>8847</v>
      </c>
      <c r="AB116" s="198">
        <f t="shared" si="47"/>
        <v>0.89580801944106925</v>
      </c>
      <c r="AC116" s="182">
        <f t="shared" si="35"/>
        <v>199971.76817000113</v>
      </c>
      <c r="AD116" s="181">
        <v>4761</v>
      </c>
      <c r="AE116" s="182">
        <v>810340749</v>
      </c>
      <c r="AF116" s="218">
        <v>4230</v>
      </c>
      <c r="AG116" s="198">
        <f t="shared" si="48"/>
        <v>0.88846880907372405</v>
      </c>
      <c r="AH116" s="182">
        <f t="shared" si="36"/>
        <v>191569.9170212766</v>
      </c>
      <c r="AI116" s="181">
        <v>1520</v>
      </c>
      <c r="AJ116" s="182">
        <v>208820125</v>
      </c>
      <c r="AK116" s="218">
        <v>1285</v>
      </c>
      <c r="AL116" s="198">
        <f t="shared" si="49"/>
        <v>0.84539473684210531</v>
      </c>
      <c r="AM116" s="182">
        <f t="shared" si="37"/>
        <v>162505.93385214006</v>
      </c>
      <c r="AN116" s="181">
        <f t="shared" si="50"/>
        <v>52281</v>
      </c>
      <c r="AO116" s="182">
        <f t="shared" si="50"/>
        <v>7870112566</v>
      </c>
      <c r="AP116" s="218">
        <f t="shared" si="50"/>
        <v>43968</v>
      </c>
      <c r="AQ116" s="198">
        <f t="shared" si="38"/>
        <v>0.84099386010214039</v>
      </c>
      <c r="AR116" s="218">
        <f t="shared" si="39"/>
        <v>178996.37386280933</v>
      </c>
      <c r="AS116" s="69"/>
      <c r="AT116" s="69"/>
    </row>
    <row r="117" spans="1:52" ht="13.5" customHeight="1">
      <c r="B117" s="282">
        <v>38</v>
      </c>
      <c r="C117" s="343" t="s">
        <v>39</v>
      </c>
      <c r="D117" s="54" t="s">
        <v>312</v>
      </c>
      <c r="E117" s="175">
        <v>1</v>
      </c>
      <c r="F117" s="176">
        <v>79257</v>
      </c>
      <c r="G117" s="201">
        <v>1</v>
      </c>
      <c r="H117" s="194">
        <f t="shared" si="30"/>
        <v>1</v>
      </c>
      <c r="I117" s="176">
        <f t="shared" si="31"/>
        <v>79257</v>
      </c>
      <c r="J117" s="175">
        <v>2</v>
      </c>
      <c r="K117" s="176">
        <v>263651</v>
      </c>
      <c r="L117" s="201">
        <v>1</v>
      </c>
      <c r="M117" s="194">
        <f t="shared" si="44"/>
        <v>0.5</v>
      </c>
      <c r="N117" s="176">
        <f t="shared" si="32"/>
        <v>263651</v>
      </c>
      <c r="O117" s="175">
        <v>1376</v>
      </c>
      <c r="P117" s="176">
        <v>127116605</v>
      </c>
      <c r="Q117" s="201">
        <v>1218</v>
      </c>
      <c r="R117" s="194">
        <f t="shared" si="45"/>
        <v>0.88517441860465118</v>
      </c>
      <c r="S117" s="176">
        <f t="shared" si="33"/>
        <v>104365.02873563218</v>
      </c>
      <c r="T117" s="175">
        <v>948</v>
      </c>
      <c r="U117" s="176">
        <v>99029058</v>
      </c>
      <c r="V117" s="201">
        <v>875</v>
      </c>
      <c r="W117" s="194">
        <f t="shared" si="46"/>
        <v>0.9229957805907173</v>
      </c>
      <c r="X117" s="201">
        <f t="shared" si="34"/>
        <v>113176.06628571429</v>
      </c>
      <c r="Y117" s="175">
        <v>466</v>
      </c>
      <c r="Z117" s="176">
        <v>65294014</v>
      </c>
      <c r="AA117" s="201">
        <v>444</v>
      </c>
      <c r="AB117" s="194">
        <f t="shared" si="47"/>
        <v>0.9527896995708155</v>
      </c>
      <c r="AC117" s="176">
        <f t="shared" si="35"/>
        <v>147058.59009009009</v>
      </c>
      <c r="AD117" s="175">
        <v>153</v>
      </c>
      <c r="AE117" s="176">
        <v>18930929</v>
      </c>
      <c r="AF117" s="201">
        <v>148</v>
      </c>
      <c r="AG117" s="194">
        <f t="shared" si="48"/>
        <v>0.9673202614379085</v>
      </c>
      <c r="AH117" s="176">
        <f t="shared" si="36"/>
        <v>127911.68243243243</v>
      </c>
      <c r="AI117" s="175">
        <v>24</v>
      </c>
      <c r="AJ117" s="176">
        <v>2870151</v>
      </c>
      <c r="AK117" s="201">
        <v>23</v>
      </c>
      <c r="AL117" s="194">
        <f t="shared" si="49"/>
        <v>0.95833333333333337</v>
      </c>
      <c r="AM117" s="176">
        <f t="shared" si="37"/>
        <v>124789.17391304347</v>
      </c>
      <c r="AN117" s="175">
        <f t="shared" si="50"/>
        <v>2970</v>
      </c>
      <c r="AO117" s="176">
        <f t="shared" si="50"/>
        <v>313583665</v>
      </c>
      <c r="AP117" s="201">
        <f t="shared" si="50"/>
        <v>2710</v>
      </c>
      <c r="AQ117" s="194">
        <f t="shared" si="38"/>
        <v>0.91245791245791241</v>
      </c>
      <c r="AR117" s="201">
        <f t="shared" si="39"/>
        <v>115713.5295202952</v>
      </c>
      <c r="AS117" s="69"/>
      <c r="AT117" s="69"/>
    </row>
    <row r="118" spans="1:52" ht="13.5" customHeight="1">
      <c r="A118" s="55"/>
      <c r="B118" s="283"/>
      <c r="C118" s="344"/>
      <c r="D118" s="49" t="s">
        <v>313</v>
      </c>
      <c r="E118" s="224">
        <v>13</v>
      </c>
      <c r="F118" s="212">
        <v>6875222</v>
      </c>
      <c r="G118" s="209">
        <v>11</v>
      </c>
      <c r="H118" s="196">
        <f t="shared" si="30"/>
        <v>0.84615384615384615</v>
      </c>
      <c r="I118" s="212">
        <f t="shared" si="31"/>
        <v>625020.18181818177</v>
      </c>
      <c r="J118" s="224">
        <v>17</v>
      </c>
      <c r="K118" s="212">
        <v>21018670</v>
      </c>
      <c r="L118" s="209">
        <v>15</v>
      </c>
      <c r="M118" s="196">
        <f t="shared" si="44"/>
        <v>0.88235294117647056</v>
      </c>
      <c r="N118" s="212">
        <f t="shared" si="32"/>
        <v>1401244.6666666667</v>
      </c>
      <c r="O118" s="224">
        <v>2922</v>
      </c>
      <c r="P118" s="212">
        <v>463861852</v>
      </c>
      <c r="Q118" s="209">
        <v>2306</v>
      </c>
      <c r="R118" s="196">
        <f t="shared" si="45"/>
        <v>0.78918548939082822</v>
      </c>
      <c r="S118" s="212">
        <f t="shared" si="33"/>
        <v>201154.31569817866</v>
      </c>
      <c r="T118" s="224">
        <v>2243</v>
      </c>
      <c r="U118" s="212">
        <v>432089200</v>
      </c>
      <c r="V118" s="209">
        <v>1974</v>
      </c>
      <c r="W118" s="196">
        <f t="shared" si="46"/>
        <v>0.8800713330361124</v>
      </c>
      <c r="X118" s="209">
        <f t="shared" si="34"/>
        <v>218890.17223910842</v>
      </c>
      <c r="Y118" s="224">
        <v>1516</v>
      </c>
      <c r="Z118" s="212">
        <v>276202579</v>
      </c>
      <c r="AA118" s="209">
        <v>1361</v>
      </c>
      <c r="AB118" s="196">
        <f t="shared" si="47"/>
        <v>0.89775725593667544</v>
      </c>
      <c r="AC118" s="212">
        <f t="shared" si="35"/>
        <v>202940.9103600294</v>
      </c>
      <c r="AD118" s="224">
        <v>746</v>
      </c>
      <c r="AE118" s="212">
        <v>120579656</v>
      </c>
      <c r="AF118" s="209">
        <v>647</v>
      </c>
      <c r="AG118" s="196">
        <f t="shared" si="48"/>
        <v>0.86729222520107241</v>
      </c>
      <c r="AH118" s="212">
        <f t="shared" si="36"/>
        <v>186367.3199381762</v>
      </c>
      <c r="AI118" s="224">
        <v>228</v>
      </c>
      <c r="AJ118" s="212">
        <v>27390927</v>
      </c>
      <c r="AK118" s="209">
        <v>185</v>
      </c>
      <c r="AL118" s="196">
        <f t="shared" si="49"/>
        <v>0.81140350877192979</v>
      </c>
      <c r="AM118" s="212">
        <f t="shared" si="37"/>
        <v>148059.06486486486</v>
      </c>
      <c r="AN118" s="224">
        <f t="shared" si="50"/>
        <v>7685</v>
      </c>
      <c r="AO118" s="212">
        <f t="shared" si="50"/>
        <v>1348018106</v>
      </c>
      <c r="AP118" s="209">
        <f t="shared" si="50"/>
        <v>6499</v>
      </c>
      <c r="AQ118" s="196">
        <f t="shared" si="38"/>
        <v>0.8456733897202342</v>
      </c>
      <c r="AR118" s="209">
        <f t="shared" si="39"/>
        <v>207419.3115863979</v>
      </c>
      <c r="AS118" s="69"/>
      <c r="AT118" s="69"/>
    </row>
    <row r="119" spans="1:52" ht="13.5" customHeight="1">
      <c r="A119" s="55"/>
      <c r="B119" s="284"/>
      <c r="C119" s="345"/>
      <c r="D119" s="53" t="s">
        <v>67</v>
      </c>
      <c r="E119" s="181">
        <v>14</v>
      </c>
      <c r="F119" s="182">
        <v>6954479</v>
      </c>
      <c r="G119" s="218">
        <v>12</v>
      </c>
      <c r="H119" s="198">
        <f t="shared" si="30"/>
        <v>0.8571428571428571</v>
      </c>
      <c r="I119" s="182">
        <f t="shared" si="31"/>
        <v>579539.91666666663</v>
      </c>
      <c r="J119" s="181">
        <v>19</v>
      </c>
      <c r="K119" s="182">
        <v>21282321</v>
      </c>
      <c r="L119" s="218">
        <v>16</v>
      </c>
      <c r="M119" s="198">
        <f t="shared" si="44"/>
        <v>0.84210526315789469</v>
      </c>
      <c r="N119" s="182">
        <f t="shared" si="32"/>
        <v>1330145.0625</v>
      </c>
      <c r="O119" s="181">
        <v>4298</v>
      </c>
      <c r="P119" s="182">
        <v>590978457</v>
      </c>
      <c r="Q119" s="218">
        <v>3524</v>
      </c>
      <c r="R119" s="198">
        <f t="shared" si="45"/>
        <v>0.81991624011167985</v>
      </c>
      <c r="S119" s="182">
        <f t="shared" si="33"/>
        <v>167701.03774120318</v>
      </c>
      <c r="T119" s="181">
        <v>3191</v>
      </c>
      <c r="U119" s="182">
        <v>531118258</v>
      </c>
      <c r="V119" s="218">
        <v>2849</v>
      </c>
      <c r="W119" s="198">
        <f t="shared" si="46"/>
        <v>0.89282356628016291</v>
      </c>
      <c r="X119" s="218">
        <f t="shared" si="34"/>
        <v>186422.69498069497</v>
      </c>
      <c r="Y119" s="181">
        <v>1982</v>
      </c>
      <c r="Z119" s="182">
        <v>341496593</v>
      </c>
      <c r="AA119" s="218">
        <v>1805</v>
      </c>
      <c r="AB119" s="198">
        <f t="shared" si="47"/>
        <v>0.91069626639757817</v>
      </c>
      <c r="AC119" s="182">
        <f t="shared" si="35"/>
        <v>189194.78836565098</v>
      </c>
      <c r="AD119" s="181">
        <v>899</v>
      </c>
      <c r="AE119" s="182">
        <v>139510585</v>
      </c>
      <c r="AF119" s="218">
        <v>795</v>
      </c>
      <c r="AG119" s="198">
        <f t="shared" si="48"/>
        <v>0.88431590656284764</v>
      </c>
      <c r="AH119" s="182">
        <f t="shared" si="36"/>
        <v>175485.01257861636</v>
      </c>
      <c r="AI119" s="181">
        <v>252</v>
      </c>
      <c r="AJ119" s="182">
        <v>30261078</v>
      </c>
      <c r="AK119" s="218">
        <v>208</v>
      </c>
      <c r="AL119" s="198">
        <f t="shared" si="49"/>
        <v>0.82539682539682535</v>
      </c>
      <c r="AM119" s="182">
        <f t="shared" si="37"/>
        <v>145485.95192307694</v>
      </c>
      <c r="AN119" s="181">
        <f t="shared" si="50"/>
        <v>10655</v>
      </c>
      <c r="AO119" s="182">
        <f t="shared" si="50"/>
        <v>1661601771</v>
      </c>
      <c r="AP119" s="218">
        <f t="shared" si="50"/>
        <v>9209</v>
      </c>
      <c r="AQ119" s="198">
        <f t="shared" si="38"/>
        <v>0.86428906616611922</v>
      </c>
      <c r="AR119" s="218">
        <f t="shared" si="39"/>
        <v>180432.37821696166</v>
      </c>
      <c r="AS119" s="69"/>
      <c r="AT119" s="69"/>
      <c r="AV119" s="2"/>
      <c r="AW119" s="59"/>
      <c r="AX119" s="59"/>
      <c r="AY119" s="59"/>
      <c r="AZ119" s="59"/>
    </row>
    <row r="120" spans="1:52" ht="13.5" customHeight="1">
      <c r="A120" s="55"/>
      <c r="B120" s="282">
        <v>39</v>
      </c>
      <c r="C120" s="343" t="s">
        <v>7</v>
      </c>
      <c r="D120" s="54" t="s">
        <v>312</v>
      </c>
      <c r="E120" s="175">
        <v>8</v>
      </c>
      <c r="F120" s="176">
        <v>1356201</v>
      </c>
      <c r="G120" s="201">
        <v>7</v>
      </c>
      <c r="H120" s="194">
        <f t="shared" si="30"/>
        <v>0.875</v>
      </c>
      <c r="I120" s="176">
        <f t="shared" si="31"/>
        <v>193743</v>
      </c>
      <c r="J120" s="175">
        <v>14</v>
      </c>
      <c r="K120" s="176">
        <v>779526</v>
      </c>
      <c r="L120" s="201">
        <v>11</v>
      </c>
      <c r="M120" s="194">
        <f t="shared" si="44"/>
        <v>0.7857142857142857</v>
      </c>
      <c r="N120" s="176">
        <f t="shared" si="32"/>
        <v>70866</v>
      </c>
      <c r="O120" s="175">
        <v>8392</v>
      </c>
      <c r="P120" s="176">
        <v>715037873</v>
      </c>
      <c r="Q120" s="201">
        <v>7304</v>
      </c>
      <c r="R120" s="194">
        <f t="shared" si="45"/>
        <v>0.87035271687321258</v>
      </c>
      <c r="S120" s="176">
        <f t="shared" si="33"/>
        <v>97896.751506024098</v>
      </c>
      <c r="T120" s="175">
        <v>7215</v>
      </c>
      <c r="U120" s="176">
        <v>691647482</v>
      </c>
      <c r="V120" s="201">
        <v>6537</v>
      </c>
      <c r="W120" s="194">
        <f t="shared" si="46"/>
        <v>0.90602910602910602</v>
      </c>
      <c r="X120" s="201">
        <f t="shared" si="34"/>
        <v>105805.03013614808</v>
      </c>
      <c r="Y120" s="175">
        <v>3287</v>
      </c>
      <c r="Z120" s="176">
        <v>321675351</v>
      </c>
      <c r="AA120" s="201">
        <v>3045</v>
      </c>
      <c r="AB120" s="194">
        <f t="shared" si="47"/>
        <v>0.92637663522969271</v>
      </c>
      <c r="AC120" s="176">
        <f t="shared" si="35"/>
        <v>105640.50935960592</v>
      </c>
      <c r="AD120" s="175">
        <v>1023</v>
      </c>
      <c r="AE120" s="176">
        <v>107116287</v>
      </c>
      <c r="AF120" s="201">
        <v>954</v>
      </c>
      <c r="AG120" s="194">
        <f t="shared" si="48"/>
        <v>0.93255131964809379</v>
      </c>
      <c r="AH120" s="176">
        <f t="shared" si="36"/>
        <v>112281.22327044026</v>
      </c>
      <c r="AI120" s="175">
        <v>161</v>
      </c>
      <c r="AJ120" s="176">
        <v>23226362</v>
      </c>
      <c r="AK120" s="201">
        <v>152</v>
      </c>
      <c r="AL120" s="194">
        <f t="shared" si="49"/>
        <v>0.94409937888198758</v>
      </c>
      <c r="AM120" s="176">
        <f t="shared" si="37"/>
        <v>152805.01315789475</v>
      </c>
      <c r="AN120" s="175">
        <f t="shared" si="50"/>
        <v>20100</v>
      </c>
      <c r="AO120" s="176">
        <f t="shared" si="50"/>
        <v>1860839082</v>
      </c>
      <c r="AP120" s="201">
        <f t="shared" si="50"/>
        <v>18010</v>
      </c>
      <c r="AQ120" s="194">
        <f t="shared" si="38"/>
        <v>0.89601990049751246</v>
      </c>
      <c r="AR120" s="201">
        <f t="shared" si="39"/>
        <v>103322.54758467518</v>
      </c>
      <c r="AS120" s="69"/>
      <c r="AT120" s="69"/>
      <c r="AV120" s="60"/>
      <c r="AW120" s="59"/>
      <c r="AX120" s="59"/>
      <c r="AY120" s="59"/>
      <c r="AZ120" s="59"/>
    </row>
    <row r="121" spans="1:52" ht="13.5" customHeight="1">
      <c r="A121" s="55"/>
      <c r="B121" s="283"/>
      <c r="C121" s="344"/>
      <c r="D121" s="49" t="s">
        <v>313</v>
      </c>
      <c r="E121" s="224">
        <v>20</v>
      </c>
      <c r="F121" s="212">
        <v>6306375</v>
      </c>
      <c r="G121" s="209">
        <v>16</v>
      </c>
      <c r="H121" s="196">
        <f t="shared" si="30"/>
        <v>0.8</v>
      </c>
      <c r="I121" s="212">
        <f t="shared" si="31"/>
        <v>394148.4375</v>
      </c>
      <c r="J121" s="224">
        <v>69</v>
      </c>
      <c r="K121" s="212">
        <v>49275917</v>
      </c>
      <c r="L121" s="209">
        <v>58</v>
      </c>
      <c r="M121" s="196">
        <f t="shared" si="44"/>
        <v>0.84057971014492749</v>
      </c>
      <c r="N121" s="212">
        <f t="shared" si="32"/>
        <v>849584.77586206899</v>
      </c>
      <c r="O121" s="224">
        <v>14966</v>
      </c>
      <c r="P121" s="212">
        <v>2201103002</v>
      </c>
      <c r="Q121" s="209">
        <v>11264</v>
      </c>
      <c r="R121" s="196">
        <f t="shared" si="45"/>
        <v>0.75263931578244014</v>
      </c>
      <c r="S121" s="212">
        <f t="shared" si="33"/>
        <v>195410.42276278409</v>
      </c>
      <c r="T121" s="224">
        <v>12343</v>
      </c>
      <c r="U121" s="212">
        <v>2262708112</v>
      </c>
      <c r="V121" s="209">
        <v>10478</v>
      </c>
      <c r="W121" s="196">
        <f t="shared" si="46"/>
        <v>0.84890221177995628</v>
      </c>
      <c r="X121" s="209">
        <f t="shared" si="34"/>
        <v>215948.47413628554</v>
      </c>
      <c r="Y121" s="224">
        <v>8352</v>
      </c>
      <c r="Z121" s="212">
        <v>1613832237</v>
      </c>
      <c r="AA121" s="209">
        <v>7355</v>
      </c>
      <c r="AB121" s="196">
        <f t="shared" si="47"/>
        <v>0.88062739463601536</v>
      </c>
      <c r="AC121" s="212">
        <f t="shared" si="35"/>
        <v>219419.74670292318</v>
      </c>
      <c r="AD121" s="224">
        <v>4250</v>
      </c>
      <c r="AE121" s="212">
        <v>695682026</v>
      </c>
      <c r="AF121" s="209">
        <v>3791</v>
      </c>
      <c r="AG121" s="196">
        <f t="shared" si="48"/>
        <v>0.89200000000000002</v>
      </c>
      <c r="AH121" s="212">
        <f t="shared" si="36"/>
        <v>183508.84357689263</v>
      </c>
      <c r="AI121" s="224">
        <v>1486</v>
      </c>
      <c r="AJ121" s="212">
        <v>220104372</v>
      </c>
      <c r="AK121" s="209">
        <v>1289</v>
      </c>
      <c r="AL121" s="196">
        <f t="shared" si="49"/>
        <v>0.86742934051144016</v>
      </c>
      <c r="AM121" s="212">
        <f t="shared" si="37"/>
        <v>170755.91311093871</v>
      </c>
      <c r="AN121" s="224">
        <f t="shared" si="50"/>
        <v>41486</v>
      </c>
      <c r="AO121" s="212">
        <f t="shared" si="50"/>
        <v>7049012041</v>
      </c>
      <c r="AP121" s="209">
        <f t="shared" si="50"/>
        <v>34251</v>
      </c>
      <c r="AQ121" s="196">
        <f t="shared" si="38"/>
        <v>0.82560381815552231</v>
      </c>
      <c r="AR121" s="209">
        <f t="shared" si="39"/>
        <v>205804.5616478351</v>
      </c>
      <c r="AS121" s="69"/>
      <c r="AT121" s="69"/>
      <c r="AV121" s="60"/>
      <c r="AW121" s="59"/>
      <c r="AX121" s="59"/>
      <c r="AY121" s="59"/>
      <c r="AZ121" s="59"/>
    </row>
    <row r="122" spans="1:52" ht="13.5" customHeight="1">
      <c r="A122" s="55"/>
      <c r="B122" s="284"/>
      <c r="C122" s="345"/>
      <c r="D122" s="53" t="s">
        <v>67</v>
      </c>
      <c r="E122" s="181">
        <v>28</v>
      </c>
      <c r="F122" s="182">
        <v>7662576</v>
      </c>
      <c r="G122" s="218">
        <v>23</v>
      </c>
      <c r="H122" s="198">
        <f t="shared" si="30"/>
        <v>0.8214285714285714</v>
      </c>
      <c r="I122" s="182">
        <f t="shared" si="31"/>
        <v>333155.47826086957</v>
      </c>
      <c r="J122" s="181">
        <v>83</v>
      </c>
      <c r="K122" s="182">
        <v>50055443</v>
      </c>
      <c r="L122" s="218">
        <v>69</v>
      </c>
      <c r="M122" s="198">
        <f t="shared" si="44"/>
        <v>0.83132530120481929</v>
      </c>
      <c r="N122" s="182">
        <f t="shared" si="32"/>
        <v>725441.20289855078</v>
      </c>
      <c r="O122" s="181">
        <v>23358</v>
      </c>
      <c r="P122" s="182">
        <v>2916140875</v>
      </c>
      <c r="Q122" s="218">
        <v>18568</v>
      </c>
      <c r="R122" s="198">
        <f t="shared" si="45"/>
        <v>0.79493107286582754</v>
      </c>
      <c r="S122" s="182">
        <f t="shared" si="33"/>
        <v>157051.9644011202</v>
      </c>
      <c r="T122" s="181">
        <v>19558</v>
      </c>
      <c r="U122" s="182">
        <v>2954355594</v>
      </c>
      <c r="V122" s="218">
        <v>17015</v>
      </c>
      <c r="W122" s="198">
        <f t="shared" si="46"/>
        <v>0.86997648021270069</v>
      </c>
      <c r="X122" s="218">
        <f t="shared" si="34"/>
        <v>173632.41810167499</v>
      </c>
      <c r="Y122" s="181">
        <v>11639</v>
      </c>
      <c r="Z122" s="182">
        <v>1935507588</v>
      </c>
      <c r="AA122" s="218">
        <v>10400</v>
      </c>
      <c r="AB122" s="198">
        <f t="shared" si="47"/>
        <v>0.89354755563192712</v>
      </c>
      <c r="AC122" s="182">
        <f t="shared" si="35"/>
        <v>186106.49884615385</v>
      </c>
      <c r="AD122" s="181">
        <v>5273</v>
      </c>
      <c r="AE122" s="182">
        <v>802798313</v>
      </c>
      <c r="AF122" s="218">
        <v>4745</v>
      </c>
      <c r="AG122" s="198">
        <f t="shared" si="48"/>
        <v>0.89986724824578035</v>
      </c>
      <c r="AH122" s="182">
        <f t="shared" si="36"/>
        <v>169188.26406743942</v>
      </c>
      <c r="AI122" s="181">
        <v>1647</v>
      </c>
      <c r="AJ122" s="182">
        <v>243330734</v>
      </c>
      <c r="AK122" s="218">
        <v>1441</v>
      </c>
      <c r="AL122" s="198">
        <f t="shared" si="49"/>
        <v>0.87492410443230118</v>
      </c>
      <c r="AM122" s="182">
        <f t="shared" si="37"/>
        <v>168862.4108258154</v>
      </c>
      <c r="AN122" s="181">
        <f t="shared" si="50"/>
        <v>61586</v>
      </c>
      <c r="AO122" s="182">
        <f t="shared" si="50"/>
        <v>8909851123</v>
      </c>
      <c r="AP122" s="218">
        <f t="shared" si="50"/>
        <v>52261</v>
      </c>
      <c r="AQ122" s="198">
        <f t="shared" si="38"/>
        <v>0.84858571753320555</v>
      </c>
      <c r="AR122" s="218">
        <f t="shared" si="39"/>
        <v>170487.57434798416</v>
      </c>
      <c r="AS122" s="69"/>
      <c r="AT122" s="69"/>
      <c r="AV122" s="60"/>
      <c r="AW122" s="59"/>
      <c r="AX122" s="59"/>
      <c r="AY122" s="59"/>
      <c r="AZ122" s="59"/>
    </row>
    <row r="123" spans="1:52" ht="13.5" customHeight="1">
      <c r="B123" s="282">
        <v>40</v>
      </c>
      <c r="C123" s="343" t="s">
        <v>40</v>
      </c>
      <c r="D123" s="54" t="s">
        <v>312</v>
      </c>
      <c r="E123" s="175">
        <v>7</v>
      </c>
      <c r="F123" s="176">
        <v>485825</v>
      </c>
      <c r="G123" s="201">
        <v>7</v>
      </c>
      <c r="H123" s="194">
        <f t="shared" si="30"/>
        <v>1</v>
      </c>
      <c r="I123" s="176">
        <f t="shared" si="31"/>
        <v>69403.571428571435</v>
      </c>
      <c r="J123" s="175">
        <v>10</v>
      </c>
      <c r="K123" s="176">
        <v>1280302</v>
      </c>
      <c r="L123" s="201">
        <v>9</v>
      </c>
      <c r="M123" s="194">
        <f t="shared" si="44"/>
        <v>0.9</v>
      </c>
      <c r="N123" s="176">
        <f t="shared" si="32"/>
        <v>142255.77777777778</v>
      </c>
      <c r="O123" s="175">
        <v>1285</v>
      </c>
      <c r="P123" s="176">
        <v>108172309</v>
      </c>
      <c r="Q123" s="201">
        <v>1135</v>
      </c>
      <c r="R123" s="194">
        <f t="shared" si="45"/>
        <v>0.88326848249027234</v>
      </c>
      <c r="S123" s="176">
        <f t="shared" si="33"/>
        <v>95305.999118942738</v>
      </c>
      <c r="T123" s="175">
        <v>879</v>
      </c>
      <c r="U123" s="176">
        <v>70307172</v>
      </c>
      <c r="V123" s="201">
        <v>789</v>
      </c>
      <c r="W123" s="194">
        <f t="shared" si="46"/>
        <v>0.89761092150170652</v>
      </c>
      <c r="X123" s="201">
        <f t="shared" si="34"/>
        <v>89109.216730038024</v>
      </c>
      <c r="Y123" s="175">
        <v>366</v>
      </c>
      <c r="Z123" s="176">
        <v>38885014</v>
      </c>
      <c r="AA123" s="201">
        <v>343</v>
      </c>
      <c r="AB123" s="194">
        <f t="shared" si="47"/>
        <v>0.93715846994535523</v>
      </c>
      <c r="AC123" s="176">
        <f t="shared" si="35"/>
        <v>113367.38775510204</v>
      </c>
      <c r="AD123" s="175">
        <v>147</v>
      </c>
      <c r="AE123" s="176">
        <v>11865204</v>
      </c>
      <c r="AF123" s="201">
        <v>141</v>
      </c>
      <c r="AG123" s="194">
        <f t="shared" si="48"/>
        <v>0.95918367346938771</v>
      </c>
      <c r="AH123" s="176">
        <f t="shared" si="36"/>
        <v>84150.382978723399</v>
      </c>
      <c r="AI123" s="175">
        <v>22</v>
      </c>
      <c r="AJ123" s="176">
        <v>2426163</v>
      </c>
      <c r="AK123" s="201">
        <v>21</v>
      </c>
      <c r="AL123" s="194">
        <f t="shared" si="49"/>
        <v>0.95454545454545459</v>
      </c>
      <c r="AM123" s="176">
        <f t="shared" si="37"/>
        <v>115531.57142857143</v>
      </c>
      <c r="AN123" s="175">
        <f t="shared" si="50"/>
        <v>2716</v>
      </c>
      <c r="AO123" s="176">
        <f t="shared" si="50"/>
        <v>233421989</v>
      </c>
      <c r="AP123" s="201">
        <f t="shared" si="50"/>
        <v>2445</v>
      </c>
      <c r="AQ123" s="194">
        <f t="shared" si="38"/>
        <v>0.90022091310751107</v>
      </c>
      <c r="AR123" s="201">
        <f t="shared" si="39"/>
        <v>95469.116155419222</v>
      </c>
      <c r="AS123" s="69"/>
      <c r="AT123" s="69"/>
      <c r="AV123" s="60"/>
      <c r="AW123" s="59"/>
      <c r="AX123" s="59"/>
      <c r="AY123" s="59"/>
      <c r="AZ123" s="59"/>
    </row>
    <row r="124" spans="1:52" ht="13.5" customHeight="1">
      <c r="B124" s="283"/>
      <c r="C124" s="344"/>
      <c r="D124" s="49" t="s">
        <v>313</v>
      </c>
      <c r="E124" s="224">
        <v>26</v>
      </c>
      <c r="F124" s="212">
        <v>20692015</v>
      </c>
      <c r="G124" s="209">
        <v>21</v>
      </c>
      <c r="H124" s="196">
        <f t="shared" si="30"/>
        <v>0.80769230769230771</v>
      </c>
      <c r="I124" s="212">
        <f t="shared" si="31"/>
        <v>985334.04761904757</v>
      </c>
      <c r="J124" s="224">
        <v>65</v>
      </c>
      <c r="K124" s="212">
        <v>44939005</v>
      </c>
      <c r="L124" s="209">
        <v>58</v>
      </c>
      <c r="M124" s="196">
        <f t="shared" si="44"/>
        <v>0.89230769230769236</v>
      </c>
      <c r="N124" s="212">
        <f t="shared" si="32"/>
        <v>774810.43103448278</v>
      </c>
      <c r="O124" s="224">
        <v>3560</v>
      </c>
      <c r="P124" s="212">
        <v>556085417</v>
      </c>
      <c r="Q124" s="209">
        <v>2916</v>
      </c>
      <c r="R124" s="196">
        <f t="shared" si="45"/>
        <v>0.81910112359550558</v>
      </c>
      <c r="S124" s="212">
        <f t="shared" si="33"/>
        <v>190701.44615912208</v>
      </c>
      <c r="T124" s="224">
        <v>3014</v>
      </c>
      <c r="U124" s="212">
        <v>527367264</v>
      </c>
      <c r="V124" s="209">
        <v>2662</v>
      </c>
      <c r="W124" s="196">
        <f t="shared" si="46"/>
        <v>0.88321167883211682</v>
      </c>
      <c r="X124" s="209">
        <f t="shared" si="34"/>
        <v>198109.4154770849</v>
      </c>
      <c r="Y124" s="224">
        <v>2012</v>
      </c>
      <c r="Z124" s="212">
        <v>421339751</v>
      </c>
      <c r="AA124" s="209">
        <v>1824</v>
      </c>
      <c r="AB124" s="196">
        <f t="shared" si="47"/>
        <v>0.90656063618290261</v>
      </c>
      <c r="AC124" s="212">
        <f t="shared" si="35"/>
        <v>230997.67050438595</v>
      </c>
      <c r="AD124" s="224">
        <v>977</v>
      </c>
      <c r="AE124" s="212">
        <v>143258524</v>
      </c>
      <c r="AF124" s="209">
        <v>858</v>
      </c>
      <c r="AG124" s="196">
        <f t="shared" si="48"/>
        <v>0.87819856704196519</v>
      </c>
      <c r="AH124" s="212">
        <f t="shared" si="36"/>
        <v>166967.9766899767</v>
      </c>
      <c r="AI124" s="224">
        <v>310</v>
      </c>
      <c r="AJ124" s="212">
        <v>35854708</v>
      </c>
      <c r="AK124" s="209">
        <v>257</v>
      </c>
      <c r="AL124" s="196">
        <f t="shared" si="49"/>
        <v>0.82903225806451608</v>
      </c>
      <c r="AM124" s="212">
        <f t="shared" si="37"/>
        <v>139512.48249027238</v>
      </c>
      <c r="AN124" s="224">
        <f t="shared" si="50"/>
        <v>9964</v>
      </c>
      <c r="AO124" s="212">
        <f t="shared" si="50"/>
        <v>1749536684</v>
      </c>
      <c r="AP124" s="209">
        <f t="shared" si="50"/>
        <v>8596</v>
      </c>
      <c r="AQ124" s="196">
        <f t="shared" si="38"/>
        <v>0.86270574066639905</v>
      </c>
      <c r="AR124" s="209">
        <f t="shared" si="39"/>
        <v>203529.16286644951</v>
      </c>
      <c r="AS124" s="69"/>
      <c r="AT124" s="69"/>
      <c r="AV124" s="60"/>
      <c r="AW124" s="59"/>
      <c r="AX124" s="59"/>
      <c r="AY124" s="59"/>
      <c r="AZ124" s="59"/>
    </row>
    <row r="125" spans="1:52" ht="13.5" customHeight="1">
      <c r="B125" s="284"/>
      <c r="C125" s="345"/>
      <c r="D125" s="45" t="s">
        <v>67</v>
      </c>
      <c r="E125" s="185">
        <v>33</v>
      </c>
      <c r="F125" s="183">
        <v>21177840</v>
      </c>
      <c r="G125" s="189">
        <v>28</v>
      </c>
      <c r="H125" s="234">
        <f t="shared" si="30"/>
        <v>0.84848484848484851</v>
      </c>
      <c r="I125" s="183">
        <f t="shared" si="31"/>
        <v>756351.42857142852</v>
      </c>
      <c r="J125" s="185">
        <v>75</v>
      </c>
      <c r="K125" s="183">
        <v>46219307</v>
      </c>
      <c r="L125" s="189">
        <v>67</v>
      </c>
      <c r="M125" s="234">
        <f t="shared" si="44"/>
        <v>0.89333333333333331</v>
      </c>
      <c r="N125" s="183">
        <f t="shared" si="32"/>
        <v>689840.40298507467</v>
      </c>
      <c r="O125" s="185">
        <v>4845</v>
      </c>
      <c r="P125" s="183">
        <v>664257726</v>
      </c>
      <c r="Q125" s="189">
        <v>4051</v>
      </c>
      <c r="R125" s="234">
        <f t="shared" si="45"/>
        <v>0.83611971104231164</v>
      </c>
      <c r="S125" s="183">
        <f t="shared" si="33"/>
        <v>163973.76598370774</v>
      </c>
      <c r="T125" s="185">
        <v>3893</v>
      </c>
      <c r="U125" s="183">
        <v>597674436</v>
      </c>
      <c r="V125" s="189">
        <v>3451</v>
      </c>
      <c r="W125" s="234">
        <f t="shared" si="46"/>
        <v>0.88646288209606983</v>
      </c>
      <c r="X125" s="189">
        <f t="shared" si="34"/>
        <v>173188.76731382209</v>
      </c>
      <c r="Y125" s="185">
        <v>2378</v>
      </c>
      <c r="Z125" s="183">
        <v>460224765</v>
      </c>
      <c r="AA125" s="189">
        <v>2167</v>
      </c>
      <c r="AB125" s="234">
        <f t="shared" si="47"/>
        <v>0.91126997476871319</v>
      </c>
      <c r="AC125" s="183">
        <f t="shared" si="35"/>
        <v>212378.75634517765</v>
      </c>
      <c r="AD125" s="185">
        <v>1124</v>
      </c>
      <c r="AE125" s="183">
        <v>155123728</v>
      </c>
      <c r="AF125" s="189">
        <v>999</v>
      </c>
      <c r="AG125" s="234">
        <f t="shared" si="48"/>
        <v>0.88879003558718861</v>
      </c>
      <c r="AH125" s="183">
        <f t="shared" si="36"/>
        <v>155279.00700700702</v>
      </c>
      <c r="AI125" s="185">
        <v>332</v>
      </c>
      <c r="AJ125" s="183">
        <v>38280871</v>
      </c>
      <c r="AK125" s="189">
        <v>278</v>
      </c>
      <c r="AL125" s="234">
        <f t="shared" si="49"/>
        <v>0.83734939759036142</v>
      </c>
      <c r="AM125" s="183">
        <f t="shared" si="37"/>
        <v>137700.97482014389</v>
      </c>
      <c r="AN125" s="185">
        <f t="shared" si="50"/>
        <v>12680</v>
      </c>
      <c r="AO125" s="183">
        <f t="shared" si="50"/>
        <v>1982958673</v>
      </c>
      <c r="AP125" s="189">
        <f t="shared" si="50"/>
        <v>11041</v>
      </c>
      <c r="AQ125" s="234">
        <f t="shared" si="38"/>
        <v>0.87074132492113565</v>
      </c>
      <c r="AR125" s="189">
        <f t="shared" si="39"/>
        <v>179599.55375418894</v>
      </c>
      <c r="AS125" s="69"/>
      <c r="AT125" s="69"/>
    </row>
    <row r="126" spans="1:52" ht="13.5" customHeight="1">
      <c r="B126" s="282">
        <v>41</v>
      </c>
      <c r="C126" s="343" t="s">
        <v>11</v>
      </c>
      <c r="D126" s="54" t="s">
        <v>312</v>
      </c>
      <c r="E126" s="175">
        <v>3</v>
      </c>
      <c r="F126" s="176">
        <v>193024</v>
      </c>
      <c r="G126" s="201">
        <v>3</v>
      </c>
      <c r="H126" s="194">
        <f t="shared" si="30"/>
        <v>1</v>
      </c>
      <c r="I126" s="176">
        <f t="shared" si="31"/>
        <v>64341.333333333336</v>
      </c>
      <c r="J126" s="175">
        <v>8</v>
      </c>
      <c r="K126" s="176">
        <v>448322</v>
      </c>
      <c r="L126" s="201">
        <v>7</v>
      </c>
      <c r="M126" s="194">
        <f t="shared" si="44"/>
        <v>0.875</v>
      </c>
      <c r="N126" s="176">
        <f t="shared" si="32"/>
        <v>64046</v>
      </c>
      <c r="O126" s="175">
        <v>1811</v>
      </c>
      <c r="P126" s="176">
        <v>171790519</v>
      </c>
      <c r="Q126" s="201">
        <v>1552</v>
      </c>
      <c r="R126" s="194">
        <f t="shared" si="45"/>
        <v>0.85698509110988408</v>
      </c>
      <c r="S126" s="176">
        <f t="shared" si="33"/>
        <v>110689.76739690722</v>
      </c>
      <c r="T126" s="175">
        <v>1216</v>
      </c>
      <c r="U126" s="176">
        <v>113570291</v>
      </c>
      <c r="V126" s="201">
        <v>1080</v>
      </c>
      <c r="W126" s="194">
        <f t="shared" si="46"/>
        <v>0.88815789473684215</v>
      </c>
      <c r="X126" s="201">
        <f t="shared" si="34"/>
        <v>105157.67685185185</v>
      </c>
      <c r="Y126" s="175">
        <v>501</v>
      </c>
      <c r="Z126" s="176">
        <v>67488571</v>
      </c>
      <c r="AA126" s="201">
        <v>455</v>
      </c>
      <c r="AB126" s="194">
        <f t="shared" si="47"/>
        <v>0.90818363273453095</v>
      </c>
      <c r="AC126" s="176">
        <f t="shared" si="35"/>
        <v>148326.52967032968</v>
      </c>
      <c r="AD126" s="175">
        <v>129</v>
      </c>
      <c r="AE126" s="176">
        <v>14525956</v>
      </c>
      <c r="AF126" s="201">
        <v>122</v>
      </c>
      <c r="AG126" s="194">
        <f t="shared" si="48"/>
        <v>0.94573643410852715</v>
      </c>
      <c r="AH126" s="176">
        <f t="shared" si="36"/>
        <v>119065.21311475409</v>
      </c>
      <c r="AI126" s="175">
        <v>20</v>
      </c>
      <c r="AJ126" s="176">
        <v>1758823</v>
      </c>
      <c r="AK126" s="201">
        <v>17</v>
      </c>
      <c r="AL126" s="194">
        <f t="shared" si="49"/>
        <v>0.85</v>
      </c>
      <c r="AM126" s="176">
        <f t="shared" si="37"/>
        <v>103460.17647058824</v>
      </c>
      <c r="AN126" s="175">
        <f t="shared" si="50"/>
        <v>3688</v>
      </c>
      <c r="AO126" s="176">
        <f t="shared" si="50"/>
        <v>369775506</v>
      </c>
      <c r="AP126" s="201">
        <f t="shared" si="50"/>
        <v>3236</v>
      </c>
      <c r="AQ126" s="194">
        <f t="shared" si="38"/>
        <v>0.87744034707158347</v>
      </c>
      <c r="AR126" s="201">
        <f t="shared" si="39"/>
        <v>114269.31582200248</v>
      </c>
      <c r="AS126" s="69"/>
      <c r="AT126" s="69"/>
    </row>
    <row r="127" spans="1:52" ht="13.5" customHeight="1">
      <c r="A127" s="55"/>
      <c r="B127" s="283"/>
      <c r="C127" s="344"/>
      <c r="D127" s="49" t="s">
        <v>313</v>
      </c>
      <c r="E127" s="224">
        <v>10</v>
      </c>
      <c r="F127" s="212">
        <v>4616807</v>
      </c>
      <c r="G127" s="209">
        <v>8</v>
      </c>
      <c r="H127" s="196">
        <f t="shared" si="30"/>
        <v>0.8</v>
      </c>
      <c r="I127" s="212">
        <f t="shared" si="31"/>
        <v>577100.875</v>
      </c>
      <c r="J127" s="224">
        <v>34</v>
      </c>
      <c r="K127" s="212">
        <v>25992460</v>
      </c>
      <c r="L127" s="209">
        <v>30</v>
      </c>
      <c r="M127" s="196">
        <f t="shared" si="44"/>
        <v>0.88235294117647056</v>
      </c>
      <c r="N127" s="212">
        <f t="shared" si="32"/>
        <v>866415.33333333337</v>
      </c>
      <c r="O127" s="224">
        <v>6764</v>
      </c>
      <c r="P127" s="212">
        <v>991110856</v>
      </c>
      <c r="Q127" s="209">
        <v>5488</v>
      </c>
      <c r="R127" s="196">
        <f t="shared" si="45"/>
        <v>0.81135422826729742</v>
      </c>
      <c r="S127" s="212">
        <f t="shared" si="33"/>
        <v>180596.00145772594</v>
      </c>
      <c r="T127" s="224">
        <v>6130</v>
      </c>
      <c r="U127" s="212">
        <v>1068762011</v>
      </c>
      <c r="V127" s="209">
        <v>5461</v>
      </c>
      <c r="W127" s="196">
        <f t="shared" si="46"/>
        <v>0.89086460032626424</v>
      </c>
      <c r="X127" s="209">
        <f t="shared" si="34"/>
        <v>195708.11408167004</v>
      </c>
      <c r="Y127" s="224">
        <v>4075</v>
      </c>
      <c r="Z127" s="212">
        <v>755578312</v>
      </c>
      <c r="AA127" s="209">
        <v>3682</v>
      </c>
      <c r="AB127" s="196">
        <f t="shared" si="47"/>
        <v>0.90355828220858891</v>
      </c>
      <c r="AC127" s="212">
        <f t="shared" si="35"/>
        <v>205208.66702878871</v>
      </c>
      <c r="AD127" s="224">
        <v>1752</v>
      </c>
      <c r="AE127" s="212">
        <v>255972769</v>
      </c>
      <c r="AF127" s="209">
        <v>1582</v>
      </c>
      <c r="AG127" s="196">
        <f t="shared" si="48"/>
        <v>0.90296803652968038</v>
      </c>
      <c r="AH127" s="212">
        <f t="shared" si="36"/>
        <v>161803.26738305943</v>
      </c>
      <c r="AI127" s="224">
        <v>572</v>
      </c>
      <c r="AJ127" s="212">
        <v>59599819</v>
      </c>
      <c r="AK127" s="209">
        <v>464</v>
      </c>
      <c r="AL127" s="196">
        <f t="shared" si="49"/>
        <v>0.81118881118881114</v>
      </c>
      <c r="AM127" s="212">
        <f t="shared" si="37"/>
        <v>128447.88577586207</v>
      </c>
      <c r="AN127" s="224">
        <f t="shared" si="50"/>
        <v>19337</v>
      </c>
      <c r="AO127" s="212">
        <f t="shared" si="50"/>
        <v>3161633034</v>
      </c>
      <c r="AP127" s="209">
        <f t="shared" si="50"/>
        <v>16715</v>
      </c>
      <c r="AQ127" s="196">
        <f t="shared" si="38"/>
        <v>0.86440502663287999</v>
      </c>
      <c r="AR127" s="209">
        <f t="shared" si="39"/>
        <v>189149.44863894704</v>
      </c>
      <c r="AS127" s="69"/>
      <c r="AT127" s="69"/>
    </row>
    <row r="128" spans="1:52" ht="13.5" customHeight="1">
      <c r="A128" s="55"/>
      <c r="B128" s="284"/>
      <c r="C128" s="345"/>
      <c r="D128" s="53" t="s">
        <v>67</v>
      </c>
      <c r="E128" s="181">
        <v>13</v>
      </c>
      <c r="F128" s="182">
        <v>4809831</v>
      </c>
      <c r="G128" s="218">
        <v>11</v>
      </c>
      <c r="H128" s="198">
        <f t="shared" si="30"/>
        <v>0.84615384615384615</v>
      </c>
      <c r="I128" s="182">
        <f t="shared" si="31"/>
        <v>437257.36363636365</v>
      </c>
      <c r="J128" s="181">
        <v>42</v>
      </c>
      <c r="K128" s="182">
        <v>26440782</v>
      </c>
      <c r="L128" s="218">
        <v>37</v>
      </c>
      <c r="M128" s="198">
        <f t="shared" si="44"/>
        <v>0.88095238095238093</v>
      </c>
      <c r="N128" s="182">
        <f t="shared" si="32"/>
        <v>714615.7297297297</v>
      </c>
      <c r="O128" s="181">
        <v>8575</v>
      </c>
      <c r="P128" s="182">
        <v>1162901375</v>
      </c>
      <c r="Q128" s="218">
        <v>7040</v>
      </c>
      <c r="R128" s="198">
        <f t="shared" si="45"/>
        <v>0.82099125364431491</v>
      </c>
      <c r="S128" s="182">
        <f t="shared" si="33"/>
        <v>165184.85440340909</v>
      </c>
      <c r="T128" s="181">
        <v>7346</v>
      </c>
      <c r="U128" s="182">
        <v>1182332302</v>
      </c>
      <c r="V128" s="218">
        <v>6541</v>
      </c>
      <c r="W128" s="198">
        <f t="shared" si="46"/>
        <v>0.89041655322624558</v>
      </c>
      <c r="X128" s="218">
        <f t="shared" si="34"/>
        <v>180757.11695459409</v>
      </c>
      <c r="Y128" s="181">
        <v>4576</v>
      </c>
      <c r="Z128" s="182">
        <v>823066883</v>
      </c>
      <c r="AA128" s="218">
        <v>4137</v>
      </c>
      <c r="AB128" s="198">
        <f t="shared" si="47"/>
        <v>0.90406468531468531</v>
      </c>
      <c r="AC128" s="182">
        <f t="shared" si="35"/>
        <v>198952.59439207154</v>
      </c>
      <c r="AD128" s="181">
        <v>1881</v>
      </c>
      <c r="AE128" s="182">
        <v>270498725</v>
      </c>
      <c r="AF128" s="218">
        <v>1704</v>
      </c>
      <c r="AG128" s="198">
        <f t="shared" si="48"/>
        <v>0.90590111642743221</v>
      </c>
      <c r="AH128" s="182">
        <f t="shared" si="36"/>
        <v>158743.38321596244</v>
      </c>
      <c r="AI128" s="181">
        <v>592</v>
      </c>
      <c r="AJ128" s="182">
        <v>61358642</v>
      </c>
      <c r="AK128" s="218">
        <v>481</v>
      </c>
      <c r="AL128" s="198">
        <f t="shared" si="49"/>
        <v>0.8125</v>
      </c>
      <c r="AM128" s="182">
        <f t="shared" si="37"/>
        <v>127564.74428274429</v>
      </c>
      <c r="AN128" s="181">
        <f t="shared" si="50"/>
        <v>23025</v>
      </c>
      <c r="AO128" s="182">
        <f t="shared" si="50"/>
        <v>3531408540</v>
      </c>
      <c r="AP128" s="218">
        <f t="shared" si="50"/>
        <v>19951</v>
      </c>
      <c r="AQ128" s="198">
        <f t="shared" si="38"/>
        <v>0.86649294245385455</v>
      </c>
      <c r="AR128" s="218">
        <f t="shared" si="39"/>
        <v>177004.08701318229</v>
      </c>
      <c r="AS128" s="69"/>
      <c r="AT128" s="69"/>
      <c r="AV128" s="60"/>
      <c r="AW128" s="59"/>
      <c r="AX128" s="59"/>
      <c r="AY128" s="59"/>
      <c r="AZ128" s="59"/>
    </row>
    <row r="129" spans="2:52" ht="13.5" customHeight="1">
      <c r="B129" s="282">
        <v>42</v>
      </c>
      <c r="C129" s="343" t="s">
        <v>12</v>
      </c>
      <c r="D129" s="54" t="s">
        <v>312</v>
      </c>
      <c r="E129" s="175">
        <v>21</v>
      </c>
      <c r="F129" s="176">
        <v>1382935</v>
      </c>
      <c r="G129" s="201">
        <v>18</v>
      </c>
      <c r="H129" s="194">
        <f t="shared" si="30"/>
        <v>0.8571428571428571</v>
      </c>
      <c r="I129" s="176">
        <f t="shared" si="31"/>
        <v>76829.722222222219</v>
      </c>
      <c r="J129" s="175">
        <v>39</v>
      </c>
      <c r="K129" s="176">
        <v>7196888</v>
      </c>
      <c r="L129" s="201">
        <v>34</v>
      </c>
      <c r="M129" s="194">
        <f t="shared" si="44"/>
        <v>0.87179487179487181</v>
      </c>
      <c r="N129" s="176">
        <f t="shared" si="32"/>
        <v>211673.17647058822</v>
      </c>
      <c r="O129" s="175">
        <v>8260</v>
      </c>
      <c r="P129" s="176">
        <v>617347397</v>
      </c>
      <c r="Q129" s="201">
        <v>6962</v>
      </c>
      <c r="R129" s="194">
        <f t="shared" si="45"/>
        <v>0.84285714285714286</v>
      </c>
      <c r="S129" s="176">
        <f t="shared" si="33"/>
        <v>88673.857655846019</v>
      </c>
      <c r="T129" s="175">
        <v>5255</v>
      </c>
      <c r="U129" s="176">
        <v>485053716</v>
      </c>
      <c r="V129" s="201">
        <v>4635</v>
      </c>
      <c r="W129" s="194">
        <f t="shared" si="46"/>
        <v>0.8820171265461465</v>
      </c>
      <c r="X129" s="201">
        <f t="shared" si="34"/>
        <v>104650.20841423949</v>
      </c>
      <c r="Y129" s="175">
        <v>1995</v>
      </c>
      <c r="Z129" s="176">
        <v>198353101</v>
      </c>
      <c r="AA129" s="201">
        <v>1799</v>
      </c>
      <c r="AB129" s="194">
        <f t="shared" si="47"/>
        <v>0.90175438596491231</v>
      </c>
      <c r="AC129" s="176">
        <f t="shared" si="35"/>
        <v>110257.42134519177</v>
      </c>
      <c r="AD129" s="175">
        <v>535</v>
      </c>
      <c r="AE129" s="176">
        <v>59234383</v>
      </c>
      <c r="AF129" s="201">
        <v>488</v>
      </c>
      <c r="AG129" s="194">
        <f t="shared" si="48"/>
        <v>0.91214953271028032</v>
      </c>
      <c r="AH129" s="176">
        <f t="shared" si="36"/>
        <v>121381.93237704918</v>
      </c>
      <c r="AI129" s="175">
        <v>94</v>
      </c>
      <c r="AJ129" s="176">
        <v>11539552</v>
      </c>
      <c r="AK129" s="201">
        <v>91</v>
      </c>
      <c r="AL129" s="194">
        <f t="shared" si="49"/>
        <v>0.96808510638297873</v>
      </c>
      <c r="AM129" s="176">
        <f t="shared" si="37"/>
        <v>126808.26373626373</v>
      </c>
      <c r="AN129" s="175">
        <f t="shared" si="50"/>
        <v>16199</v>
      </c>
      <c r="AO129" s="176">
        <f t="shared" si="50"/>
        <v>1380107972</v>
      </c>
      <c r="AP129" s="201">
        <f t="shared" si="50"/>
        <v>14027</v>
      </c>
      <c r="AQ129" s="194">
        <f t="shared" si="38"/>
        <v>0.86591764923760728</v>
      </c>
      <c r="AR129" s="201">
        <f t="shared" si="39"/>
        <v>98389.389890924649</v>
      </c>
      <c r="AS129" s="69"/>
      <c r="AT129" s="69"/>
      <c r="AV129" s="60"/>
      <c r="AW129" s="59"/>
      <c r="AX129" s="59"/>
      <c r="AY129" s="59"/>
      <c r="AZ129" s="59"/>
    </row>
    <row r="130" spans="2:52" ht="13.5" customHeight="1">
      <c r="B130" s="283"/>
      <c r="C130" s="344"/>
      <c r="D130" s="49" t="s">
        <v>313</v>
      </c>
      <c r="E130" s="224">
        <v>34</v>
      </c>
      <c r="F130" s="212">
        <v>13529969</v>
      </c>
      <c r="G130" s="209">
        <v>30</v>
      </c>
      <c r="H130" s="196">
        <f t="shared" si="30"/>
        <v>0.88235294117647056</v>
      </c>
      <c r="I130" s="212">
        <f t="shared" si="31"/>
        <v>450998.96666666667</v>
      </c>
      <c r="J130" s="224">
        <v>160</v>
      </c>
      <c r="K130" s="212">
        <v>114767226</v>
      </c>
      <c r="L130" s="209">
        <v>138</v>
      </c>
      <c r="M130" s="196">
        <f t="shared" si="44"/>
        <v>0.86250000000000004</v>
      </c>
      <c r="N130" s="212">
        <f t="shared" si="32"/>
        <v>831646.56521739135</v>
      </c>
      <c r="O130" s="224">
        <v>18561</v>
      </c>
      <c r="P130" s="212">
        <v>2598230169</v>
      </c>
      <c r="Q130" s="209">
        <v>14355</v>
      </c>
      <c r="R130" s="196">
        <f t="shared" si="45"/>
        <v>0.77339582996605782</v>
      </c>
      <c r="S130" s="212">
        <f t="shared" si="33"/>
        <v>180998.27021943574</v>
      </c>
      <c r="T130" s="224">
        <v>15259</v>
      </c>
      <c r="U130" s="212">
        <v>2546662617</v>
      </c>
      <c r="V130" s="209">
        <v>13276</v>
      </c>
      <c r="W130" s="196">
        <f t="shared" si="46"/>
        <v>0.87004390851300872</v>
      </c>
      <c r="X130" s="209">
        <f t="shared" si="34"/>
        <v>191824.54180476046</v>
      </c>
      <c r="Y130" s="224">
        <v>9588</v>
      </c>
      <c r="Z130" s="212">
        <v>1673720322</v>
      </c>
      <c r="AA130" s="209">
        <v>8596</v>
      </c>
      <c r="AB130" s="196">
        <f t="shared" si="47"/>
        <v>0.89653733833959115</v>
      </c>
      <c r="AC130" s="212">
        <f t="shared" si="35"/>
        <v>194709.20451372731</v>
      </c>
      <c r="AD130" s="224">
        <v>4572</v>
      </c>
      <c r="AE130" s="212">
        <v>779305989</v>
      </c>
      <c r="AF130" s="209">
        <v>4093</v>
      </c>
      <c r="AG130" s="196">
        <f t="shared" si="48"/>
        <v>0.89523184601924755</v>
      </c>
      <c r="AH130" s="212">
        <f t="shared" si="36"/>
        <v>190399.70412900075</v>
      </c>
      <c r="AI130" s="224">
        <v>1576</v>
      </c>
      <c r="AJ130" s="212">
        <v>222328022</v>
      </c>
      <c r="AK130" s="209">
        <v>1363</v>
      </c>
      <c r="AL130" s="196">
        <f t="shared" si="49"/>
        <v>0.86484771573604058</v>
      </c>
      <c r="AM130" s="212">
        <f t="shared" si="37"/>
        <v>163116.67057960381</v>
      </c>
      <c r="AN130" s="224">
        <f t="shared" si="50"/>
        <v>49750</v>
      </c>
      <c r="AO130" s="212">
        <f t="shared" si="50"/>
        <v>7948544314</v>
      </c>
      <c r="AP130" s="209">
        <f t="shared" si="50"/>
        <v>41851</v>
      </c>
      <c r="AQ130" s="196">
        <f t="shared" si="38"/>
        <v>0.84122613065326635</v>
      </c>
      <c r="AR130" s="209">
        <f t="shared" si="39"/>
        <v>189924.83606126497</v>
      </c>
      <c r="AS130" s="69"/>
      <c r="AT130" s="69"/>
      <c r="AV130" s="60"/>
      <c r="AW130" s="59"/>
      <c r="AX130" s="59"/>
      <c r="AY130" s="59"/>
      <c r="AZ130" s="59"/>
    </row>
    <row r="131" spans="2:52" ht="13.5" customHeight="1">
      <c r="B131" s="284"/>
      <c r="C131" s="345"/>
      <c r="D131" s="53" t="s">
        <v>67</v>
      </c>
      <c r="E131" s="181">
        <v>55</v>
      </c>
      <c r="F131" s="182">
        <v>14912904</v>
      </c>
      <c r="G131" s="218">
        <v>48</v>
      </c>
      <c r="H131" s="198">
        <f t="shared" si="30"/>
        <v>0.87272727272727268</v>
      </c>
      <c r="I131" s="182">
        <f t="shared" si="31"/>
        <v>310685.5</v>
      </c>
      <c r="J131" s="181">
        <v>199</v>
      </c>
      <c r="K131" s="182">
        <v>121964114</v>
      </c>
      <c r="L131" s="218">
        <v>172</v>
      </c>
      <c r="M131" s="198">
        <f t="shared" si="44"/>
        <v>0.86432160804020097</v>
      </c>
      <c r="N131" s="182">
        <f t="shared" si="32"/>
        <v>709093.68604651163</v>
      </c>
      <c r="O131" s="181">
        <v>26821</v>
      </c>
      <c r="P131" s="182">
        <v>3215577566</v>
      </c>
      <c r="Q131" s="218">
        <v>21317</v>
      </c>
      <c r="R131" s="198">
        <f t="shared" si="45"/>
        <v>0.79478766638082099</v>
      </c>
      <c r="S131" s="182">
        <f t="shared" si="33"/>
        <v>150845.68963737861</v>
      </c>
      <c r="T131" s="181">
        <v>20514</v>
      </c>
      <c r="U131" s="182">
        <v>3031716333</v>
      </c>
      <c r="V131" s="218">
        <v>17911</v>
      </c>
      <c r="W131" s="198">
        <f t="shared" si="46"/>
        <v>0.87311104611484835</v>
      </c>
      <c r="X131" s="218">
        <f t="shared" si="34"/>
        <v>169265.60956953827</v>
      </c>
      <c r="Y131" s="181">
        <v>11583</v>
      </c>
      <c r="Z131" s="182">
        <v>1872073423</v>
      </c>
      <c r="AA131" s="218">
        <v>10395</v>
      </c>
      <c r="AB131" s="198">
        <f t="shared" si="47"/>
        <v>0.89743589743589747</v>
      </c>
      <c r="AC131" s="182">
        <f t="shared" si="35"/>
        <v>180093.64338624338</v>
      </c>
      <c r="AD131" s="181">
        <v>5107</v>
      </c>
      <c r="AE131" s="182">
        <v>838540372</v>
      </c>
      <c r="AF131" s="218">
        <v>4581</v>
      </c>
      <c r="AG131" s="198">
        <f t="shared" si="48"/>
        <v>0.8970041120031329</v>
      </c>
      <c r="AH131" s="182">
        <f t="shared" si="36"/>
        <v>183047.45077493996</v>
      </c>
      <c r="AI131" s="181">
        <v>1670</v>
      </c>
      <c r="AJ131" s="182">
        <v>233867574</v>
      </c>
      <c r="AK131" s="218">
        <v>1454</v>
      </c>
      <c r="AL131" s="198">
        <f t="shared" si="49"/>
        <v>0.87065868263473056</v>
      </c>
      <c r="AM131" s="182">
        <f t="shared" si="37"/>
        <v>160844.27372764787</v>
      </c>
      <c r="AN131" s="181">
        <f t="shared" si="50"/>
        <v>65949</v>
      </c>
      <c r="AO131" s="182">
        <f t="shared" si="50"/>
        <v>9328652286</v>
      </c>
      <c r="AP131" s="218">
        <f t="shared" si="50"/>
        <v>55878</v>
      </c>
      <c r="AQ131" s="198">
        <f t="shared" si="38"/>
        <v>0.84729108856843927</v>
      </c>
      <c r="AR131" s="218">
        <f t="shared" si="39"/>
        <v>166946.78202512616</v>
      </c>
      <c r="AS131" s="69"/>
      <c r="AT131" s="69"/>
    </row>
    <row r="132" spans="2:52" ht="13.5" customHeight="1">
      <c r="B132" s="282">
        <v>43</v>
      </c>
      <c r="C132" s="343" t="s">
        <v>8</v>
      </c>
      <c r="D132" s="54" t="s">
        <v>312</v>
      </c>
      <c r="E132" s="175">
        <v>6</v>
      </c>
      <c r="F132" s="176">
        <v>2042590</v>
      </c>
      <c r="G132" s="201">
        <v>5</v>
      </c>
      <c r="H132" s="194">
        <f t="shared" si="30"/>
        <v>0.83333333333333337</v>
      </c>
      <c r="I132" s="176">
        <f t="shared" si="31"/>
        <v>408518</v>
      </c>
      <c r="J132" s="175">
        <v>12</v>
      </c>
      <c r="K132" s="176">
        <v>509594</v>
      </c>
      <c r="L132" s="201">
        <v>12</v>
      </c>
      <c r="M132" s="194">
        <f t="shared" si="44"/>
        <v>1</v>
      </c>
      <c r="N132" s="176">
        <f t="shared" si="32"/>
        <v>42466.166666666664</v>
      </c>
      <c r="O132" s="175">
        <v>5016</v>
      </c>
      <c r="P132" s="176">
        <v>415425518</v>
      </c>
      <c r="Q132" s="201">
        <v>4266</v>
      </c>
      <c r="R132" s="194">
        <f t="shared" si="45"/>
        <v>0.8504784688995215</v>
      </c>
      <c r="S132" s="176">
        <f t="shared" si="33"/>
        <v>97380.571495546174</v>
      </c>
      <c r="T132" s="175">
        <v>3531</v>
      </c>
      <c r="U132" s="176">
        <v>331304363</v>
      </c>
      <c r="V132" s="201">
        <v>3146</v>
      </c>
      <c r="W132" s="194">
        <f t="shared" si="46"/>
        <v>0.8909657320872274</v>
      </c>
      <c r="X132" s="201">
        <f t="shared" si="34"/>
        <v>105309.71487603306</v>
      </c>
      <c r="Y132" s="175">
        <v>1557</v>
      </c>
      <c r="Z132" s="176">
        <v>158150277</v>
      </c>
      <c r="AA132" s="201">
        <v>1436</v>
      </c>
      <c r="AB132" s="194">
        <f t="shared" si="47"/>
        <v>0.92228644829800899</v>
      </c>
      <c r="AC132" s="176">
        <f t="shared" si="35"/>
        <v>110132.50487465182</v>
      </c>
      <c r="AD132" s="175">
        <v>407</v>
      </c>
      <c r="AE132" s="176">
        <v>40696965</v>
      </c>
      <c r="AF132" s="201">
        <v>386</v>
      </c>
      <c r="AG132" s="194">
        <f t="shared" si="48"/>
        <v>0.94840294840294836</v>
      </c>
      <c r="AH132" s="176">
        <f t="shared" si="36"/>
        <v>105432.55181347151</v>
      </c>
      <c r="AI132" s="175">
        <v>61</v>
      </c>
      <c r="AJ132" s="176">
        <v>6089382</v>
      </c>
      <c r="AK132" s="201">
        <v>56</v>
      </c>
      <c r="AL132" s="194">
        <f t="shared" si="49"/>
        <v>0.91803278688524592</v>
      </c>
      <c r="AM132" s="176">
        <f t="shared" si="37"/>
        <v>108738.96428571429</v>
      </c>
      <c r="AN132" s="175">
        <f t="shared" si="50"/>
        <v>10590</v>
      </c>
      <c r="AO132" s="176">
        <f t="shared" si="50"/>
        <v>954218689</v>
      </c>
      <c r="AP132" s="201">
        <f t="shared" si="50"/>
        <v>9307</v>
      </c>
      <c r="AQ132" s="194">
        <f t="shared" si="38"/>
        <v>0.87884796978281399</v>
      </c>
      <c r="AR132" s="201">
        <f t="shared" si="39"/>
        <v>102526.98925539917</v>
      </c>
      <c r="AS132" s="69"/>
      <c r="AT132" s="69"/>
    </row>
    <row r="133" spans="2:52" ht="13.5" customHeight="1">
      <c r="B133" s="283"/>
      <c r="C133" s="344"/>
      <c r="D133" s="49" t="s">
        <v>313</v>
      </c>
      <c r="E133" s="224">
        <v>19</v>
      </c>
      <c r="F133" s="212">
        <v>9747467</v>
      </c>
      <c r="G133" s="209">
        <v>17</v>
      </c>
      <c r="H133" s="196">
        <f t="shared" si="30"/>
        <v>0.89473684210526316</v>
      </c>
      <c r="I133" s="212">
        <f t="shared" si="31"/>
        <v>573380.4117647059</v>
      </c>
      <c r="J133" s="224">
        <v>86</v>
      </c>
      <c r="K133" s="212">
        <v>49126882</v>
      </c>
      <c r="L133" s="209">
        <v>73</v>
      </c>
      <c r="M133" s="196">
        <f t="shared" si="44"/>
        <v>0.84883720930232553</v>
      </c>
      <c r="N133" s="212">
        <f t="shared" si="32"/>
        <v>672970.98630136985</v>
      </c>
      <c r="O133" s="224">
        <v>11311</v>
      </c>
      <c r="P133" s="212">
        <v>1561153171</v>
      </c>
      <c r="Q133" s="209">
        <v>8622</v>
      </c>
      <c r="R133" s="196">
        <f t="shared" si="45"/>
        <v>0.76226681990982226</v>
      </c>
      <c r="S133" s="212">
        <f t="shared" si="33"/>
        <v>181066.24576664346</v>
      </c>
      <c r="T133" s="224">
        <v>8682</v>
      </c>
      <c r="U133" s="212">
        <v>1512244190</v>
      </c>
      <c r="V133" s="209">
        <v>7351</v>
      </c>
      <c r="W133" s="196">
        <f t="shared" si="46"/>
        <v>0.84669431006680484</v>
      </c>
      <c r="X133" s="209">
        <f t="shared" si="34"/>
        <v>205719.51979322542</v>
      </c>
      <c r="Y133" s="224">
        <v>5629</v>
      </c>
      <c r="Z133" s="212">
        <v>924354756</v>
      </c>
      <c r="AA133" s="209">
        <v>4962</v>
      </c>
      <c r="AB133" s="196">
        <f t="shared" si="47"/>
        <v>0.88150648427784684</v>
      </c>
      <c r="AC133" s="212">
        <f t="shared" si="35"/>
        <v>186286.73035066505</v>
      </c>
      <c r="AD133" s="224">
        <v>2740</v>
      </c>
      <c r="AE133" s="212">
        <v>489862957</v>
      </c>
      <c r="AF133" s="209">
        <v>2390</v>
      </c>
      <c r="AG133" s="196">
        <f t="shared" si="48"/>
        <v>0.87226277372262773</v>
      </c>
      <c r="AH133" s="212">
        <f t="shared" si="36"/>
        <v>204963.58033472803</v>
      </c>
      <c r="AI133" s="224">
        <v>1025</v>
      </c>
      <c r="AJ133" s="212">
        <v>148706772</v>
      </c>
      <c r="AK133" s="209">
        <v>860</v>
      </c>
      <c r="AL133" s="196">
        <f t="shared" si="49"/>
        <v>0.83902439024390241</v>
      </c>
      <c r="AM133" s="212">
        <f t="shared" si="37"/>
        <v>172914.8511627907</v>
      </c>
      <c r="AN133" s="224">
        <f t="shared" si="50"/>
        <v>29492</v>
      </c>
      <c r="AO133" s="212">
        <f t="shared" si="50"/>
        <v>4695196195</v>
      </c>
      <c r="AP133" s="209">
        <f t="shared" si="50"/>
        <v>24275</v>
      </c>
      <c r="AQ133" s="196">
        <f t="shared" si="38"/>
        <v>0.8231045707310457</v>
      </c>
      <c r="AR133" s="209">
        <f t="shared" si="39"/>
        <v>193416.93903192584</v>
      </c>
      <c r="AS133" s="69"/>
      <c r="AT133" s="69"/>
    </row>
    <row r="134" spans="2:52" ht="13.5" customHeight="1">
      <c r="B134" s="284"/>
      <c r="C134" s="345"/>
      <c r="D134" s="53" t="s">
        <v>67</v>
      </c>
      <c r="E134" s="181">
        <v>25</v>
      </c>
      <c r="F134" s="182">
        <v>11790057</v>
      </c>
      <c r="G134" s="218">
        <v>22</v>
      </c>
      <c r="H134" s="198">
        <f t="shared" ref="H134:H197" si="51">IFERROR(G134/E134,"-")</f>
        <v>0.88</v>
      </c>
      <c r="I134" s="182">
        <f t="shared" ref="I134:I197" si="52">IFERROR(F134/G134,"-")</f>
        <v>535911.68181818177</v>
      </c>
      <c r="J134" s="181">
        <v>98</v>
      </c>
      <c r="K134" s="182">
        <v>49636476</v>
      </c>
      <c r="L134" s="218">
        <v>85</v>
      </c>
      <c r="M134" s="198">
        <f t="shared" si="44"/>
        <v>0.86734693877551017</v>
      </c>
      <c r="N134" s="182">
        <f t="shared" ref="N134:N197" si="53">IFERROR(K134/L134,"-")</f>
        <v>583958.54117647058</v>
      </c>
      <c r="O134" s="181">
        <v>16327</v>
      </c>
      <c r="P134" s="182">
        <v>1976578689</v>
      </c>
      <c r="Q134" s="218">
        <v>12888</v>
      </c>
      <c r="R134" s="198">
        <f t="shared" si="45"/>
        <v>0.78936730568996138</v>
      </c>
      <c r="S134" s="182">
        <f t="shared" ref="S134:S197" si="54">IFERROR(P134/Q134,"-")</f>
        <v>153365.8200651769</v>
      </c>
      <c r="T134" s="181">
        <v>12213</v>
      </c>
      <c r="U134" s="182">
        <v>1843548553</v>
      </c>
      <c r="V134" s="218">
        <v>10497</v>
      </c>
      <c r="W134" s="198">
        <f t="shared" si="46"/>
        <v>0.85949398182264802</v>
      </c>
      <c r="X134" s="218">
        <f t="shared" ref="X134:X197" si="55">IFERROR(U134/V134,"-")</f>
        <v>175626.2315899781</v>
      </c>
      <c r="Y134" s="181">
        <v>7186</v>
      </c>
      <c r="Z134" s="182">
        <v>1082505033</v>
      </c>
      <c r="AA134" s="218">
        <v>6398</v>
      </c>
      <c r="AB134" s="198">
        <f t="shared" si="47"/>
        <v>0.89034233231283055</v>
      </c>
      <c r="AC134" s="182">
        <f t="shared" ref="AC134:AC197" si="56">IFERROR(Z134/AA134,"-")</f>
        <v>169194.28462019382</v>
      </c>
      <c r="AD134" s="181">
        <v>3147</v>
      </c>
      <c r="AE134" s="182">
        <v>530559922</v>
      </c>
      <c r="AF134" s="218">
        <v>2776</v>
      </c>
      <c r="AG134" s="198">
        <f t="shared" si="48"/>
        <v>0.88210994598029868</v>
      </c>
      <c r="AH134" s="182">
        <f t="shared" ref="AH134:AH197" si="57">IFERROR(AE134/AF134,"-")</f>
        <v>191123.89121037463</v>
      </c>
      <c r="AI134" s="181">
        <v>1086</v>
      </c>
      <c r="AJ134" s="182">
        <v>154796154</v>
      </c>
      <c r="AK134" s="218">
        <v>916</v>
      </c>
      <c r="AL134" s="198">
        <f t="shared" si="49"/>
        <v>0.84346224677716386</v>
      </c>
      <c r="AM134" s="182">
        <f t="shared" ref="AM134:AM197" si="58">IFERROR(AJ134/AK134,"-")</f>
        <v>168991.4344978166</v>
      </c>
      <c r="AN134" s="181">
        <f t="shared" si="50"/>
        <v>40082</v>
      </c>
      <c r="AO134" s="182">
        <f t="shared" si="50"/>
        <v>5649414884</v>
      </c>
      <c r="AP134" s="218">
        <f t="shared" si="50"/>
        <v>33582</v>
      </c>
      <c r="AQ134" s="198">
        <f t="shared" ref="AQ134:AQ197" si="59">IFERROR(AP134/AN134,"-")</f>
        <v>0.83783244349084374</v>
      </c>
      <c r="AR134" s="218">
        <f t="shared" ref="AR134:AR197" si="60">IFERROR(AO134/AP134,"-")</f>
        <v>168227.46959680782</v>
      </c>
      <c r="AS134" s="69"/>
      <c r="AT134" s="69"/>
    </row>
    <row r="135" spans="2:52" ht="13.5" customHeight="1">
      <c r="B135" s="282">
        <v>44</v>
      </c>
      <c r="C135" s="343" t="s">
        <v>18</v>
      </c>
      <c r="D135" s="54" t="s">
        <v>312</v>
      </c>
      <c r="E135" s="175">
        <v>1</v>
      </c>
      <c r="F135" s="176">
        <v>0</v>
      </c>
      <c r="G135" s="201">
        <v>0</v>
      </c>
      <c r="H135" s="194">
        <f t="shared" si="51"/>
        <v>0</v>
      </c>
      <c r="I135" s="176" t="str">
        <f t="shared" si="52"/>
        <v>-</v>
      </c>
      <c r="J135" s="175">
        <v>8</v>
      </c>
      <c r="K135" s="176">
        <v>481209</v>
      </c>
      <c r="L135" s="201">
        <v>6</v>
      </c>
      <c r="M135" s="194">
        <f t="shared" si="44"/>
        <v>0.75</v>
      </c>
      <c r="N135" s="176">
        <f t="shared" si="53"/>
        <v>80201.5</v>
      </c>
      <c r="O135" s="175">
        <v>5303</v>
      </c>
      <c r="P135" s="176">
        <v>426985850</v>
      </c>
      <c r="Q135" s="201">
        <v>4499</v>
      </c>
      <c r="R135" s="194">
        <f t="shared" si="45"/>
        <v>0.84838770507260042</v>
      </c>
      <c r="S135" s="176">
        <f t="shared" si="54"/>
        <v>94906.834852189379</v>
      </c>
      <c r="T135" s="175">
        <v>4023</v>
      </c>
      <c r="U135" s="176">
        <v>376615712</v>
      </c>
      <c r="V135" s="201">
        <v>3590</v>
      </c>
      <c r="W135" s="194">
        <f t="shared" si="46"/>
        <v>0.89236887894606021</v>
      </c>
      <c r="X135" s="201">
        <f t="shared" si="55"/>
        <v>104906.8835654596</v>
      </c>
      <c r="Y135" s="175">
        <v>1759</v>
      </c>
      <c r="Z135" s="176">
        <v>181897363</v>
      </c>
      <c r="AA135" s="201">
        <v>1620</v>
      </c>
      <c r="AB135" s="194">
        <f t="shared" si="47"/>
        <v>0.92097782831154062</v>
      </c>
      <c r="AC135" s="176">
        <f t="shared" si="56"/>
        <v>112282.32283950617</v>
      </c>
      <c r="AD135" s="175">
        <v>570</v>
      </c>
      <c r="AE135" s="176">
        <v>54948045</v>
      </c>
      <c r="AF135" s="201">
        <v>541</v>
      </c>
      <c r="AG135" s="194">
        <f t="shared" si="48"/>
        <v>0.94912280701754381</v>
      </c>
      <c r="AH135" s="176">
        <f t="shared" si="57"/>
        <v>101567.55083179298</v>
      </c>
      <c r="AI135" s="175">
        <v>104</v>
      </c>
      <c r="AJ135" s="176">
        <v>11887306</v>
      </c>
      <c r="AK135" s="201">
        <v>98</v>
      </c>
      <c r="AL135" s="194">
        <f t="shared" si="49"/>
        <v>0.94230769230769229</v>
      </c>
      <c r="AM135" s="176">
        <f t="shared" si="58"/>
        <v>121299.04081632652</v>
      </c>
      <c r="AN135" s="175">
        <f t="shared" si="50"/>
        <v>11768</v>
      </c>
      <c r="AO135" s="176">
        <f t="shared" si="50"/>
        <v>1052815485</v>
      </c>
      <c r="AP135" s="201">
        <f t="shared" si="50"/>
        <v>10354</v>
      </c>
      <c r="AQ135" s="194">
        <f t="shared" si="59"/>
        <v>0.87984364377974167</v>
      </c>
      <c r="AR135" s="201">
        <f t="shared" si="60"/>
        <v>101682.0055051188</v>
      </c>
      <c r="AS135" s="69"/>
      <c r="AT135" s="69"/>
    </row>
    <row r="136" spans="2:52" ht="13.5" customHeight="1">
      <c r="B136" s="283"/>
      <c r="C136" s="344"/>
      <c r="D136" s="49" t="s">
        <v>313</v>
      </c>
      <c r="E136" s="224">
        <v>7</v>
      </c>
      <c r="F136" s="212">
        <v>2698345</v>
      </c>
      <c r="G136" s="209">
        <v>7</v>
      </c>
      <c r="H136" s="196">
        <f t="shared" si="51"/>
        <v>1</v>
      </c>
      <c r="I136" s="212">
        <f t="shared" si="52"/>
        <v>385477.85714285716</v>
      </c>
      <c r="J136" s="224">
        <v>42</v>
      </c>
      <c r="K136" s="212">
        <v>19193227</v>
      </c>
      <c r="L136" s="209">
        <v>34</v>
      </c>
      <c r="M136" s="196">
        <f t="shared" si="44"/>
        <v>0.80952380952380953</v>
      </c>
      <c r="N136" s="212">
        <f t="shared" si="53"/>
        <v>564506.67647058819</v>
      </c>
      <c r="O136" s="224">
        <v>10985</v>
      </c>
      <c r="P136" s="212">
        <v>1697849310</v>
      </c>
      <c r="Q136" s="209">
        <v>8478</v>
      </c>
      <c r="R136" s="196">
        <f t="shared" si="45"/>
        <v>0.77177969959035053</v>
      </c>
      <c r="S136" s="212">
        <f t="shared" si="54"/>
        <v>200265.31139419673</v>
      </c>
      <c r="T136" s="224">
        <v>9514</v>
      </c>
      <c r="U136" s="212">
        <v>1874911955</v>
      </c>
      <c r="V136" s="209">
        <v>8214</v>
      </c>
      <c r="W136" s="196">
        <f t="shared" si="46"/>
        <v>0.86335926003783903</v>
      </c>
      <c r="X136" s="209">
        <f t="shared" si="55"/>
        <v>228258.0904553202</v>
      </c>
      <c r="Y136" s="224">
        <v>6235</v>
      </c>
      <c r="Z136" s="212">
        <v>1071092378</v>
      </c>
      <c r="AA136" s="209">
        <v>5513</v>
      </c>
      <c r="AB136" s="196">
        <f t="shared" si="47"/>
        <v>0.88420208500400965</v>
      </c>
      <c r="AC136" s="212">
        <f t="shared" si="56"/>
        <v>194284.84999093052</v>
      </c>
      <c r="AD136" s="224">
        <v>2918</v>
      </c>
      <c r="AE136" s="212">
        <v>486379312</v>
      </c>
      <c r="AF136" s="209">
        <v>2579</v>
      </c>
      <c r="AG136" s="196">
        <f t="shared" si="48"/>
        <v>0.88382453735435229</v>
      </c>
      <c r="AH136" s="212">
        <f t="shared" si="57"/>
        <v>188592.21093447073</v>
      </c>
      <c r="AI136" s="224">
        <v>908</v>
      </c>
      <c r="AJ136" s="212">
        <v>108659263</v>
      </c>
      <c r="AK136" s="209">
        <v>735</v>
      </c>
      <c r="AL136" s="196">
        <f t="shared" si="49"/>
        <v>0.80947136563876654</v>
      </c>
      <c r="AM136" s="212">
        <f t="shared" si="58"/>
        <v>147835.73197278913</v>
      </c>
      <c r="AN136" s="224">
        <f t="shared" si="50"/>
        <v>30609</v>
      </c>
      <c r="AO136" s="212">
        <f t="shared" si="50"/>
        <v>5260783790</v>
      </c>
      <c r="AP136" s="209">
        <f t="shared" si="50"/>
        <v>25560</v>
      </c>
      <c r="AQ136" s="196">
        <f t="shared" si="59"/>
        <v>0.83504851514260514</v>
      </c>
      <c r="AR136" s="209">
        <f t="shared" si="60"/>
        <v>205820.96205007823</v>
      </c>
      <c r="AS136" s="69"/>
      <c r="AT136" s="69"/>
    </row>
    <row r="137" spans="2:52" ht="13.5" customHeight="1">
      <c r="B137" s="284"/>
      <c r="C137" s="345"/>
      <c r="D137" s="53" t="s">
        <v>67</v>
      </c>
      <c r="E137" s="181">
        <v>8</v>
      </c>
      <c r="F137" s="182">
        <v>2698345</v>
      </c>
      <c r="G137" s="218">
        <v>7</v>
      </c>
      <c r="H137" s="198">
        <f t="shared" si="51"/>
        <v>0.875</v>
      </c>
      <c r="I137" s="182">
        <f t="shared" si="52"/>
        <v>385477.85714285716</v>
      </c>
      <c r="J137" s="181">
        <v>50</v>
      </c>
      <c r="K137" s="182">
        <v>19674436</v>
      </c>
      <c r="L137" s="218">
        <v>40</v>
      </c>
      <c r="M137" s="198">
        <f t="shared" ref="M137:M200" si="61">IFERROR(L137/J137,"-")</f>
        <v>0.8</v>
      </c>
      <c r="N137" s="182">
        <f t="shared" si="53"/>
        <v>491860.9</v>
      </c>
      <c r="O137" s="181">
        <v>16288</v>
      </c>
      <c r="P137" s="182">
        <v>2124835160</v>
      </c>
      <c r="Q137" s="218">
        <v>12977</v>
      </c>
      <c r="R137" s="198">
        <f t="shared" ref="R137:R200" si="62">IFERROR(Q137/O137,"-")</f>
        <v>0.79672151277013747</v>
      </c>
      <c r="S137" s="182">
        <f t="shared" si="54"/>
        <v>163738.54974185096</v>
      </c>
      <c r="T137" s="181">
        <v>13537</v>
      </c>
      <c r="U137" s="182">
        <v>2251527667</v>
      </c>
      <c r="V137" s="218">
        <v>11804</v>
      </c>
      <c r="W137" s="198">
        <f t="shared" ref="W137:W200" si="63">IFERROR(V137/T137,"-")</f>
        <v>0.87198049789465903</v>
      </c>
      <c r="X137" s="218">
        <f t="shared" si="55"/>
        <v>190742.77084039309</v>
      </c>
      <c r="Y137" s="181">
        <v>7994</v>
      </c>
      <c r="Z137" s="182">
        <v>1252989741</v>
      </c>
      <c r="AA137" s="218">
        <v>7133</v>
      </c>
      <c r="AB137" s="198">
        <f t="shared" ref="AB137:AB200" si="64">IFERROR(AA137/Y137,"-")</f>
        <v>0.89229422066549913</v>
      </c>
      <c r="AC137" s="182">
        <f t="shared" si="56"/>
        <v>175660.97588672367</v>
      </c>
      <c r="AD137" s="181">
        <v>3488</v>
      </c>
      <c r="AE137" s="182">
        <v>541327357</v>
      </c>
      <c r="AF137" s="218">
        <v>3120</v>
      </c>
      <c r="AG137" s="198">
        <f t="shared" ref="AG137:AG200" si="65">IFERROR(AF137/AD137,"-")</f>
        <v>0.89449541284403666</v>
      </c>
      <c r="AH137" s="182">
        <f t="shared" si="57"/>
        <v>173502.35801282051</v>
      </c>
      <c r="AI137" s="181">
        <v>1012</v>
      </c>
      <c r="AJ137" s="182">
        <v>120546569</v>
      </c>
      <c r="AK137" s="218">
        <v>833</v>
      </c>
      <c r="AL137" s="198">
        <f t="shared" ref="AL137:AL200" si="66">IFERROR(AK137/AI137,"-")</f>
        <v>0.8231225296442688</v>
      </c>
      <c r="AM137" s="182">
        <f t="shared" si="58"/>
        <v>144713.76830732293</v>
      </c>
      <c r="AN137" s="181">
        <f t="shared" si="50"/>
        <v>42377</v>
      </c>
      <c r="AO137" s="182">
        <f t="shared" si="50"/>
        <v>6313599275</v>
      </c>
      <c r="AP137" s="218">
        <f t="shared" si="50"/>
        <v>35914</v>
      </c>
      <c r="AQ137" s="198">
        <f t="shared" si="59"/>
        <v>0.84748802416405122</v>
      </c>
      <c r="AR137" s="218">
        <f t="shared" si="60"/>
        <v>175797.71885615637</v>
      </c>
      <c r="AS137" s="69"/>
      <c r="AT137" s="69"/>
    </row>
    <row r="138" spans="2:52" ht="13.5" customHeight="1">
      <c r="B138" s="282">
        <v>45</v>
      </c>
      <c r="C138" s="343" t="s">
        <v>41</v>
      </c>
      <c r="D138" s="54" t="s">
        <v>312</v>
      </c>
      <c r="E138" s="175">
        <v>12</v>
      </c>
      <c r="F138" s="176">
        <v>885018</v>
      </c>
      <c r="G138" s="201">
        <v>10</v>
      </c>
      <c r="H138" s="194">
        <f t="shared" si="51"/>
        <v>0.83333333333333337</v>
      </c>
      <c r="I138" s="176">
        <f t="shared" si="52"/>
        <v>88501.8</v>
      </c>
      <c r="J138" s="175">
        <v>20</v>
      </c>
      <c r="K138" s="176">
        <v>1964815</v>
      </c>
      <c r="L138" s="201">
        <v>19</v>
      </c>
      <c r="M138" s="194">
        <f t="shared" si="61"/>
        <v>0.95</v>
      </c>
      <c r="N138" s="176">
        <f t="shared" si="53"/>
        <v>103411.31578947368</v>
      </c>
      <c r="O138" s="175">
        <v>1548</v>
      </c>
      <c r="P138" s="176">
        <v>139766636</v>
      </c>
      <c r="Q138" s="201">
        <v>1411</v>
      </c>
      <c r="R138" s="194">
        <f t="shared" si="62"/>
        <v>0.91149870801033595</v>
      </c>
      <c r="S138" s="176">
        <f t="shared" si="54"/>
        <v>99055.02197023388</v>
      </c>
      <c r="T138" s="175">
        <v>986</v>
      </c>
      <c r="U138" s="176">
        <v>106996663</v>
      </c>
      <c r="V138" s="201">
        <v>919</v>
      </c>
      <c r="W138" s="194">
        <f t="shared" si="63"/>
        <v>0.93204868154158216</v>
      </c>
      <c r="X138" s="201">
        <f t="shared" si="55"/>
        <v>116427.27203482046</v>
      </c>
      <c r="Y138" s="175">
        <v>433</v>
      </c>
      <c r="Z138" s="176">
        <v>42388199</v>
      </c>
      <c r="AA138" s="201">
        <v>410</v>
      </c>
      <c r="AB138" s="194">
        <f t="shared" si="64"/>
        <v>0.94688221709006926</v>
      </c>
      <c r="AC138" s="176">
        <f t="shared" si="56"/>
        <v>103385.8512195122</v>
      </c>
      <c r="AD138" s="175">
        <v>126</v>
      </c>
      <c r="AE138" s="176">
        <v>15461757</v>
      </c>
      <c r="AF138" s="201">
        <v>123</v>
      </c>
      <c r="AG138" s="194">
        <f t="shared" si="65"/>
        <v>0.97619047619047616</v>
      </c>
      <c r="AH138" s="176">
        <f t="shared" si="57"/>
        <v>125705.34146341463</v>
      </c>
      <c r="AI138" s="175">
        <v>10</v>
      </c>
      <c r="AJ138" s="176">
        <v>772269</v>
      </c>
      <c r="AK138" s="201">
        <v>10</v>
      </c>
      <c r="AL138" s="194">
        <f t="shared" si="66"/>
        <v>1</v>
      </c>
      <c r="AM138" s="176">
        <f t="shared" si="58"/>
        <v>77226.899999999994</v>
      </c>
      <c r="AN138" s="175">
        <f t="shared" si="50"/>
        <v>3135</v>
      </c>
      <c r="AO138" s="176">
        <f t="shared" si="50"/>
        <v>308235357</v>
      </c>
      <c r="AP138" s="201">
        <f t="shared" si="50"/>
        <v>2902</v>
      </c>
      <c r="AQ138" s="194">
        <f t="shared" si="59"/>
        <v>0.92567783094098888</v>
      </c>
      <c r="AR138" s="201">
        <f t="shared" si="60"/>
        <v>106214.80254996553</v>
      </c>
      <c r="AS138" s="69"/>
      <c r="AT138" s="69"/>
    </row>
    <row r="139" spans="2:52" ht="13.5" customHeight="1">
      <c r="B139" s="283"/>
      <c r="C139" s="344"/>
      <c r="D139" s="49" t="s">
        <v>313</v>
      </c>
      <c r="E139" s="224">
        <v>39</v>
      </c>
      <c r="F139" s="212">
        <v>20260872</v>
      </c>
      <c r="G139" s="209">
        <v>34</v>
      </c>
      <c r="H139" s="196">
        <f t="shared" si="51"/>
        <v>0.87179487179487181</v>
      </c>
      <c r="I139" s="212">
        <f t="shared" si="52"/>
        <v>595908</v>
      </c>
      <c r="J139" s="224">
        <v>76</v>
      </c>
      <c r="K139" s="212">
        <v>52983707</v>
      </c>
      <c r="L139" s="209">
        <v>70</v>
      </c>
      <c r="M139" s="196">
        <f t="shared" si="61"/>
        <v>0.92105263157894735</v>
      </c>
      <c r="N139" s="212">
        <f t="shared" si="53"/>
        <v>756910.1</v>
      </c>
      <c r="O139" s="224">
        <v>4062</v>
      </c>
      <c r="P139" s="212">
        <v>611054009</v>
      </c>
      <c r="Q139" s="209">
        <v>3383</v>
      </c>
      <c r="R139" s="196">
        <f t="shared" si="62"/>
        <v>0.83284096504185134</v>
      </c>
      <c r="S139" s="212">
        <f t="shared" si="54"/>
        <v>180624.89181200118</v>
      </c>
      <c r="T139" s="224">
        <v>3390</v>
      </c>
      <c r="U139" s="212">
        <v>605844171</v>
      </c>
      <c r="V139" s="209">
        <v>3051</v>
      </c>
      <c r="W139" s="196">
        <f t="shared" si="63"/>
        <v>0.9</v>
      </c>
      <c r="X139" s="209">
        <f t="shared" si="55"/>
        <v>198572.32743362832</v>
      </c>
      <c r="Y139" s="224">
        <v>2341</v>
      </c>
      <c r="Z139" s="212">
        <v>387173886</v>
      </c>
      <c r="AA139" s="209">
        <v>2121</v>
      </c>
      <c r="AB139" s="196">
        <f t="shared" si="64"/>
        <v>0.90602306706535674</v>
      </c>
      <c r="AC139" s="212">
        <f t="shared" si="56"/>
        <v>182543.08628005657</v>
      </c>
      <c r="AD139" s="224">
        <v>1155</v>
      </c>
      <c r="AE139" s="212">
        <v>205826162</v>
      </c>
      <c r="AF139" s="209">
        <v>1033</v>
      </c>
      <c r="AG139" s="196">
        <f t="shared" si="65"/>
        <v>0.89437229437229437</v>
      </c>
      <c r="AH139" s="212">
        <f t="shared" si="57"/>
        <v>199250.88286544048</v>
      </c>
      <c r="AI139" s="224">
        <v>330</v>
      </c>
      <c r="AJ139" s="212">
        <v>38822061</v>
      </c>
      <c r="AK139" s="209">
        <v>275</v>
      </c>
      <c r="AL139" s="196">
        <f t="shared" si="66"/>
        <v>0.83333333333333337</v>
      </c>
      <c r="AM139" s="212">
        <f t="shared" si="58"/>
        <v>141171.13090909092</v>
      </c>
      <c r="AN139" s="224">
        <f t="shared" si="50"/>
        <v>11393</v>
      </c>
      <c r="AO139" s="212">
        <f t="shared" si="50"/>
        <v>1921964868</v>
      </c>
      <c r="AP139" s="209">
        <f t="shared" si="50"/>
        <v>9967</v>
      </c>
      <c r="AQ139" s="196">
        <f t="shared" si="59"/>
        <v>0.87483542526112523</v>
      </c>
      <c r="AR139" s="209">
        <f t="shared" si="60"/>
        <v>192832.83515601486</v>
      </c>
      <c r="AS139" s="69"/>
      <c r="AT139" s="69"/>
    </row>
    <row r="140" spans="2:52" ht="13.5" customHeight="1">
      <c r="B140" s="284"/>
      <c r="C140" s="345"/>
      <c r="D140" s="53" t="s">
        <v>67</v>
      </c>
      <c r="E140" s="181">
        <v>51</v>
      </c>
      <c r="F140" s="182">
        <v>21145890</v>
      </c>
      <c r="G140" s="218">
        <v>44</v>
      </c>
      <c r="H140" s="198">
        <f t="shared" si="51"/>
        <v>0.86274509803921573</v>
      </c>
      <c r="I140" s="182">
        <f t="shared" si="52"/>
        <v>480588.40909090912</v>
      </c>
      <c r="J140" s="181">
        <v>96</v>
      </c>
      <c r="K140" s="182">
        <v>54948522</v>
      </c>
      <c r="L140" s="218">
        <v>89</v>
      </c>
      <c r="M140" s="198">
        <f t="shared" si="61"/>
        <v>0.92708333333333337</v>
      </c>
      <c r="N140" s="182">
        <f t="shared" si="53"/>
        <v>617399.1235955056</v>
      </c>
      <c r="O140" s="181">
        <v>5610</v>
      </c>
      <c r="P140" s="182">
        <v>750820645</v>
      </c>
      <c r="Q140" s="218">
        <v>4794</v>
      </c>
      <c r="R140" s="198">
        <f t="shared" si="62"/>
        <v>0.8545454545454545</v>
      </c>
      <c r="S140" s="182">
        <f t="shared" si="54"/>
        <v>156616.73863162287</v>
      </c>
      <c r="T140" s="181">
        <v>4376</v>
      </c>
      <c r="U140" s="182">
        <v>712840834</v>
      </c>
      <c r="V140" s="218">
        <v>3970</v>
      </c>
      <c r="W140" s="198">
        <f t="shared" si="63"/>
        <v>0.90722120658135286</v>
      </c>
      <c r="X140" s="218">
        <f t="shared" si="55"/>
        <v>179556.88513853904</v>
      </c>
      <c r="Y140" s="181">
        <v>2774</v>
      </c>
      <c r="Z140" s="182">
        <v>429562085</v>
      </c>
      <c r="AA140" s="218">
        <v>2531</v>
      </c>
      <c r="AB140" s="198">
        <f t="shared" si="64"/>
        <v>0.91240086517664021</v>
      </c>
      <c r="AC140" s="182">
        <f t="shared" si="56"/>
        <v>169720.30225207427</v>
      </c>
      <c r="AD140" s="181">
        <v>1281</v>
      </c>
      <c r="AE140" s="182">
        <v>221287919</v>
      </c>
      <c r="AF140" s="218">
        <v>1156</v>
      </c>
      <c r="AG140" s="198">
        <f t="shared" si="65"/>
        <v>0.9024199843871975</v>
      </c>
      <c r="AH140" s="182">
        <f t="shared" si="57"/>
        <v>191425.53546712804</v>
      </c>
      <c r="AI140" s="181">
        <v>340</v>
      </c>
      <c r="AJ140" s="182">
        <v>39594330</v>
      </c>
      <c r="AK140" s="218">
        <v>285</v>
      </c>
      <c r="AL140" s="198">
        <f t="shared" si="66"/>
        <v>0.83823529411764708</v>
      </c>
      <c r="AM140" s="182">
        <f t="shared" si="58"/>
        <v>138927.47368421053</v>
      </c>
      <c r="AN140" s="181">
        <f t="shared" si="50"/>
        <v>14528</v>
      </c>
      <c r="AO140" s="182">
        <f t="shared" si="50"/>
        <v>2230200225</v>
      </c>
      <c r="AP140" s="218">
        <f t="shared" si="50"/>
        <v>12869</v>
      </c>
      <c r="AQ140" s="198">
        <f t="shared" si="59"/>
        <v>0.88580671806167399</v>
      </c>
      <c r="AR140" s="218">
        <f t="shared" si="60"/>
        <v>173300.19620794157</v>
      </c>
      <c r="AS140" s="69"/>
      <c r="AT140" s="69"/>
    </row>
    <row r="141" spans="2:52" ht="13.5" customHeight="1">
      <c r="B141" s="282">
        <v>46</v>
      </c>
      <c r="C141" s="343" t="s">
        <v>21</v>
      </c>
      <c r="D141" s="54" t="s">
        <v>312</v>
      </c>
      <c r="E141" s="175">
        <v>1</v>
      </c>
      <c r="F141" s="176">
        <v>0</v>
      </c>
      <c r="G141" s="201">
        <v>0</v>
      </c>
      <c r="H141" s="194">
        <f t="shared" si="51"/>
        <v>0</v>
      </c>
      <c r="I141" s="176" t="str">
        <f t="shared" si="52"/>
        <v>-</v>
      </c>
      <c r="J141" s="175">
        <v>15</v>
      </c>
      <c r="K141" s="176">
        <v>795628</v>
      </c>
      <c r="L141" s="201">
        <v>12</v>
      </c>
      <c r="M141" s="194">
        <f t="shared" si="61"/>
        <v>0.8</v>
      </c>
      <c r="N141" s="176">
        <f t="shared" si="53"/>
        <v>66302.333333333328</v>
      </c>
      <c r="O141" s="175">
        <v>2545</v>
      </c>
      <c r="P141" s="176">
        <v>167164257</v>
      </c>
      <c r="Q141" s="201">
        <v>2192</v>
      </c>
      <c r="R141" s="194">
        <f t="shared" si="62"/>
        <v>0.8612966601178782</v>
      </c>
      <c r="S141" s="176">
        <f t="shared" si="54"/>
        <v>76261.066149635037</v>
      </c>
      <c r="T141" s="175">
        <v>1731</v>
      </c>
      <c r="U141" s="176">
        <v>132419995</v>
      </c>
      <c r="V141" s="201">
        <v>1527</v>
      </c>
      <c r="W141" s="194">
        <f t="shared" si="63"/>
        <v>0.88214904679376083</v>
      </c>
      <c r="X141" s="201">
        <f t="shared" si="55"/>
        <v>86719.053700065488</v>
      </c>
      <c r="Y141" s="175">
        <v>802</v>
      </c>
      <c r="Z141" s="176">
        <v>82825680</v>
      </c>
      <c r="AA141" s="201">
        <v>738</v>
      </c>
      <c r="AB141" s="194">
        <f t="shared" si="64"/>
        <v>0.92019950124688277</v>
      </c>
      <c r="AC141" s="176">
        <f t="shared" si="56"/>
        <v>112229.91869918699</v>
      </c>
      <c r="AD141" s="175">
        <v>288</v>
      </c>
      <c r="AE141" s="176">
        <v>32946029</v>
      </c>
      <c r="AF141" s="201">
        <v>260</v>
      </c>
      <c r="AG141" s="194">
        <f t="shared" si="65"/>
        <v>0.90277777777777779</v>
      </c>
      <c r="AH141" s="176">
        <f t="shared" si="57"/>
        <v>126715.49615384615</v>
      </c>
      <c r="AI141" s="175">
        <v>61</v>
      </c>
      <c r="AJ141" s="176">
        <v>4537921</v>
      </c>
      <c r="AK141" s="201">
        <v>56</v>
      </c>
      <c r="AL141" s="194">
        <f t="shared" si="66"/>
        <v>0.91803278688524592</v>
      </c>
      <c r="AM141" s="176">
        <f t="shared" si="58"/>
        <v>81034.303571428565</v>
      </c>
      <c r="AN141" s="175">
        <f t="shared" si="50"/>
        <v>5443</v>
      </c>
      <c r="AO141" s="176">
        <f t="shared" si="50"/>
        <v>420689510</v>
      </c>
      <c r="AP141" s="201">
        <f t="shared" si="50"/>
        <v>4785</v>
      </c>
      <c r="AQ141" s="194">
        <f t="shared" si="59"/>
        <v>0.87911078449384528</v>
      </c>
      <c r="AR141" s="201">
        <f t="shared" si="60"/>
        <v>87918.392894461853</v>
      </c>
      <c r="AS141" s="69"/>
      <c r="AT141" s="69"/>
    </row>
    <row r="142" spans="2:52" ht="13.5" customHeight="1">
      <c r="B142" s="283"/>
      <c r="C142" s="344"/>
      <c r="D142" s="49" t="s">
        <v>313</v>
      </c>
      <c r="E142" s="224">
        <v>10</v>
      </c>
      <c r="F142" s="212">
        <v>4385312</v>
      </c>
      <c r="G142" s="209">
        <v>6</v>
      </c>
      <c r="H142" s="196">
        <f t="shared" si="51"/>
        <v>0.6</v>
      </c>
      <c r="I142" s="212">
        <f t="shared" si="52"/>
        <v>730885.33333333337</v>
      </c>
      <c r="J142" s="224">
        <v>54</v>
      </c>
      <c r="K142" s="212">
        <v>60529053</v>
      </c>
      <c r="L142" s="209">
        <v>46</v>
      </c>
      <c r="M142" s="196">
        <f t="shared" si="61"/>
        <v>0.85185185185185186</v>
      </c>
      <c r="N142" s="212">
        <f t="shared" si="53"/>
        <v>1315848.9782608696</v>
      </c>
      <c r="O142" s="224">
        <v>5058</v>
      </c>
      <c r="P142" s="212">
        <v>586607418</v>
      </c>
      <c r="Q142" s="209">
        <v>3879</v>
      </c>
      <c r="R142" s="196">
        <f t="shared" si="62"/>
        <v>0.76690391459074736</v>
      </c>
      <c r="S142" s="212">
        <f t="shared" si="54"/>
        <v>151226.45475638052</v>
      </c>
      <c r="T142" s="224">
        <v>3936</v>
      </c>
      <c r="U142" s="212">
        <v>656912325</v>
      </c>
      <c r="V142" s="209">
        <v>3388</v>
      </c>
      <c r="W142" s="196">
        <f t="shared" si="63"/>
        <v>0.86077235772357719</v>
      </c>
      <c r="X142" s="209">
        <f t="shared" si="55"/>
        <v>193893.83854781583</v>
      </c>
      <c r="Y142" s="224">
        <v>2666</v>
      </c>
      <c r="Z142" s="212">
        <v>450888656</v>
      </c>
      <c r="AA142" s="209">
        <v>2336</v>
      </c>
      <c r="AB142" s="196">
        <f t="shared" si="64"/>
        <v>0.87621905476369089</v>
      </c>
      <c r="AC142" s="212">
        <f t="shared" si="56"/>
        <v>193017.40410958903</v>
      </c>
      <c r="AD142" s="224">
        <v>1314</v>
      </c>
      <c r="AE142" s="212">
        <v>211499229</v>
      </c>
      <c r="AF142" s="209">
        <v>1158</v>
      </c>
      <c r="AG142" s="196">
        <f t="shared" si="65"/>
        <v>0.88127853881278539</v>
      </c>
      <c r="AH142" s="212">
        <f t="shared" si="57"/>
        <v>182641.82124352333</v>
      </c>
      <c r="AI142" s="224">
        <v>462</v>
      </c>
      <c r="AJ142" s="212">
        <v>50727780</v>
      </c>
      <c r="AK142" s="209">
        <v>370</v>
      </c>
      <c r="AL142" s="196">
        <f t="shared" si="66"/>
        <v>0.80086580086580084</v>
      </c>
      <c r="AM142" s="212">
        <f t="shared" si="58"/>
        <v>137102.10810810811</v>
      </c>
      <c r="AN142" s="224">
        <f t="shared" si="50"/>
        <v>13500</v>
      </c>
      <c r="AO142" s="212">
        <f t="shared" si="50"/>
        <v>2021549773</v>
      </c>
      <c r="AP142" s="209">
        <f t="shared" si="50"/>
        <v>11183</v>
      </c>
      <c r="AQ142" s="196">
        <f t="shared" si="59"/>
        <v>0.82837037037037042</v>
      </c>
      <c r="AR142" s="209">
        <f t="shared" si="60"/>
        <v>180769.89832781901</v>
      </c>
      <c r="AS142" s="69"/>
      <c r="AT142" s="69"/>
    </row>
    <row r="143" spans="2:52" ht="13.5" customHeight="1">
      <c r="B143" s="284"/>
      <c r="C143" s="345"/>
      <c r="D143" s="53" t="s">
        <v>67</v>
      </c>
      <c r="E143" s="181">
        <v>11</v>
      </c>
      <c r="F143" s="182">
        <v>4385312</v>
      </c>
      <c r="G143" s="218">
        <v>6</v>
      </c>
      <c r="H143" s="198">
        <f t="shared" si="51"/>
        <v>0.54545454545454541</v>
      </c>
      <c r="I143" s="182">
        <f t="shared" si="52"/>
        <v>730885.33333333337</v>
      </c>
      <c r="J143" s="181">
        <v>69</v>
      </c>
      <c r="K143" s="182">
        <v>61324681</v>
      </c>
      <c r="L143" s="218">
        <v>58</v>
      </c>
      <c r="M143" s="198">
        <f t="shared" si="61"/>
        <v>0.84057971014492749</v>
      </c>
      <c r="N143" s="182">
        <f t="shared" si="53"/>
        <v>1057322.0862068965</v>
      </c>
      <c r="O143" s="181">
        <v>7603</v>
      </c>
      <c r="P143" s="182">
        <v>753771675</v>
      </c>
      <c r="Q143" s="218">
        <v>6071</v>
      </c>
      <c r="R143" s="198">
        <f t="shared" si="62"/>
        <v>0.79850059187162958</v>
      </c>
      <c r="S143" s="182">
        <f t="shared" si="54"/>
        <v>124159.39301597759</v>
      </c>
      <c r="T143" s="181">
        <v>5667</v>
      </c>
      <c r="U143" s="182">
        <v>789332320</v>
      </c>
      <c r="V143" s="218">
        <v>4915</v>
      </c>
      <c r="W143" s="198">
        <f t="shared" si="63"/>
        <v>0.86730192341626966</v>
      </c>
      <c r="X143" s="218">
        <f t="shared" si="55"/>
        <v>160596.6063072228</v>
      </c>
      <c r="Y143" s="181">
        <v>3468</v>
      </c>
      <c r="Z143" s="182">
        <v>533714336</v>
      </c>
      <c r="AA143" s="218">
        <v>3074</v>
      </c>
      <c r="AB143" s="198">
        <f t="shared" si="64"/>
        <v>0.88638985005767013</v>
      </c>
      <c r="AC143" s="182">
        <f t="shared" si="56"/>
        <v>173622.10019518543</v>
      </c>
      <c r="AD143" s="181">
        <v>1602</v>
      </c>
      <c r="AE143" s="182">
        <v>244445258</v>
      </c>
      <c r="AF143" s="218">
        <v>1418</v>
      </c>
      <c r="AG143" s="198">
        <f t="shared" si="65"/>
        <v>0.88514357053682902</v>
      </c>
      <c r="AH143" s="182">
        <f t="shared" si="57"/>
        <v>172387.34696755995</v>
      </c>
      <c r="AI143" s="181">
        <v>523</v>
      </c>
      <c r="AJ143" s="182">
        <v>55265701</v>
      </c>
      <c r="AK143" s="218">
        <v>426</v>
      </c>
      <c r="AL143" s="198">
        <f t="shared" si="66"/>
        <v>0.81453154875717015</v>
      </c>
      <c r="AM143" s="182">
        <f t="shared" si="58"/>
        <v>129731.69248826291</v>
      </c>
      <c r="AN143" s="181">
        <f t="shared" si="50"/>
        <v>18943</v>
      </c>
      <c r="AO143" s="182">
        <f t="shared" si="50"/>
        <v>2442239283</v>
      </c>
      <c r="AP143" s="218">
        <f t="shared" si="50"/>
        <v>15968</v>
      </c>
      <c r="AQ143" s="198">
        <f t="shared" si="59"/>
        <v>0.84294990233859468</v>
      </c>
      <c r="AR143" s="218">
        <f t="shared" si="60"/>
        <v>152945.84688126252</v>
      </c>
      <c r="AS143" s="69"/>
      <c r="AT143" s="69"/>
    </row>
    <row r="144" spans="2:52" ht="13.5" customHeight="1">
      <c r="B144" s="282">
        <v>47</v>
      </c>
      <c r="C144" s="343" t="s">
        <v>13</v>
      </c>
      <c r="D144" s="54" t="s">
        <v>312</v>
      </c>
      <c r="E144" s="175">
        <v>4</v>
      </c>
      <c r="F144" s="176">
        <v>232189</v>
      </c>
      <c r="G144" s="201">
        <v>4</v>
      </c>
      <c r="H144" s="194">
        <f t="shared" si="51"/>
        <v>1</v>
      </c>
      <c r="I144" s="176">
        <f t="shared" si="52"/>
        <v>58047.25</v>
      </c>
      <c r="J144" s="175">
        <v>21</v>
      </c>
      <c r="K144" s="176">
        <v>1199606</v>
      </c>
      <c r="L144" s="201">
        <v>18</v>
      </c>
      <c r="M144" s="194">
        <f t="shared" si="61"/>
        <v>0.8571428571428571</v>
      </c>
      <c r="N144" s="176">
        <f t="shared" si="53"/>
        <v>66644.777777777781</v>
      </c>
      <c r="O144" s="175">
        <v>4950</v>
      </c>
      <c r="P144" s="176">
        <v>386665507</v>
      </c>
      <c r="Q144" s="201">
        <v>4184</v>
      </c>
      <c r="R144" s="194">
        <f t="shared" si="62"/>
        <v>0.84525252525252526</v>
      </c>
      <c r="S144" s="176">
        <f t="shared" si="54"/>
        <v>92415.274139579356</v>
      </c>
      <c r="T144" s="175">
        <v>3834</v>
      </c>
      <c r="U144" s="176">
        <v>364866324</v>
      </c>
      <c r="V144" s="201">
        <v>3400</v>
      </c>
      <c r="W144" s="194">
        <f t="shared" si="63"/>
        <v>0.88680229525299947</v>
      </c>
      <c r="X144" s="201">
        <f t="shared" si="55"/>
        <v>107313.62470588235</v>
      </c>
      <c r="Y144" s="175">
        <v>1622</v>
      </c>
      <c r="Z144" s="176">
        <v>153799617</v>
      </c>
      <c r="AA144" s="201">
        <v>1483</v>
      </c>
      <c r="AB144" s="194">
        <f t="shared" si="64"/>
        <v>0.91430332922318125</v>
      </c>
      <c r="AC144" s="176">
        <f t="shared" si="56"/>
        <v>103708.44032366824</v>
      </c>
      <c r="AD144" s="175">
        <v>500</v>
      </c>
      <c r="AE144" s="176">
        <v>49090415</v>
      </c>
      <c r="AF144" s="201">
        <v>468</v>
      </c>
      <c r="AG144" s="194">
        <f t="shared" si="65"/>
        <v>0.93600000000000005</v>
      </c>
      <c r="AH144" s="176">
        <f t="shared" si="57"/>
        <v>104894.04914529914</v>
      </c>
      <c r="AI144" s="175">
        <v>84</v>
      </c>
      <c r="AJ144" s="176">
        <v>10681967</v>
      </c>
      <c r="AK144" s="201">
        <v>78</v>
      </c>
      <c r="AL144" s="194">
        <f t="shared" si="66"/>
        <v>0.9285714285714286</v>
      </c>
      <c r="AM144" s="176">
        <f t="shared" si="58"/>
        <v>136948.29487179487</v>
      </c>
      <c r="AN144" s="175">
        <f t="shared" si="50"/>
        <v>11015</v>
      </c>
      <c r="AO144" s="176">
        <f t="shared" si="50"/>
        <v>966535625</v>
      </c>
      <c r="AP144" s="201">
        <f t="shared" si="50"/>
        <v>9635</v>
      </c>
      <c r="AQ144" s="194">
        <f t="shared" si="59"/>
        <v>0.87471629596005451</v>
      </c>
      <c r="AR144" s="201">
        <f t="shared" si="60"/>
        <v>100315.06227296316</v>
      </c>
      <c r="AS144" s="69"/>
      <c r="AT144" s="69"/>
    </row>
    <row r="145" spans="1:52" ht="13.5" customHeight="1">
      <c r="A145" s="55"/>
      <c r="B145" s="283"/>
      <c r="C145" s="344"/>
      <c r="D145" s="49" t="s">
        <v>313</v>
      </c>
      <c r="E145" s="224">
        <v>13</v>
      </c>
      <c r="F145" s="212">
        <v>3112847</v>
      </c>
      <c r="G145" s="209">
        <v>12</v>
      </c>
      <c r="H145" s="196">
        <f t="shared" si="51"/>
        <v>0.92307692307692313</v>
      </c>
      <c r="I145" s="212">
        <f t="shared" si="52"/>
        <v>259403.91666666666</v>
      </c>
      <c r="J145" s="224">
        <v>65</v>
      </c>
      <c r="K145" s="212">
        <v>73243288</v>
      </c>
      <c r="L145" s="209">
        <v>58</v>
      </c>
      <c r="M145" s="196">
        <f t="shared" si="61"/>
        <v>0.89230769230769236</v>
      </c>
      <c r="N145" s="212">
        <f t="shared" si="53"/>
        <v>1262815.3103448276</v>
      </c>
      <c r="O145" s="224">
        <v>10627</v>
      </c>
      <c r="P145" s="212">
        <v>1621129869</v>
      </c>
      <c r="Q145" s="209">
        <v>8205</v>
      </c>
      <c r="R145" s="196">
        <f t="shared" si="62"/>
        <v>0.7720899595370283</v>
      </c>
      <c r="S145" s="212">
        <f t="shared" si="54"/>
        <v>197578.28994515538</v>
      </c>
      <c r="T145" s="224">
        <v>8827</v>
      </c>
      <c r="U145" s="212">
        <v>1690098590</v>
      </c>
      <c r="V145" s="209">
        <v>7653</v>
      </c>
      <c r="W145" s="196">
        <f t="shared" si="63"/>
        <v>0.86699898040104229</v>
      </c>
      <c r="X145" s="209">
        <f t="shared" si="55"/>
        <v>220841.31582385991</v>
      </c>
      <c r="Y145" s="224">
        <v>5532</v>
      </c>
      <c r="Z145" s="212">
        <v>1003819936</v>
      </c>
      <c r="AA145" s="209">
        <v>4949</v>
      </c>
      <c r="AB145" s="196">
        <f t="shared" si="64"/>
        <v>0.89461315979754152</v>
      </c>
      <c r="AC145" s="212">
        <f t="shared" si="56"/>
        <v>202832.88260254596</v>
      </c>
      <c r="AD145" s="224">
        <v>2435</v>
      </c>
      <c r="AE145" s="212">
        <v>409974270</v>
      </c>
      <c r="AF145" s="209">
        <v>2159</v>
      </c>
      <c r="AG145" s="196">
        <f t="shared" si="65"/>
        <v>0.88665297741273097</v>
      </c>
      <c r="AH145" s="212">
        <f t="shared" si="57"/>
        <v>189890.81519221861</v>
      </c>
      <c r="AI145" s="224">
        <v>700</v>
      </c>
      <c r="AJ145" s="212">
        <v>86383965</v>
      </c>
      <c r="AK145" s="209">
        <v>600</v>
      </c>
      <c r="AL145" s="196">
        <f t="shared" si="66"/>
        <v>0.8571428571428571</v>
      </c>
      <c r="AM145" s="212">
        <f t="shared" si="58"/>
        <v>143973.27499999999</v>
      </c>
      <c r="AN145" s="224">
        <f t="shared" si="50"/>
        <v>28199</v>
      </c>
      <c r="AO145" s="212">
        <f t="shared" si="50"/>
        <v>4887762765</v>
      </c>
      <c r="AP145" s="209">
        <f t="shared" si="50"/>
        <v>23636</v>
      </c>
      <c r="AQ145" s="196">
        <f t="shared" si="59"/>
        <v>0.8381857512677755</v>
      </c>
      <c r="AR145" s="209">
        <f t="shared" si="60"/>
        <v>206793.14456760875</v>
      </c>
      <c r="AS145" s="69"/>
      <c r="AT145" s="69"/>
    </row>
    <row r="146" spans="1:52" ht="13.5" customHeight="1">
      <c r="A146" s="55"/>
      <c r="B146" s="284"/>
      <c r="C146" s="345"/>
      <c r="D146" s="53" t="s">
        <v>67</v>
      </c>
      <c r="E146" s="181">
        <v>17</v>
      </c>
      <c r="F146" s="182">
        <v>3345036</v>
      </c>
      <c r="G146" s="218">
        <v>16</v>
      </c>
      <c r="H146" s="198">
        <f t="shared" si="51"/>
        <v>0.94117647058823528</v>
      </c>
      <c r="I146" s="182">
        <f t="shared" si="52"/>
        <v>209064.75</v>
      </c>
      <c r="J146" s="181">
        <v>86</v>
      </c>
      <c r="K146" s="182">
        <v>74442894</v>
      </c>
      <c r="L146" s="218">
        <v>76</v>
      </c>
      <c r="M146" s="198">
        <f t="shared" si="61"/>
        <v>0.88372093023255816</v>
      </c>
      <c r="N146" s="182">
        <f t="shared" si="53"/>
        <v>979511.76315789472</v>
      </c>
      <c r="O146" s="181">
        <v>15577</v>
      </c>
      <c r="P146" s="182">
        <v>2007795376</v>
      </c>
      <c r="Q146" s="218">
        <v>12389</v>
      </c>
      <c r="R146" s="198">
        <f t="shared" si="62"/>
        <v>0.79533928227514927</v>
      </c>
      <c r="S146" s="182">
        <f t="shared" si="54"/>
        <v>162062.74727580918</v>
      </c>
      <c r="T146" s="181">
        <v>12661</v>
      </c>
      <c r="U146" s="182">
        <v>2054964914</v>
      </c>
      <c r="V146" s="218">
        <v>11053</v>
      </c>
      <c r="W146" s="198">
        <f t="shared" si="63"/>
        <v>0.87299581391675218</v>
      </c>
      <c r="X146" s="218">
        <f t="shared" si="55"/>
        <v>185919.19967429657</v>
      </c>
      <c r="Y146" s="181">
        <v>7154</v>
      </c>
      <c r="Z146" s="182">
        <v>1157619553</v>
      </c>
      <c r="AA146" s="218">
        <v>6432</v>
      </c>
      <c r="AB146" s="198">
        <f t="shared" si="64"/>
        <v>0.89907743919485605</v>
      </c>
      <c r="AC146" s="182">
        <f t="shared" si="56"/>
        <v>179978.1643345771</v>
      </c>
      <c r="AD146" s="181">
        <v>2935</v>
      </c>
      <c r="AE146" s="182">
        <v>459064685</v>
      </c>
      <c r="AF146" s="218">
        <v>2627</v>
      </c>
      <c r="AG146" s="198">
        <f t="shared" si="65"/>
        <v>0.89505962521294724</v>
      </c>
      <c r="AH146" s="182">
        <f t="shared" si="57"/>
        <v>174748.64293871337</v>
      </c>
      <c r="AI146" s="181">
        <v>784</v>
      </c>
      <c r="AJ146" s="182">
        <v>97065932</v>
      </c>
      <c r="AK146" s="218">
        <v>678</v>
      </c>
      <c r="AL146" s="198">
        <f t="shared" si="66"/>
        <v>0.86479591836734693</v>
      </c>
      <c r="AM146" s="182">
        <f t="shared" si="58"/>
        <v>143165.09144542774</v>
      </c>
      <c r="AN146" s="181">
        <f t="shared" si="50"/>
        <v>39214</v>
      </c>
      <c r="AO146" s="182">
        <f t="shared" si="50"/>
        <v>5854298390</v>
      </c>
      <c r="AP146" s="218">
        <f t="shared" si="50"/>
        <v>33271</v>
      </c>
      <c r="AQ146" s="198">
        <f t="shared" si="59"/>
        <v>0.84844698322027845</v>
      </c>
      <c r="AR146" s="218">
        <f t="shared" si="60"/>
        <v>175957.99314718525</v>
      </c>
      <c r="AS146" s="69"/>
      <c r="AT146" s="69"/>
      <c r="AV146" s="2"/>
      <c r="AW146" s="59"/>
      <c r="AX146" s="59"/>
      <c r="AY146" s="59"/>
      <c r="AZ146" s="59"/>
    </row>
    <row r="147" spans="1:52" ht="13.5" customHeight="1">
      <c r="A147" s="55"/>
      <c r="B147" s="282">
        <v>48</v>
      </c>
      <c r="C147" s="343" t="s">
        <v>22</v>
      </c>
      <c r="D147" s="54" t="s">
        <v>312</v>
      </c>
      <c r="E147" s="175">
        <v>0</v>
      </c>
      <c r="F147" s="176">
        <v>0</v>
      </c>
      <c r="G147" s="201">
        <v>0</v>
      </c>
      <c r="H147" s="194" t="str">
        <f t="shared" si="51"/>
        <v>-</v>
      </c>
      <c r="I147" s="176" t="str">
        <f t="shared" si="52"/>
        <v>-</v>
      </c>
      <c r="J147" s="175">
        <v>6</v>
      </c>
      <c r="K147" s="176">
        <v>468479</v>
      </c>
      <c r="L147" s="201">
        <v>5</v>
      </c>
      <c r="M147" s="194">
        <f t="shared" si="61"/>
        <v>0.83333333333333337</v>
      </c>
      <c r="N147" s="176">
        <f t="shared" si="53"/>
        <v>93695.8</v>
      </c>
      <c r="O147" s="175">
        <v>3054</v>
      </c>
      <c r="P147" s="176">
        <v>226200010</v>
      </c>
      <c r="Q147" s="201">
        <v>2547</v>
      </c>
      <c r="R147" s="194">
        <f t="shared" si="62"/>
        <v>0.83398821218074659</v>
      </c>
      <c r="S147" s="176">
        <f t="shared" si="54"/>
        <v>88810.369061641148</v>
      </c>
      <c r="T147" s="175">
        <v>2298</v>
      </c>
      <c r="U147" s="176">
        <v>211788087</v>
      </c>
      <c r="V147" s="201">
        <v>2020</v>
      </c>
      <c r="W147" s="194">
        <f t="shared" si="63"/>
        <v>0.87902523933855525</v>
      </c>
      <c r="X147" s="201">
        <f t="shared" si="55"/>
        <v>104845.58762376237</v>
      </c>
      <c r="Y147" s="175">
        <v>985</v>
      </c>
      <c r="Z147" s="176">
        <v>106726648</v>
      </c>
      <c r="AA147" s="201">
        <v>889</v>
      </c>
      <c r="AB147" s="194">
        <f t="shared" si="64"/>
        <v>0.90253807106598982</v>
      </c>
      <c r="AC147" s="176">
        <f t="shared" si="56"/>
        <v>120052.47244094488</v>
      </c>
      <c r="AD147" s="175">
        <v>250</v>
      </c>
      <c r="AE147" s="176">
        <v>24362738</v>
      </c>
      <c r="AF147" s="201">
        <v>224</v>
      </c>
      <c r="AG147" s="194">
        <f t="shared" si="65"/>
        <v>0.89600000000000002</v>
      </c>
      <c r="AH147" s="176">
        <f t="shared" si="57"/>
        <v>108762.22321428571</v>
      </c>
      <c r="AI147" s="175">
        <v>45</v>
      </c>
      <c r="AJ147" s="176">
        <v>3712064</v>
      </c>
      <c r="AK147" s="201">
        <v>42</v>
      </c>
      <c r="AL147" s="194">
        <f t="shared" si="66"/>
        <v>0.93333333333333335</v>
      </c>
      <c r="AM147" s="176">
        <f t="shared" si="58"/>
        <v>88382.476190476184</v>
      </c>
      <c r="AN147" s="175">
        <f t="shared" si="50"/>
        <v>6638</v>
      </c>
      <c r="AO147" s="176">
        <f t="shared" si="50"/>
        <v>573258026</v>
      </c>
      <c r="AP147" s="201">
        <f t="shared" si="50"/>
        <v>5727</v>
      </c>
      <c r="AQ147" s="194">
        <f t="shared" si="59"/>
        <v>0.86275986742994881</v>
      </c>
      <c r="AR147" s="201">
        <f t="shared" si="60"/>
        <v>100097.43775100402</v>
      </c>
      <c r="AS147" s="69"/>
      <c r="AT147" s="69"/>
      <c r="AV147" s="60"/>
      <c r="AW147" s="59"/>
      <c r="AX147" s="59"/>
      <c r="AY147" s="59"/>
      <c r="AZ147" s="59"/>
    </row>
    <row r="148" spans="1:52" ht="13.5" customHeight="1">
      <c r="A148" s="55"/>
      <c r="B148" s="283"/>
      <c r="C148" s="344"/>
      <c r="D148" s="49" t="s">
        <v>313</v>
      </c>
      <c r="E148" s="224">
        <v>13</v>
      </c>
      <c r="F148" s="212">
        <v>4263984</v>
      </c>
      <c r="G148" s="209">
        <v>9</v>
      </c>
      <c r="H148" s="196">
        <f t="shared" si="51"/>
        <v>0.69230769230769229</v>
      </c>
      <c r="I148" s="212">
        <f t="shared" si="52"/>
        <v>473776</v>
      </c>
      <c r="J148" s="224">
        <v>29</v>
      </c>
      <c r="K148" s="212">
        <v>2821300</v>
      </c>
      <c r="L148" s="209">
        <v>23</v>
      </c>
      <c r="M148" s="196">
        <f t="shared" si="61"/>
        <v>0.7931034482758621</v>
      </c>
      <c r="N148" s="212">
        <f t="shared" si="53"/>
        <v>122665.21739130435</v>
      </c>
      <c r="O148" s="224">
        <v>5385</v>
      </c>
      <c r="P148" s="212">
        <v>734505037</v>
      </c>
      <c r="Q148" s="209">
        <v>4032</v>
      </c>
      <c r="R148" s="196">
        <f t="shared" si="62"/>
        <v>0.74874651810584958</v>
      </c>
      <c r="S148" s="212">
        <f t="shared" si="54"/>
        <v>182168.90798611112</v>
      </c>
      <c r="T148" s="224">
        <v>4293</v>
      </c>
      <c r="U148" s="212">
        <v>728258186</v>
      </c>
      <c r="V148" s="209">
        <v>3642</v>
      </c>
      <c r="W148" s="196">
        <f t="shared" si="63"/>
        <v>0.84835779175401815</v>
      </c>
      <c r="X148" s="209">
        <f t="shared" si="55"/>
        <v>199961.06150466777</v>
      </c>
      <c r="Y148" s="224">
        <v>2841</v>
      </c>
      <c r="Z148" s="212">
        <v>463761115</v>
      </c>
      <c r="AA148" s="209">
        <v>2486</v>
      </c>
      <c r="AB148" s="196">
        <f t="shared" si="64"/>
        <v>0.87504399859204507</v>
      </c>
      <c r="AC148" s="212">
        <f t="shared" si="56"/>
        <v>186549.12107803702</v>
      </c>
      <c r="AD148" s="224">
        <v>1446</v>
      </c>
      <c r="AE148" s="212">
        <v>216226772</v>
      </c>
      <c r="AF148" s="209">
        <v>1274</v>
      </c>
      <c r="AG148" s="196">
        <f t="shared" si="65"/>
        <v>0.88105117565698476</v>
      </c>
      <c r="AH148" s="212">
        <f t="shared" si="57"/>
        <v>169722.74097331241</v>
      </c>
      <c r="AI148" s="224">
        <v>545</v>
      </c>
      <c r="AJ148" s="212">
        <v>88198289</v>
      </c>
      <c r="AK148" s="209">
        <v>470</v>
      </c>
      <c r="AL148" s="196">
        <f t="shared" si="66"/>
        <v>0.86238532110091748</v>
      </c>
      <c r="AM148" s="212">
        <f t="shared" si="58"/>
        <v>187655.93404255318</v>
      </c>
      <c r="AN148" s="224">
        <f t="shared" si="50"/>
        <v>14552</v>
      </c>
      <c r="AO148" s="212">
        <f t="shared" si="50"/>
        <v>2238034683</v>
      </c>
      <c r="AP148" s="209">
        <f t="shared" si="50"/>
        <v>11936</v>
      </c>
      <c r="AQ148" s="196">
        <f t="shared" si="59"/>
        <v>0.82023089609675648</v>
      </c>
      <c r="AR148" s="209">
        <f t="shared" si="60"/>
        <v>187502.90574731905</v>
      </c>
      <c r="AS148" s="69"/>
      <c r="AT148" s="69"/>
      <c r="AV148" s="60"/>
      <c r="AW148" s="59"/>
      <c r="AX148" s="59"/>
      <c r="AY148" s="59"/>
      <c r="AZ148" s="59"/>
    </row>
    <row r="149" spans="1:52" ht="13.5" customHeight="1">
      <c r="A149" s="55"/>
      <c r="B149" s="284"/>
      <c r="C149" s="345"/>
      <c r="D149" s="53" t="s">
        <v>67</v>
      </c>
      <c r="E149" s="181">
        <v>13</v>
      </c>
      <c r="F149" s="182">
        <v>4263984</v>
      </c>
      <c r="G149" s="218">
        <v>9</v>
      </c>
      <c r="H149" s="198">
        <f t="shared" si="51"/>
        <v>0.69230769230769229</v>
      </c>
      <c r="I149" s="182">
        <f t="shared" si="52"/>
        <v>473776</v>
      </c>
      <c r="J149" s="181">
        <v>35</v>
      </c>
      <c r="K149" s="182">
        <v>3289779</v>
      </c>
      <c r="L149" s="218">
        <v>28</v>
      </c>
      <c r="M149" s="198">
        <f t="shared" si="61"/>
        <v>0.8</v>
      </c>
      <c r="N149" s="182">
        <f t="shared" si="53"/>
        <v>117492.10714285714</v>
      </c>
      <c r="O149" s="181">
        <v>8439</v>
      </c>
      <c r="P149" s="182">
        <v>960705047</v>
      </c>
      <c r="Q149" s="218">
        <v>6579</v>
      </c>
      <c r="R149" s="198">
        <f t="shared" si="62"/>
        <v>0.77959473871311769</v>
      </c>
      <c r="S149" s="182">
        <f t="shared" si="54"/>
        <v>146025.99893600852</v>
      </c>
      <c r="T149" s="181">
        <v>6591</v>
      </c>
      <c r="U149" s="182">
        <v>940046273</v>
      </c>
      <c r="V149" s="218">
        <v>5662</v>
      </c>
      <c r="W149" s="198">
        <f t="shared" si="63"/>
        <v>0.85905021999696551</v>
      </c>
      <c r="X149" s="218">
        <f t="shared" si="55"/>
        <v>166027.24708583541</v>
      </c>
      <c r="Y149" s="181">
        <v>3826</v>
      </c>
      <c r="Z149" s="182">
        <v>570487763</v>
      </c>
      <c r="AA149" s="218">
        <v>3375</v>
      </c>
      <c r="AB149" s="198">
        <f t="shared" si="64"/>
        <v>0.88212232096184007</v>
      </c>
      <c r="AC149" s="182">
        <f t="shared" si="56"/>
        <v>169033.41125925927</v>
      </c>
      <c r="AD149" s="181">
        <v>1696</v>
      </c>
      <c r="AE149" s="182">
        <v>240589510</v>
      </c>
      <c r="AF149" s="218">
        <v>1498</v>
      </c>
      <c r="AG149" s="198">
        <f t="shared" si="65"/>
        <v>0.88325471698113212</v>
      </c>
      <c r="AH149" s="182">
        <f t="shared" si="57"/>
        <v>160607.14953271029</v>
      </c>
      <c r="AI149" s="181">
        <v>590</v>
      </c>
      <c r="AJ149" s="182">
        <v>91910353</v>
      </c>
      <c r="AK149" s="218">
        <v>512</v>
      </c>
      <c r="AL149" s="198">
        <f t="shared" si="66"/>
        <v>0.8677966101694915</v>
      </c>
      <c r="AM149" s="182">
        <f t="shared" si="58"/>
        <v>179512.408203125</v>
      </c>
      <c r="AN149" s="181">
        <f t="shared" si="50"/>
        <v>21190</v>
      </c>
      <c r="AO149" s="182">
        <f t="shared" si="50"/>
        <v>2811292709</v>
      </c>
      <c r="AP149" s="218">
        <f t="shared" si="50"/>
        <v>17663</v>
      </c>
      <c r="AQ149" s="198">
        <f t="shared" si="59"/>
        <v>0.83355356300141581</v>
      </c>
      <c r="AR149" s="218">
        <f t="shared" si="60"/>
        <v>159162.80977183944</v>
      </c>
      <c r="AS149" s="69"/>
      <c r="AT149" s="69"/>
      <c r="AV149" s="60"/>
      <c r="AW149" s="59"/>
      <c r="AX149" s="59"/>
      <c r="AY149" s="59"/>
      <c r="AZ149" s="59"/>
    </row>
    <row r="150" spans="1:52" ht="13.5" customHeight="1">
      <c r="B150" s="282">
        <v>49</v>
      </c>
      <c r="C150" s="343" t="s">
        <v>23</v>
      </c>
      <c r="D150" s="54" t="s">
        <v>312</v>
      </c>
      <c r="E150" s="175">
        <v>1</v>
      </c>
      <c r="F150" s="176">
        <v>63302</v>
      </c>
      <c r="G150" s="201">
        <v>1</v>
      </c>
      <c r="H150" s="194">
        <f t="shared" si="51"/>
        <v>1</v>
      </c>
      <c r="I150" s="176">
        <f t="shared" si="52"/>
        <v>63302</v>
      </c>
      <c r="J150" s="175">
        <v>7</v>
      </c>
      <c r="K150" s="176">
        <v>220483</v>
      </c>
      <c r="L150" s="201">
        <v>5</v>
      </c>
      <c r="M150" s="194">
        <f t="shared" si="61"/>
        <v>0.7142857142857143</v>
      </c>
      <c r="N150" s="176">
        <f t="shared" si="53"/>
        <v>44096.6</v>
      </c>
      <c r="O150" s="175">
        <v>1931</v>
      </c>
      <c r="P150" s="176">
        <v>167509170</v>
      </c>
      <c r="Q150" s="201">
        <v>1653</v>
      </c>
      <c r="R150" s="194">
        <f t="shared" si="62"/>
        <v>0.85603314344899017</v>
      </c>
      <c r="S150" s="176">
        <f t="shared" si="54"/>
        <v>101336.4609800363</v>
      </c>
      <c r="T150" s="175">
        <v>1375</v>
      </c>
      <c r="U150" s="176">
        <v>143027835</v>
      </c>
      <c r="V150" s="201">
        <v>1254</v>
      </c>
      <c r="W150" s="194">
        <f t="shared" si="63"/>
        <v>0.91200000000000003</v>
      </c>
      <c r="X150" s="201">
        <f t="shared" si="55"/>
        <v>114057.28468899522</v>
      </c>
      <c r="Y150" s="175">
        <v>563</v>
      </c>
      <c r="Z150" s="176">
        <v>61253715</v>
      </c>
      <c r="AA150" s="201">
        <v>516</v>
      </c>
      <c r="AB150" s="194">
        <f t="shared" si="64"/>
        <v>0.91651865008880995</v>
      </c>
      <c r="AC150" s="176">
        <f t="shared" si="56"/>
        <v>118708.75</v>
      </c>
      <c r="AD150" s="175">
        <v>145</v>
      </c>
      <c r="AE150" s="176">
        <v>13201051</v>
      </c>
      <c r="AF150" s="201">
        <v>130</v>
      </c>
      <c r="AG150" s="194">
        <f t="shared" si="65"/>
        <v>0.89655172413793105</v>
      </c>
      <c r="AH150" s="176">
        <f t="shared" si="57"/>
        <v>101546.54615384615</v>
      </c>
      <c r="AI150" s="175">
        <v>19</v>
      </c>
      <c r="AJ150" s="176">
        <v>1261599</v>
      </c>
      <c r="AK150" s="201">
        <v>19</v>
      </c>
      <c r="AL150" s="194">
        <f t="shared" si="66"/>
        <v>1</v>
      </c>
      <c r="AM150" s="176">
        <f t="shared" si="58"/>
        <v>66399.947368421053</v>
      </c>
      <c r="AN150" s="175">
        <f t="shared" si="50"/>
        <v>4041</v>
      </c>
      <c r="AO150" s="176">
        <f t="shared" si="50"/>
        <v>386537155</v>
      </c>
      <c r="AP150" s="201">
        <f t="shared" si="50"/>
        <v>3578</v>
      </c>
      <c r="AQ150" s="194">
        <f t="shared" si="59"/>
        <v>0.88542439990101462</v>
      </c>
      <c r="AR150" s="201">
        <f t="shared" si="60"/>
        <v>108031.62520961431</v>
      </c>
      <c r="AS150" s="69"/>
      <c r="AT150" s="69"/>
      <c r="AV150" s="60"/>
      <c r="AW150" s="59"/>
      <c r="AX150" s="59"/>
      <c r="AY150" s="59"/>
      <c r="AZ150" s="59"/>
    </row>
    <row r="151" spans="1:52" ht="13.5" customHeight="1">
      <c r="B151" s="283"/>
      <c r="C151" s="344"/>
      <c r="D151" s="49" t="s">
        <v>313</v>
      </c>
      <c r="E151" s="224">
        <v>6</v>
      </c>
      <c r="F151" s="212">
        <v>364205</v>
      </c>
      <c r="G151" s="209">
        <v>6</v>
      </c>
      <c r="H151" s="196">
        <f t="shared" si="51"/>
        <v>1</v>
      </c>
      <c r="I151" s="212">
        <f t="shared" si="52"/>
        <v>60700.833333333336</v>
      </c>
      <c r="J151" s="224">
        <v>22</v>
      </c>
      <c r="K151" s="212">
        <v>14204944</v>
      </c>
      <c r="L151" s="209">
        <v>20</v>
      </c>
      <c r="M151" s="196">
        <f t="shared" si="61"/>
        <v>0.90909090909090906</v>
      </c>
      <c r="N151" s="212">
        <f t="shared" si="53"/>
        <v>710247.2</v>
      </c>
      <c r="O151" s="224">
        <v>5843</v>
      </c>
      <c r="P151" s="212">
        <v>803259572</v>
      </c>
      <c r="Q151" s="209">
        <v>4675</v>
      </c>
      <c r="R151" s="196">
        <f t="shared" si="62"/>
        <v>0.80010268697586862</v>
      </c>
      <c r="S151" s="212">
        <f t="shared" si="54"/>
        <v>171820.22930481285</v>
      </c>
      <c r="T151" s="224">
        <v>5380</v>
      </c>
      <c r="U151" s="212">
        <v>951387797</v>
      </c>
      <c r="V151" s="209">
        <v>4715</v>
      </c>
      <c r="W151" s="196">
        <f t="shared" si="63"/>
        <v>0.87639405204460963</v>
      </c>
      <c r="X151" s="209">
        <f t="shared" si="55"/>
        <v>201778.96012725343</v>
      </c>
      <c r="Y151" s="224">
        <v>3504</v>
      </c>
      <c r="Z151" s="212">
        <v>574801256</v>
      </c>
      <c r="AA151" s="209">
        <v>3118</v>
      </c>
      <c r="AB151" s="196">
        <f t="shared" si="64"/>
        <v>0.88984018264840181</v>
      </c>
      <c r="AC151" s="212">
        <f t="shared" si="56"/>
        <v>184349.34445157152</v>
      </c>
      <c r="AD151" s="224">
        <v>1475</v>
      </c>
      <c r="AE151" s="212">
        <v>193105248</v>
      </c>
      <c r="AF151" s="209">
        <v>1268</v>
      </c>
      <c r="AG151" s="196">
        <f t="shared" si="65"/>
        <v>0.85966101694915253</v>
      </c>
      <c r="AH151" s="212">
        <f t="shared" si="57"/>
        <v>152291.20504731862</v>
      </c>
      <c r="AI151" s="224">
        <v>444</v>
      </c>
      <c r="AJ151" s="212">
        <v>58050060</v>
      </c>
      <c r="AK151" s="209">
        <v>362</v>
      </c>
      <c r="AL151" s="196">
        <f t="shared" si="66"/>
        <v>0.81531531531531531</v>
      </c>
      <c r="AM151" s="212">
        <f t="shared" si="58"/>
        <v>160359.28176795581</v>
      </c>
      <c r="AN151" s="224">
        <f t="shared" ref="AN151:AP198" si="67">SUM(E151,J151,O151,T151,Y151,AD151,AI151)</f>
        <v>16674</v>
      </c>
      <c r="AO151" s="212">
        <f t="shared" si="67"/>
        <v>2595173082</v>
      </c>
      <c r="AP151" s="209">
        <f t="shared" si="67"/>
        <v>14164</v>
      </c>
      <c r="AQ151" s="196">
        <f t="shared" si="59"/>
        <v>0.84946623485666306</v>
      </c>
      <c r="AR151" s="209">
        <f t="shared" si="60"/>
        <v>183223.17720982773</v>
      </c>
      <c r="AS151" s="69"/>
      <c r="AT151" s="69"/>
      <c r="AV151" s="60"/>
      <c r="AW151" s="59"/>
      <c r="AX151" s="59"/>
      <c r="AY151" s="59"/>
      <c r="AZ151" s="59"/>
    </row>
    <row r="152" spans="1:52" ht="13.5" customHeight="1">
      <c r="B152" s="284"/>
      <c r="C152" s="345"/>
      <c r="D152" s="53" t="s">
        <v>67</v>
      </c>
      <c r="E152" s="181">
        <v>7</v>
      </c>
      <c r="F152" s="182">
        <v>427507</v>
      </c>
      <c r="G152" s="218">
        <v>7</v>
      </c>
      <c r="H152" s="198">
        <f t="shared" si="51"/>
        <v>1</v>
      </c>
      <c r="I152" s="182">
        <f t="shared" si="52"/>
        <v>61072.428571428572</v>
      </c>
      <c r="J152" s="181">
        <v>29</v>
      </c>
      <c r="K152" s="182">
        <v>14425427</v>
      </c>
      <c r="L152" s="218">
        <v>25</v>
      </c>
      <c r="M152" s="198">
        <f t="shared" si="61"/>
        <v>0.86206896551724133</v>
      </c>
      <c r="N152" s="182">
        <f t="shared" si="53"/>
        <v>577017.07999999996</v>
      </c>
      <c r="O152" s="181">
        <v>7774</v>
      </c>
      <c r="P152" s="182">
        <v>970768742</v>
      </c>
      <c r="Q152" s="218">
        <v>6328</v>
      </c>
      <c r="R152" s="198">
        <f t="shared" si="62"/>
        <v>0.8139953691793157</v>
      </c>
      <c r="S152" s="182">
        <f t="shared" si="54"/>
        <v>153408.46112515804</v>
      </c>
      <c r="T152" s="181">
        <v>6755</v>
      </c>
      <c r="U152" s="182">
        <v>1094415632</v>
      </c>
      <c r="V152" s="218">
        <v>5969</v>
      </c>
      <c r="W152" s="198">
        <f t="shared" si="63"/>
        <v>0.88364174685418206</v>
      </c>
      <c r="X152" s="218">
        <f t="shared" si="55"/>
        <v>183349.91321829453</v>
      </c>
      <c r="Y152" s="181">
        <v>4067</v>
      </c>
      <c r="Z152" s="182">
        <v>636054971</v>
      </c>
      <c r="AA152" s="218">
        <v>3634</v>
      </c>
      <c r="AB152" s="198">
        <f t="shared" si="64"/>
        <v>0.89353331694123428</v>
      </c>
      <c r="AC152" s="182">
        <f t="shared" si="56"/>
        <v>175028.88580077051</v>
      </c>
      <c r="AD152" s="181">
        <v>1620</v>
      </c>
      <c r="AE152" s="182">
        <v>206306299</v>
      </c>
      <c r="AF152" s="218">
        <v>1398</v>
      </c>
      <c r="AG152" s="198">
        <f t="shared" si="65"/>
        <v>0.86296296296296293</v>
      </c>
      <c r="AH152" s="182">
        <f t="shared" si="57"/>
        <v>147572.4599427754</v>
      </c>
      <c r="AI152" s="181">
        <v>463</v>
      </c>
      <c r="AJ152" s="182">
        <v>59311659</v>
      </c>
      <c r="AK152" s="218">
        <v>381</v>
      </c>
      <c r="AL152" s="198">
        <f t="shared" si="66"/>
        <v>0.82289416846652264</v>
      </c>
      <c r="AM152" s="182">
        <f t="shared" si="58"/>
        <v>155673.64566929135</v>
      </c>
      <c r="AN152" s="181">
        <f t="shared" si="67"/>
        <v>20715</v>
      </c>
      <c r="AO152" s="182">
        <f t="shared" si="67"/>
        <v>2981710237</v>
      </c>
      <c r="AP152" s="218">
        <f t="shared" si="67"/>
        <v>17742</v>
      </c>
      <c r="AQ152" s="198">
        <f t="shared" si="59"/>
        <v>0.85648081100651696</v>
      </c>
      <c r="AR152" s="218">
        <f t="shared" si="60"/>
        <v>168059.42041483487</v>
      </c>
      <c r="AS152" s="69"/>
      <c r="AT152" s="69"/>
    </row>
    <row r="153" spans="1:52" ht="13.5" customHeight="1">
      <c r="B153" s="282">
        <v>50</v>
      </c>
      <c r="C153" s="343" t="s">
        <v>14</v>
      </c>
      <c r="D153" s="54" t="s">
        <v>312</v>
      </c>
      <c r="E153" s="175">
        <v>2</v>
      </c>
      <c r="F153" s="176">
        <v>46809</v>
      </c>
      <c r="G153" s="201">
        <v>1</v>
      </c>
      <c r="H153" s="194">
        <f t="shared" si="51"/>
        <v>0.5</v>
      </c>
      <c r="I153" s="176">
        <f t="shared" si="52"/>
        <v>46809</v>
      </c>
      <c r="J153" s="175">
        <v>8</v>
      </c>
      <c r="K153" s="176">
        <v>572922</v>
      </c>
      <c r="L153" s="201">
        <v>5</v>
      </c>
      <c r="M153" s="194">
        <f t="shared" si="61"/>
        <v>0.625</v>
      </c>
      <c r="N153" s="176">
        <f t="shared" si="53"/>
        <v>114584.4</v>
      </c>
      <c r="O153" s="175">
        <v>2059</v>
      </c>
      <c r="P153" s="176">
        <v>168162877</v>
      </c>
      <c r="Q153" s="201">
        <v>1738</v>
      </c>
      <c r="R153" s="194">
        <f t="shared" si="62"/>
        <v>0.84409907722195243</v>
      </c>
      <c r="S153" s="176">
        <f t="shared" si="54"/>
        <v>96756.546029919453</v>
      </c>
      <c r="T153" s="175">
        <v>1509</v>
      </c>
      <c r="U153" s="176">
        <v>162517646</v>
      </c>
      <c r="V153" s="201">
        <v>1332</v>
      </c>
      <c r="W153" s="194">
        <f t="shared" si="63"/>
        <v>0.88270377733598404</v>
      </c>
      <c r="X153" s="201">
        <f t="shared" si="55"/>
        <v>122010.24474474475</v>
      </c>
      <c r="Y153" s="175">
        <v>676</v>
      </c>
      <c r="Z153" s="176">
        <v>80191538</v>
      </c>
      <c r="AA153" s="201">
        <v>627</v>
      </c>
      <c r="AB153" s="194">
        <f t="shared" si="64"/>
        <v>0.9275147928994083</v>
      </c>
      <c r="AC153" s="176">
        <f t="shared" si="56"/>
        <v>127897.18979266347</v>
      </c>
      <c r="AD153" s="175">
        <v>166</v>
      </c>
      <c r="AE153" s="176">
        <v>16178722</v>
      </c>
      <c r="AF153" s="201">
        <v>153</v>
      </c>
      <c r="AG153" s="194">
        <f t="shared" si="65"/>
        <v>0.92168674698795183</v>
      </c>
      <c r="AH153" s="176">
        <f t="shared" si="57"/>
        <v>105743.28104575163</v>
      </c>
      <c r="AI153" s="175">
        <v>32</v>
      </c>
      <c r="AJ153" s="176">
        <v>7159588</v>
      </c>
      <c r="AK153" s="201">
        <v>30</v>
      </c>
      <c r="AL153" s="194">
        <f t="shared" si="66"/>
        <v>0.9375</v>
      </c>
      <c r="AM153" s="176">
        <f t="shared" si="58"/>
        <v>238652.93333333332</v>
      </c>
      <c r="AN153" s="175">
        <f t="shared" si="67"/>
        <v>4452</v>
      </c>
      <c r="AO153" s="176">
        <f t="shared" si="67"/>
        <v>434830102</v>
      </c>
      <c r="AP153" s="201">
        <f t="shared" si="67"/>
        <v>3886</v>
      </c>
      <c r="AQ153" s="194">
        <f t="shared" si="59"/>
        <v>0.87286612758310866</v>
      </c>
      <c r="AR153" s="201">
        <f t="shared" si="60"/>
        <v>111896.57797220793</v>
      </c>
      <c r="AS153" s="69"/>
      <c r="AT153" s="69"/>
    </row>
    <row r="154" spans="1:52" ht="13.5" customHeight="1">
      <c r="B154" s="283"/>
      <c r="C154" s="344"/>
      <c r="D154" s="49" t="s">
        <v>313</v>
      </c>
      <c r="E154" s="224">
        <v>5</v>
      </c>
      <c r="F154" s="212">
        <v>9039692</v>
      </c>
      <c r="G154" s="209">
        <v>5</v>
      </c>
      <c r="H154" s="196">
        <f t="shared" si="51"/>
        <v>1</v>
      </c>
      <c r="I154" s="212">
        <f t="shared" si="52"/>
        <v>1807938.4</v>
      </c>
      <c r="J154" s="224">
        <v>39</v>
      </c>
      <c r="K154" s="212">
        <v>22925280</v>
      </c>
      <c r="L154" s="209">
        <v>32</v>
      </c>
      <c r="M154" s="196">
        <f t="shared" si="61"/>
        <v>0.82051282051282048</v>
      </c>
      <c r="N154" s="212">
        <f t="shared" si="53"/>
        <v>716415</v>
      </c>
      <c r="O154" s="224">
        <v>5517</v>
      </c>
      <c r="P154" s="212">
        <v>863796187</v>
      </c>
      <c r="Q154" s="209">
        <v>4337</v>
      </c>
      <c r="R154" s="196">
        <f t="shared" si="62"/>
        <v>0.78611564255936195</v>
      </c>
      <c r="S154" s="212">
        <f t="shared" si="54"/>
        <v>199169.05395434631</v>
      </c>
      <c r="T154" s="224">
        <v>4567</v>
      </c>
      <c r="U154" s="212">
        <v>856410019</v>
      </c>
      <c r="V154" s="209">
        <v>3995</v>
      </c>
      <c r="W154" s="196">
        <f t="shared" si="63"/>
        <v>0.87475366761550255</v>
      </c>
      <c r="X154" s="209">
        <f t="shared" si="55"/>
        <v>214370.4678347935</v>
      </c>
      <c r="Y154" s="224">
        <v>2805</v>
      </c>
      <c r="Z154" s="212">
        <v>506908592</v>
      </c>
      <c r="AA154" s="209">
        <v>2465</v>
      </c>
      <c r="AB154" s="196">
        <f t="shared" si="64"/>
        <v>0.87878787878787878</v>
      </c>
      <c r="AC154" s="212">
        <f t="shared" si="56"/>
        <v>205642.430831643</v>
      </c>
      <c r="AD154" s="224">
        <v>1149</v>
      </c>
      <c r="AE154" s="212">
        <v>194078467</v>
      </c>
      <c r="AF154" s="209">
        <v>1012</v>
      </c>
      <c r="AG154" s="196">
        <f t="shared" si="65"/>
        <v>0.88076588337684947</v>
      </c>
      <c r="AH154" s="212">
        <f t="shared" si="57"/>
        <v>191777.14130434784</v>
      </c>
      <c r="AI154" s="224">
        <v>342</v>
      </c>
      <c r="AJ154" s="212">
        <v>40835663</v>
      </c>
      <c r="AK154" s="209">
        <v>270</v>
      </c>
      <c r="AL154" s="196">
        <f t="shared" si="66"/>
        <v>0.78947368421052633</v>
      </c>
      <c r="AM154" s="212">
        <f t="shared" si="58"/>
        <v>151243.19629629629</v>
      </c>
      <c r="AN154" s="224">
        <f t="shared" si="67"/>
        <v>14424</v>
      </c>
      <c r="AO154" s="212">
        <f t="shared" si="67"/>
        <v>2493993900</v>
      </c>
      <c r="AP154" s="209">
        <f t="shared" si="67"/>
        <v>12116</v>
      </c>
      <c r="AQ154" s="196">
        <f t="shared" si="59"/>
        <v>0.8399889073765946</v>
      </c>
      <c r="AR154" s="209">
        <f t="shared" si="60"/>
        <v>205843.0092439749</v>
      </c>
      <c r="AS154" s="69"/>
      <c r="AT154" s="69"/>
    </row>
    <row r="155" spans="1:52" ht="13.5" customHeight="1">
      <c r="B155" s="284"/>
      <c r="C155" s="345"/>
      <c r="D155" s="53" t="s">
        <v>67</v>
      </c>
      <c r="E155" s="181">
        <v>7</v>
      </c>
      <c r="F155" s="182">
        <v>9086501</v>
      </c>
      <c r="G155" s="218">
        <v>6</v>
      </c>
      <c r="H155" s="198">
        <f t="shared" si="51"/>
        <v>0.8571428571428571</v>
      </c>
      <c r="I155" s="182">
        <f t="shared" si="52"/>
        <v>1514416.8333333333</v>
      </c>
      <c r="J155" s="181">
        <v>47</v>
      </c>
      <c r="K155" s="182">
        <v>23498202</v>
      </c>
      <c r="L155" s="218">
        <v>37</v>
      </c>
      <c r="M155" s="198">
        <f t="shared" si="61"/>
        <v>0.78723404255319152</v>
      </c>
      <c r="N155" s="182">
        <f t="shared" si="53"/>
        <v>635086.54054054059</v>
      </c>
      <c r="O155" s="181">
        <v>7576</v>
      </c>
      <c r="P155" s="182">
        <v>1031959064</v>
      </c>
      <c r="Q155" s="218">
        <v>6075</v>
      </c>
      <c r="R155" s="198">
        <f t="shared" si="62"/>
        <v>0.80187434002111935</v>
      </c>
      <c r="S155" s="182">
        <f t="shared" si="54"/>
        <v>169869.80477366256</v>
      </c>
      <c r="T155" s="181">
        <v>6076</v>
      </c>
      <c r="U155" s="182">
        <v>1018927665</v>
      </c>
      <c r="V155" s="218">
        <v>5327</v>
      </c>
      <c r="W155" s="198">
        <f t="shared" si="63"/>
        <v>0.87672811059907829</v>
      </c>
      <c r="X155" s="218">
        <f t="shared" si="55"/>
        <v>191276.07752956636</v>
      </c>
      <c r="Y155" s="181">
        <v>3481</v>
      </c>
      <c r="Z155" s="182">
        <v>587100130</v>
      </c>
      <c r="AA155" s="218">
        <v>3092</v>
      </c>
      <c r="AB155" s="198">
        <f t="shared" si="64"/>
        <v>0.88825050272910089</v>
      </c>
      <c r="AC155" s="182">
        <f t="shared" si="56"/>
        <v>189877.14424320828</v>
      </c>
      <c r="AD155" s="181">
        <v>1315</v>
      </c>
      <c r="AE155" s="182">
        <v>210257189</v>
      </c>
      <c r="AF155" s="218">
        <v>1165</v>
      </c>
      <c r="AG155" s="198">
        <f t="shared" si="65"/>
        <v>0.88593155893536124</v>
      </c>
      <c r="AH155" s="182">
        <f t="shared" si="57"/>
        <v>180478.27381974249</v>
      </c>
      <c r="AI155" s="181">
        <v>374</v>
      </c>
      <c r="AJ155" s="182">
        <v>47995251</v>
      </c>
      <c r="AK155" s="218">
        <v>300</v>
      </c>
      <c r="AL155" s="198">
        <f t="shared" si="66"/>
        <v>0.80213903743315507</v>
      </c>
      <c r="AM155" s="182">
        <f t="shared" si="58"/>
        <v>159984.17000000001</v>
      </c>
      <c r="AN155" s="181">
        <f t="shared" si="67"/>
        <v>18876</v>
      </c>
      <c r="AO155" s="182">
        <f t="shared" si="67"/>
        <v>2928824002</v>
      </c>
      <c r="AP155" s="218">
        <f t="shared" si="67"/>
        <v>16002</v>
      </c>
      <c r="AQ155" s="198">
        <f t="shared" si="59"/>
        <v>0.84774316592498411</v>
      </c>
      <c r="AR155" s="218">
        <f t="shared" si="60"/>
        <v>183028.6215473066</v>
      </c>
      <c r="AS155" s="69"/>
      <c r="AT155" s="69"/>
    </row>
    <row r="156" spans="1:52" ht="13.5" customHeight="1">
      <c r="B156" s="282">
        <v>51</v>
      </c>
      <c r="C156" s="343" t="s">
        <v>42</v>
      </c>
      <c r="D156" s="54" t="s">
        <v>312</v>
      </c>
      <c r="E156" s="175">
        <v>9</v>
      </c>
      <c r="F156" s="176">
        <v>788786</v>
      </c>
      <c r="G156" s="201">
        <v>7</v>
      </c>
      <c r="H156" s="194">
        <f t="shared" si="51"/>
        <v>0.77777777777777779</v>
      </c>
      <c r="I156" s="176">
        <f t="shared" si="52"/>
        <v>112683.71428571429</v>
      </c>
      <c r="J156" s="175">
        <v>21</v>
      </c>
      <c r="K156" s="176">
        <v>2166686</v>
      </c>
      <c r="L156" s="201">
        <v>19</v>
      </c>
      <c r="M156" s="194">
        <f t="shared" si="61"/>
        <v>0.90476190476190477</v>
      </c>
      <c r="N156" s="176">
        <f t="shared" si="53"/>
        <v>114036.10526315789</v>
      </c>
      <c r="O156" s="175">
        <v>3944</v>
      </c>
      <c r="P156" s="176">
        <v>344410093</v>
      </c>
      <c r="Q156" s="201">
        <v>3366</v>
      </c>
      <c r="R156" s="194">
        <f t="shared" si="62"/>
        <v>0.85344827586206895</v>
      </c>
      <c r="S156" s="176">
        <f t="shared" si="54"/>
        <v>102320.289067142</v>
      </c>
      <c r="T156" s="175">
        <v>2907</v>
      </c>
      <c r="U156" s="176">
        <v>301218133</v>
      </c>
      <c r="V156" s="201">
        <v>2611</v>
      </c>
      <c r="W156" s="194">
        <f t="shared" si="63"/>
        <v>0.89817681458548326</v>
      </c>
      <c r="X156" s="201">
        <f t="shared" si="55"/>
        <v>115365.04519341249</v>
      </c>
      <c r="Y156" s="175">
        <v>1338</v>
      </c>
      <c r="Z156" s="176">
        <v>136465855</v>
      </c>
      <c r="AA156" s="201">
        <v>1237</v>
      </c>
      <c r="AB156" s="194">
        <f t="shared" si="64"/>
        <v>0.9245142002989537</v>
      </c>
      <c r="AC156" s="176">
        <f t="shared" si="56"/>
        <v>110320.01212611156</v>
      </c>
      <c r="AD156" s="175">
        <v>434</v>
      </c>
      <c r="AE156" s="176">
        <v>48049820</v>
      </c>
      <c r="AF156" s="201">
        <v>407</v>
      </c>
      <c r="AG156" s="194">
        <f t="shared" si="65"/>
        <v>0.93778801843317972</v>
      </c>
      <c r="AH156" s="176">
        <f t="shared" si="57"/>
        <v>118058.52579852579</v>
      </c>
      <c r="AI156" s="175">
        <v>91</v>
      </c>
      <c r="AJ156" s="176">
        <v>7336956</v>
      </c>
      <c r="AK156" s="201">
        <v>82</v>
      </c>
      <c r="AL156" s="194">
        <f t="shared" si="66"/>
        <v>0.90109890109890112</v>
      </c>
      <c r="AM156" s="176">
        <f t="shared" si="58"/>
        <v>89475.073170731703</v>
      </c>
      <c r="AN156" s="175">
        <f t="shared" si="67"/>
        <v>8744</v>
      </c>
      <c r="AO156" s="176">
        <f t="shared" si="67"/>
        <v>840436329</v>
      </c>
      <c r="AP156" s="201">
        <f t="shared" si="67"/>
        <v>7729</v>
      </c>
      <c r="AQ156" s="194">
        <f t="shared" si="59"/>
        <v>0.88392040256175664</v>
      </c>
      <c r="AR156" s="201">
        <f t="shared" si="60"/>
        <v>108738.04230818994</v>
      </c>
      <c r="AS156" s="69"/>
      <c r="AT156" s="69"/>
    </row>
    <row r="157" spans="1:52" ht="13.5" customHeight="1">
      <c r="B157" s="283"/>
      <c r="C157" s="344"/>
      <c r="D157" s="49" t="s">
        <v>313</v>
      </c>
      <c r="E157" s="224">
        <v>41</v>
      </c>
      <c r="F157" s="212">
        <v>28023272</v>
      </c>
      <c r="G157" s="209">
        <v>33</v>
      </c>
      <c r="H157" s="196">
        <f t="shared" si="51"/>
        <v>0.80487804878048785</v>
      </c>
      <c r="I157" s="212">
        <f t="shared" si="52"/>
        <v>849190.06060606055</v>
      </c>
      <c r="J157" s="224">
        <v>91</v>
      </c>
      <c r="K157" s="212">
        <v>54660643</v>
      </c>
      <c r="L157" s="209">
        <v>81</v>
      </c>
      <c r="M157" s="196">
        <f t="shared" si="61"/>
        <v>0.89010989010989006</v>
      </c>
      <c r="N157" s="212">
        <f t="shared" si="53"/>
        <v>674822.75308641978</v>
      </c>
      <c r="O157" s="224">
        <v>6990</v>
      </c>
      <c r="P157" s="212">
        <v>1071296746</v>
      </c>
      <c r="Q157" s="209">
        <v>5316</v>
      </c>
      <c r="R157" s="196">
        <f t="shared" si="62"/>
        <v>0.76051502145922745</v>
      </c>
      <c r="S157" s="212">
        <f t="shared" si="54"/>
        <v>201523.089917231</v>
      </c>
      <c r="T157" s="224">
        <v>5029</v>
      </c>
      <c r="U157" s="212">
        <v>892632361</v>
      </c>
      <c r="V157" s="209">
        <v>4262</v>
      </c>
      <c r="W157" s="196">
        <f t="shared" si="63"/>
        <v>0.84748458938158677</v>
      </c>
      <c r="X157" s="209">
        <f t="shared" si="55"/>
        <v>209439.78437353356</v>
      </c>
      <c r="Y157" s="224">
        <v>3242</v>
      </c>
      <c r="Z157" s="212">
        <v>634798066</v>
      </c>
      <c r="AA157" s="209">
        <v>2816</v>
      </c>
      <c r="AB157" s="196">
        <f t="shared" si="64"/>
        <v>0.86859962985811223</v>
      </c>
      <c r="AC157" s="212">
        <f t="shared" si="56"/>
        <v>225425.44957386365</v>
      </c>
      <c r="AD157" s="224">
        <v>1575</v>
      </c>
      <c r="AE157" s="212">
        <v>251276627</v>
      </c>
      <c r="AF157" s="209">
        <v>1342</v>
      </c>
      <c r="AG157" s="196">
        <f t="shared" si="65"/>
        <v>0.85206349206349208</v>
      </c>
      <c r="AH157" s="212">
        <f t="shared" si="57"/>
        <v>187240.40760059614</v>
      </c>
      <c r="AI157" s="224">
        <v>588</v>
      </c>
      <c r="AJ157" s="212">
        <v>63569375</v>
      </c>
      <c r="AK157" s="209">
        <v>466</v>
      </c>
      <c r="AL157" s="196">
        <f t="shared" si="66"/>
        <v>0.79251700680272108</v>
      </c>
      <c r="AM157" s="212">
        <f t="shared" si="58"/>
        <v>136414.9678111588</v>
      </c>
      <c r="AN157" s="224">
        <f t="shared" si="67"/>
        <v>17556</v>
      </c>
      <c r="AO157" s="212">
        <f t="shared" si="67"/>
        <v>2996257090</v>
      </c>
      <c r="AP157" s="209">
        <f t="shared" si="67"/>
        <v>14316</v>
      </c>
      <c r="AQ157" s="196">
        <f t="shared" si="59"/>
        <v>0.81544771018455231</v>
      </c>
      <c r="AR157" s="209">
        <f t="shared" si="60"/>
        <v>209294.29240011176</v>
      </c>
      <c r="AS157" s="69"/>
      <c r="AT157" s="69"/>
    </row>
    <row r="158" spans="1:52" ht="13.5" customHeight="1">
      <c r="B158" s="284"/>
      <c r="C158" s="345"/>
      <c r="D158" s="53" t="s">
        <v>67</v>
      </c>
      <c r="E158" s="181">
        <v>50</v>
      </c>
      <c r="F158" s="182">
        <v>28812058</v>
      </c>
      <c r="G158" s="218">
        <v>40</v>
      </c>
      <c r="H158" s="198">
        <f t="shared" si="51"/>
        <v>0.8</v>
      </c>
      <c r="I158" s="182">
        <f t="shared" si="52"/>
        <v>720301.45</v>
      </c>
      <c r="J158" s="181">
        <v>112</v>
      </c>
      <c r="K158" s="182">
        <v>56827329</v>
      </c>
      <c r="L158" s="218">
        <v>100</v>
      </c>
      <c r="M158" s="198">
        <f t="shared" si="61"/>
        <v>0.8928571428571429</v>
      </c>
      <c r="N158" s="182">
        <f t="shared" si="53"/>
        <v>568273.29</v>
      </c>
      <c r="O158" s="181">
        <v>10934</v>
      </c>
      <c r="P158" s="182">
        <v>1415706839</v>
      </c>
      <c r="Q158" s="218">
        <v>8682</v>
      </c>
      <c r="R158" s="198">
        <f t="shared" si="62"/>
        <v>0.79403694896652643</v>
      </c>
      <c r="S158" s="182">
        <f t="shared" si="54"/>
        <v>163062.29428703064</v>
      </c>
      <c r="T158" s="181">
        <v>7936</v>
      </c>
      <c r="U158" s="182">
        <v>1193850494</v>
      </c>
      <c r="V158" s="218">
        <v>6873</v>
      </c>
      <c r="W158" s="198">
        <f t="shared" si="63"/>
        <v>0.86605342741935487</v>
      </c>
      <c r="X158" s="218">
        <f t="shared" si="55"/>
        <v>173701.51229448567</v>
      </c>
      <c r="Y158" s="181">
        <v>4580</v>
      </c>
      <c r="Z158" s="182">
        <v>771263921</v>
      </c>
      <c r="AA158" s="218">
        <v>4053</v>
      </c>
      <c r="AB158" s="198">
        <f t="shared" si="64"/>
        <v>0.88493449781659383</v>
      </c>
      <c r="AC158" s="182">
        <f t="shared" si="56"/>
        <v>190294.5771033802</v>
      </c>
      <c r="AD158" s="181">
        <v>2009</v>
      </c>
      <c r="AE158" s="182">
        <v>299326447</v>
      </c>
      <c r="AF158" s="218">
        <v>1749</v>
      </c>
      <c r="AG158" s="198">
        <f t="shared" si="65"/>
        <v>0.87058237929318072</v>
      </c>
      <c r="AH158" s="182">
        <f t="shared" si="57"/>
        <v>171141.47913093196</v>
      </c>
      <c r="AI158" s="181">
        <v>679</v>
      </c>
      <c r="AJ158" s="182">
        <v>70906331</v>
      </c>
      <c r="AK158" s="218">
        <v>548</v>
      </c>
      <c r="AL158" s="198">
        <f t="shared" si="66"/>
        <v>0.80706921944035348</v>
      </c>
      <c r="AM158" s="182">
        <f t="shared" si="58"/>
        <v>129391.11496350366</v>
      </c>
      <c r="AN158" s="181">
        <f t="shared" si="67"/>
        <v>26300</v>
      </c>
      <c r="AO158" s="182">
        <f t="shared" si="67"/>
        <v>3836693419</v>
      </c>
      <c r="AP158" s="218">
        <f t="shared" si="67"/>
        <v>22045</v>
      </c>
      <c r="AQ158" s="198">
        <f t="shared" si="59"/>
        <v>0.83821292775665401</v>
      </c>
      <c r="AR158" s="218">
        <f t="shared" si="60"/>
        <v>174039.16620548879</v>
      </c>
      <c r="AS158" s="69"/>
      <c r="AT158" s="69"/>
    </row>
    <row r="159" spans="1:52" ht="13.5" customHeight="1">
      <c r="B159" s="282">
        <v>52</v>
      </c>
      <c r="C159" s="343" t="s">
        <v>4</v>
      </c>
      <c r="D159" s="54" t="s">
        <v>312</v>
      </c>
      <c r="E159" s="175">
        <v>1</v>
      </c>
      <c r="F159" s="176">
        <v>0</v>
      </c>
      <c r="G159" s="201">
        <v>0</v>
      </c>
      <c r="H159" s="194">
        <f t="shared" si="51"/>
        <v>0</v>
      </c>
      <c r="I159" s="176" t="str">
        <f t="shared" si="52"/>
        <v>-</v>
      </c>
      <c r="J159" s="175">
        <v>1</v>
      </c>
      <c r="K159" s="176">
        <v>96599</v>
      </c>
      <c r="L159" s="201">
        <v>1</v>
      </c>
      <c r="M159" s="194">
        <f t="shared" si="61"/>
        <v>1</v>
      </c>
      <c r="N159" s="176">
        <f t="shared" si="53"/>
        <v>96599</v>
      </c>
      <c r="O159" s="175">
        <v>2727</v>
      </c>
      <c r="P159" s="176">
        <v>216102581</v>
      </c>
      <c r="Q159" s="201">
        <v>2306</v>
      </c>
      <c r="R159" s="194">
        <f t="shared" si="62"/>
        <v>0.84561789512284558</v>
      </c>
      <c r="S159" s="176">
        <f t="shared" si="54"/>
        <v>93713.174761491755</v>
      </c>
      <c r="T159" s="175">
        <v>2099</v>
      </c>
      <c r="U159" s="176">
        <v>194666120</v>
      </c>
      <c r="V159" s="201">
        <v>1869</v>
      </c>
      <c r="W159" s="194">
        <f t="shared" si="63"/>
        <v>0.89042401143401617</v>
      </c>
      <c r="X159" s="201">
        <f t="shared" si="55"/>
        <v>104155.22739432851</v>
      </c>
      <c r="Y159" s="175">
        <v>932</v>
      </c>
      <c r="Z159" s="176">
        <v>98576726</v>
      </c>
      <c r="AA159" s="201">
        <v>859</v>
      </c>
      <c r="AB159" s="194">
        <f t="shared" si="64"/>
        <v>0.9216738197424893</v>
      </c>
      <c r="AC159" s="176">
        <f t="shared" si="56"/>
        <v>114757.53899883585</v>
      </c>
      <c r="AD159" s="175">
        <v>309</v>
      </c>
      <c r="AE159" s="176">
        <v>38501722</v>
      </c>
      <c r="AF159" s="201">
        <v>286</v>
      </c>
      <c r="AG159" s="194">
        <f t="shared" si="65"/>
        <v>0.92556634304207119</v>
      </c>
      <c r="AH159" s="176">
        <f t="shared" si="57"/>
        <v>134621.4055944056</v>
      </c>
      <c r="AI159" s="175">
        <v>55</v>
      </c>
      <c r="AJ159" s="176">
        <v>4408649</v>
      </c>
      <c r="AK159" s="201">
        <v>52</v>
      </c>
      <c r="AL159" s="194">
        <f t="shared" si="66"/>
        <v>0.94545454545454544</v>
      </c>
      <c r="AM159" s="176">
        <f t="shared" si="58"/>
        <v>84781.711538461532</v>
      </c>
      <c r="AN159" s="175">
        <f t="shared" si="67"/>
        <v>6124</v>
      </c>
      <c r="AO159" s="176">
        <f t="shared" si="67"/>
        <v>552352397</v>
      </c>
      <c r="AP159" s="201">
        <f t="shared" si="67"/>
        <v>5373</v>
      </c>
      <c r="AQ159" s="194">
        <f t="shared" si="59"/>
        <v>0.8773677335075114</v>
      </c>
      <c r="AR159" s="201">
        <f t="shared" si="60"/>
        <v>102801.48836776474</v>
      </c>
      <c r="AS159" s="69"/>
      <c r="AT159" s="69"/>
    </row>
    <row r="160" spans="1:52" ht="13.5" customHeight="1">
      <c r="B160" s="283"/>
      <c r="C160" s="344"/>
      <c r="D160" s="49" t="s">
        <v>313</v>
      </c>
      <c r="E160" s="224">
        <v>5</v>
      </c>
      <c r="F160" s="212">
        <v>554833</v>
      </c>
      <c r="G160" s="209">
        <v>5</v>
      </c>
      <c r="H160" s="196">
        <f t="shared" si="51"/>
        <v>1</v>
      </c>
      <c r="I160" s="212">
        <f t="shared" si="52"/>
        <v>110966.6</v>
      </c>
      <c r="J160" s="224">
        <v>10</v>
      </c>
      <c r="K160" s="212">
        <v>856462</v>
      </c>
      <c r="L160" s="209">
        <v>9</v>
      </c>
      <c r="M160" s="196">
        <f t="shared" si="61"/>
        <v>0.9</v>
      </c>
      <c r="N160" s="212">
        <f t="shared" si="53"/>
        <v>95162.444444444438</v>
      </c>
      <c r="O160" s="224">
        <v>5559</v>
      </c>
      <c r="P160" s="212">
        <v>775809510</v>
      </c>
      <c r="Q160" s="209">
        <v>4209</v>
      </c>
      <c r="R160" s="196">
        <f t="shared" si="62"/>
        <v>0.75715056664867786</v>
      </c>
      <c r="S160" s="212">
        <f t="shared" si="54"/>
        <v>184321.57519600855</v>
      </c>
      <c r="T160" s="224">
        <v>4398</v>
      </c>
      <c r="U160" s="212">
        <v>852102711</v>
      </c>
      <c r="V160" s="209">
        <v>3703</v>
      </c>
      <c r="W160" s="196">
        <f t="shared" si="63"/>
        <v>0.84197362437471579</v>
      </c>
      <c r="X160" s="209">
        <f t="shared" si="55"/>
        <v>230111.45314609775</v>
      </c>
      <c r="Y160" s="224">
        <v>2869</v>
      </c>
      <c r="Z160" s="212">
        <v>557217633</v>
      </c>
      <c r="AA160" s="209">
        <v>2508</v>
      </c>
      <c r="AB160" s="196">
        <f t="shared" si="64"/>
        <v>0.8741721854304636</v>
      </c>
      <c r="AC160" s="212">
        <f t="shared" si="56"/>
        <v>222176.08971291865</v>
      </c>
      <c r="AD160" s="224">
        <v>1469</v>
      </c>
      <c r="AE160" s="212">
        <v>230947973</v>
      </c>
      <c r="AF160" s="209">
        <v>1298</v>
      </c>
      <c r="AG160" s="196">
        <f t="shared" si="65"/>
        <v>0.88359428182437028</v>
      </c>
      <c r="AH160" s="212">
        <f t="shared" si="57"/>
        <v>177926.01926040062</v>
      </c>
      <c r="AI160" s="224">
        <v>622</v>
      </c>
      <c r="AJ160" s="212">
        <v>68913846</v>
      </c>
      <c r="AK160" s="209">
        <v>504</v>
      </c>
      <c r="AL160" s="196">
        <f t="shared" si="66"/>
        <v>0.81028938906752412</v>
      </c>
      <c r="AM160" s="212">
        <f t="shared" si="58"/>
        <v>136733.82142857142</v>
      </c>
      <c r="AN160" s="224">
        <f t="shared" si="67"/>
        <v>14932</v>
      </c>
      <c r="AO160" s="212">
        <f t="shared" si="67"/>
        <v>2486402968</v>
      </c>
      <c r="AP160" s="209">
        <f t="shared" si="67"/>
        <v>12236</v>
      </c>
      <c r="AQ160" s="196">
        <f t="shared" si="59"/>
        <v>0.8194481650147335</v>
      </c>
      <c r="AR160" s="209">
        <f t="shared" si="60"/>
        <v>203203.90389016017</v>
      </c>
      <c r="AS160" s="69"/>
      <c r="AT160" s="69"/>
    </row>
    <row r="161" spans="1:52" ht="13.5" customHeight="1">
      <c r="B161" s="284"/>
      <c r="C161" s="345"/>
      <c r="D161" s="53" t="s">
        <v>67</v>
      </c>
      <c r="E161" s="181">
        <v>6</v>
      </c>
      <c r="F161" s="182">
        <v>554833</v>
      </c>
      <c r="G161" s="218">
        <v>5</v>
      </c>
      <c r="H161" s="198">
        <f t="shared" si="51"/>
        <v>0.83333333333333337</v>
      </c>
      <c r="I161" s="182">
        <f t="shared" si="52"/>
        <v>110966.6</v>
      </c>
      <c r="J161" s="181">
        <v>11</v>
      </c>
      <c r="K161" s="182">
        <v>953061</v>
      </c>
      <c r="L161" s="218">
        <v>10</v>
      </c>
      <c r="M161" s="198">
        <f t="shared" si="61"/>
        <v>0.90909090909090906</v>
      </c>
      <c r="N161" s="182">
        <f t="shared" si="53"/>
        <v>95306.1</v>
      </c>
      <c r="O161" s="181">
        <v>8286</v>
      </c>
      <c r="P161" s="182">
        <v>991912091</v>
      </c>
      <c r="Q161" s="218">
        <v>6515</v>
      </c>
      <c r="R161" s="198">
        <f t="shared" si="62"/>
        <v>0.78626599082790249</v>
      </c>
      <c r="S161" s="182">
        <f t="shared" si="54"/>
        <v>152250.51281657713</v>
      </c>
      <c r="T161" s="181">
        <v>6497</v>
      </c>
      <c r="U161" s="182">
        <v>1046768831</v>
      </c>
      <c r="V161" s="218">
        <v>5572</v>
      </c>
      <c r="W161" s="198">
        <f t="shared" si="63"/>
        <v>0.85762659689087273</v>
      </c>
      <c r="X161" s="218">
        <f t="shared" si="55"/>
        <v>187862.3171213209</v>
      </c>
      <c r="Y161" s="181">
        <v>3801</v>
      </c>
      <c r="Z161" s="182">
        <v>655794359</v>
      </c>
      <c r="AA161" s="218">
        <v>3367</v>
      </c>
      <c r="AB161" s="198">
        <f t="shared" si="64"/>
        <v>0.88581952117863716</v>
      </c>
      <c r="AC161" s="182">
        <f t="shared" si="56"/>
        <v>194771.11939411939</v>
      </c>
      <c r="AD161" s="181">
        <v>1778</v>
      </c>
      <c r="AE161" s="182">
        <v>269449695</v>
      </c>
      <c r="AF161" s="218">
        <v>1584</v>
      </c>
      <c r="AG161" s="198">
        <f t="shared" si="65"/>
        <v>0.89088863892013503</v>
      </c>
      <c r="AH161" s="182">
        <f t="shared" si="57"/>
        <v>170107.13068181818</v>
      </c>
      <c r="AI161" s="181">
        <v>677</v>
      </c>
      <c r="AJ161" s="182">
        <v>73322495</v>
      </c>
      <c r="AK161" s="218">
        <v>556</v>
      </c>
      <c r="AL161" s="198">
        <f t="shared" si="66"/>
        <v>0.82127031019202368</v>
      </c>
      <c r="AM161" s="182">
        <f t="shared" si="58"/>
        <v>131874.99100719424</v>
      </c>
      <c r="AN161" s="181">
        <f t="shared" si="67"/>
        <v>21056</v>
      </c>
      <c r="AO161" s="182">
        <f t="shared" si="67"/>
        <v>3038755365</v>
      </c>
      <c r="AP161" s="218">
        <f t="shared" si="67"/>
        <v>17609</v>
      </c>
      <c r="AQ161" s="198">
        <f t="shared" si="59"/>
        <v>0.83629369300911849</v>
      </c>
      <c r="AR161" s="218">
        <f t="shared" si="60"/>
        <v>172568.30967119086</v>
      </c>
      <c r="AS161" s="69"/>
      <c r="AT161" s="69"/>
    </row>
    <row r="162" spans="1:52" ht="13.5" customHeight="1">
      <c r="B162" s="282">
        <v>53</v>
      </c>
      <c r="C162" s="343" t="s">
        <v>19</v>
      </c>
      <c r="D162" s="54" t="s">
        <v>312</v>
      </c>
      <c r="E162" s="175">
        <v>2</v>
      </c>
      <c r="F162" s="176">
        <v>247292</v>
      </c>
      <c r="G162" s="201">
        <v>2</v>
      </c>
      <c r="H162" s="194">
        <f t="shared" si="51"/>
        <v>1</v>
      </c>
      <c r="I162" s="176">
        <f t="shared" si="52"/>
        <v>123646</v>
      </c>
      <c r="J162" s="175">
        <v>8</v>
      </c>
      <c r="K162" s="176">
        <v>896601</v>
      </c>
      <c r="L162" s="201">
        <v>8</v>
      </c>
      <c r="M162" s="194">
        <f t="shared" si="61"/>
        <v>1</v>
      </c>
      <c r="N162" s="176">
        <f t="shared" si="53"/>
        <v>112075.125</v>
      </c>
      <c r="O162" s="175">
        <v>1610</v>
      </c>
      <c r="P162" s="176">
        <v>138091233</v>
      </c>
      <c r="Q162" s="201">
        <v>1371</v>
      </c>
      <c r="R162" s="194">
        <f t="shared" si="62"/>
        <v>0.85155279503105585</v>
      </c>
      <c r="S162" s="176">
        <f t="shared" si="54"/>
        <v>100723</v>
      </c>
      <c r="T162" s="175">
        <v>1071</v>
      </c>
      <c r="U162" s="176">
        <v>105091161</v>
      </c>
      <c r="V162" s="201">
        <v>977</v>
      </c>
      <c r="W162" s="194">
        <f t="shared" si="63"/>
        <v>0.9122315592903828</v>
      </c>
      <c r="X162" s="201">
        <f t="shared" si="55"/>
        <v>107565.15967246673</v>
      </c>
      <c r="Y162" s="175">
        <v>443</v>
      </c>
      <c r="Z162" s="176">
        <v>45381594</v>
      </c>
      <c r="AA162" s="201">
        <v>412</v>
      </c>
      <c r="AB162" s="194">
        <f t="shared" si="64"/>
        <v>0.93002257336343119</v>
      </c>
      <c r="AC162" s="176">
        <f t="shared" si="56"/>
        <v>110149.5</v>
      </c>
      <c r="AD162" s="175">
        <v>152</v>
      </c>
      <c r="AE162" s="176">
        <v>14144933</v>
      </c>
      <c r="AF162" s="201">
        <v>141</v>
      </c>
      <c r="AG162" s="194">
        <f t="shared" si="65"/>
        <v>0.92763157894736847</v>
      </c>
      <c r="AH162" s="176">
        <f t="shared" si="57"/>
        <v>100318.67375886525</v>
      </c>
      <c r="AI162" s="175">
        <v>26</v>
      </c>
      <c r="AJ162" s="176">
        <v>2355112</v>
      </c>
      <c r="AK162" s="201">
        <v>24</v>
      </c>
      <c r="AL162" s="194">
        <f t="shared" si="66"/>
        <v>0.92307692307692313</v>
      </c>
      <c r="AM162" s="176">
        <f t="shared" si="58"/>
        <v>98129.666666666672</v>
      </c>
      <c r="AN162" s="175">
        <f t="shared" si="67"/>
        <v>3312</v>
      </c>
      <c r="AO162" s="176">
        <f t="shared" si="67"/>
        <v>306207926</v>
      </c>
      <c r="AP162" s="201">
        <f t="shared" si="67"/>
        <v>2935</v>
      </c>
      <c r="AQ162" s="194">
        <f t="shared" si="59"/>
        <v>0.88617149758454106</v>
      </c>
      <c r="AR162" s="201">
        <f t="shared" si="60"/>
        <v>104329.78739352641</v>
      </c>
      <c r="AS162" s="69"/>
      <c r="AT162" s="69"/>
    </row>
    <row r="163" spans="1:52" ht="13.5" customHeight="1">
      <c r="B163" s="283"/>
      <c r="C163" s="344"/>
      <c r="D163" s="49" t="s">
        <v>313</v>
      </c>
      <c r="E163" s="224">
        <v>8</v>
      </c>
      <c r="F163" s="212">
        <v>958570</v>
      </c>
      <c r="G163" s="209">
        <v>8</v>
      </c>
      <c r="H163" s="196">
        <f t="shared" si="51"/>
        <v>1</v>
      </c>
      <c r="I163" s="212">
        <f t="shared" si="52"/>
        <v>119821.25</v>
      </c>
      <c r="J163" s="224">
        <v>30</v>
      </c>
      <c r="K163" s="212">
        <v>18154042</v>
      </c>
      <c r="L163" s="209">
        <v>23</v>
      </c>
      <c r="M163" s="196">
        <f t="shared" si="61"/>
        <v>0.76666666666666672</v>
      </c>
      <c r="N163" s="212">
        <f t="shared" si="53"/>
        <v>789306.17391304346</v>
      </c>
      <c r="O163" s="224">
        <v>3161</v>
      </c>
      <c r="P163" s="212">
        <v>401291068</v>
      </c>
      <c r="Q163" s="209">
        <v>2530</v>
      </c>
      <c r="R163" s="196">
        <f t="shared" si="62"/>
        <v>0.8003796267004113</v>
      </c>
      <c r="S163" s="212">
        <f t="shared" si="54"/>
        <v>158613.07035573124</v>
      </c>
      <c r="T163" s="224">
        <v>2539</v>
      </c>
      <c r="U163" s="212">
        <v>478489271</v>
      </c>
      <c r="V163" s="209">
        <v>2209</v>
      </c>
      <c r="W163" s="196">
        <f t="shared" si="63"/>
        <v>0.8700275699094131</v>
      </c>
      <c r="X163" s="209">
        <f t="shared" si="55"/>
        <v>216608.99547306474</v>
      </c>
      <c r="Y163" s="224">
        <v>1711</v>
      </c>
      <c r="Z163" s="212">
        <v>315818464</v>
      </c>
      <c r="AA163" s="209">
        <v>1529</v>
      </c>
      <c r="AB163" s="196">
        <f t="shared" si="64"/>
        <v>0.89362945645821157</v>
      </c>
      <c r="AC163" s="212">
        <f t="shared" si="56"/>
        <v>206552.29823413995</v>
      </c>
      <c r="AD163" s="224">
        <v>757</v>
      </c>
      <c r="AE163" s="212">
        <v>117819064</v>
      </c>
      <c r="AF163" s="209">
        <v>654</v>
      </c>
      <c r="AG163" s="196">
        <f t="shared" si="65"/>
        <v>0.86393659180977544</v>
      </c>
      <c r="AH163" s="212">
        <f t="shared" si="57"/>
        <v>180151.47400611622</v>
      </c>
      <c r="AI163" s="224">
        <v>249</v>
      </c>
      <c r="AJ163" s="212">
        <v>28314292</v>
      </c>
      <c r="AK163" s="209">
        <v>195</v>
      </c>
      <c r="AL163" s="196">
        <f t="shared" si="66"/>
        <v>0.7831325301204819</v>
      </c>
      <c r="AM163" s="212">
        <f t="shared" si="58"/>
        <v>145201.49743589744</v>
      </c>
      <c r="AN163" s="224">
        <f t="shared" si="67"/>
        <v>8455</v>
      </c>
      <c r="AO163" s="212">
        <f t="shared" si="67"/>
        <v>1360844771</v>
      </c>
      <c r="AP163" s="209">
        <f t="shared" si="67"/>
        <v>7148</v>
      </c>
      <c r="AQ163" s="196">
        <f t="shared" si="59"/>
        <v>0.84541691306918987</v>
      </c>
      <c r="AR163" s="209">
        <f t="shared" si="60"/>
        <v>190381.19348069391</v>
      </c>
      <c r="AS163" s="69"/>
      <c r="AT163" s="69"/>
    </row>
    <row r="164" spans="1:52" ht="13.5" customHeight="1">
      <c r="B164" s="284"/>
      <c r="C164" s="345"/>
      <c r="D164" s="53" t="s">
        <v>67</v>
      </c>
      <c r="E164" s="181">
        <v>10</v>
      </c>
      <c r="F164" s="182">
        <v>1205862</v>
      </c>
      <c r="G164" s="218">
        <v>10</v>
      </c>
      <c r="H164" s="198">
        <f t="shared" si="51"/>
        <v>1</v>
      </c>
      <c r="I164" s="182">
        <f t="shared" si="52"/>
        <v>120586.2</v>
      </c>
      <c r="J164" s="181">
        <v>38</v>
      </c>
      <c r="K164" s="182">
        <v>19050643</v>
      </c>
      <c r="L164" s="218">
        <v>31</v>
      </c>
      <c r="M164" s="198">
        <f t="shared" si="61"/>
        <v>0.81578947368421051</v>
      </c>
      <c r="N164" s="182">
        <f t="shared" si="53"/>
        <v>614536.87096774194</v>
      </c>
      <c r="O164" s="181">
        <v>4771</v>
      </c>
      <c r="P164" s="182">
        <v>539382301</v>
      </c>
      <c r="Q164" s="218">
        <v>3901</v>
      </c>
      <c r="R164" s="198">
        <f t="shared" si="62"/>
        <v>0.81764829176273313</v>
      </c>
      <c r="S164" s="182">
        <f t="shared" si="54"/>
        <v>138267.70084593695</v>
      </c>
      <c r="T164" s="181">
        <v>3610</v>
      </c>
      <c r="U164" s="182">
        <v>583580432</v>
      </c>
      <c r="V164" s="218">
        <v>3186</v>
      </c>
      <c r="W164" s="198">
        <f t="shared" si="63"/>
        <v>0.88254847645429357</v>
      </c>
      <c r="X164" s="218">
        <f t="shared" si="55"/>
        <v>183170.25486503451</v>
      </c>
      <c r="Y164" s="181">
        <v>2154</v>
      </c>
      <c r="Z164" s="182">
        <v>361200058</v>
      </c>
      <c r="AA164" s="218">
        <v>1941</v>
      </c>
      <c r="AB164" s="198">
        <f t="shared" si="64"/>
        <v>0.90111420612813375</v>
      </c>
      <c r="AC164" s="182">
        <f t="shared" si="56"/>
        <v>186089.67439464194</v>
      </c>
      <c r="AD164" s="181">
        <v>909</v>
      </c>
      <c r="AE164" s="182">
        <v>131963997</v>
      </c>
      <c r="AF164" s="218">
        <v>795</v>
      </c>
      <c r="AG164" s="198">
        <f t="shared" si="65"/>
        <v>0.87458745874587462</v>
      </c>
      <c r="AH164" s="182">
        <f t="shared" si="57"/>
        <v>165992.44905660377</v>
      </c>
      <c r="AI164" s="181">
        <v>275</v>
      </c>
      <c r="AJ164" s="182">
        <v>30669404</v>
      </c>
      <c r="AK164" s="218">
        <v>219</v>
      </c>
      <c r="AL164" s="198">
        <f t="shared" si="66"/>
        <v>0.79636363636363638</v>
      </c>
      <c r="AM164" s="182">
        <f t="shared" si="58"/>
        <v>140042.94063926939</v>
      </c>
      <c r="AN164" s="181">
        <f t="shared" si="67"/>
        <v>11767</v>
      </c>
      <c r="AO164" s="182">
        <f t="shared" si="67"/>
        <v>1667052697</v>
      </c>
      <c r="AP164" s="218">
        <f t="shared" si="67"/>
        <v>10083</v>
      </c>
      <c r="AQ164" s="198">
        <f t="shared" si="59"/>
        <v>0.85688790685816263</v>
      </c>
      <c r="AR164" s="218">
        <f t="shared" si="60"/>
        <v>165333.00575225629</v>
      </c>
      <c r="AS164" s="69"/>
      <c r="AT164" s="69"/>
    </row>
    <row r="165" spans="1:52" ht="13.5" customHeight="1">
      <c r="B165" s="282">
        <v>54</v>
      </c>
      <c r="C165" s="343" t="s">
        <v>24</v>
      </c>
      <c r="D165" s="54" t="s">
        <v>312</v>
      </c>
      <c r="E165" s="175">
        <v>2</v>
      </c>
      <c r="F165" s="176">
        <v>39087</v>
      </c>
      <c r="G165" s="201">
        <v>2</v>
      </c>
      <c r="H165" s="194">
        <f t="shared" si="51"/>
        <v>1</v>
      </c>
      <c r="I165" s="176">
        <f t="shared" si="52"/>
        <v>19543.5</v>
      </c>
      <c r="J165" s="175">
        <v>8</v>
      </c>
      <c r="K165" s="176">
        <v>674251</v>
      </c>
      <c r="L165" s="201">
        <v>7</v>
      </c>
      <c r="M165" s="194">
        <f t="shared" si="61"/>
        <v>0.875</v>
      </c>
      <c r="N165" s="176">
        <f t="shared" si="53"/>
        <v>96321.571428571435</v>
      </c>
      <c r="O165" s="175">
        <v>2816</v>
      </c>
      <c r="P165" s="176">
        <v>219283955</v>
      </c>
      <c r="Q165" s="201">
        <v>2421</v>
      </c>
      <c r="R165" s="194">
        <f t="shared" si="62"/>
        <v>0.85973011363636365</v>
      </c>
      <c r="S165" s="176">
        <f t="shared" si="54"/>
        <v>90575.776538620412</v>
      </c>
      <c r="T165" s="175">
        <v>2150</v>
      </c>
      <c r="U165" s="176">
        <v>214425348</v>
      </c>
      <c r="V165" s="201">
        <v>1929</v>
      </c>
      <c r="W165" s="194">
        <f t="shared" si="63"/>
        <v>0.89720930232558138</v>
      </c>
      <c r="X165" s="201">
        <f t="shared" si="55"/>
        <v>111158.81181959565</v>
      </c>
      <c r="Y165" s="175">
        <v>925</v>
      </c>
      <c r="Z165" s="176">
        <v>85188344</v>
      </c>
      <c r="AA165" s="201">
        <v>847</v>
      </c>
      <c r="AB165" s="194">
        <f t="shared" si="64"/>
        <v>0.91567567567567565</v>
      </c>
      <c r="AC165" s="176">
        <f t="shared" si="56"/>
        <v>100576.55726092089</v>
      </c>
      <c r="AD165" s="175">
        <v>281</v>
      </c>
      <c r="AE165" s="176">
        <v>28441736</v>
      </c>
      <c r="AF165" s="201">
        <v>266</v>
      </c>
      <c r="AG165" s="194">
        <f t="shared" si="65"/>
        <v>0.94661921708185048</v>
      </c>
      <c r="AH165" s="176">
        <f t="shared" si="57"/>
        <v>106923.81954887218</v>
      </c>
      <c r="AI165" s="175">
        <v>57</v>
      </c>
      <c r="AJ165" s="176">
        <v>7539678</v>
      </c>
      <c r="AK165" s="201">
        <v>55</v>
      </c>
      <c r="AL165" s="194">
        <f t="shared" si="66"/>
        <v>0.96491228070175439</v>
      </c>
      <c r="AM165" s="176">
        <f t="shared" si="58"/>
        <v>137085.05454545454</v>
      </c>
      <c r="AN165" s="175">
        <f t="shared" si="67"/>
        <v>6239</v>
      </c>
      <c r="AO165" s="176">
        <f t="shared" si="67"/>
        <v>555592399</v>
      </c>
      <c r="AP165" s="201">
        <f t="shared" si="67"/>
        <v>5527</v>
      </c>
      <c r="AQ165" s="194">
        <f t="shared" si="59"/>
        <v>0.88587914729924666</v>
      </c>
      <c r="AR165" s="201">
        <f t="shared" si="60"/>
        <v>100523.32169350461</v>
      </c>
      <c r="AS165" s="69"/>
      <c r="AT165" s="69"/>
    </row>
    <row r="166" spans="1:52" ht="13.5" customHeight="1">
      <c r="A166" s="55"/>
      <c r="B166" s="283"/>
      <c r="C166" s="344"/>
      <c r="D166" s="49" t="s">
        <v>313</v>
      </c>
      <c r="E166" s="224">
        <v>8</v>
      </c>
      <c r="F166" s="212">
        <v>13163379</v>
      </c>
      <c r="G166" s="209">
        <v>5</v>
      </c>
      <c r="H166" s="196">
        <f t="shared" si="51"/>
        <v>0.625</v>
      </c>
      <c r="I166" s="212">
        <f t="shared" si="52"/>
        <v>2632675.7999999998</v>
      </c>
      <c r="J166" s="224">
        <v>56</v>
      </c>
      <c r="K166" s="212">
        <v>58180487</v>
      </c>
      <c r="L166" s="209">
        <v>49</v>
      </c>
      <c r="M166" s="196">
        <f t="shared" si="61"/>
        <v>0.875</v>
      </c>
      <c r="N166" s="212">
        <f t="shared" si="53"/>
        <v>1187356.8775510204</v>
      </c>
      <c r="O166" s="224">
        <v>4651</v>
      </c>
      <c r="P166" s="212">
        <v>717446672</v>
      </c>
      <c r="Q166" s="209">
        <v>3595</v>
      </c>
      <c r="R166" s="196">
        <f t="shared" si="62"/>
        <v>0.77295205332186623</v>
      </c>
      <c r="S166" s="212">
        <f t="shared" si="54"/>
        <v>199567.91988873435</v>
      </c>
      <c r="T166" s="224">
        <v>3710</v>
      </c>
      <c r="U166" s="212">
        <v>626713460</v>
      </c>
      <c r="V166" s="209">
        <v>3159</v>
      </c>
      <c r="W166" s="196">
        <f t="shared" si="63"/>
        <v>0.85148247978436653</v>
      </c>
      <c r="X166" s="209">
        <f t="shared" si="55"/>
        <v>198389.82589427033</v>
      </c>
      <c r="Y166" s="224">
        <v>2540</v>
      </c>
      <c r="Z166" s="212">
        <v>443336352</v>
      </c>
      <c r="AA166" s="209">
        <v>2239</v>
      </c>
      <c r="AB166" s="196">
        <f t="shared" si="64"/>
        <v>0.88149606299212602</v>
      </c>
      <c r="AC166" s="212">
        <f t="shared" si="56"/>
        <v>198006.41000446628</v>
      </c>
      <c r="AD166" s="224">
        <v>1255</v>
      </c>
      <c r="AE166" s="212">
        <v>196978170</v>
      </c>
      <c r="AF166" s="209">
        <v>1087</v>
      </c>
      <c r="AG166" s="196">
        <f t="shared" si="65"/>
        <v>0.86613545816733073</v>
      </c>
      <c r="AH166" s="212">
        <f t="shared" si="57"/>
        <v>181212.66789328426</v>
      </c>
      <c r="AI166" s="224">
        <v>475</v>
      </c>
      <c r="AJ166" s="212">
        <v>63104023</v>
      </c>
      <c r="AK166" s="209">
        <v>390</v>
      </c>
      <c r="AL166" s="196">
        <f t="shared" si="66"/>
        <v>0.82105263157894737</v>
      </c>
      <c r="AM166" s="212">
        <f t="shared" si="58"/>
        <v>161805.18717948717</v>
      </c>
      <c r="AN166" s="224">
        <f t="shared" si="67"/>
        <v>12695</v>
      </c>
      <c r="AO166" s="212">
        <f t="shared" si="67"/>
        <v>2118922543</v>
      </c>
      <c r="AP166" s="209">
        <f t="shared" si="67"/>
        <v>10524</v>
      </c>
      <c r="AQ166" s="196">
        <f t="shared" si="59"/>
        <v>0.82898779046868842</v>
      </c>
      <c r="AR166" s="209">
        <f t="shared" si="60"/>
        <v>201341.93681109845</v>
      </c>
      <c r="AS166" s="69"/>
      <c r="AT166" s="69"/>
    </row>
    <row r="167" spans="1:52" ht="13.5" customHeight="1">
      <c r="A167" s="55"/>
      <c r="B167" s="284"/>
      <c r="C167" s="345"/>
      <c r="D167" s="53" t="s">
        <v>67</v>
      </c>
      <c r="E167" s="181">
        <v>10</v>
      </c>
      <c r="F167" s="182">
        <v>13202466</v>
      </c>
      <c r="G167" s="218">
        <v>7</v>
      </c>
      <c r="H167" s="198">
        <f t="shared" si="51"/>
        <v>0.7</v>
      </c>
      <c r="I167" s="182">
        <f t="shared" si="52"/>
        <v>1886066.5714285714</v>
      </c>
      <c r="J167" s="181">
        <v>64</v>
      </c>
      <c r="K167" s="182">
        <v>58854738</v>
      </c>
      <c r="L167" s="218">
        <v>56</v>
      </c>
      <c r="M167" s="198">
        <f t="shared" si="61"/>
        <v>0.875</v>
      </c>
      <c r="N167" s="182">
        <f t="shared" si="53"/>
        <v>1050977.4642857143</v>
      </c>
      <c r="O167" s="181">
        <v>7467</v>
      </c>
      <c r="P167" s="182">
        <v>936730627</v>
      </c>
      <c r="Q167" s="218">
        <v>6016</v>
      </c>
      <c r="R167" s="198">
        <f t="shared" si="62"/>
        <v>0.80567831793223521</v>
      </c>
      <c r="S167" s="182">
        <f t="shared" si="54"/>
        <v>155706.55369015958</v>
      </c>
      <c r="T167" s="181">
        <v>5860</v>
      </c>
      <c r="U167" s="182">
        <v>841138808</v>
      </c>
      <c r="V167" s="218">
        <v>5088</v>
      </c>
      <c r="W167" s="198">
        <f t="shared" si="63"/>
        <v>0.86825938566552896</v>
      </c>
      <c r="X167" s="218">
        <f t="shared" si="55"/>
        <v>165318.16194968554</v>
      </c>
      <c r="Y167" s="181">
        <v>3465</v>
      </c>
      <c r="Z167" s="182">
        <v>528524696</v>
      </c>
      <c r="AA167" s="218">
        <v>3086</v>
      </c>
      <c r="AB167" s="198">
        <f t="shared" si="64"/>
        <v>0.89062049062049065</v>
      </c>
      <c r="AC167" s="182">
        <f t="shared" si="56"/>
        <v>171265.29358392741</v>
      </c>
      <c r="AD167" s="181">
        <v>1536</v>
      </c>
      <c r="AE167" s="182">
        <v>225419906</v>
      </c>
      <c r="AF167" s="218">
        <v>1353</v>
      </c>
      <c r="AG167" s="198">
        <f t="shared" si="65"/>
        <v>0.880859375</v>
      </c>
      <c r="AH167" s="182">
        <f t="shared" si="57"/>
        <v>166607.46932742055</v>
      </c>
      <c r="AI167" s="181">
        <v>532</v>
      </c>
      <c r="AJ167" s="182">
        <v>70643701</v>
      </c>
      <c r="AK167" s="218">
        <v>445</v>
      </c>
      <c r="AL167" s="198">
        <f t="shared" si="66"/>
        <v>0.8364661654135338</v>
      </c>
      <c r="AM167" s="182">
        <f t="shared" si="58"/>
        <v>158749.88988764046</v>
      </c>
      <c r="AN167" s="181">
        <f t="shared" si="67"/>
        <v>18934</v>
      </c>
      <c r="AO167" s="182">
        <f t="shared" si="67"/>
        <v>2674514942</v>
      </c>
      <c r="AP167" s="218">
        <f t="shared" si="67"/>
        <v>16051</v>
      </c>
      <c r="AQ167" s="198">
        <f t="shared" si="59"/>
        <v>0.84773423471004539</v>
      </c>
      <c r="AR167" s="218">
        <f t="shared" si="60"/>
        <v>166626.06329823687</v>
      </c>
      <c r="AS167" s="69"/>
      <c r="AT167" s="69"/>
      <c r="AV167" s="2"/>
      <c r="AW167" s="59"/>
      <c r="AX167" s="59"/>
      <c r="AY167" s="59"/>
      <c r="AZ167" s="59"/>
    </row>
    <row r="168" spans="1:52" ht="13.5" customHeight="1">
      <c r="A168" s="55"/>
      <c r="B168" s="282">
        <v>55</v>
      </c>
      <c r="C168" s="343" t="s">
        <v>15</v>
      </c>
      <c r="D168" s="54" t="s">
        <v>312</v>
      </c>
      <c r="E168" s="175">
        <v>0</v>
      </c>
      <c r="F168" s="176">
        <v>0</v>
      </c>
      <c r="G168" s="201">
        <v>0</v>
      </c>
      <c r="H168" s="194" t="str">
        <f t="shared" si="51"/>
        <v>-</v>
      </c>
      <c r="I168" s="176" t="str">
        <f t="shared" si="52"/>
        <v>-</v>
      </c>
      <c r="J168" s="175">
        <v>10</v>
      </c>
      <c r="K168" s="176">
        <v>1683992</v>
      </c>
      <c r="L168" s="201">
        <v>10</v>
      </c>
      <c r="M168" s="194">
        <f t="shared" si="61"/>
        <v>1</v>
      </c>
      <c r="N168" s="176">
        <f t="shared" si="53"/>
        <v>168399.2</v>
      </c>
      <c r="O168" s="175">
        <v>2044</v>
      </c>
      <c r="P168" s="176">
        <v>189859945</v>
      </c>
      <c r="Q168" s="201">
        <v>1826</v>
      </c>
      <c r="R168" s="194">
        <f t="shared" si="62"/>
        <v>0.89334637964774954</v>
      </c>
      <c r="S168" s="176">
        <f t="shared" si="54"/>
        <v>103975.8734939759</v>
      </c>
      <c r="T168" s="175">
        <v>1864</v>
      </c>
      <c r="U168" s="176">
        <v>187345775</v>
      </c>
      <c r="V168" s="201">
        <v>1723</v>
      </c>
      <c r="W168" s="194">
        <f t="shared" si="63"/>
        <v>0.92435622317596566</v>
      </c>
      <c r="X168" s="201">
        <f t="shared" si="55"/>
        <v>108732.31282646547</v>
      </c>
      <c r="Y168" s="175">
        <v>892</v>
      </c>
      <c r="Z168" s="176">
        <v>96336090</v>
      </c>
      <c r="AA168" s="201">
        <v>845</v>
      </c>
      <c r="AB168" s="194">
        <f t="shared" si="64"/>
        <v>0.94730941704035876</v>
      </c>
      <c r="AC168" s="176">
        <f t="shared" si="56"/>
        <v>114007.20710059171</v>
      </c>
      <c r="AD168" s="175">
        <v>230</v>
      </c>
      <c r="AE168" s="176">
        <v>26466803</v>
      </c>
      <c r="AF168" s="201">
        <v>220</v>
      </c>
      <c r="AG168" s="194">
        <f t="shared" si="65"/>
        <v>0.95652173913043481</v>
      </c>
      <c r="AH168" s="176">
        <f t="shared" si="57"/>
        <v>120303.65</v>
      </c>
      <c r="AI168" s="175">
        <v>26</v>
      </c>
      <c r="AJ168" s="176">
        <v>2209611</v>
      </c>
      <c r="AK168" s="201">
        <v>25</v>
      </c>
      <c r="AL168" s="194">
        <f t="shared" si="66"/>
        <v>0.96153846153846156</v>
      </c>
      <c r="AM168" s="176">
        <f t="shared" si="58"/>
        <v>88384.44</v>
      </c>
      <c r="AN168" s="175">
        <f t="shared" si="67"/>
        <v>5066</v>
      </c>
      <c r="AO168" s="176">
        <f t="shared" si="67"/>
        <v>503902216</v>
      </c>
      <c r="AP168" s="201">
        <f t="shared" si="67"/>
        <v>4649</v>
      </c>
      <c r="AQ168" s="194">
        <f t="shared" si="59"/>
        <v>0.91768653770232922</v>
      </c>
      <c r="AR168" s="201">
        <f t="shared" si="60"/>
        <v>108389.37750053775</v>
      </c>
      <c r="AS168" s="69"/>
      <c r="AT168" s="69"/>
      <c r="AV168" s="60"/>
      <c r="AW168" s="59"/>
      <c r="AX168" s="59"/>
      <c r="AY168" s="59"/>
      <c r="AZ168" s="59"/>
    </row>
    <row r="169" spans="1:52" ht="13.5" customHeight="1">
      <c r="A169" s="55"/>
      <c r="B169" s="283"/>
      <c r="C169" s="344"/>
      <c r="D169" s="49" t="s">
        <v>313</v>
      </c>
      <c r="E169" s="224">
        <v>23</v>
      </c>
      <c r="F169" s="212">
        <v>16800003</v>
      </c>
      <c r="G169" s="209">
        <v>22</v>
      </c>
      <c r="H169" s="196">
        <f t="shared" si="51"/>
        <v>0.95652173913043481</v>
      </c>
      <c r="I169" s="212">
        <f t="shared" si="52"/>
        <v>763636.5</v>
      </c>
      <c r="J169" s="224">
        <v>50</v>
      </c>
      <c r="K169" s="212">
        <v>48656027</v>
      </c>
      <c r="L169" s="209">
        <v>42</v>
      </c>
      <c r="M169" s="196">
        <f t="shared" si="61"/>
        <v>0.84</v>
      </c>
      <c r="N169" s="212">
        <f t="shared" si="53"/>
        <v>1158476.8333333333</v>
      </c>
      <c r="O169" s="224">
        <v>5369</v>
      </c>
      <c r="P169" s="212">
        <v>883140251</v>
      </c>
      <c r="Q169" s="209">
        <v>4168</v>
      </c>
      <c r="R169" s="196">
        <f t="shared" si="62"/>
        <v>0.77630843732538646</v>
      </c>
      <c r="S169" s="212">
        <f t="shared" si="54"/>
        <v>211885.85676583493</v>
      </c>
      <c r="T169" s="224">
        <v>4501</v>
      </c>
      <c r="U169" s="212">
        <v>905114788</v>
      </c>
      <c r="V169" s="209">
        <v>3868</v>
      </c>
      <c r="W169" s="196">
        <f t="shared" si="63"/>
        <v>0.85936458564763385</v>
      </c>
      <c r="X169" s="209">
        <f t="shared" si="55"/>
        <v>234000.72078593588</v>
      </c>
      <c r="Y169" s="224">
        <v>2849</v>
      </c>
      <c r="Z169" s="212">
        <v>519014358</v>
      </c>
      <c r="AA169" s="209">
        <v>2535</v>
      </c>
      <c r="AB169" s="196">
        <f t="shared" si="64"/>
        <v>0.88978588978588979</v>
      </c>
      <c r="AC169" s="212">
        <f t="shared" si="56"/>
        <v>204739.39171597632</v>
      </c>
      <c r="AD169" s="224">
        <v>1220</v>
      </c>
      <c r="AE169" s="212">
        <v>226854961</v>
      </c>
      <c r="AF169" s="209">
        <v>1077</v>
      </c>
      <c r="AG169" s="196">
        <f t="shared" si="65"/>
        <v>0.88278688524590165</v>
      </c>
      <c r="AH169" s="212">
        <f t="shared" si="57"/>
        <v>210635.98978644382</v>
      </c>
      <c r="AI169" s="224">
        <v>325</v>
      </c>
      <c r="AJ169" s="212">
        <v>49000513</v>
      </c>
      <c r="AK169" s="209">
        <v>275</v>
      </c>
      <c r="AL169" s="196">
        <f t="shared" si="66"/>
        <v>0.84615384615384615</v>
      </c>
      <c r="AM169" s="212">
        <f t="shared" si="58"/>
        <v>178183.68363636362</v>
      </c>
      <c r="AN169" s="224">
        <f t="shared" si="67"/>
        <v>14337</v>
      </c>
      <c r="AO169" s="212">
        <f t="shared" si="67"/>
        <v>2648580901</v>
      </c>
      <c r="AP169" s="209">
        <f t="shared" si="67"/>
        <v>11987</v>
      </c>
      <c r="AQ169" s="196">
        <f t="shared" si="59"/>
        <v>0.83608844249145564</v>
      </c>
      <c r="AR169" s="209">
        <f t="shared" si="60"/>
        <v>220954.44239592893</v>
      </c>
      <c r="AS169" s="69"/>
      <c r="AT169" s="69"/>
      <c r="AV169" s="60"/>
      <c r="AW169" s="59"/>
      <c r="AX169" s="59"/>
      <c r="AY169" s="59"/>
      <c r="AZ169" s="59"/>
    </row>
    <row r="170" spans="1:52" ht="13.5" customHeight="1">
      <c r="A170" s="55"/>
      <c r="B170" s="284"/>
      <c r="C170" s="345"/>
      <c r="D170" s="53" t="s">
        <v>67</v>
      </c>
      <c r="E170" s="181">
        <v>23</v>
      </c>
      <c r="F170" s="182">
        <v>16800003</v>
      </c>
      <c r="G170" s="218">
        <v>22</v>
      </c>
      <c r="H170" s="198">
        <f t="shared" si="51"/>
        <v>0.95652173913043481</v>
      </c>
      <c r="I170" s="182">
        <f t="shared" si="52"/>
        <v>763636.5</v>
      </c>
      <c r="J170" s="181">
        <v>60</v>
      </c>
      <c r="K170" s="182">
        <v>50340019</v>
      </c>
      <c r="L170" s="218">
        <v>52</v>
      </c>
      <c r="M170" s="198">
        <f t="shared" si="61"/>
        <v>0.8666666666666667</v>
      </c>
      <c r="N170" s="182">
        <f t="shared" si="53"/>
        <v>968077.2884615385</v>
      </c>
      <c r="O170" s="181">
        <v>7413</v>
      </c>
      <c r="P170" s="182">
        <v>1073000196</v>
      </c>
      <c r="Q170" s="218">
        <v>5994</v>
      </c>
      <c r="R170" s="198">
        <f t="shared" si="62"/>
        <v>0.80857952246054232</v>
      </c>
      <c r="S170" s="182">
        <f t="shared" si="54"/>
        <v>179012.37837837837</v>
      </c>
      <c r="T170" s="181">
        <v>6365</v>
      </c>
      <c r="U170" s="182">
        <v>1092460563</v>
      </c>
      <c r="V170" s="218">
        <v>5591</v>
      </c>
      <c r="W170" s="198">
        <f t="shared" si="63"/>
        <v>0.87839748625294578</v>
      </c>
      <c r="X170" s="218">
        <f t="shared" si="55"/>
        <v>195396.27311751028</v>
      </c>
      <c r="Y170" s="181">
        <v>3741</v>
      </c>
      <c r="Z170" s="182">
        <v>615350448</v>
      </c>
      <c r="AA170" s="218">
        <v>3380</v>
      </c>
      <c r="AB170" s="198">
        <f t="shared" si="64"/>
        <v>0.9035017375033414</v>
      </c>
      <c r="AC170" s="182">
        <f t="shared" si="56"/>
        <v>182056.34556213018</v>
      </c>
      <c r="AD170" s="181">
        <v>1450</v>
      </c>
      <c r="AE170" s="182">
        <v>253321764</v>
      </c>
      <c r="AF170" s="218">
        <v>1297</v>
      </c>
      <c r="AG170" s="198">
        <f t="shared" si="65"/>
        <v>0.8944827586206896</v>
      </c>
      <c r="AH170" s="182">
        <f t="shared" si="57"/>
        <v>195313.61912104857</v>
      </c>
      <c r="AI170" s="181">
        <v>351</v>
      </c>
      <c r="AJ170" s="182">
        <v>51210124</v>
      </c>
      <c r="AK170" s="218">
        <v>300</v>
      </c>
      <c r="AL170" s="198">
        <f t="shared" si="66"/>
        <v>0.85470085470085466</v>
      </c>
      <c r="AM170" s="182">
        <f t="shared" si="58"/>
        <v>170700.41333333333</v>
      </c>
      <c r="AN170" s="181">
        <f t="shared" si="67"/>
        <v>19403</v>
      </c>
      <c r="AO170" s="182">
        <f t="shared" si="67"/>
        <v>3152483117</v>
      </c>
      <c r="AP170" s="218">
        <f t="shared" si="67"/>
        <v>16636</v>
      </c>
      <c r="AQ170" s="198">
        <f t="shared" si="59"/>
        <v>0.85739318662062569</v>
      </c>
      <c r="AR170" s="218">
        <f t="shared" si="60"/>
        <v>189497.66271940371</v>
      </c>
      <c r="AS170" s="69"/>
      <c r="AT170" s="69"/>
      <c r="AV170" s="60"/>
      <c r="AW170" s="59"/>
      <c r="AX170" s="59"/>
      <c r="AY170" s="59"/>
      <c r="AZ170" s="59"/>
    </row>
    <row r="171" spans="1:52" ht="13.5" customHeight="1">
      <c r="B171" s="282">
        <v>56</v>
      </c>
      <c r="C171" s="343" t="s">
        <v>9</v>
      </c>
      <c r="D171" s="54" t="s">
        <v>312</v>
      </c>
      <c r="E171" s="175">
        <v>1</v>
      </c>
      <c r="F171" s="176">
        <v>92908</v>
      </c>
      <c r="G171" s="201">
        <v>1</v>
      </c>
      <c r="H171" s="194">
        <f t="shared" si="51"/>
        <v>1</v>
      </c>
      <c r="I171" s="176">
        <f t="shared" si="52"/>
        <v>92908</v>
      </c>
      <c r="J171" s="175">
        <v>4</v>
      </c>
      <c r="K171" s="176">
        <v>238843</v>
      </c>
      <c r="L171" s="201">
        <v>4</v>
      </c>
      <c r="M171" s="194">
        <f t="shared" si="61"/>
        <v>1</v>
      </c>
      <c r="N171" s="176">
        <f t="shared" si="53"/>
        <v>59710.75</v>
      </c>
      <c r="O171" s="175">
        <v>1213</v>
      </c>
      <c r="P171" s="176">
        <v>97484426</v>
      </c>
      <c r="Q171" s="201">
        <v>1043</v>
      </c>
      <c r="R171" s="194">
        <f t="shared" si="62"/>
        <v>0.85985160758450119</v>
      </c>
      <c r="S171" s="176">
        <f t="shared" si="54"/>
        <v>93465.413231064231</v>
      </c>
      <c r="T171" s="175">
        <v>810</v>
      </c>
      <c r="U171" s="176">
        <v>84064413</v>
      </c>
      <c r="V171" s="201">
        <v>711</v>
      </c>
      <c r="W171" s="194">
        <f t="shared" si="63"/>
        <v>0.87777777777777777</v>
      </c>
      <c r="X171" s="201">
        <f t="shared" si="55"/>
        <v>118234.05485232068</v>
      </c>
      <c r="Y171" s="175">
        <v>305</v>
      </c>
      <c r="Z171" s="176">
        <v>31761568</v>
      </c>
      <c r="AA171" s="201">
        <v>275</v>
      </c>
      <c r="AB171" s="194">
        <f t="shared" si="64"/>
        <v>0.90163934426229508</v>
      </c>
      <c r="AC171" s="176">
        <f t="shared" si="56"/>
        <v>115496.61090909092</v>
      </c>
      <c r="AD171" s="175">
        <v>81</v>
      </c>
      <c r="AE171" s="176">
        <v>5819807</v>
      </c>
      <c r="AF171" s="201">
        <v>72</v>
      </c>
      <c r="AG171" s="194">
        <f t="shared" si="65"/>
        <v>0.88888888888888884</v>
      </c>
      <c r="AH171" s="176">
        <f t="shared" si="57"/>
        <v>80830.652777777781</v>
      </c>
      <c r="AI171" s="175">
        <v>4</v>
      </c>
      <c r="AJ171" s="176">
        <v>165366</v>
      </c>
      <c r="AK171" s="201">
        <v>4</v>
      </c>
      <c r="AL171" s="194">
        <f t="shared" si="66"/>
        <v>1</v>
      </c>
      <c r="AM171" s="176">
        <f t="shared" si="58"/>
        <v>41341.5</v>
      </c>
      <c r="AN171" s="175">
        <f t="shared" si="67"/>
        <v>2418</v>
      </c>
      <c r="AO171" s="176">
        <f t="shared" si="67"/>
        <v>219627331</v>
      </c>
      <c r="AP171" s="201">
        <f t="shared" si="67"/>
        <v>2110</v>
      </c>
      <c r="AQ171" s="194">
        <f t="shared" si="59"/>
        <v>0.87262200165425974</v>
      </c>
      <c r="AR171" s="201">
        <f t="shared" si="60"/>
        <v>104088.78246445497</v>
      </c>
      <c r="AS171" s="69"/>
      <c r="AT171" s="69"/>
      <c r="AV171" s="60"/>
      <c r="AW171" s="59"/>
      <c r="AX171" s="59"/>
      <c r="AY171" s="59"/>
      <c r="AZ171" s="59"/>
    </row>
    <row r="172" spans="1:52" ht="13.5" customHeight="1">
      <c r="B172" s="283"/>
      <c r="C172" s="344"/>
      <c r="D172" s="49" t="s">
        <v>313</v>
      </c>
      <c r="E172" s="224">
        <v>4</v>
      </c>
      <c r="F172" s="212">
        <v>1219936</v>
      </c>
      <c r="G172" s="209">
        <v>4</v>
      </c>
      <c r="H172" s="196">
        <f t="shared" si="51"/>
        <v>1</v>
      </c>
      <c r="I172" s="212">
        <f t="shared" si="52"/>
        <v>304984</v>
      </c>
      <c r="J172" s="224">
        <v>21</v>
      </c>
      <c r="K172" s="212">
        <v>22938057</v>
      </c>
      <c r="L172" s="209">
        <v>20</v>
      </c>
      <c r="M172" s="196">
        <f t="shared" si="61"/>
        <v>0.95238095238095233</v>
      </c>
      <c r="N172" s="212">
        <f t="shared" si="53"/>
        <v>1146902.8500000001</v>
      </c>
      <c r="O172" s="224">
        <v>4029</v>
      </c>
      <c r="P172" s="212">
        <v>601935995</v>
      </c>
      <c r="Q172" s="209">
        <v>3261</v>
      </c>
      <c r="R172" s="196">
        <f t="shared" si="62"/>
        <v>0.80938198064035738</v>
      </c>
      <c r="S172" s="212">
        <f t="shared" si="54"/>
        <v>184586.32168046612</v>
      </c>
      <c r="T172" s="224">
        <v>3424</v>
      </c>
      <c r="U172" s="212">
        <v>736817466</v>
      </c>
      <c r="V172" s="209">
        <v>3067</v>
      </c>
      <c r="W172" s="196">
        <f t="shared" si="63"/>
        <v>0.89573598130841126</v>
      </c>
      <c r="X172" s="209">
        <f t="shared" si="55"/>
        <v>240240.45190740138</v>
      </c>
      <c r="Y172" s="224">
        <v>1889</v>
      </c>
      <c r="Z172" s="212">
        <v>337441533</v>
      </c>
      <c r="AA172" s="209">
        <v>1698</v>
      </c>
      <c r="AB172" s="196">
        <f t="shared" si="64"/>
        <v>0.89888830068819481</v>
      </c>
      <c r="AC172" s="212">
        <f t="shared" si="56"/>
        <v>198728.81802120141</v>
      </c>
      <c r="AD172" s="224">
        <v>797</v>
      </c>
      <c r="AE172" s="212">
        <v>152690120</v>
      </c>
      <c r="AF172" s="209">
        <v>689</v>
      </c>
      <c r="AG172" s="196">
        <f t="shared" si="65"/>
        <v>0.86449184441656213</v>
      </c>
      <c r="AH172" s="212">
        <f t="shared" si="57"/>
        <v>221611.20464441218</v>
      </c>
      <c r="AI172" s="224">
        <v>258</v>
      </c>
      <c r="AJ172" s="212">
        <v>26181108</v>
      </c>
      <c r="AK172" s="209">
        <v>204</v>
      </c>
      <c r="AL172" s="196">
        <f t="shared" si="66"/>
        <v>0.79069767441860461</v>
      </c>
      <c r="AM172" s="212">
        <f t="shared" si="58"/>
        <v>128338.76470588235</v>
      </c>
      <c r="AN172" s="224">
        <f t="shared" si="67"/>
        <v>10422</v>
      </c>
      <c r="AO172" s="212">
        <f t="shared" si="67"/>
        <v>1879224215</v>
      </c>
      <c r="AP172" s="209">
        <f t="shared" si="67"/>
        <v>8943</v>
      </c>
      <c r="AQ172" s="196">
        <f t="shared" si="59"/>
        <v>0.85808865860679329</v>
      </c>
      <c r="AR172" s="209">
        <f t="shared" si="60"/>
        <v>210133.53628536285</v>
      </c>
      <c r="AS172" s="69"/>
      <c r="AT172" s="69"/>
      <c r="AV172" s="60"/>
      <c r="AW172" s="59"/>
      <c r="AX172" s="59"/>
      <c r="AY172" s="59"/>
      <c r="AZ172" s="59"/>
    </row>
    <row r="173" spans="1:52" ht="13.5" customHeight="1">
      <c r="B173" s="284"/>
      <c r="C173" s="345"/>
      <c r="D173" s="53" t="s">
        <v>67</v>
      </c>
      <c r="E173" s="181">
        <v>5</v>
      </c>
      <c r="F173" s="182">
        <v>1312844</v>
      </c>
      <c r="G173" s="218">
        <v>5</v>
      </c>
      <c r="H173" s="198">
        <f t="shared" si="51"/>
        <v>1</v>
      </c>
      <c r="I173" s="182">
        <f t="shared" si="52"/>
        <v>262568.8</v>
      </c>
      <c r="J173" s="181">
        <v>25</v>
      </c>
      <c r="K173" s="182">
        <v>23176900</v>
      </c>
      <c r="L173" s="218">
        <v>24</v>
      </c>
      <c r="M173" s="198">
        <f t="shared" si="61"/>
        <v>0.96</v>
      </c>
      <c r="N173" s="182">
        <f t="shared" si="53"/>
        <v>965704.16666666663</v>
      </c>
      <c r="O173" s="181">
        <v>5242</v>
      </c>
      <c r="P173" s="182">
        <v>699420421</v>
      </c>
      <c r="Q173" s="218">
        <v>4304</v>
      </c>
      <c r="R173" s="198">
        <f t="shared" si="62"/>
        <v>0.82106066386875243</v>
      </c>
      <c r="S173" s="182">
        <f t="shared" si="54"/>
        <v>162504.74465613381</v>
      </c>
      <c r="T173" s="181">
        <v>4234</v>
      </c>
      <c r="U173" s="182">
        <v>820881879</v>
      </c>
      <c r="V173" s="218">
        <v>3778</v>
      </c>
      <c r="W173" s="198">
        <f t="shared" si="63"/>
        <v>0.89230042512990082</v>
      </c>
      <c r="X173" s="218">
        <f t="shared" si="55"/>
        <v>217279.48094229752</v>
      </c>
      <c r="Y173" s="181">
        <v>2194</v>
      </c>
      <c r="Z173" s="182">
        <v>369203101</v>
      </c>
      <c r="AA173" s="218">
        <v>1973</v>
      </c>
      <c r="AB173" s="198">
        <f t="shared" si="64"/>
        <v>0.89927073837739291</v>
      </c>
      <c r="AC173" s="182">
        <f t="shared" si="56"/>
        <v>187127.7754688292</v>
      </c>
      <c r="AD173" s="181">
        <v>878</v>
      </c>
      <c r="AE173" s="182">
        <v>158509927</v>
      </c>
      <c r="AF173" s="218">
        <v>761</v>
      </c>
      <c r="AG173" s="198">
        <f t="shared" si="65"/>
        <v>0.86674259681093391</v>
      </c>
      <c r="AH173" s="182">
        <f t="shared" si="57"/>
        <v>208291.62549277267</v>
      </c>
      <c r="AI173" s="181">
        <v>262</v>
      </c>
      <c r="AJ173" s="182">
        <v>26346474</v>
      </c>
      <c r="AK173" s="218">
        <v>208</v>
      </c>
      <c r="AL173" s="198">
        <f t="shared" si="66"/>
        <v>0.79389312977099236</v>
      </c>
      <c r="AM173" s="182">
        <f t="shared" si="58"/>
        <v>126665.74038461539</v>
      </c>
      <c r="AN173" s="181">
        <f t="shared" si="67"/>
        <v>12840</v>
      </c>
      <c r="AO173" s="182">
        <f t="shared" si="67"/>
        <v>2098851546</v>
      </c>
      <c r="AP173" s="218">
        <f t="shared" si="67"/>
        <v>11053</v>
      </c>
      <c r="AQ173" s="198">
        <f t="shared" si="59"/>
        <v>0.86082554517133958</v>
      </c>
      <c r="AR173" s="218">
        <f t="shared" si="60"/>
        <v>189889.76259838959</v>
      </c>
      <c r="AS173" s="69"/>
      <c r="AT173" s="69"/>
    </row>
    <row r="174" spans="1:52" ht="13.5" customHeight="1">
      <c r="B174" s="282">
        <v>57</v>
      </c>
      <c r="C174" s="343" t="s">
        <v>43</v>
      </c>
      <c r="D174" s="54" t="s">
        <v>312</v>
      </c>
      <c r="E174" s="175">
        <v>5</v>
      </c>
      <c r="F174" s="176">
        <v>312112</v>
      </c>
      <c r="G174" s="201">
        <v>4</v>
      </c>
      <c r="H174" s="194">
        <f t="shared" si="51"/>
        <v>0.8</v>
      </c>
      <c r="I174" s="176">
        <f t="shared" si="52"/>
        <v>78028</v>
      </c>
      <c r="J174" s="175">
        <v>9</v>
      </c>
      <c r="K174" s="176">
        <v>347917</v>
      </c>
      <c r="L174" s="201">
        <v>9</v>
      </c>
      <c r="M174" s="194">
        <f t="shared" si="61"/>
        <v>1</v>
      </c>
      <c r="N174" s="176">
        <f t="shared" si="53"/>
        <v>38657.444444444445</v>
      </c>
      <c r="O174" s="175">
        <v>993</v>
      </c>
      <c r="P174" s="176">
        <v>70407538</v>
      </c>
      <c r="Q174" s="201">
        <v>793</v>
      </c>
      <c r="R174" s="194">
        <f t="shared" si="62"/>
        <v>0.79859013091641495</v>
      </c>
      <c r="S174" s="176">
        <f t="shared" si="54"/>
        <v>88786.302648171506</v>
      </c>
      <c r="T174" s="175">
        <v>592</v>
      </c>
      <c r="U174" s="176">
        <v>49599770</v>
      </c>
      <c r="V174" s="201">
        <v>515</v>
      </c>
      <c r="W174" s="194">
        <f t="shared" si="63"/>
        <v>0.86993243243243246</v>
      </c>
      <c r="X174" s="201">
        <f t="shared" si="55"/>
        <v>96310.23300970874</v>
      </c>
      <c r="Y174" s="175">
        <v>268</v>
      </c>
      <c r="Z174" s="176">
        <v>24563175</v>
      </c>
      <c r="AA174" s="201">
        <v>241</v>
      </c>
      <c r="AB174" s="194">
        <f t="shared" si="64"/>
        <v>0.89925373134328357</v>
      </c>
      <c r="AC174" s="176">
        <f t="shared" si="56"/>
        <v>101921.88796680498</v>
      </c>
      <c r="AD174" s="175">
        <v>95</v>
      </c>
      <c r="AE174" s="176">
        <v>11123142</v>
      </c>
      <c r="AF174" s="201">
        <v>89</v>
      </c>
      <c r="AG174" s="194">
        <f t="shared" si="65"/>
        <v>0.93684210526315792</v>
      </c>
      <c r="AH174" s="176">
        <f t="shared" si="57"/>
        <v>124979.12359550562</v>
      </c>
      <c r="AI174" s="175">
        <v>22</v>
      </c>
      <c r="AJ174" s="176">
        <v>2302821</v>
      </c>
      <c r="AK174" s="201">
        <v>21</v>
      </c>
      <c r="AL174" s="194">
        <f t="shared" si="66"/>
        <v>0.95454545454545459</v>
      </c>
      <c r="AM174" s="176">
        <f t="shared" si="58"/>
        <v>109658.14285714286</v>
      </c>
      <c r="AN174" s="175">
        <f t="shared" si="67"/>
        <v>1984</v>
      </c>
      <c r="AO174" s="176">
        <f t="shared" si="67"/>
        <v>158656475</v>
      </c>
      <c r="AP174" s="201">
        <f t="shared" si="67"/>
        <v>1672</v>
      </c>
      <c r="AQ174" s="194">
        <f t="shared" si="59"/>
        <v>0.842741935483871</v>
      </c>
      <c r="AR174" s="201">
        <f t="shared" si="60"/>
        <v>94890.236244019135</v>
      </c>
      <c r="AS174" s="69"/>
      <c r="AT174" s="69"/>
    </row>
    <row r="175" spans="1:52" ht="13.5" customHeight="1">
      <c r="A175" s="55"/>
      <c r="B175" s="283"/>
      <c r="C175" s="344"/>
      <c r="D175" s="49" t="s">
        <v>313</v>
      </c>
      <c r="E175" s="224">
        <v>7</v>
      </c>
      <c r="F175" s="212">
        <v>5251330</v>
      </c>
      <c r="G175" s="209">
        <v>6</v>
      </c>
      <c r="H175" s="196">
        <f t="shared" si="51"/>
        <v>0.8571428571428571</v>
      </c>
      <c r="I175" s="212">
        <f t="shared" si="52"/>
        <v>875221.66666666663</v>
      </c>
      <c r="J175" s="224">
        <v>18</v>
      </c>
      <c r="K175" s="212">
        <v>12011788</v>
      </c>
      <c r="L175" s="209">
        <v>16</v>
      </c>
      <c r="M175" s="196">
        <f t="shared" si="61"/>
        <v>0.88888888888888884</v>
      </c>
      <c r="N175" s="212">
        <f t="shared" si="53"/>
        <v>750736.75</v>
      </c>
      <c r="O175" s="224">
        <v>2555</v>
      </c>
      <c r="P175" s="212">
        <v>348299675</v>
      </c>
      <c r="Q175" s="209">
        <v>2042</v>
      </c>
      <c r="R175" s="196">
        <f t="shared" si="62"/>
        <v>0.79921722113502935</v>
      </c>
      <c r="S175" s="212">
        <f t="shared" si="54"/>
        <v>170567.91136141037</v>
      </c>
      <c r="T175" s="224">
        <v>2095</v>
      </c>
      <c r="U175" s="212">
        <v>392810471</v>
      </c>
      <c r="V175" s="209">
        <v>1848</v>
      </c>
      <c r="W175" s="196">
        <f t="shared" si="63"/>
        <v>0.88210023866348453</v>
      </c>
      <c r="X175" s="209">
        <f t="shared" si="55"/>
        <v>212559.77867965368</v>
      </c>
      <c r="Y175" s="224">
        <v>1430</v>
      </c>
      <c r="Z175" s="212">
        <v>232842727</v>
      </c>
      <c r="AA175" s="209">
        <v>1287</v>
      </c>
      <c r="AB175" s="196">
        <f t="shared" si="64"/>
        <v>0.9</v>
      </c>
      <c r="AC175" s="212">
        <f t="shared" si="56"/>
        <v>180918.97979797979</v>
      </c>
      <c r="AD175" s="224">
        <v>719</v>
      </c>
      <c r="AE175" s="212">
        <v>114845693</v>
      </c>
      <c r="AF175" s="209">
        <v>633</v>
      </c>
      <c r="AG175" s="196">
        <f t="shared" si="65"/>
        <v>0.88038942976356049</v>
      </c>
      <c r="AH175" s="212">
        <f t="shared" si="57"/>
        <v>181430.79462875199</v>
      </c>
      <c r="AI175" s="224">
        <v>231</v>
      </c>
      <c r="AJ175" s="212">
        <v>22480220</v>
      </c>
      <c r="AK175" s="209">
        <v>187</v>
      </c>
      <c r="AL175" s="196">
        <f t="shared" si="66"/>
        <v>0.80952380952380953</v>
      </c>
      <c r="AM175" s="212">
        <f t="shared" si="58"/>
        <v>120215.08021390374</v>
      </c>
      <c r="AN175" s="224">
        <f t="shared" si="67"/>
        <v>7055</v>
      </c>
      <c r="AO175" s="212">
        <f t="shared" si="67"/>
        <v>1128541904</v>
      </c>
      <c r="AP175" s="209">
        <f t="shared" si="67"/>
        <v>6019</v>
      </c>
      <c r="AQ175" s="196">
        <f t="shared" si="59"/>
        <v>0.85315379163713678</v>
      </c>
      <c r="AR175" s="209">
        <f t="shared" si="60"/>
        <v>187496.5781691311</v>
      </c>
      <c r="AS175" s="69"/>
      <c r="AT175" s="69"/>
    </row>
    <row r="176" spans="1:52" ht="13.5" customHeight="1">
      <c r="A176" s="55"/>
      <c r="B176" s="284"/>
      <c r="C176" s="345"/>
      <c r="D176" s="53" t="s">
        <v>67</v>
      </c>
      <c r="E176" s="181">
        <v>12</v>
      </c>
      <c r="F176" s="182">
        <v>5563442</v>
      </c>
      <c r="G176" s="218">
        <v>10</v>
      </c>
      <c r="H176" s="198">
        <f t="shared" si="51"/>
        <v>0.83333333333333337</v>
      </c>
      <c r="I176" s="182">
        <f t="shared" si="52"/>
        <v>556344.19999999995</v>
      </c>
      <c r="J176" s="181">
        <v>27</v>
      </c>
      <c r="K176" s="182">
        <v>12359705</v>
      </c>
      <c r="L176" s="218">
        <v>25</v>
      </c>
      <c r="M176" s="198">
        <f t="shared" si="61"/>
        <v>0.92592592592592593</v>
      </c>
      <c r="N176" s="182">
        <f t="shared" si="53"/>
        <v>494388.2</v>
      </c>
      <c r="O176" s="181">
        <v>3548</v>
      </c>
      <c r="P176" s="182">
        <v>418707213</v>
      </c>
      <c r="Q176" s="218">
        <v>2835</v>
      </c>
      <c r="R176" s="198">
        <f t="shared" si="62"/>
        <v>0.79904171364148813</v>
      </c>
      <c r="S176" s="182">
        <f t="shared" si="54"/>
        <v>147692.13862433864</v>
      </c>
      <c r="T176" s="181">
        <v>2687</v>
      </c>
      <c r="U176" s="182">
        <v>442410241</v>
      </c>
      <c r="V176" s="218">
        <v>2363</v>
      </c>
      <c r="W176" s="198">
        <f t="shared" si="63"/>
        <v>0.87941942687011532</v>
      </c>
      <c r="X176" s="218">
        <f t="shared" si="55"/>
        <v>187223.96995344901</v>
      </c>
      <c r="Y176" s="181">
        <v>1698</v>
      </c>
      <c r="Z176" s="182">
        <v>257405902</v>
      </c>
      <c r="AA176" s="218">
        <v>1528</v>
      </c>
      <c r="AB176" s="198">
        <f t="shared" si="64"/>
        <v>0.89988221436984683</v>
      </c>
      <c r="AC176" s="182">
        <f t="shared" si="56"/>
        <v>168459.35994764397</v>
      </c>
      <c r="AD176" s="181">
        <v>814</v>
      </c>
      <c r="AE176" s="182">
        <v>125968835</v>
      </c>
      <c r="AF176" s="218">
        <v>722</v>
      </c>
      <c r="AG176" s="198">
        <f t="shared" si="65"/>
        <v>0.88697788697788693</v>
      </c>
      <c r="AH176" s="182">
        <f t="shared" si="57"/>
        <v>174472.07063711912</v>
      </c>
      <c r="AI176" s="181">
        <v>253</v>
      </c>
      <c r="AJ176" s="182">
        <v>24783041</v>
      </c>
      <c r="AK176" s="218">
        <v>208</v>
      </c>
      <c r="AL176" s="198">
        <f t="shared" si="66"/>
        <v>0.82213438735177868</v>
      </c>
      <c r="AM176" s="182">
        <f t="shared" si="58"/>
        <v>119149.23557692308</v>
      </c>
      <c r="AN176" s="181">
        <f t="shared" si="67"/>
        <v>9039</v>
      </c>
      <c r="AO176" s="182">
        <f t="shared" si="67"/>
        <v>1287198379</v>
      </c>
      <c r="AP176" s="218">
        <f t="shared" si="67"/>
        <v>7691</v>
      </c>
      <c r="AQ176" s="198">
        <f t="shared" si="59"/>
        <v>0.85086845890032081</v>
      </c>
      <c r="AR176" s="218">
        <f t="shared" si="60"/>
        <v>167364.24119100248</v>
      </c>
      <c r="AS176" s="69"/>
      <c r="AT176" s="69"/>
      <c r="AV176" s="60"/>
      <c r="AW176" s="59"/>
      <c r="AX176" s="59"/>
      <c r="AY176" s="59"/>
      <c r="AZ176" s="59"/>
    </row>
    <row r="177" spans="2:52" ht="13.5" customHeight="1">
      <c r="B177" s="282">
        <v>58</v>
      </c>
      <c r="C177" s="343" t="s">
        <v>25</v>
      </c>
      <c r="D177" s="54" t="s">
        <v>312</v>
      </c>
      <c r="E177" s="175">
        <v>0</v>
      </c>
      <c r="F177" s="176">
        <v>0</v>
      </c>
      <c r="G177" s="201">
        <v>0</v>
      </c>
      <c r="H177" s="194" t="str">
        <f t="shared" si="51"/>
        <v>-</v>
      </c>
      <c r="I177" s="176" t="str">
        <f t="shared" si="52"/>
        <v>-</v>
      </c>
      <c r="J177" s="175">
        <v>10</v>
      </c>
      <c r="K177" s="176">
        <v>1177504</v>
      </c>
      <c r="L177" s="201">
        <v>8</v>
      </c>
      <c r="M177" s="194">
        <f t="shared" si="61"/>
        <v>0.8</v>
      </c>
      <c r="N177" s="176">
        <f t="shared" si="53"/>
        <v>147188</v>
      </c>
      <c r="O177" s="175">
        <v>1849</v>
      </c>
      <c r="P177" s="176">
        <v>158307331</v>
      </c>
      <c r="Q177" s="201">
        <v>1602</v>
      </c>
      <c r="R177" s="194">
        <f t="shared" si="62"/>
        <v>0.86641427798810167</v>
      </c>
      <c r="S177" s="176">
        <f t="shared" si="54"/>
        <v>98818.558676654182</v>
      </c>
      <c r="T177" s="175">
        <v>1404</v>
      </c>
      <c r="U177" s="176">
        <v>143020713</v>
      </c>
      <c r="V177" s="201">
        <v>1274</v>
      </c>
      <c r="W177" s="194">
        <f t="shared" si="63"/>
        <v>0.90740740740740744</v>
      </c>
      <c r="X177" s="201">
        <f t="shared" si="55"/>
        <v>112261.15620094191</v>
      </c>
      <c r="Y177" s="175">
        <v>624</v>
      </c>
      <c r="Z177" s="176">
        <v>55599943</v>
      </c>
      <c r="AA177" s="201">
        <v>567</v>
      </c>
      <c r="AB177" s="194">
        <f t="shared" si="64"/>
        <v>0.90865384615384615</v>
      </c>
      <c r="AC177" s="176">
        <f t="shared" si="56"/>
        <v>98059.864197530871</v>
      </c>
      <c r="AD177" s="175">
        <v>201</v>
      </c>
      <c r="AE177" s="176">
        <v>20846383</v>
      </c>
      <c r="AF177" s="201">
        <v>190</v>
      </c>
      <c r="AG177" s="194">
        <f t="shared" si="65"/>
        <v>0.94527363184079605</v>
      </c>
      <c r="AH177" s="176">
        <f t="shared" si="57"/>
        <v>109717.80526315789</v>
      </c>
      <c r="AI177" s="175">
        <v>43</v>
      </c>
      <c r="AJ177" s="176">
        <v>5023470</v>
      </c>
      <c r="AK177" s="201">
        <v>40</v>
      </c>
      <c r="AL177" s="194">
        <f t="shared" si="66"/>
        <v>0.93023255813953487</v>
      </c>
      <c r="AM177" s="176">
        <f t="shared" si="58"/>
        <v>125586.75</v>
      </c>
      <c r="AN177" s="175">
        <f t="shared" si="67"/>
        <v>4131</v>
      </c>
      <c r="AO177" s="176">
        <f t="shared" si="67"/>
        <v>383975344</v>
      </c>
      <c r="AP177" s="201">
        <f t="shared" si="67"/>
        <v>3681</v>
      </c>
      <c r="AQ177" s="194">
        <f t="shared" si="59"/>
        <v>0.89106753812636164</v>
      </c>
      <c r="AR177" s="201">
        <f t="shared" si="60"/>
        <v>104312.78022276555</v>
      </c>
      <c r="AS177" s="69"/>
      <c r="AT177" s="69"/>
      <c r="AV177" s="60"/>
      <c r="AW177" s="59"/>
      <c r="AX177" s="59"/>
      <c r="AY177" s="59"/>
      <c r="AZ177" s="59"/>
    </row>
    <row r="178" spans="2:52" ht="13.5" customHeight="1">
      <c r="B178" s="283"/>
      <c r="C178" s="344"/>
      <c r="D178" s="49" t="s">
        <v>313</v>
      </c>
      <c r="E178" s="224">
        <v>2</v>
      </c>
      <c r="F178" s="212">
        <v>198279</v>
      </c>
      <c r="G178" s="209">
        <v>2</v>
      </c>
      <c r="H178" s="196">
        <f t="shared" si="51"/>
        <v>1</v>
      </c>
      <c r="I178" s="212">
        <f t="shared" si="52"/>
        <v>99139.5</v>
      </c>
      <c r="J178" s="224">
        <v>17</v>
      </c>
      <c r="K178" s="212">
        <v>10032998</v>
      </c>
      <c r="L178" s="209">
        <v>15</v>
      </c>
      <c r="M178" s="196">
        <f t="shared" si="61"/>
        <v>0.88235294117647056</v>
      </c>
      <c r="N178" s="212">
        <f t="shared" si="53"/>
        <v>668866.53333333333</v>
      </c>
      <c r="O178" s="224">
        <v>2178</v>
      </c>
      <c r="P178" s="212">
        <v>400465813</v>
      </c>
      <c r="Q178" s="209">
        <v>1627</v>
      </c>
      <c r="R178" s="196">
        <f t="shared" si="62"/>
        <v>0.7470156106519743</v>
      </c>
      <c r="S178" s="212">
        <f t="shared" si="54"/>
        <v>246137.56177012908</v>
      </c>
      <c r="T178" s="224">
        <v>1775</v>
      </c>
      <c r="U178" s="212">
        <v>348177074</v>
      </c>
      <c r="V178" s="209">
        <v>1518</v>
      </c>
      <c r="W178" s="196">
        <f t="shared" si="63"/>
        <v>0.85521126760563382</v>
      </c>
      <c r="X178" s="209">
        <f t="shared" si="55"/>
        <v>229365.66139657443</v>
      </c>
      <c r="Y178" s="224">
        <v>1335</v>
      </c>
      <c r="Z178" s="212">
        <v>276433489</v>
      </c>
      <c r="AA178" s="209">
        <v>1176</v>
      </c>
      <c r="AB178" s="196">
        <f t="shared" si="64"/>
        <v>0.88089887640449438</v>
      </c>
      <c r="AC178" s="212">
        <f t="shared" si="56"/>
        <v>235062.49064625849</v>
      </c>
      <c r="AD178" s="224">
        <v>721</v>
      </c>
      <c r="AE178" s="212">
        <v>113848212</v>
      </c>
      <c r="AF178" s="209">
        <v>630</v>
      </c>
      <c r="AG178" s="196">
        <f t="shared" si="65"/>
        <v>0.87378640776699024</v>
      </c>
      <c r="AH178" s="212">
        <f t="shared" si="57"/>
        <v>180711.44761904763</v>
      </c>
      <c r="AI178" s="224">
        <v>253</v>
      </c>
      <c r="AJ178" s="212">
        <v>28235683</v>
      </c>
      <c r="AK178" s="209">
        <v>198</v>
      </c>
      <c r="AL178" s="196">
        <f t="shared" si="66"/>
        <v>0.78260869565217395</v>
      </c>
      <c r="AM178" s="212">
        <f t="shared" si="58"/>
        <v>142604.4595959596</v>
      </c>
      <c r="AN178" s="224">
        <f t="shared" si="67"/>
        <v>6281</v>
      </c>
      <c r="AO178" s="212">
        <f t="shared" si="67"/>
        <v>1177391548</v>
      </c>
      <c r="AP178" s="209">
        <f t="shared" si="67"/>
        <v>5166</v>
      </c>
      <c r="AQ178" s="196">
        <f t="shared" si="59"/>
        <v>0.8224804967361885</v>
      </c>
      <c r="AR178" s="209">
        <f t="shared" si="60"/>
        <v>227911.64305071623</v>
      </c>
      <c r="AS178" s="69"/>
      <c r="AT178" s="69"/>
      <c r="AV178" s="60"/>
      <c r="AW178" s="59"/>
      <c r="AX178" s="59"/>
      <c r="AY178" s="59"/>
      <c r="AZ178" s="59"/>
    </row>
    <row r="179" spans="2:52" ht="13.5" customHeight="1">
      <c r="B179" s="284"/>
      <c r="C179" s="345"/>
      <c r="D179" s="53" t="s">
        <v>67</v>
      </c>
      <c r="E179" s="181">
        <v>2</v>
      </c>
      <c r="F179" s="182">
        <v>198279</v>
      </c>
      <c r="G179" s="218">
        <v>2</v>
      </c>
      <c r="H179" s="198">
        <f t="shared" si="51"/>
        <v>1</v>
      </c>
      <c r="I179" s="182">
        <f t="shared" si="52"/>
        <v>99139.5</v>
      </c>
      <c r="J179" s="181">
        <v>27</v>
      </c>
      <c r="K179" s="182">
        <v>11210502</v>
      </c>
      <c r="L179" s="218">
        <v>23</v>
      </c>
      <c r="M179" s="198">
        <f t="shared" si="61"/>
        <v>0.85185185185185186</v>
      </c>
      <c r="N179" s="182">
        <f t="shared" si="53"/>
        <v>487413.13043478259</v>
      </c>
      <c r="O179" s="181">
        <v>4027</v>
      </c>
      <c r="P179" s="182">
        <v>558773144</v>
      </c>
      <c r="Q179" s="218">
        <v>3229</v>
      </c>
      <c r="R179" s="198">
        <f t="shared" si="62"/>
        <v>0.80183759622547801</v>
      </c>
      <c r="S179" s="182">
        <f t="shared" si="54"/>
        <v>173048.35676680086</v>
      </c>
      <c r="T179" s="181">
        <v>3179</v>
      </c>
      <c r="U179" s="182">
        <v>491197787</v>
      </c>
      <c r="V179" s="218">
        <v>2792</v>
      </c>
      <c r="W179" s="198">
        <f t="shared" si="63"/>
        <v>0.87826360490720357</v>
      </c>
      <c r="X179" s="218">
        <f t="shared" si="55"/>
        <v>175930.43946991404</v>
      </c>
      <c r="Y179" s="181">
        <v>1959</v>
      </c>
      <c r="Z179" s="182">
        <v>332033432</v>
      </c>
      <c r="AA179" s="218">
        <v>1743</v>
      </c>
      <c r="AB179" s="198">
        <f t="shared" si="64"/>
        <v>0.88973966309341501</v>
      </c>
      <c r="AC179" s="182">
        <f t="shared" si="56"/>
        <v>190495.37119908203</v>
      </c>
      <c r="AD179" s="181">
        <v>922</v>
      </c>
      <c r="AE179" s="182">
        <v>134694595</v>
      </c>
      <c r="AF179" s="218">
        <v>820</v>
      </c>
      <c r="AG179" s="198">
        <f t="shared" si="65"/>
        <v>0.88937093275488066</v>
      </c>
      <c r="AH179" s="182">
        <f t="shared" si="57"/>
        <v>164261.70121951221</v>
      </c>
      <c r="AI179" s="181">
        <v>296</v>
      </c>
      <c r="AJ179" s="182">
        <v>33259153</v>
      </c>
      <c r="AK179" s="218">
        <v>238</v>
      </c>
      <c r="AL179" s="198">
        <f t="shared" si="66"/>
        <v>0.80405405405405406</v>
      </c>
      <c r="AM179" s="182">
        <f t="shared" si="58"/>
        <v>139744.34033613445</v>
      </c>
      <c r="AN179" s="181">
        <f t="shared" si="67"/>
        <v>10412</v>
      </c>
      <c r="AO179" s="182">
        <f t="shared" si="67"/>
        <v>1561366892</v>
      </c>
      <c r="AP179" s="218">
        <f t="shared" si="67"/>
        <v>8847</v>
      </c>
      <c r="AQ179" s="198">
        <f t="shared" si="59"/>
        <v>0.84969266231271612</v>
      </c>
      <c r="AR179" s="218">
        <f t="shared" si="60"/>
        <v>176485.46309483441</v>
      </c>
      <c r="AS179" s="69"/>
      <c r="AT179" s="69"/>
    </row>
    <row r="180" spans="2:52" ht="13.5" customHeight="1">
      <c r="B180" s="282">
        <v>59</v>
      </c>
      <c r="C180" s="343" t="s">
        <v>20</v>
      </c>
      <c r="D180" s="54" t="s">
        <v>312</v>
      </c>
      <c r="E180" s="175">
        <v>8</v>
      </c>
      <c r="F180" s="176">
        <v>774902</v>
      </c>
      <c r="G180" s="201">
        <v>7</v>
      </c>
      <c r="H180" s="194">
        <f t="shared" si="51"/>
        <v>0.875</v>
      </c>
      <c r="I180" s="176">
        <f t="shared" si="52"/>
        <v>110700.28571428571</v>
      </c>
      <c r="J180" s="175">
        <v>12</v>
      </c>
      <c r="K180" s="176">
        <v>917587</v>
      </c>
      <c r="L180" s="201">
        <v>11</v>
      </c>
      <c r="M180" s="194">
        <f t="shared" si="61"/>
        <v>0.91666666666666663</v>
      </c>
      <c r="N180" s="176">
        <f t="shared" si="53"/>
        <v>83417</v>
      </c>
      <c r="O180" s="175">
        <v>7566</v>
      </c>
      <c r="P180" s="176">
        <v>662205954</v>
      </c>
      <c r="Q180" s="201">
        <v>6439</v>
      </c>
      <c r="R180" s="194">
        <f t="shared" si="62"/>
        <v>0.85104414485857782</v>
      </c>
      <c r="S180" s="176">
        <f t="shared" si="54"/>
        <v>102842.98089765491</v>
      </c>
      <c r="T180" s="175">
        <v>5104</v>
      </c>
      <c r="U180" s="176">
        <v>519984901</v>
      </c>
      <c r="V180" s="201">
        <v>4586</v>
      </c>
      <c r="W180" s="194">
        <f t="shared" si="63"/>
        <v>0.89851097178683381</v>
      </c>
      <c r="X180" s="201">
        <f t="shared" si="55"/>
        <v>113385.28150894026</v>
      </c>
      <c r="Y180" s="175">
        <v>2229</v>
      </c>
      <c r="Z180" s="176">
        <v>230526031</v>
      </c>
      <c r="AA180" s="201">
        <v>2025</v>
      </c>
      <c r="AB180" s="194">
        <f t="shared" si="64"/>
        <v>0.9084791386271871</v>
      </c>
      <c r="AC180" s="176">
        <f t="shared" si="56"/>
        <v>113840.01530864197</v>
      </c>
      <c r="AD180" s="175">
        <v>606</v>
      </c>
      <c r="AE180" s="176">
        <v>72429123</v>
      </c>
      <c r="AF180" s="201">
        <v>566</v>
      </c>
      <c r="AG180" s="194">
        <f t="shared" si="65"/>
        <v>0.93399339933993397</v>
      </c>
      <c r="AH180" s="176">
        <f t="shared" si="57"/>
        <v>127966.648409894</v>
      </c>
      <c r="AI180" s="175">
        <v>115</v>
      </c>
      <c r="AJ180" s="176">
        <v>9752446</v>
      </c>
      <c r="AK180" s="201">
        <v>106</v>
      </c>
      <c r="AL180" s="194">
        <f t="shared" si="66"/>
        <v>0.92173913043478262</v>
      </c>
      <c r="AM180" s="176">
        <f t="shared" si="58"/>
        <v>92004.207547169804</v>
      </c>
      <c r="AN180" s="175">
        <f t="shared" si="67"/>
        <v>15640</v>
      </c>
      <c r="AO180" s="176">
        <f t="shared" si="67"/>
        <v>1496590944</v>
      </c>
      <c r="AP180" s="201">
        <f t="shared" si="67"/>
        <v>13740</v>
      </c>
      <c r="AQ180" s="194">
        <f t="shared" si="59"/>
        <v>0.87851662404092068</v>
      </c>
      <c r="AR180" s="201">
        <f t="shared" si="60"/>
        <v>108922.19388646288</v>
      </c>
      <c r="AS180" s="69"/>
      <c r="AT180" s="69"/>
    </row>
    <row r="181" spans="2:52" ht="13.5" customHeight="1">
      <c r="B181" s="283"/>
      <c r="C181" s="344"/>
      <c r="D181" s="49" t="s">
        <v>313</v>
      </c>
      <c r="E181" s="224">
        <v>31</v>
      </c>
      <c r="F181" s="212">
        <v>13291467</v>
      </c>
      <c r="G181" s="209">
        <v>26</v>
      </c>
      <c r="H181" s="196">
        <f t="shared" si="51"/>
        <v>0.83870967741935487</v>
      </c>
      <c r="I181" s="212">
        <f t="shared" si="52"/>
        <v>511210.26923076925</v>
      </c>
      <c r="J181" s="224">
        <v>67</v>
      </c>
      <c r="K181" s="212">
        <v>69797183</v>
      </c>
      <c r="L181" s="209">
        <v>64</v>
      </c>
      <c r="M181" s="196">
        <f t="shared" si="61"/>
        <v>0.95522388059701491</v>
      </c>
      <c r="N181" s="212">
        <f t="shared" si="53"/>
        <v>1090580.984375</v>
      </c>
      <c r="O181" s="224">
        <v>22019</v>
      </c>
      <c r="P181" s="212">
        <v>3331987180</v>
      </c>
      <c r="Q181" s="209">
        <v>17194</v>
      </c>
      <c r="R181" s="196">
        <f t="shared" si="62"/>
        <v>0.78087106589763389</v>
      </c>
      <c r="S181" s="212">
        <f t="shared" si="54"/>
        <v>193787.78527393276</v>
      </c>
      <c r="T181" s="224">
        <v>18764</v>
      </c>
      <c r="U181" s="212">
        <v>3203942066</v>
      </c>
      <c r="V181" s="209">
        <v>16381</v>
      </c>
      <c r="W181" s="196">
        <f t="shared" si="63"/>
        <v>0.87300149221914303</v>
      </c>
      <c r="X181" s="209">
        <f t="shared" si="55"/>
        <v>195588.91801477323</v>
      </c>
      <c r="Y181" s="224">
        <v>12211</v>
      </c>
      <c r="Z181" s="212">
        <v>2054004049</v>
      </c>
      <c r="AA181" s="209">
        <v>10928</v>
      </c>
      <c r="AB181" s="196">
        <f t="shared" si="64"/>
        <v>0.89493080009827208</v>
      </c>
      <c r="AC181" s="212">
        <f t="shared" si="56"/>
        <v>187957.91077964861</v>
      </c>
      <c r="AD181" s="224">
        <v>5567</v>
      </c>
      <c r="AE181" s="212">
        <v>855048359</v>
      </c>
      <c r="AF181" s="209">
        <v>4950</v>
      </c>
      <c r="AG181" s="196">
        <f t="shared" si="65"/>
        <v>0.88916831327465418</v>
      </c>
      <c r="AH181" s="212">
        <f t="shared" si="57"/>
        <v>172737.04222222223</v>
      </c>
      <c r="AI181" s="224">
        <v>1580</v>
      </c>
      <c r="AJ181" s="212">
        <v>238812931</v>
      </c>
      <c r="AK181" s="209">
        <v>1315</v>
      </c>
      <c r="AL181" s="196">
        <f t="shared" si="66"/>
        <v>0.83227848101265822</v>
      </c>
      <c r="AM181" s="212">
        <f t="shared" si="58"/>
        <v>181606.791634981</v>
      </c>
      <c r="AN181" s="224">
        <f t="shared" si="67"/>
        <v>60239</v>
      </c>
      <c r="AO181" s="212">
        <f t="shared" si="67"/>
        <v>9766883235</v>
      </c>
      <c r="AP181" s="209">
        <f t="shared" si="67"/>
        <v>50858</v>
      </c>
      <c r="AQ181" s="196">
        <f t="shared" si="59"/>
        <v>0.8442703232125367</v>
      </c>
      <c r="AR181" s="209">
        <f t="shared" si="60"/>
        <v>192042.22020134493</v>
      </c>
      <c r="AS181" s="69"/>
      <c r="AT181" s="69"/>
    </row>
    <row r="182" spans="2:52" ht="13.5" customHeight="1">
      <c r="B182" s="284"/>
      <c r="C182" s="345"/>
      <c r="D182" s="53" t="s">
        <v>67</v>
      </c>
      <c r="E182" s="181">
        <v>39</v>
      </c>
      <c r="F182" s="182">
        <v>14066369</v>
      </c>
      <c r="G182" s="218">
        <v>33</v>
      </c>
      <c r="H182" s="198">
        <f t="shared" si="51"/>
        <v>0.84615384615384615</v>
      </c>
      <c r="I182" s="182">
        <f t="shared" si="52"/>
        <v>426253.60606060608</v>
      </c>
      <c r="J182" s="181">
        <v>79</v>
      </c>
      <c r="K182" s="182">
        <v>70714770</v>
      </c>
      <c r="L182" s="218">
        <v>75</v>
      </c>
      <c r="M182" s="198">
        <f t="shared" si="61"/>
        <v>0.94936708860759489</v>
      </c>
      <c r="N182" s="182">
        <f t="shared" si="53"/>
        <v>942863.6</v>
      </c>
      <c r="O182" s="181">
        <v>29585</v>
      </c>
      <c r="P182" s="182">
        <v>3994193134</v>
      </c>
      <c r="Q182" s="218">
        <v>23633</v>
      </c>
      <c r="R182" s="198">
        <f t="shared" si="62"/>
        <v>0.79881696805813762</v>
      </c>
      <c r="S182" s="182">
        <f t="shared" si="54"/>
        <v>169009.1454322346</v>
      </c>
      <c r="T182" s="181">
        <v>23868</v>
      </c>
      <c r="U182" s="182">
        <v>3723926967</v>
      </c>
      <c r="V182" s="218">
        <v>20967</v>
      </c>
      <c r="W182" s="198">
        <f t="shared" si="63"/>
        <v>0.87845651080945197</v>
      </c>
      <c r="X182" s="218">
        <f t="shared" si="55"/>
        <v>177608.95535842038</v>
      </c>
      <c r="Y182" s="181">
        <v>14440</v>
      </c>
      <c r="Z182" s="182">
        <v>2284530080</v>
      </c>
      <c r="AA182" s="218">
        <v>12953</v>
      </c>
      <c r="AB182" s="198">
        <f t="shared" si="64"/>
        <v>0.89702216066481999</v>
      </c>
      <c r="AC182" s="182">
        <f t="shared" si="56"/>
        <v>176370.73110476337</v>
      </c>
      <c r="AD182" s="181">
        <v>6173</v>
      </c>
      <c r="AE182" s="182">
        <v>927477482</v>
      </c>
      <c r="AF182" s="218">
        <v>5516</v>
      </c>
      <c r="AG182" s="198">
        <f t="shared" si="65"/>
        <v>0.89356876721205247</v>
      </c>
      <c r="AH182" s="182">
        <f t="shared" si="57"/>
        <v>168143.12581580857</v>
      </c>
      <c r="AI182" s="181">
        <v>1695</v>
      </c>
      <c r="AJ182" s="182">
        <v>248565377</v>
      </c>
      <c r="AK182" s="218">
        <v>1421</v>
      </c>
      <c r="AL182" s="198">
        <f t="shared" si="66"/>
        <v>0.83834808259587024</v>
      </c>
      <c r="AM182" s="182">
        <f t="shared" si="58"/>
        <v>174922.85503166783</v>
      </c>
      <c r="AN182" s="181">
        <f t="shared" si="67"/>
        <v>75879</v>
      </c>
      <c r="AO182" s="182">
        <f t="shared" si="67"/>
        <v>11263474179</v>
      </c>
      <c r="AP182" s="218">
        <f t="shared" si="67"/>
        <v>64598</v>
      </c>
      <c r="AQ182" s="198">
        <f t="shared" si="59"/>
        <v>0.85132908973497279</v>
      </c>
      <c r="AR182" s="218">
        <f t="shared" si="60"/>
        <v>174362.58365584075</v>
      </c>
      <c r="AS182" s="69"/>
      <c r="AT182" s="69"/>
    </row>
    <row r="183" spans="2:52" ht="13.5" customHeight="1">
      <c r="B183" s="282">
        <v>60</v>
      </c>
      <c r="C183" s="343" t="s">
        <v>44</v>
      </c>
      <c r="D183" s="54" t="s">
        <v>312</v>
      </c>
      <c r="E183" s="175">
        <v>6</v>
      </c>
      <c r="F183" s="176">
        <v>415114</v>
      </c>
      <c r="G183" s="201">
        <v>4</v>
      </c>
      <c r="H183" s="194">
        <f t="shared" si="51"/>
        <v>0.66666666666666663</v>
      </c>
      <c r="I183" s="176">
        <f t="shared" si="52"/>
        <v>103778.5</v>
      </c>
      <c r="J183" s="175">
        <v>6</v>
      </c>
      <c r="K183" s="176">
        <v>382968</v>
      </c>
      <c r="L183" s="201">
        <v>5</v>
      </c>
      <c r="M183" s="194">
        <f t="shared" si="61"/>
        <v>0.83333333333333337</v>
      </c>
      <c r="N183" s="176">
        <f t="shared" si="53"/>
        <v>76593.600000000006</v>
      </c>
      <c r="O183" s="175">
        <v>1016</v>
      </c>
      <c r="P183" s="176">
        <v>87399418</v>
      </c>
      <c r="Q183" s="201">
        <v>858</v>
      </c>
      <c r="R183" s="194">
        <f t="shared" si="62"/>
        <v>0.84448818897637801</v>
      </c>
      <c r="S183" s="176">
        <f t="shared" si="54"/>
        <v>101864.12354312354</v>
      </c>
      <c r="T183" s="175">
        <v>719</v>
      </c>
      <c r="U183" s="176">
        <v>51058332</v>
      </c>
      <c r="V183" s="201">
        <v>631</v>
      </c>
      <c r="W183" s="194">
        <f t="shared" si="63"/>
        <v>0.87760778859527122</v>
      </c>
      <c r="X183" s="201">
        <f t="shared" si="55"/>
        <v>80916.532488114099</v>
      </c>
      <c r="Y183" s="175">
        <v>260</v>
      </c>
      <c r="Z183" s="176">
        <v>24680729</v>
      </c>
      <c r="AA183" s="201">
        <v>237</v>
      </c>
      <c r="AB183" s="194">
        <f t="shared" si="64"/>
        <v>0.91153846153846152</v>
      </c>
      <c r="AC183" s="176">
        <f t="shared" si="56"/>
        <v>104138.0970464135</v>
      </c>
      <c r="AD183" s="175">
        <v>54</v>
      </c>
      <c r="AE183" s="176">
        <v>4389327</v>
      </c>
      <c r="AF183" s="201">
        <v>50</v>
      </c>
      <c r="AG183" s="194">
        <f t="shared" si="65"/>
        <v>0.92592592592592593</v>
      </c>
      <c r="AH183" s="176">
        <f t="shared" si="57"/>
        <v>87786.54</v>
      </c>
      <c r="AI183" s="175">
        <v>14</v>
      </c>
      <c r="AJ183" s="176">
        <v>988230</v>
      </c>
      <c r="AK183" s="201">
        <v>14</v>
      </c>
      <c r="AL183" s="194">
        <f t="shared" si="66"/>
        <v>1</v>
      </c>
      <c r="AM183" s="176">
        <f t="shared" si="58"/>
        <v>70587.857142857145</v>
      </c>
      <c r="AN183" s="175">
        <f t="shared" si="67"/>
        <v>2075</v>
      </c>
      <c r="AO183" s="176">
        <f t="shared" si="67"/>
        <v>169314118</v>
      </c>
      <c r="AP183" s="201">
        <f t="shared" si="67"/>
        <v>1799</v>
      </c>
      <c r="AQ183" s="194">
        <f t="shared" si="59"/>
        <v>0.86698795180722887</v>
      </c>
      <c r="AR183" s="201">
        <f t="shared" si="60"/>
        <v>94115.6853807671</v>
      </c>
      <c r="AS183" s="69"/>
      <c r="AT183" s="69"/>
    </row>
    <row r="184" spans="2:52" ht="13.5" customHeight="1">
      <c r="B184" s="283"/>
      <c r="C184" s="344"/>
      <c r="D184" s="49" t="s">
        <v>313</v>
      </c>
      <c r="E184" s="224">
        <v>29</v>
      </c>
      <c r="F184" s="212">
        <v>8986424</v>
      </c>
      <c r="G184" s="209">
        <v>23</v>
      </c>
      <c r="H184" s="196">
        <f t="shared" si="51"/>
        <v>0.7931034482758621</v>
      </c>
      <c r="I184" s="212">
        <f t="shared" si="52"/>
        <v>390714.08695652173</v>
      </c>
      <c r="J184" s="224">
        <v>23</v>
      </c>
      <c r="K184" s="212">
        <v>13899160</v>
      </c>
      <c r="L184" s="209">
        <v>19</v>
      </c>
      <c r="M184" s="196">
        <f t="shared" si="61"/>
        <v>0.82608695652173914</v>
      </c>
      <c r="N184" s="212">
        <f t="shared" si="53"/>
        <v>731534.73684210528</v>
      </c>
      <c r="O184" s="224">
        <v>3004</v>
      </c>
      <c r="P184" s="212">
        <v>448783783</v>
      </c>
      <c r="Q184" s="209">
        <v>2351</v>
      </c>
      <c r="R184" s="196">
        <f t="shared" si="62"/>
        <v>0.78262316910785623</v>
      </c>
      <c r="S184" s="212">
        <f t="shared" si="54"/>
        <v>190890.59251382391</v>
      </c>
      <c r="T184" s="224">
        <v>2448</v>
      </c>
      <c r="U184" s="212">
        <v>419048265</v>
      </c>
      <c r="V184" s="209">
        <v>2111</v>
      </c>
      <c r="W184" s="196">
        <f t="shared" si="63"/>
        <v>0.86233660130718959</v>
      </c>
      <c r="X184" s="209">
        <f t="shared" si="55"/>
        <v>198506.9943154903</v>
      </c>
      <c r="Y184" s="224">
        <v>1517</v>
      </c>
      <c r="Z184" s="212">
        <v>321079947</v>
      </c>
      <c r="AA184" s="209">
        <v>1359</v>
      </c>
      <c r="AB184" s="196">
        <f t="shared" si="64"/>
        <v>0.89584706657877389</v>
      </c>
      <c r="AC184" s="212">
        <f t="shared" si="56"/>
        <v>236261.91832229579</v>
      </c>
      <c r="AD184" s="224">
        <v>682</v>
      </c>
      <c r="AE184" s="212">
        <v>115302925</v>
      </c>
      <c r="AF184" s="209">
        <v>595</v>
      </c>
      <c r="AG184" s="196">
        <f t="shared" si="65"/>
        <v>0.87243401759530792</v>
      </c>
      <c r="AH184" s="212">
        <f t="shared" si="57"/>
        <v>193786.42857142858</v>
      </c>
      <c r="AI184" s="224">
        <v>228</v>
      </c>
      <c r="AJ184" s="212">
        <v>31721298</v>
      </c>
      <c r="AK184" s="209">
        <v>197</v>
      </c>
      <c r="AL184" s="196">
        <f t="shared" si="66"/>
        <v>0.86403508771929827</v>
      </c>
      <c r="AM184" s="212">
        <f t="shared" si="58"/>
        <v>161021.81725888324</v>
      </c>
      <c r="AN184" s="224">
        <f t="shared" si="67"/>
        <v>7931</v>
      </c>
      <c r="AO184" s="212">
        <f t="shared" si="67"/>
        <v>1358821802</v>
      </c>
      <c r="AP184" s="209">
        <f t="shared" si="67"/>
        <v>6655</v>
      </c>
      <c r="AQ184" s="196">
        <f t="shared" si="59"/>
        <v>0.83911234396671286</v>
      </c>
      <c r="AR184" s="209">
        <f t="shared" si="60"/>
        <v>204180.58632607062</v>
      </c>
      <c r="AS184" s="69"/>
      <c r="AT184" s="69"/>
    </row>
    <row r="185" spans="2:52" ht="13.5" customHeight="1">
      <c r="B185" s="284"/>
      <c r="C185" s="345"/>
      <c r="D185" s="45" t="s">
        <v>67</v>
      </c>
      <c r="E185" s="185">
        <v>35</v>
      </c>
      <c r="F185" s="183">
        <v>9401538</v>
      </c>
      <c r="G185" s="189">
        <v>27</v>
      </c>
      <c r="H185" s="234">
        <f t="shared" si="51"/>
        <v>0.77142857142857146</v>
      </c>
      <c r="I185" s="183">
        <f t="shared" si="52"/>
        <v>348205.11111111112</v>
      </c>
      <c r="J185" s="185">
        <v>29</v>
      </c>
      <c r="K185" s="183">
        <v>14282128</v>
      </c>
      <c r="L185" s="189">
        <v>24</v>
      </c>
      <c r="M185" s="234">
        <f t="shared" si="61"/>
        <v>0.82758620689655171</v>
      </c>
      <c r="N185" s="183">
        <f t="shared" si="53"/>
        <v>595088.66666666663</v>
      </c>
      <c r="O185" s="185">
        <v>4020</v>
      </c>
      <c r="P185" s="183">
        <v>536183201</v>
      </c>
      <c r="Q185" s="189">
        <v>3209</v>
      </c>
      <c r="R185" s="234">
        <f t="shared" si="62"/>
        <v>0.79825870646766173</v>
      </c>
      <c r="S185" s="183">
        <f t="shared" si="54"/>
        <v>167087.31723278281</v>
      </c>
      <c r="T185" s="185">
        <v>3167</v>
      </c>
      <c r="U185" s="183">
        <v>470106597</v>
      </c>
      <c r="V185" s="189">
        <v>2742</v>
      </c>
      <c r="W185" s="234">
        <f t="shared" si="63"/>
        <v>0.86580359962109255</v>
      </c>
      <c r="X185" s="189">
        <f t="shared" si="55"/>
        <v>171446.60722100656</v>
      </c>
      <c r="Y185" s="185">
        <v>1777</v>
      </c>
      <c r="Z185" s="183">
        <v>345760676</v>
      </c>
      <c r="AA185" s="189">
        <v>1596</v>
      </c>
      <c r="AB185" s="234">
        <f t="shared" si="64"/>
        <v>0.8981429375351716</v>
      </c>
      <c r="AC185" s="183">
        <f t="shared" si="56"/>
        <v>216642.02756892232</v>
      </c>
      <c r="AD185" s="185">
        <v>736</v>
      </c>
      <c r="AE185" s="183">
        <v>119692252</v>
      </c>
      <c r="AF185" s="189">
        <v>645</v>
      </c>
      <c r="AG185" s="234">
        <f t="shared" si="65"/>
        <v>0.87635869565217395</v>
      </c>
      <c r="AH185" s="183">
        <f t="shared" si="57"/>
        <v>185569.38294573643</v>
      </c>
      <c r="AI185" s="185">
        <v>242</v>
      </c>
      <c r="AJ185" s="183">
        <v>32709528</v>
      </c>
      <c r="AK185" s="189">
        <v>211</v>
      </c>
      <c r="AL185" s="234">
        <f t="shared" si="66"/>
        <v>0.87190082644628097</v>
      </c>
      <c r="AM185" s="183">
        <f t="shared" si="58"/>
        <v>155021.45971563982</v>
      </c>
      <c r="AN185" s="185">
        <f t="shared" si="67"/>
        <v>10006</v>
      </c>
      <c r="AO185" s="183">
        <f t="shared" si="67"/>
        <v>1528135920</v>
      </c>
      <c r="AP185" s="189">
        <f t="shared" si="67"/>
        <v>8454</v>
      </c>
      <c r="AQ185" s="234">
        <f t="shared" si="59"/>
        <v>0.84489306416150312</v>
      </c>
      <c r="AR185" s="189">
        <f t="shared" si="60"/>
        <v>180758.92122072392</v>
      </c>
      <c r="AS185" s="69"/>
      <c r="AT185" s="69"/>
    </row>
    <row r="186" spans="2:52" ht="13.5" customHeight="1">
      <c r="B186" s="282">
        <v>61</v>
      </c>
      <c r="C186" s="343" t="s">
        <v>16</v>
      </c>
      <c r="D186" s="54" t="s">
        <v>312</v>
      </c>
      <c r="E186" s="175">
        <v>0</v>
      </c>
      <c r="F186" s="176">
        <v>0</v>
      </c>
      <c r="G186" s="201">
        <v>0</v>
      </c>
      <c r="H186" s="194" t="str">
        <f t="shared" si="51"/>
        <v>-</v>
      </c>
      <c r="I186" s="176" t="str">
        <f t="shared" si="52"/>
        <v>-</v>
      </c>
      <c r="J186" s="175">
        <v>0</v>
      </c>
      <c r="K186" s="176">
        <v>0</v>
      </c>
      <c r="L186" s="201">
        <v>0</v>
      </c>
      <c r="M186" s="194" t="str">
        <f t="shared" si="61"/>
        <v>-</v>
      </c>
      <c r="N186" s="176" t="str">
        <f t="shared" si="53"/>
        <v>-</v>
      </c>
      <c r="O186" s="175">
        <v>972</v>
      </c>
      <c r="P186" s="176">
        <v>72062833</v>
      </c>
      <c r="Q186" s="201">
        <v>808</v>
      </c>
      <c r="R186" s="194">
        <f t="shared" si="62"/>
        <v>0.83127572016460904</v>
      </c>
      <c r="S186" s="176">
        <f t="shared" si="54"/>
        <v>89186.674504950497</v>
      </c>
      <c r="T186" s="175">
        <v>664</v>
      </c>
      <c r="U186" s="176">
        <v>63081932</v>
      </c>
      <c r="V186" s="201">
        <v>574</v>
      </c>
      <c r="W186" s="194">
        <f t="shared" si="63"/>
        <v>0.86445783132530118</v>
      </c>
      <c r="X186" s="201">
        <f t="shared" si="55"/>
        <v>109898.8362369338</v>
      </c>
      <c r="Y186" s="175">
        <v>247</v>
      </c>
      <c r="Z186" s="176">
        <v>39696305</v>
      </c>
      <c r="AA186" s="201">
        <v>224</v>
      </c>
      <c r="AB186" s="194">
        <f t="shared" si="64"/>
        <v>0.90688259109311742</v>
      </c>
      <c r="AC186" s="176">
        <f t="shared" si="56"/>
        <v>177215.64732142858</v>
      </c>
      <c r="AD186" s="175">
        <v>68</v>
      </c>
      <c r="AE186" s="176">
        <v>8211157</v>
      </c>
      <c r="AF186" s="201">
        <v>66</v>
      </c>
      <c r="AG186" s="194">
        <f t="shared" si="65"/>
        <v>0.97058823529411764</v>
      </c>
      <c r="AH186" s="176">
        <f t="shared" si="57"/>
        <v>124411.4696969697</v>
      </c>
      <c r="AI186" s="175">
        <v>10</v>
      </c>
      <c r="AJ186" s="176">
        <v>2782131</v>
      </c>
      <c r="AK186" s="201">
        <v>10</v>
      </c>
      <c r="AL186" s="194">
        <f t="shared" si="66"/>
        <v>1</v>
      </c>
      <c r="AM186" s="176">
        <f t="shared" si="58"/>
        <v>278213.09999999998</v>
      </c>
      <c r="AN186" s="175">
        <f t="shared" si="67"/>
        <v>1961</v>
      </c>
      <c r="AO186" s="176">
        <f t="shared" si="67"/>
        <v>185834358</v>
      </c>
      <c r="AP186" s="201">
        <f t="shared" si="67"/>
        <v>1682</v>
      </c>
      <c r="AQ186" s="194">
        <f t="shared" si="59"/>
        <v>0.85772565017848035</v>
      </c>
      <c r="AR186" s="201">
        <f t="shared" si="60"/>
        <v>110484.16052318669</v>
      </c>
      <c r="AS186" s="69"/>
      <c r="AT186" s="69"/>
    </row>
    <row r="187" spans="2:52" ht="13.5" customHeight="1">
      <c r="B187" s="283"/>
      <c r="C187" s="344"/>
      <c r="D187" s="49" t="s">
        <v>313</v>
      </c>
      <c r="E187" s="224">
        <v>2</v>
      </c>
      <c r="F187" s="212">
        <v>92540</v>
      </c>
      <c r="G187" s="209">
        <v>2</v>
      </c>
      <c r="H187" s="196">
        <f t="shared" si="51"/>
        <v>1</v>
      </c>
      <c r="I187" s="212">
        <f t="shared" si="52"/>
        <v>46270</v>
      </c>
      <c r="J187" s="224">
        <v>4</v>
      </c>
      <c r="K187" s="212">
        <v>4742724</v>
      </c>
      <c r="L187" s="209">
        <v>4</v>
      </c>
      <c r="M187" s="196">
        <f t="shared" si="61"/>
        <v>1</v>
      </c>
      <c r="N187" s="212">
        <f t="shared" si="53"/>
        <v>1185681</v>
      </c>
      <c r="O187" s="224">
        <v>2569</v>
      </c>
      <c r="P187" s="212">
        <v>425918497</v>
      </c>
      <c r="Q187" s="209">
        <v>2031</v>
      </c>
      <c r="R187" s="196">
        <f t="shared" si="62"/>
        <v>0.79057999221486963</v>
      </c>
      <c r="S187" s="212">
        <f t="shared" si="54"/>
        <v>209708.7626784835</v>
      </c>
      <c r="T187" s="224">
        <v>2208</v>
      </c>
      <c r="U187" s="212">
        <v>402021947</v>
      </c>
      <c r="V187" s="209">
        <v>1911</v>
      </c>
      <c r="W187" s="196">
        <f t="shared" si="63"/>
        <v>0.86548913043478259</v>
      </c>
      <c r="X187" s="209">
        <f t="shared" si="55"/>
        <v>210372.55206698063</v>
      </c>
      <c r="Y187" s="224">
        <v>1325</v>
      </c>
      <c r="Z187" s="212">
        <v>256566391</v>
      </c>
      <c r="AA187" s="209">
        <v>1174</v>
      </c>
      <c r="AB187" s="196">
        <f t="shared" si="64"/>
        <v>0.88603773584905665</v>
      </c>
      <c r="AC187" s="212">
        <f t="shared" si="56"/>
        <v>218540.367120954</v>
      </c>
      <c r="AD187" s="224">
        <v>514</v>
      </c>
      <c r="AE187" s="212">
        <v>82468924</v>
      </c>
      <c r="AF187" s="209">
        <v>456</v>
      </c>
      <c r="AG187" s="196">
        <f t="shared" si="65"/>
        <v>0.88715953307392992</v>
      </c>
      <c r="AH187" s="212">
        <f t="shared" si="57"/>
        <v>180852.90350877194</v>
      </c>
      <c r="AI187" s="224">
        <v>182</v>
      </c>
      <c r="AJ187" s="212">
        <v>33415099</v>
      </c>
      <c r="AK187" s="209">
        <v>159</v>
      </c>
      <c r="AL187" s="196">
        <f t="shared" si="66"/>
        <v>0.87362637362637363</v>
      </c>
      <c r="AM187" s="212">
        <f t="shared" si="58"/>
        <v>210157.85534591196</v>
      </c>
      <c r="AN187" s="224">
        <f t="shared" si="67"/>
        <v>6804</v>
      </c>
      <c r="AO187" s="212">
        <f t="shared" si="67"/>
        <v>1205226122</v>
      </c>
      <c r="AP187" s="209">
        <f t="shared" si="67"/>
        <v>5737</v>
      </c>
      <c r="AQ187" s="196">
        <f t="shared" si="59"/>
        <v>0.84318048206937091</v>
      </c>
      <c r="AR187" s="209">
        <f t="shared" si="60"/>
        <v>210079.50531636743</v>
      </c>
      <c r="AS187" s="69"/>
      <c r="AT187" s="69"/>
    </row>
    <row r="188" spans="2:52" ht="13.5" customHeight="1">
      <c r="B188" s="284"/>
      <c r="C188" s="345"/>
      <c r="D188" s="53" t="s">
        <v>67</v>
      </c>
      <c r="E188" s="181">
        <v>2</v>
      </c>
      <c r="F188" s="182">
        <v>92540</v>
      </c>
      <c r="G188" s="218">
        <v>2</v>
      </c>
      <c r="H188" s="198">
        <f t="shared" si="51"/>
        <v>1</v>
      </c>
      <c r="I188" s="182">
        <f t="shared" si="52"/>
        <v>46270</v>
      </c>
      <c r="J188" s="181">
        <v>4</v>
      </c>
      <c r="K188" s="182">
        <v>4742724</v>
      </c>
      <c r="L188" s="218">
        <v>4</v>
      </c>
      <c r="M188" s="198">
        <f t="shared" si="61"/>
        <v>1</v>
      </c>
      <c r="N188" s="182">
        <f t="shared" si="53"/>
        <v>1185681</v>
      </c>
      <c r="O188" s="181">
        <v>3541</v>
      </c>
      <c r="P188" s="182">
        <v>497981330</v>
      </c>
      <c r="Q188" s="218">
        <v>2839</v>
      </c>
      <c r="R188" s="198">
        <f t="shared" si="62"/>
        <v>0.80175091781982488</v>
      </c>
      <c r="S188" s="182">
        <f t="shared" si="54"/>
        <v>175407.30186685451</v>
      </c>
      <c r="T188" s="181">
        <v>2872</v>
      </c>
      <c r="U188" s="182">
        <v>465103879</v>
      </c>
      <c r="V188" s="218">
        <v>2485</v>
      </c>
      <c r="W188" s="198">
        <f t="shared" si="63"/>
        <v>0.86525069637883012</v>
      </c>
      <c r="X188" s="218">
        <f t="shared" si="55"/>
        <v>187164.53883299799</v>
      </c>
      <c r="Y188" s="181">
        <v>1572</v>
      </c>
      <c r="Z188" s="182">
        <v>296262696</v>
      </c>
      <c r="AA188" s="218">
        <v>1398</v>
      </c>
      <c r="AB188" s="198">
        <f t="shared" si="64"/>
        <v>0.88931297709923662</v>
      </c>
      <c r="AC188" s="182">
        <f t="shared" si="56"/>
        <v>211918.95278969957</v>
      </c>
      <c r="AD188" s="181">
        <v>582</v>
      </c>
      <c r="AE188" s="182">
        <v>90680081</v>
      </c>
      <c r="AF188" s="218">
        <v>522</v>
      </c>
      <c r="AG188" s="198">
        <f t="shared" si="65"/>
        <v>0.89690721649484539</v>
      </c>
      <c r="AH188" s="182">
        <f t="shared" si="57"/>
        <v>173716.63026819922</v>
      </c>
      <c r="AI188" s="181">
        <v>192</v>
      </c>
      <c r="AJ188" s="182">
        <v>36197230</v>
      </c>
      <c r="AK188" s="218">
        <v>169</v>
      </c>
      <c r="AL188" s="198">
        <f t="shared" si="66"/>
        <v>0.88020833333333337</v>
      </c>
      <c r="AM188" s="182">
        <f t="shared" si="58"/>
        <v>214184.79289940829</v>
      </c>
      <c r="AN188" s="181">
        <f t="shared" si="67"/>
        <v>8765</v>
      </c>
      <c r="AO188" s="182">
        <f t="shared" si="67"/>
        <v>1391060480</v>
      </c>
      <c r="AP188" s="218">
        <f t="shared" si="67"/>
        <v>7419</v>
      </c>
      <c r="AQ188" s="198">
        <f t="shared" si="59"/>
        <v>0.84643468339988592</v>
      </c>
      <c r="AR188" s="218">
        <f t="shared" si="60"/>
        <v>187499.72772610863</v>
      </c>
      <c r="AS188" s="69"/>
      <c r="AT188" s="69"/>
    </row>
    <row r="189" spans="2:52" ht="13.5" customHeight="1">
      <c r="B189" s="282">
        <v>62</v>
      </c>
      <c r="C189" s="343" t="s">
        <v>17</v>
      </c>
      <c r="D189" s="54" t="s">
        <v>312</v>
      </c>
      <c r="E189" s="175">
        <v>4</v>
      </c>
      <c r="F189" s="176">
        <v>41845</v>
      </c>
      <c r="G189" s="201">
        <v>4</v>
      </c>
      <c r="H189" s="194">
        <f t="shared" si="51"/>
        <v>1</v>
      </c>
      <c r="I189" s="176">
        <f t="shared" si="52"/>
        <v>10461.25</v>
      </c>
      <c r="J189" s="175">
        <v>5</v>
      </c>
      <c r="K189" s="176">
        <v>553191</v>
      </c>
      <c r="L189" s="201">
        <v>4</v>
      </c>
      <c r="M189" s="194">
        <f t="shared" si="61"/>
        <v>0.8</v>
      </c>
      <c r="N189" s="176">
        <f t="shared" si="53"/>
        <v>138297.75</v>
      </c>
      <c r="O189" s="175">
        <v>1340</v>
      </c>
      <c r="P189" s="176">
        <v>98980052</v>
      </c>
      <c r="Q189" s="201">
        <v>1139</v>
      </c>
      <c r="R189" s="194">
        <f t="shared" si="62"/>
        <v>0.85</v>
      </c>
      <c r="S189" s="176">
        <f t="shared" si="54"/>
        <v>86900.835820895518</v>
      </c>
      <c r="T189" s="175">
        <v>949</v>
      </c>
      <c r="U189" s="176">
        <v>71084997</v>
      </c>
      <c r="V189" s="201">
        <v>822</v>
      </c>
      <c r="W189" s="194">
        <f t="shared" si="63"/>
        <v>0.86617492096944149</v>
      </c>
      <c r="X189" s="201">
        <f t="shared" si="55"/>
        <v>86478.098540145991</v>
      </c>
      <c r="Y189" s="175">
        <v>399</v>
      </c>
      <c r="Z189" s="176">
        <v>36530862</v>
      </c>
      <c r="AA189" s="201">
        <v>355</v>
      </c>
      <c r="AB189" s="194">
        <f t="shared" si="64"/>
        <v>0.88972431077694236</v>
      </c>
      <c r="AC189" s="176">
        <f t="shared" si="56"/>
        <v>102903.83661971831</v>
      </c>
      <c r="AD189" s="175">
        <v>115</v>
      </c>
      <c r="AE189" s="176">
        <v>7816485</v>
      </c>
      <c r="AF189" s="201">
        <v>104</v>
      </c>
      <c r="AG189" s="194">
        <f t="shared" si="65"/>
        <v>0.90434782608695652</v>
      </c>
      <c r="AH189" s="176">
        <f t="shared" si="57"/>
        <v>75158.50961538461</v>
      </c>
      <c r="AI189" s="175">
        <v>18</v>
      </c>
      <c r="AJ189" s="176">
        <v>2189829</v>
      </c>
      <c r="AK189" s="201">
        <v>17</v>
      </c>
      <c r="AL189" s="194">
        <f t="shared" si="66"/>
        <v>0.94444444444444442</v>
      </c>
      <c r="AM189" s="176">
        <f t="shared" si="58"/>
        <v>128813.4705882353</v>
      </c>
      <c r="AN189" s="175">
        <f t="shared" si="67"/>
        <v>2830</v>
      </c>
      <c r="AO189" s="176">
        <f t="shared" si="67"/>
        <v>217197261</v>
      </c>
      <c r="AP189" s="201">
        <f t="shared" si="67"/>
        <v>2445</v>
      </c>
      <c r="AQ189" s="194">
        <f t="shared" si="59"/>
        <v>0.86395759717314491</v>
      </c>
      <c r="AR189" s="201">
        <f t="shared" si="60"/>
        <v>88833.23558282209</v>
      </c>
      <c r="AS189" s="69"/>
      <c r="AT189" s="69"/>
    </row>
    <row r="190" spans="2:52" ht="13.5" customHeight="1">
      <c r="B190" s="283"/>
      <c r="C190" s="344"/>
      <c r="D190" s="49" t="s">
        <v>313</v>
      </c>
      <c r="E190" s="224">
        <v>4</v>
      </c>
      <c r="F190" s="212">
        <v>245802</v>
      </c>
      <c r="G190" s="209">
        <v>3</v>
      </c>
      <c r="H190" s="196">
        <f t="shared" si="51"/>
        <v>0.75</v>
      </c>
      <c r="I190" s="212">
        <f t="shared" si="52"/>
        <v>81934</v>
      </c>
      <c r="J190" s="224">
        <v>27</v>
      </c>
      <c r="K190" s="212">
        <v>37497612</v>
      </c>
      <c r="L190" s="209">
        <v>26</v>
      </c>
      <c r="M190" s="196">
        <f t="shared" si="61"/>
        <v>0.96296296296296291</v>
      </c>
      <c r="N190" s="212">
        <f t="shared" si="53"/>
        <v>1442215.8461538462</v>
      </c>
      <c r="O190" s="224">
        <v>3840</v>
      </c>
      <c r="P190" s="212">
        <v>524854384</v>
      </c>
      <c r="Q190" s="209">
        <v>3001</v>
      </c>
      <c r="R190" s="196">
        <f t="shared" si="62"/>
        <v>0.78151041666666665</v>
      </c>
      <c r="S190" s="212">
        <f t="shared" si="54"/>
        <v>174893.16361212928</v>
      </c>
      <c r="T190" s="224">
        <v>3405</v>
      </c>
      <c r="U190" s="212">
        <v>544040064</v>
      </c>
      <c r="V190" s="209">
        <v>2896</v>
      </c>
      <c r="W190" s="196">
        <f t="shared" si="63"/>
        <v>0.85051395007342145</v>
      </c>
      <c r="X190" s="209">
        <f t="shared" si="55"/>
        <v>187859.13812154697</v>
      </c>
      <c r="Y190" s="224">
        <v>2056</v>
      </c>
      <c r="Z190" s="212">
        <v>343937249</v>
      </c>
      <c r="AA190" s="209">
        <v>1814</v>
      </c>
      <c r="AB190" s="196">
        <f t="shared" si="64"/>
        <v>0.88229571984435795</v>
      </c>
      <c r="AC190" s="212">
        <f t="shared" si="56"/>
        <v>189601.57056229329</v>
      </c>
      <c r="AD190" s="224">
        <v>873</v>
      </c>
      <c r="AE190" s="212">
        <v>117831018</v>
      </c>
      <c r="AF190" s="209">
        <v>759</v>
      </c>
      <c r="AG190" s="196">
        <f t="shared" si="65"/>
        <v>0.86941580756013748</v>
      </c>
      <c r="AH190" s="212">
        <f t="shared" si="57"/>
        <v>155245.08300395258</v>
      </c>
      <c r="AI190" s="224">
        <v>296</v>
      </c>
      <c r="AJ190" s="212">
        <v>34772544</v>
      </c>
      <c r="AK190" s="209">
        <v>249</v>
      </c>
      <c r="AL190" s="196">
        <f t="shared" si="66"/>
        <v>0.84121621621621623</v>
      </c>
      <c r="AM190" s="212">
        <f t="shared" si="58"/>
        <v>139648.77108433735</v>
      </c>
      <c r="AN190" s="224">
        <f t="shared" si="67"/>
        <v>10501</v>
      </c>
      <c r="AO190" s="212">
        <f t="shared" si="67"/>
        <v>1603178673</v>
      </c>
      <c r="AP190" s="209">
        <f t="shared" si="67"/>
        <v>8748</v>
      </c>
      <c r="AQ190" s="196">
        <f t="shared" si="59"/>
        <v>0.83306351776021337</v>
      </c>
      <c r="AR190" s="209">
        <f t="shared" si="60"/>
        <v>183262.30829903978</v>
      </c>
      <c r="AS190" s="69"/>
      <c r="AT190" s="69"/>
    </row>
    <row r="191" spans="2:52" ht="13.5" customHeight="1">
      <c r="B191" s="284"/>
      <c r="C191" s="345"/>
      <c r="D191" s="53" t="s">
        <v>67</v>
      </c>
      <c r="E191" s="181">
        <v>8</v>
      </c>
      <c r="F191" s="182">
        <v>287647</v>
      </c>
      <c r="G191" s="218">
        <v>7</v>
      </c>
      <c r="H191" s="198">
        <f t="shared" si="51"/>
        <v>0.875</v>
      </c>
      <c r="I191" s="182">
        <f t="shared" si="52"/>
        <v>41092.428571428572</v>
      </c>
      <c r="J191" s="181">
        <v>32</v>
      </c>
      <c r="K191" s="182">
        <v>38050803</v>
      </c>
      <c r="L191" s="218">
        <v>30</v>
      </c>
      <c r="M191" s="198">
        <f t="shared" si="61"/>
        <v>0.9375</v>
      </c>
      <c r="N191" s="182">
        <f t="shared" si="53"/>
        <v>1268360.1000000001</v>
      </c>
      <c r="O191" s="181">
        <v>5180</v>
      </c>
      <c r="P191" s="182">
        <v>623834436</v>
      </c>
      <c r="Q191" s="218">
        <v>4140</v>
      </c>
      <c r="R191" s="198">
        <f t="shared" si="62"/>
        <v>0.79922779922779918</v>
      </c>
      <c r="S191" s="182">
        <f t="shared" si="54"/>
        <v>150684.64637681161</v>
      </c>
      <c r="T191" s="181">
        <v>4354</v>
      </c>
      <c r="U191" s="182">
        <v>615125061</v>
      </c>
      <c r="V191" s="218">
        <v>3718</v>
      </c>
      <c r="W191" s="198">
        <f t="shared" si="63"/>
        <v>0.85392742305925584</v>
      </c>
      <c r="X191" s="218">
        <f t="shared" si="55"/>
        <v>165445.14819795589</v>
      </c>
      <c r="Y191" s="181">
        <v>2455</v>
      </c>
      <c r="Z191" s="182">
        <v>380468111</v>
      </c>
      <c r="AA191" s="218">
        <v>2169</v>
      </c>
      <c r="AB191" s="198">
        <f t="shared" si="64"/>
        <v>0.88350305498981674</v>
      </c>
      <c r="AC191" s="182">
        <f t="shared" si="56"/>
        <v>175411.76164130936</v>
      </c>
      <c r="AD191" s="181">
        <v>988</v>
      </c>
      <c r="AE191" s="182">
        <v>125647503</v>
      </c>
      <c r="AF191" s="218">
        <v>863</v>
      </c>
      <c r="AG191" s="198">
        <f t="shared" si="65"/>
        <v>0.87348178137651822</v>
      </c>
      <c r="AH191" s="182">
        <f t="shared" si="57"/>
        <v>145593.86210892236</v>
      </c>
      <c r="AI191" s="181">
        <v>314</v>
      </c>
      <c r="AJ191" s="182">
        <v>36962373</v>
      </c>
      <c r="AK191" s="218">
        <v>266</v>
      </c>
      <c r="AL191" s="198">
        <f t="shared" si="66"/>
        <v>0.84713375796178347</v>
      </c>
      <c r="AM191" s="182">
        <f t="shared" si="58"/>
        <v>138956.28947368421</v>
      </c>
      <c r="AN191" s="181">
        <f t="shared" si="67"/>
        <v>13331</v>
      </c>
      <c r="AO191" s="182">
        <f t="shared" si="67"/>
        <v>1820375934</v>
      </c>
      <c r="AP191" s="218">
        <f t="shared" si="67"/>
        <v>11193</v>
      </c>
      <c r="AQ191" s="198">
        <f t="shared" si="59"/>
        <v>0.83962193383842176</v>
      </c>
      <c r="AR191" s="218">
        <f t="shared" si="60"/>
        <v>162635.21254355399</v>
      </c>
      <c r="AS191" s="69"/>
      <c r="AT191" s="69"/>
    </row>
    <row r="192" spans="2:52" ht="13.5" customHeight="1">
      <c r="B192" s="282">
        <v>63</v>
      </c>
      <c r="C192" s="343" t="s">
        <v>26</v>
      </c>
      <c r="D192" s="54" t="s">
        <v>312</v>
      </c>
      <c r="E192" s="175">
        <v>1</v>
      </c>
      <c r="F192" s="176">
        <v>9119</v>
      </c>
      <c r="G192" s="201">
        <v>1</v>
      </c>
      <c r="H192" s="194">
        <f t="shared" si="51"/>
        <v>1</v>
      </c>
      <c r="I192" s="176">
        <f t="shared" si="52"/>
        <v>9119</v>
      </c>
      <c r="J192" s="175">
        <v>2</v>
      </c>
      <c r="K192" s="176">
        <v>75543</v>
      </c>
      <c r="L192" s="201">
        <v>2</v>
      </c>
      <c r="M192" s="194">
        <f t="shared" si="61"/>
        <v>1</v>
      </c>
      <c r="N192" s="176">
        <f t="shared" si="53"/>
        <v>37771.5</v>
      </c>
      <c r="O192" s="175">
        <v>1376</v>
      </c>
      <c r="P192" s="176">
        <v>96472328</v>
      </c>
      <c r="Q192" s="201">
        <v>1182</v>
      </c>
      <c r="R192" s="194">
        <f t="shared" si="62"/>
        <v>0.85901162790697672</v>
      </c>
      <c r="S192" s="176">
        <f t="shared" si="54"/>
        <v>81617.874788494082</v>
      </c>
      <c r="T192" s="175">
        <v>1000</v>
      </c>
      <c r="U192" s="176">
        <v>89722624</v>
      </c>
      <c r="V192" s="201">
        <v>903</v>
      </c>
      <c r="W192" s="194">
        <f t="shared" si="63"/>
        <v>0.90300000000000002</v>
      </c>
      <c r="X192" s="201">
        <f t="shared" si="55"/>
        <v>99360.602436323374</v>
      </c>
      <c r="Y192" s="175">
        <v>419</v>
      </c>
      <c r="Z192" s="176">
        <v>40362555</v>
      </c>
      <c r="AA192" s="201">
        <v>385</v>
      </c>
      <c r="AB192" s="194">
        <f t="shared" si="64"/>
        <v>0.91885441527446299</v>
      </c>
      <c r="AC192" s="176">
        <f t="shared" si="56"/>
        <v>104837.8051948052</v>
      </c>
      <c r="AD192" s="175">
        <v>133</v>
      </c>
      <c r="AE192" s="176">
        <v>14836922</v>
      </c>
      <c r="AF192" s="201">
        <v>129</v>
      </c>
      <c r="AG192" s="194">
        <f t="shared" si="65"/>
        <v>0.96992481203007519</v>
      </c>
      <c r="AH192" s="176">
        <f t="shared" si="57"/>
        <v>115014.8992248062</v>
      </c>
      <c r="AI192" s="175">
        <v>20</v>
      </c>
      <c r="AJ192" s="176">
        <v>3904330</v>
      </c>
      <c r="AK192" s="201">
        <v>19</v>
      </c>
      <c r="AL192" s="194">
        <f t="shared" si="66"/>
        <v>0.95</v>
      </c>
      <c r="AM192" s="176">
        <f t="shared" si="58"/>
        <v>205491.05263157896</v>
      </c>
      <c r="AN192" s="175">
        <f t="shared" si="67"/>
        <v>2951</v>
      </c>
      <c r="AO192" s="176">
        <f t="shared" si="67"/>
        <v>245383421</v>
      </c>
      <c r="AP192" s="201">
        <f t="shared" si="67"/>
        <v>2621</v>
      </c>
      <c r="AQ192" s="194">
        <f t="shared" si="59"/>
        <v>0.88817350050830224</v>
      </c>
      <c r="AR192" s="201">
        <f t="shared" si="60"/>
        <v>93622.060663868746</v>
      </c>
      <c r="AS192" s="69"/>
      <c r="AT192" s="69"/>
    </row>
    <row r="193" spans="1:52" ht="13.5" customHeight="1">
      <c r="A193" s="55"/>
      <c r="B193" s="283"/>
      <c r="C193" s="344"/>
      <c r="D193" s="49" t="s">
        <v>313</v>
      </c>
      <c r="E193" s="224">
        <v>7</v>
      </c>
      <c r="F193" s="212">
        <v>345233</v>
      </c>
      <c r="G193" s="209">
        <v>4</v>
      </c>
      <c r="H193" s="196">
        <f t="shared" si="51"/>
        <v>0.5714285714285714</v>
      </c>
      <c r="I193" s="212">
        <f t="shared" si="52"/>
        <v>86308.25</v>
      </c>
      <c r="J193" s="224">
        <v>3</v>
      </c>
      <c r="K193" s="212">
        <v>103809</v>
      </c>
      <c r="L193" s="209">
        <v>3</v>
      </c>
      <c r="M193" s="196">
        <f t="shared" si="61"/>
        <v>1</v>
      </c>
      <c r="N193" s="212">
        <f t="shared" si="53"/>
        <v>34603</v>
      </c>
      <c r="O193" s="224">
        <v>2410</v>
      </c>
      <c r="P193" s="212">
        <v>315544363</v>
      </c>
      <c r="Q193" s="209">
        <v>1852</v>
      </c>
      <c r="R193" s="196">
        <f t="shared" si="62"/>
        <v>0.76846473029045648</v>
      </c>
      <c r="S193" s="212">
        <f t="shared" si="54"/>
        <v>170380.3255939525</v>
      </c>
      <c r="T193" s="224">
        <v>1957</v>
      </c>
      <c r="U193" s="212">
        <v>360909487</v>
      </c>
      <c r="V193" s="209">
        <v>1679</v>
      </c>
      <c r="W193" s="196">
        <f t="shared" si="63"/>
        <v>0.85794583546244252</v>
      </c>
      <c r="X193" s="209">
        <f t="shared" si="55"/>
        <v>214955.0250148898</v>
      </c>
      <c r="Y193" s="224">
        <v>1288</v>
      </c>
      <c r="Z193" s="212">
        <v>235290650</v>
      </c>
      <c r="AA193" s="209">
        <v>1139</v>
      </c>
      <c r="AB193" s="196">
        <f t="shared" si="64"/>
        <v>0.88431677018633537</v>
      </c>
      <c r="AC193" s="212">
        <f t="shared" si="56"/>
        <v>206576.51448639156</v>
      </c>
      <c r="AD193" s="224">
        <v>726</v>
      </c>
      <c r="AE193" s="212">
        <v>149906053</v>
      </c>
      <c r="AF193" s="209">
        <v>640</v>
      </c>
      <c r="AG193" s="196">
        <f t="shared" si="65"/>
        <v>0.88154269972451793</v>
      </c>
      <c r="AH193" s="212">
        <f t="shared" si="57"/>
        <v>234228.20781250001</v>
      </c>
      <c r="AI193" s="224">
        <v>255</v>
      </c>
      <c r="AJ193" s="212">
        <v>27156618</v>
      </c>
      <c r="AK193" s="209">
        <v>211</v>
      </c>
      <c r="AL193" s="196">
        <f t="shared" si="66"/>
        <v>0.82745098039215681</v>
      </c>
      <c r="AM193" s="212">
        <f t="shared" si="58"/>
        <v>128704.35071090047</v>
      </c>
      <c r="AN193" s="224">
        <f t="shared" si="67"/>
        <v>6646</v>
      </c>
      <c r="AO193" s="212">
        <f t="shared" si="67"/>
        <v>1089256213</v>
      </c>
      <c r="AP193" s="209">
        <f t="shared" si="67"/>
        <v>5528</v>
      </c>
      <c r="AQ193" s="196">
        <f t="shared" si="59"/>
        <v>0.83177851339151365</v>
      </c>
      <c r="AR193" s="209">
        <f t="shared" si="60"/>
        <v>197043.45387120117</v>
      </c>
      <c r="AS193" s="69"/>
      <c r="AT193" s="69"/>
    </row>
    <row r="194" spans="1:52" ht="13.5" customHeight="1">
      <c r="A194" s="55"/>
      <c r="B194" s="284"/>
      <c r="C194" s="345"/>
      <c r="D194" s="53" t="s">
        <v>67</v>
      </c>
      <c r="E194" s="181">
        <v>8</v>
      </c>
      <c r="F194" s="182">
        <v>354352</v>
      </c>
      <c r="G194" s="218">
        <v>5</v>
      </c>
      <c r="H194" s="198">
        <f t="shared" si="51"/>
        <v>0.625</v>
      </c>
      <c r="I194" s="182">
        <f t="shared" si="52"/>
        <v>70870.399999999994</v>
      </c>
      <c r="J194" s="181">
        <v>5</v>
      </c>
      <c r="K194" s="182">
        <v>179352</v>
      </c>
      <c r="L194" s="218">
        <v>5</v>
      </c>
      <c r="M194" s="198">
        <f t="shared" si="61"/>
        <v>1</v>
      </c>
      <c r="N194" s="182">
        <f t="shared" si="53"/>
        <v>35870.400000000001</v>
      </c>
      <c r="O194" s="181">
        <v>3786</v>
      </c>
      <c r="P194" s="182">
        <v>412016691</v>
      </c>
      <c r="Q194" s="218">
        <v>3034</v>
      </c>
      <c r="R194" s="198">
        <f t="shared" si="62"/>
        <v>0.80137348124669838</v>
      </c>
      <c r="S194" s="182">
        <f t="shared" si="54"/>
        <v>135799.8322346737</v>
      </c>
      <c r="T194" s="181">
        <v>2957</v>
      </c>
      <c r="U194" s="182">
        <v>450632111</v>
      </c>
      <c r="V194" s="218">
        <v>2582</v>
      </c>
      <c r="W194" s="198">
        <f t="shared" si="63"/>
        <v>0.87318227933716608</v>
      </c>
      <c r="X194" s="218">
        <f t="shared" si="55"/>
        <v>174528.31564678543</v>
      </c>
      <c r="Y194" s="181">
        <v>1707</v>
      </c>
      <c r="Z194" s="182">
        <v>275653205</v>
      </c>
      <c r="AA194" s="218">
        <v>1524</v>
      </c>
      <c r="AB194" s="198">
        <f t="shared" si="64"/>
        <v>0.89279437609841827</v>
      </c>
      <c r="AC194" s="182">
        <f t="shared" si="56"/>
        <v>180874.80643044619</v>
      </c>
      <c r="AD194" s="181">
        <v>859</v>
      </c>
      <c r="AE194" s="182">
        <v>164742975</v>
      </c>
      <c r="AF194" s="218">
        <v>769</v>
      </c>
      <c r="AG194" s="198">
        <f t="shared" si="65"/>
        <v>0.89522700814901046</v>
      </c>
      <c r="AH194" s="182">
        <f t="shared" si="57"/>
        <v>214230.1365409623</v>
      </c>
      <c r="AI194" s="181">
        <v>275</v>
      </c>
      <c r="AJ194" s="182">
        <v>31060948</v>
      </c>
      <c r="AK194" s="218">
        <v>230</v>
      </c>
      <c r="AL194" s="198">
        <f t="shared" si="66"/>
        <v>0.83636363636363631</v>
      </c>
      <c r="AM194" s="182">
        <f t="shared" si="58"/>
        <v>135047.6</v>
      </c>
      <c r="AN194" s="181">
        <f t="shared" si="67"/>
        <v>9597</v>
      </c>
      <c r="AO194" s="182">
        <f t="shared" si="67"/>
        <v>1334639634</v>
      </c>
      <c r="AP194" s="218">
        <f t="shared" si="67"/>
        <v>8149</v>
      </c>
      <c r="AQ194" s="198">
        <f t="shared" si="59"/>
        <v>0.84911951651557782</v>
      </c>
      <c r="AR194" s="218">
        <f t="shared" si="60"/>
        <v>163779.55994600564</v>
      </c>
      <c r="AS194" s="69"/>
      <c r="AT194" s="69"/>
      <c r="AV194" s="2"/>
      <c r="AW194" s="59"/>
      <c r="AX194" s="59"/>
      <c r="AY194" s="59"/>
      <c r="AZ194" s="59"/>
    </row>
    <row r="195" spans="1:52" ht="13.5" customHeight="1">
      <c r="A195" s="55"/>
      <c r="B195" s="282">
        <v>64</v>
      </c>
      <c r="C195" s="343" t="s">
        <v>45</v>
      </c>
      <c r="D195" s="54" t="s">
        <v>312</v>
      </c>
      <c r="E195" s="175">
        <v>8</v>
      </c>
      <c r="F195" s="176">
        <v>395031</v>
      </c>
      <c r="G195" s="201">
        <v>5</v>
      </c>
      <c r="H195" s="194">
        <f t="shared" si="51"/>
        <v>0.625</v>
      </c>
      <c r="I195" s="176">
        <f t="shared" si="52"/>
        <v>79006.2</v>
      </c>
      <c r="J195" s="175">
        <v>7</v>
      </c>
      <c r="K195" s="176">
        <v>525095</v>
      </c>
      <c r="L195" s="201">
        <v>7</v>
      </c>
      <c r="M195" s="194">
        <f t="shared" si="61"/>
        <v>1</v>
      </c>
      <c r="N195" s="176">
        <f t="shared" si="53"/>
        <v>75013.571428571435</v>
      </c>
      <c r="O195" s="175">
        <v>809</v>
      </c>
      <c r="P195" s="176">
        <v>60961507</v>
      </c>
      <c r="Q195" s="201">
        <v>661</v>
      </c>
      <c r="R195" s="194">
        <f t="shared" si="62"/>
        <v>0.81705809641532756</v>
      </c>
      <c r="S195" s="176">
        <f t="shared" si="54"/>
        <v>92226.183055975795</v>
      </c>
      <c r="T195" s="175">
        <v>482</v>
      </c>
      <c r="U195" s="176">
        <v>40227626</v>
      </c>
      <c r="V195" s="201">
        <v>408</v>
      </c>
      <c r="W195" s="194">
        <f t="shared" si="63"/>
        <v>0.84647302904564314</v>
      </c>
      <c r="X195" s="201">
        <f t="shared" si="55"/>
        <v>98597.122549019608</v>
      </c>
      <c r="Y195" s="175">
        <v>150</v>
      </c>
      <c r="Z195" s="176">
        <v>14465334</v>
      </c>
      <c r="AA195" s="201">
        <v>129</v>
      </c>
      <c r="AB195" s="194">
        <f t="shared" si="64"/>
        <v>0.86</v>
      </c>
      <c r="AC195" s="176">
        <f t="shared" si="56"/>
        <v>112134.37209302325</v>
      </c>
      <c r="AD195" s="175">
        <v>55</v>
      </c>
      <c r="AE195" s="176">
        <v>5761027</v>
      </c>
      <c r="AF195" s="201">
        <v>47</v>
      </c>
      <c r="AG195" s="194">
        <f t="shared" si="65"/>
        <v>0.8545454545454545</v>
      </c>
      <c r="AH195" s="176">
        <f t="shared" si="57"/>
        <v>122575.0425531915</v>
      </c>
      <c r="AI195" s="175">
        <v>6</v>
      </c>
      <c r="AJ195" s="176">
        <v>355834</v>
      </c>
      <c r="AK195" s="201">
        <v>5</v>
      </c>
      <c r="AL195" s="194">
        <f t="shared" si="66"/>
        <v>0.83333333333333337</v>
      </c>
      <c r="AM195" s="176">
        <f t="shared" si="58"/>
        <v>71166.8</v>
      </c>
      <c r="AN195" s="175">
        <f t="shared" si="67"/>
        <v>1517</v>
      </c>
      <c r="AO195" s="176">
        <f t="shared" si="67"/>
        <v>122691454</v>
      </c>
      <c r="AP195" s="201">
        <f t="shared" si="67"/>
        <v>1262</v>
      </c>
      <c r="AQ195" s="194">
        <f t="shared" si="59"/>
        <v>0.83190507580751483</v>
      </c>
      <c r="AR195" s="201">
        <f t="shared" si="60"/>
        <v>97219.852614896983</v>
      </c>
      <c r="AS195" s="69"/>
      <c r="AT195" s="69"/>
      <c r="AV195" s="60"/>
      <c r="AW195" s="59"/>
      <c r="AX195" s="59"/>
      <c r="AY195" s="59"/>
      <c r="AZ195" s="59"/>
    </row>
    <row r="196" spans="1:52" ht="13.5" customHeight="1">
      <c r="A196" s="55"/>
      <c r="B196" s="283"/>
      <c r="C196" s="344"/>
      <c r="D196" s="49" t="s">
        <v>313</v>
      </c>
      <c r="E196" s="224">
        <v>36</v>
      </c>
      <c r="F196" s="212">
        <v>22247365</v>
      </c>
      <c r="G196" s="209">
        <v>32</v>
      </c>
      <c r="H196" s="196">
        <f t="shared" si="51"/>
        <v>0.88888888888888884</v>
      </c>
      <c r="I196" s="212">
        <f t="shared" si="52"/>
        <v>695230.15625</v>
      </c>
      <c r="J196" s="224">
        <v>67</v>
      </c>
      <c r="K196" s="212">
        <v>55561126</v>
      </c>
      <c r="L196" s="209">
        <v>60</v>
      </c>
      <c r="M196" s="196">
        <f t="shared" si="61"/>
        <v>0.89552238805970152</v>
      </c>
      <c r="N196" s="212">
        <f t="shared" si="53"/>
        <v>926018.76666666672</v>
      </c>
      <c r="O196" s="224">
        <v>3283</v>
      </c>
      <c r="P196" s="212">
        <v>449227631</v>
      </c>
      <c r="Q196" s="209">
        <v>2611</v>
      </c>
      <c r="R196" s="196">
        <f t="shared" si="62"/>
        <v>0.79530916844349675</v>
      </c>
      <c r="S196" s="212">
        <f t="shared" si="54"/>
        <v>172051.94599770202</v>
      </c>
      <c r="T196" s="224">
        <v>2753</v>
      </c>
      <c r="U196" s="212">
        <v>504377588</v>
      </c>
      <c r="V196" s="209">
        <v>2419</v>
      </c>
      <c r="W196" s="196">
        <f t="shared" si="63"/>
        <v>0.87867780602978574</v>
      </c>
      <c r="X196" s="209">
        <f t="shared" si="55"/>
        <v>208506.65068210004</v>
      </c>
      <c r="Y196" s="224">
        <v>1492</v>
      </c>
      <c r="Z196" s="212">
        <v>266421563</v>
      </c>
      <c r="AA196" s="209">
        <v>1336</v>
      </c>
      <c r="AB196" s="196">
        <f t="shared" si="64"/>
        <v>0.8954423592493298</v>
      </c>
      <c r="AC196" s="212">
        <f t="shared" si="56"/>
        <v>199417.3375748503</v>
      </c>
      <c r="AD196" s="224">
        <v>667</v>
      </c>
      <c r="AE196" s="212">
        <v>107415979</v>
      </c>
      <c r="AF196" s="209">
        <v>597</v>
      </c>
      <c r="AG196" s="196">
        <f t="shared" si="65"/>
        <v>0.89505247376311847</v>
      </c>
      <c r="AH196" s="212">
        <f t="shared" si="57"/>
        <v>179926.26298157455</v>
      </c>
      <c r="AI196" s="224">
        <v>232</v>
      </c>
      <c r="AJ196" s="212">
        <v>38249304</v>
      </c>
      <c r="AK196" s="209">
        <v>188</v>
      </c>
      <c r="AL196" s="196">
        <f t="shared" si="66"/>
        <v>0.81034482758620685</v>
      </c>
      <c r="AM196" s="212">
        <f t="shared" si="58"/>
        <v>203453.74468085106</v>
      </c>
      <c r="AN196" s="224">
        <f t="shared" si="67"/>
        <v>8530</v>
      </c>
      <c r="AO196" s="212">
        <f t="shared" si="67"/>
        <v>1443500556</v>
      </c>
      <c r="AP196" s="209">
        <f t="shared" si="67"/>
        <v>7243</v>
      </c>
      <c r="AQ196" s="196">
        <f t="shared" si="59"/>
        <v>0.8491207502930832</v>
      </c>
      <c r="AR196" s="209">
        <f t="shared" si="60"/>
        <v>199295.94864006626</v>
      </c>
      <c r="AS196" s="69"/>
      <c r="AT196" s="69"/>
      <c r="AV196" s="60"/>
      <c r="AW196" s="59"/>
      <c r="AX196" s="59"/>
      <c r="AY196" s="59"/>
      <c r="AZ196" s="59"/>
    </row>
    <row r="197" spans="1:52" ht="13.5" customHeight="1">
      <c r="A197" s="55"/>
      <c r="B197" s="284"/>
      <c r="C197" s="345"/>
      <c r="D197" s="53" t="s">
        <v>67</v>
      </c>
      <c r="E197" s="181">
        <v>44</v>
      </c>
      <c r="F197" s="182">
        <v>22642396</v>
      </c>
      <c r="G197" s="218">
        <v>37</v>
      </c>
      <c r="H197" s="198">
        <f t="shared" si="51"/>
        <v>0.84090909090909094</v>
      </c>
      <c r="I197" s="182">
        <f t="shared" si="52"/>
        <v>611956.64864864864</v>
      </c>
      <c r="J197" s="181">
        <v>74</v>
      </c>
      <c r="K197" s="182">
        <v>56086221</v>
      </c>
      <c r="L197" s="218">
        <v>67</v>
      </c>
      <c r="M197" s="198">
        <f t="shared" si="61"/>
        <v>0.90540540540540537</v>
      </c>
      <c r="N197" s="182">
        <f t="shared" si="53"/>
        <v>837107.77611940296</v>
      </c>
      <c r="O197" s="181">
        <v>4092</v>
      </c>
      <c r="P197" s="182">
        <v>510189138</v>
      </c>
      <c r="Q197" s="218">
        <v>3272</v>
      </c>
      <c r="R197" s="198">
        <f t="shared" si="62"/>
        <v>0.79960899315738021</v>
      </c>
      <c r="S197" s="182">
        <f t="shared" si="54"/>
        <v>155925.77567237164</v>
      </c>
      <c r="T197" s="181">
        <v>3235</v>
      </c>
      <c r="U197" s="182">
        <v>544605214</v>
      </c>
      <c r="V197" s="218">
        <v>2827</v>
      </c>
      <c r="W197" s="198">
        <f t="shared" si="63"/>
        <v>0.87387944358578051</v>
      </c>
      <c r="X197" s="218">
        <f t="shared" si="55"/>
        <v>192644.22143615139</v>
      </c>
      <c r="Y197" s="181">
        <v>1642</v>
      </c>
      <c r="Z197" s="182">
        <v>280886897</v>
      </c>
      <c r="AA197" s="218">
        <v>1465</v>
      </c>
      <c r="AB197" s="198">
        <f t="shared" si="64"/>
        <v>0.89220462850182702</v>
      </c>
      <c r="AC197" s="182">
        <f t="shared" si="56"/>
        <v>191731.67030716722</v>
      </c>
      <c r="AD197" s="181">
        <v>722</v>
      </c>
      <c r="AE197" s="182">
        <v>113177006</v>
      </c>
      <c r="AF197" s="218">
        <v>644</v>
      </c>
      <c r="AG197" s="198">
        <f t="shared" si="65"/>
        <v>0.89196675900277012</v>
      </c>
      <c r="AH197" s="182">
        <f t="shared" si="57"/>
        <v>175740.69254658386</v>
      </c>
      <c r="AI197" s="181">
        <v>238</v>
      </c>
      <c r="AJ197" s="182">
        <v>38605138</v>
      </c>
      <c r="AK197" s="218">
        <v>193</v>
      </c>
      <c r="AL197" s="198">
        <f t="shared" si="66"/>
        <v>0.81092436974789917</v>
      </c>
      <c r="AM197" s="182">
        <f t="shared" si="58"/>
        <v>200026.62176165803</v>
      </c>
      <c r="AN197" s="181">
        <f t="shared" si="67"/>
        <v>10047</v>
      </c>
      <c r="AO197" s="182">
        <f t="shared" si="67"/>
        <v>1566192010</v>
      </c>
      <c r="AP197" s="218">
        <f t="shared" si="67"/>
        <v>8505</v>
      </c>
      <c r="AQ197" s="198">
        <f t="shared" si="59"/>
        <v>0.84652134965661396</v>
      </c>
      <c r="AR197" s="218">
        <f t="shared" si="60"/>
        <v>184149.56025867138</v>
      </c>
      <c r="AS197" s="69"/>
      <c r="AT197" s="69"/>
      <c r="AV197" s="60"/>
      <c r="AW197" s="59"/>
      <c r="AX197" s="59"/>
      <c r="AY197" s="59"/>
      <c r="AZ197" s="59"/>
    </row>
    <row r="198" spans="1:52" ht="13.5" customHeight="1">
      <c r="B198" s="282">
        <v>65</v>
      </c>
      <c r="C198" s="343" t="s">
        <v>10</v>
      </c>
      <c r="D198" s="54" t="s">
        <v>312</v>
      </c>
      <c r="E198" s="175">
        <v>0</v>
      </c>
      <c r="F198" s="176">
        <v>0</v>
      </c>
      <c r="G198" s="201">
        <v>0</v>
      </c>
      <c r="H198" s="194" t="str">
        <f t="shared" ref="H198:H230" si="68">IFERROR(G198/E198,"-")</f>
        <v>-</v>
      </c>
      <c r="I198" s="176" t="str">
        <f t="shared" ref="I198:I230" si="69">IFERROR(F198/G198,"-")</f>
        <v>-</v>
      </c>
      <c r="J198" s="175">
        <v>3</v>
      </c>
      <c r="K198" s="176">
        <v>4459501</v>
      </c>
      <c r="L198" s="201">
        <v>3</v>
      </c>
      <c r="M198" s="194">
        <f t="shared" si="61"/>
        <v>1</v>
      </c>
      <c r="N198" s="176">
        <f t="shared" ref="N198:N230" si="70">IFERROR(K198/L198,"-")</f>
        <v>1486500.3333333333</v>
      </c>
      <c r="O198" s="175">
        <v>677</v>
      </c>
      <c r="P198" s="176">
        <v>53661994</v>
      </c>
      <c r="Q198" s="201">
        <v>551</v>
      </c>
      <c r="R198" s="194">
        <f t="shared" si="62"/>
        <v>0.81388478581979318</v>
      </c>
      <c r="S198" s="176">
        <f t="shared" ref="S198:S230" si="71">IFERROR(P198/Q198,"-")</f>
        <v>97390.188747731401</v>
      </c>
      <c r="T198" s="175">
        <v>435</v>
      </c>
      <c r="U198" s="176">
        <v>34436664</v>
      </c>
      <c r="V198" s="201">
        <v>370</v>
      </c>
      <c r="W198" s="194">
        <f t="shared" si="63"/>
        <v>0.85057471264367812</v>
      </c>
      <c r="X198" s="201">
        <f t="shared" ref="X198:X230" si="72">IFERROR(U198/V198,"-")</f>
        <v>93072.064864864864</v>
      </c>
      <c r="Y198" s="175">
        <v>177</v>
      </c>
      <c r="Z198" s="176">
        <v>13334897</v>
      </c>
      <c r="AA198" s="201">
        <v>161</v>
      </c>
      <c r="AB198" s="194">
        <f t="shared" si="64"/>
        <v>0.90960451977401124</v>
      </c>
      <c r="AC198" s="176">
        <f t="shared" ref="AC198:AC230" si="73">IFERROR(Z198/AA198,"-")</f>
        <v>82825.44720496895</v>
      </c>
      <c r="AD198" s="175">
        <v>43</v>
      </c>
      <c r="AE198" s="176">
        <v>3107753</v>
      </c>
      <c r="AF198" s="201">
        <v>36</v>
      </c>
      <c r="AG198" s="194">
        <f t="shared" si="65"/>
        <v>0.83720930232558144</v>
      </c>
      <c r="AH198" s="176">
        <f t="shared" ref="AH198:AH230" si="74">IFERROR(AE198/AF198,"-")</f>
        <v>86326.472222222219</v>
      </c>
      <c r="AI198" s="175">
        <v>10</v>
      </c>
      <c r="AJ198" s="176">
        <v>1479142</v>
      </c>
      <c r="AK198" s="201">
        <v>10</v>
      </c>
      <c r="AL198" s="194">
        <f t="shared" si="66"/>
        <v>1</v>
      </c>
      <c r="AM198" s="176">
        <f t="shared" ref="AM198:AM230" si="75">IFERROR(AJ198/AK198,"-")</f>
        <v>147914.20000000001</v>
      </c>
      <c r="AN198" s="175">
        <f t="shared" si="67"/>
        <v>1345</v>
      </c>
      <c r="AO198" s="176">
        <f t="shared" si="67"/>
        <v>110479951</v>
      </c>
      <c r="AP198" s="201">
        <f t="shared" si="67"/>
        <v>1131</v>
      </c>
      <c r="AQ198" s="194">
        <f t="shared" ref="AQ198:AQ230" si="76">IFERROR(AP198/AN198,"-")</f>
        <v>0.84089219330855014</v>
      </c>
      <c r="AR198" s="201">
        <f t="shared" ref="AR198:AR230" si="77">IFERROR(AO198/AP198,"-")</f>
        <v>97683.422634836432</v>
      </c>
      <c r="AS198" s="69"/>
      <c r="AT198" s="69"/>
      <c r="AV198" s="60"/>
      <c r="AW198" s="59"/>
      <c r="AX198" s="59"/>
      <c r="AY198" s="59"/>
      <c r="AZ198" s="59"/>
    </row>
    <row r="199" spans="1:52" ht="13.5" customHeight="1">
      <c r="B199" s="283"/>
      <c r="C199" s="344"/>
      <c r="D199" s="49" t="s">
        <v>313</v>
      </c>
      <c r="E199" s="224">
        <v>7</v>
      </c>
      <c r="F199" s="212">
        <v>499985</v>
      </c>
      <c r="G199" s="209">
        <v>6</v>
      </c>
      <c r="H199" s="196">
        <f t="shared" si="68"/>
        <v>0.8571428571428571</v>
      </c>
      <c r="I199" s="212">
        <f t="shared" si="69"/>
        <v>83330.833333333328</v>
      </c>
      <c r="J199" s="224">
        <v>11</v>
      </c>
      <c r="K199" s="212">
        <v>10340677</v>
      </c>
      <c r="L199" s="209">
        <v>7</v>
      </c>
      <c r="M199" s="196">
        <f t="shared" si="61"/>
        <v>0.63636363636363635</v>
      </c>
      <c r="N199" s="212">
        <f t="shared" si="70"/>
        <v>1477239.5714285714</v>
      </c>
      <c r="O199" s="224">
        <v>1487</v>
      </c>
      <c r="P199" s="212">
        <v>161168482</v>
      </c>
      <c r="Q199" s="209">
        <v>1117</v>
      </c>
      <c r="R199" s="196">
        <f t="shared" si="62"/>
        <v>0.75117686617350365</v>
      </c>
      <c r="S199" s="212">
        <f t="shared" si="71"/>
        <v>144286.91316025067</v>
      </c>
      <c r="T199" s="224">
        <v>1095</v>
      </c>
      <c r="U199" s="212">
        <v>174258589</v>
      </c>
      <c r="V199" s="209">
        <v>911</v>
      </c>
      <c r="W199" s="196">
        <f t="shared" si="63"/>
        <v>0.83196347031963469</v>
      </c>
      <c r="X199" s="209">
        <f t="shared" si="72"/>
        <v>191282.75411635565</v>
      </c>
      <c r="Y199" s="224">
        <v>717</v>
      </c>
      <c r="Z199" s="212">
        <v>144714250</v>
      </c>
      <c r="AA199" s="209">
        <v>615</v>
      </c>
      <c r="AB199" s="196">
        <f t="shared" si="64"/>
        <v>0.85774058577405854</v>
      </c>
      <c r="AC199" s="212">
        <f t="shared" si="73"/>
        <v>235307.72357723577</v>
      </c>
      <c r="AD199" s="224">
        <v>376</v>
      </c>
      <c r="AE199" s="212">
        <v>74524704</v>
      </c>
      <c r="AF199" s="209">
        <v>332</v>
      </c>
      <c r="AG199" s="196">
        <f t="shared" si="65"/>
        <v>0.88297872340425532</v>
      </c>
      <c r="AH199" s="212">
        <f t="shared" si="74"/>
        <v>224472</v>
      </c>
      <c r="AI199" s="224">
        <v>152</v>
      </c>
      <c r="AJ199" s="212">
        <v>13553974</v>
      </c>
      <c r="AK199" s="209">
        <v>124</v>
      </c>
      <c r="AL199" s="196">
        <f t="shared" si="66"/>
        <v>0.81578947368421051</v>
      </c>
      <c r="AM199" s="212">
        <f t="shared" si="75"/>
        <v>109306.24193548386</v>
      </c>
      <c r="AN199" s="224">
        <f t="shared" ref="AN199:AP227" si="78">SUM(E199,J199,O199,T199,Y199,AD199,AI199)</f>
        <v>3845</v>
      </c>
      <c r="AO199" s="212">
        <f t="shared" si="78"/>
        <v>579060661</v>
      </c>
      <c r="AP199" s="209">
        <f t="shared" si="78"/>
        <v>3112</v>
      </c>
      <c r="AQ199" s="196">
        <f t="shared" si="76"/>
        <v>0.80936280884265277</v>
      </c>
      <c r="AR199" s="209">
        <f t="shared" si="77"/>
        <v>186073.47718508999</v>
      </c>
      <c r="AS199" s="69"/>
      <c r="AT199" s="69"/>
      <c r="AV199" s="60"/>
      <c r="AW199" s="59"/>
      <c r="AX199" s="59"/>
      <c r="AY199" s="59"/>
      <c r="AZ199" s="59"/>
    </row>
    <row r="200" spans="1:52" ht="13.5" customHeight="1">
      <c r="B200" s="284"/>
      <c r="C200" s="345"/>
      <c r="D200" s="53" t="s">
        <v>67</v>
      </c>
      <c r="E200" s="181">
        <v>7</v>
      </c>
      <c r="F200" s="182">
        <v>499985</v>
      </c>
      <c r="G200" s="218">
        <v>6</v>
      </c>
      <c r="H200" s="198">
        <f t="shared" si="68"/>
        <v>0.8571428571428571</v>
      </c>
      <c r="I200" s="182">
        <f t="shared" si="69"/>
        <v>83330.833333333328</v>
      </c>
      <c r="J200" s="181">
        <v>14</v>
      </c>
      <c r="K200" s="182">
        <v>14800178</v>
      </c>
      <c r="L200" s="218">
        <v>10</v>
      </c>
      <c r="M200" s="198">
        <f t="shared" si="61"/>
        <v>0.7142857142857143</v>
      </c>
      <c r="N200" s="182">
        <f t="shared" si="70"/>
        <v>1480017.8</v>
      </c>
      <c r="O200" s="181">
        <v>2164</v>
      </c>
      <c r="P200" s="182">
        <v>214830476</v>
      </c>
      <c r="Q200" s="218">
        <v>1668</v>
      </c>
      <c r="R200" s="198">
        <f t="shared" si="62"/>
        <v>0.77079482439926061</v>
      </c>
      <c r="S200" s="182">
        <f t="shared" si="71"/>
        <v>128795.24940047962</v>
      </c>
      <c r="T200" s="181">
        <v>1530</v>
      </c>
      <c r="U200" s="182">
        <v>208695253</v>
      </c>
      <c r="V200" s="218">
        <v>1281</v>
      </c>
      <c r="W200" s="198">
        <f t="shared" si="63"/>
        <v>0.83725490196078434</v>
      </c>
      <c r="X200" s="218">
        <f t="shared" si="72"/>
        <v>162915.88836846213</v>
      </c>
      <c r="Y200" s="181">
        <v>894</v>
      </c>
      <c r="Z200" s="182">
        <v>158049147</v>
      </c>
      <c r="AA200" s="218">
        <v>776</v>
      </c>
      <c r="AB200" s="198">
        <f t="shared" si="64"/>
        <v>0.8680089485458613</v>
      </c>
      <c r="AC200" s="182">
        <f t="shared" si="73"/>
        <v>203671.58118556702</v>
      </c>
      <c r="AD200" s="181">
        <v>419</v>
      </c>
      <c r="AE200" s="182">
        <v>77632457</v>
      </c>
      <c r="AF200" s="218">
        <v>368</v>
      </c>
      <c r="AG200" s="198">
        <f t="shared" si="65"/>
        <v>0.87828162291169454</v>
      </c>
      <c r="AH200" s="182">
        <f t="shared" si="74"/>
        <v>210957.76358695651</v>
      </c>
      <c r="AI200" s="181">
        <v>162</v>
      </c>
      <c r="AJ200" s="182">
        <v>15033116</v>
      </c>
      <c r="AK200" s="218">
        <v>134</v>
      </c>
      <c r="AL200" s="198">
        <f t="shared" si="66"/>
        <v>0.8271604938271605</v>
      </c>
      <c r="AM200" s="182">
        <f t="shared" si="75"/>
        <v>112187.4328358209</v>
      </c>
      <c r="AN200" s="181">
        <f t="shared" si="78"/>
        <v>5190</v>
      </c>
      <c r="AO200" s="182">
        <f t="shared" si="78"/>
        <v>689540612</v>
      </c>
      <c r="AP200" s="218">
        <f t="shared" si="78"/>
        <v>4243</v>
      </c>
      <c r="AQ200" s="198">
        <f t="shared" si="76"/>
        <v>0.81753371868978808</v>
      </c>
      <c r="AR200" s="218">
        <f t="shared" si="77"/>
        <v>162512.51755833137</v>
      </c>
      <c r="AS200" s="69"/>
      <c r="AT200" s="69"/>
    </row>
    <row r="201" spans="1:52" ht="13.5" customHeight="1">
      <c r="B201" s="282">
        <v>66</v>
      </c>
      <c r="C201" s="343" t="s">
        <v>5</v>
      </c>
      <c r="D201" s="54" t="s">
        <v>312</v>
      </c>
      <c r="E201" s="175">
        <v>0</v>
      </c>
      <c r="F201" s="176">
        <v>0</v>
      </c>
      <c r="G201" s="201">
        <v>0</v>
      </c>
      <c r="H201" s="194" t="str">
        <f t="shared" si="68"/>
        <v>-</v>
      </c>
      <c r="I201" s="176" t="str">
        <f t="shared" si="69"/>
        <v>-</v>
      </c>
      <c r="J201" s="175">
        <v>3</v>
      </c>
      <c r="K201" s="176">
        <v>74682</v>
      </c>
      <c r="L201" s="201">
        <v>3</v>
      </c>
      <c r="M201" s="194">
        <f t="shared" ref="M201:M230" si="79">IFERROR(L201/J201,"-")</f>
        <v>1</v>
      </c>
      <c r="N201" s="176">
        <f t="shared" si="70"/>
        <v>24894</v>
      </c>
      <c r="O201" s="175">
        <v>1168</v>
      </c>
      <c r="P201" s="176">
        <v>100168495</v>
      </c>
      <c r="Q201" s="201">
        <v>967</v>
      </c>
      <c r="R201" s="194">
        <f t="shared" ref="R201:R230" si="80">IFERROR(Q201/O201,"-")</f>
        <v>0.8279109589041096</v>
      </c>
      <c r="S201" s="176">
        <f t="shared" si="71"/>
        <v>103586.8614270941</v>
      </c>
      <c r="T201" s="175">
        <v>903</v>
      </c>
      <c r="U201" s="176">
        <v>89432550</v>
      </c>
      <c r="V201" s="201">
        <v>778</v>
      </c>
      <c r="W201" s="194">
        <f t="shared" ref="W201:W230" si="81">IFERROR(V201/T201,"-")</f>
        <v>0.8615725359911407</v>
      </c>
      <c r="X201" s="201">
        <f t="shared" si="72"/>
        <v>114951.86375321337</v>
      </c>
      <c r="Y201" s="175">
        <v>419</v>
      </c>
      <c r="Z201" s="176">
        <v>45444745</v>
      </c>
      <c r="AA201" s="201">
        <v>371</v>
      </c>
      <c r="AB201" s="194">
        <f t="shared" ref="AB201:AB230" si="82">IFERROR(AA201/Y201,"-")</f>
        <v>0.88544152744630067</v>
      </c>
      <c r="AC201" s="176">
        <f t="shared" si="73"/>
        <v>122492.57412398922</v>
      </c>
      <c r="AD201" s="175">
        <v>145</v>
      </c>
      <c r="AE201" s="176">
        <v>17561357</v>
      </c>
      <c r="AF201" s="201">
        <v>134</v>
      </c>
      <c r="AG201" s="194">
        <f t="shared" ref="AG201:AG230" si="83">IFERROR(AF201/AD201,"-")</f>
        <v>0.92413793103448272</v>
      </c>
      <c r="AH201" s="176">
        <f t="shared" si="74"/>
        <v>131054.90298507463</v>
      </c>
      <c r="AI201" s="175">
        <v>40</v>
      </c>
      <c r="AJ201" s="176">
        <v>2587938</v>
      </c>
      <c r="AK201" s="201">
        <v>35</v>
      </c>
      <c r="AL201" s="194">
        <f t="shared" ref="AL201:AL230" si="84">IFERROR(AK201/AI201,"-")</f>
        <v>0.875</v>
      </c>
      <c r="AM201" s="176">
        <f t="shared" si="75"/>
        <v>73941.085714285713</v>
      </c>
      <c r="AN201" s="175">
        <f t="shared" si="78"/>
        <v>2678</v>
      </c>
      <c r="AO201" s="176">
        <f t="shared" si="78"/>
        <v>255269767</v>
      </c>
      <c r="AP201" s="201">
        <f t="shared" si="78"/>
        <v>2288</v>
      </c>
      <c r="AQ201" s="194">
        <f t="shared" si="76"/>
        <v>0.85436893203883491</v>
      </c>
      <c r="AR201" s="201">
        <f t="shared" si="77"/>
        <v>111568.95410839161</v>
      </c>
      <c r="AS201" s="69"/>
      <c r="AT201" s="69"/>
    </row>
    <row r="202" spans="1:52" ht="13.5" customHeight="1">
      <c r="B202" s="283"/>
      <c r="C202" s="344"/>
      <c r="D202" s="49" t="s">
        <v>313</v>
      </c>
      <c r="E202" s="224">
        <v>0</v>
      </c>
      <c r="F202" s="212">
        <v>0</v>
      </c>
      <c r="G202" s="209">
        <v>0</v>
      </c>
      <c r="H202" s="196" t="str">
        <f t="shared" si="68"/>
        <v>-</v>
      </c>
      <c r="I202" s="212" t="str">
        <f t="shared" si="69"/>
        <v>-</v>
      </c>
      <c r="J202" s="224">
        <v>1</v>
      </c>
      <c r="K202" s="212">
        <v>982144</v>
      </c>
      <c r="L202" s="209">
        <v>1</v>
      </c>
      <c r="M202" s="196">
        <f t="shared" si="79"/>
        <v>1</v>
      </c>
      <c r="N202" s="212">
        <f t="shared" si="70"/>
        <v>982144</v>
      </c>
      <c r="O202" s="224">
        <v>1090</v>
      </c>
      <c r="P202" s="212">
        <v>184560524</v>
      </c>
      <c r="Q202" s="209">
        <v>808</v>
      </c>
      <c r="R202" s="196">
        <f t="shared" si="80"/>
        <v>0.74128440366972481</v>
      </c>
      <c r="S202" s="212">
        <f t="shared" si="71"/>
        <v>228416.49009900991</v>
      </c>
      <c r="T202" s="224">
        <v>751</v>
      </c>
      <c r="U202" s="212">
        <v>158178105</v>
      </c>
      <c r="V202" s="209">
        <v>616</v>
      </c>
      <c r="W202" s="196">
        <f t="shared" si="81"/>
        <v>0.82023968042609852</v>
      </c>
      <c r="X202" s="209">
        <f t="shared" si="72"/>
        <v>256782.63798701297</v>
      </c>
      <c r="Y202" s="224">
        <v>476</v>
      </c>
      <c r="Z202" s="212">
        <v>84315050</v>
      </c>
      <c r="AA202" s="209">
        <v>404</v>
      </c>
      <c r="AB202" s="196">
        <f t="shared" si="82"/>
        <v>0.84873949579831931</v>
      </c>
      <c r="AC202" s="212">
        <f t="shared" si="73"/>
        <v>208700.6188118812</v>
      </c>
      <c r="AD202" s="224">
        <v>252</v>
      </c>
      <c r="AE202" s="212">
        <v>35565360</v>
      </c>
      <c r="AF202" s="209">
        <v>220</v>
      </c>
      <c r="AG202" s="196">
        <f t="shared" si="83"/>
        <v>0.87301587301587302</v>
      </c>
      <c r="AH202" s="212">
        <f t="shared" si="74"/>
        <v>161660.72727272726</v>
      </c>
      <c r="AI202" s="224">
        <v>106</v>
      </c>
      <c r="AJ202" s="212">
        <v>16507535</v>
      </c>
      <c r="AK202" s="209">
        <v>84</v>
      </c>
      <c r="AL202" s="196">
        <f t="shared" si="84"/>
        <v>0.79245283018867929</v>
      </c>
      <c r="AM202" s="212">
        <f t="shared" si="75"/>
        <v>196518.27380952382</v>
      </c>
      <c r="AN202" s="224">
        <f t="shared" si="78"/>
        <v>2676</v>
      </c>
      <c r="AO202" s="212">
        <f t="shared" si="78"/>
        <v>480108718</v>
      </c>
      <c r="AP202" s="209">
        <f t="shared" si="78"/>
        <v>2133</v>
      </c>
      <c r="AQ202" s="196">
        <f t="shared" si="76"/>
        <v>0.797085201793722</v>
      </c>
      <c r="AR202" s="209">
        <f t="shared" si="77"/>
        <v>225086.13127051102</v>
      </c>
      <c r="AS202" s="69"/>
      <c r="AT202" s="69"/>
    </row>
    <row r="203" spans="1:52" ht="13.5" customHeight="1">
      <c r="B203" s="284"/>
      <c r="C203" s="345"/>
      <c r="D203" s="53" t="s">
        <v>67</v>
      </c>
      <c r="E203" s="181">
        <v>0</v>
      </c>
      <c r="F203" s="182">
        <v>0</v>
      </c>
      <c r="G203" s="218">
        <v>0</v>
      </c>
      <c r="H203" s="198" t="str">
        <f t="shared" si="68"/>
        <v>-</v>
      </c>
      <c r="I203" s="182" t="str">
        <f t="shared" si="69"/>
        <v>-</v>
      </c>
      <c r="J203" s="181">
        <v>4</v>
      </c>
      <c r="K203" s="182">
        <v>1056826</v>
      </c>
      <c r="L203" s="218">
        <v>4</v>
      </c>
      <c r="M203" s="198">
        <f t="shared" si="79"/>
        <v>1</v>
      </c>
      <c r="N203" s="182">
        <f t="shared" si="70"/>
        <v>264206.5</v>
      </c>
      <c r="O203" s="181">
        <v>2258</v>
      </c>
      <c r="P203" s="182">
        <v>284729019</v>
      </c>
      <c r="Q203" s="218">
        <v>1775</v>
      </c>
      <c r="R203" s="198">
        <f t="shared" si="80"/>
        <v>0.78609388839681138</v>
      </c>
      <c r="S203" s="182">
        <f t="shared" si="71"/>
        <v>160410.71492957746</v>
      </c>
      <c r="T203" s="181">
        <v>1654</v>
      </c>
      <c r="U203" s="182">
        <v>247610655</v>
      </c>
      <c r="V203" s="218">
        <v>1394</v>
      </c>
      <c r="W203" s="198">
        <f t="shared" si="81"/>
        <v>0.84280532043530831</v>
      </c>
      <c r="X203" s="218">
        <f t="shared" si="72"/>
        <v>177626.00789096125</v>
      </c>
      <c r="Y203" s="181">
        <v>895</v>
      </c>
      <c r="Z203" s="182">
        <v>129759795</v>
      </c>
      <c r="AA203" s="218">
        <v>775</v>
      </c>
      <c r="AB203" s="198">
        <f t="shared" si="82"/>
        <v>0.86592178770949724</v>
      </c>
      <c r="AC203" s="182">
        <f t="shared" si="73"/>
        <v>167431.99354838711</v>
      </c>
      <c r="AD203" s="181">
        <v>397</v>
      </c>
      <c r="AE203" s="182">
        <v>53126717</v>
      </c>
      <c r="AF203" s="218">
        <v>354</v>
      </c>
      <c r="AG203" s="198">
        <f t="shared" si="83"/>
        <v>0.89168765743073053</v>
      </c>
      <c r="AH203" s="182">
        <f t="shared" si="74"/>
        <v>150075.47175141243</v>
      </c>
      <c r="AI203" s="181">
        <v>146</v>
      </c>
      <c r="AJ203" s="182">
        <v>19095473</v>
      </c>
      <c r="AK203" s="218">
        <v>119</v>
      </c>
      <c r="AL203" s="198">
        <f t="shared" si="84"/>
        <v>0.81506849315068497</v>
      </c>
      <c r="AM203" s="182">
        <f t="shared" si="75"/>
        <v>160466.15966386555</v>
      </c>
      <c r="AN203" s="181">
        <f t="shared" si="78"/>
        <v>5354</v>
      </c>
      <c r="AO203" s="182">
        <f t="shared" si="78"/>
        <v>735378485</v>
      </c>
      <c r="AP203" s="218">
        <f t="shared" si="78"/>
        <v>4421</v>
      </c>
      <c r="AQ203" s="198">
        <f t="shared" si="76"/>
        <v>0.82573776615614491</v>
      </c>
      <c r="AR203" s="218">
        <f t="shared" si="77"/>
        <v>166337.58991178466</v>
      </c>
      <c r="AS203" s="69"/>
      <c r="AT203" s="69"/>
    </row>
    <row r="204" spans="1:52" ht="13.5" customHeight="1">
      <c r="B204" s="282">
        <v>67</v>
      </c>
      <c r="C204" s="343" t="s">
        <v>6</v>
      </c>
      <c r="D204" s="54" t="s">
        <v>312</v>
      </c>
      <c r="E204" s="175">
        <v>4</v>
      </c>
      <c r="F204" s="176">
        <v>1481868</v>
      </c>
      <c r="G204" s="201">
        <v>4</v>
      </c>
      <c r="H204" s="194">
        <f t="shared" si="68"/>
        <v>1</v>
      </c>
      <c r="I204" s="176">
        <f t="shared" si="69"/>
        <v>370467</v>
      </c>
      <c r="J204" s="175">
        <v>14</v>
      </c>
      <c r="K204" s="176">
        <v>1006431</v>
      </c>
      <c r="L204" s="201">
        <v>12</v>
      </c>
      <c r="M204" s="194">
        <f t="shared" si="79"/>
        <v>0.8571428571428571</v>
      </c>
      <c r="N204" s="176">
        <f t="shared" si="70"/>
        <v>83869.25</v>
      </c>
      <c r="O204" s="175">
        <v>304</v>
      </c>
      <c r="P204" s="176">
        <v>25040216</v>
      </c>
      <c r="Q204" s="201">
        <v>256</v>
      </c>
      <c r="R204" s="194">
        <f t="shared" si="80"/>
        <v>0.84210526315789469</v>
      </c>
      <c r="S204" s="176">
        <f t="shared" si="71"/>
        <v>97813.34375</v>
      </c>
      <c r="T204" s="175">
        <v>157</v>
      </c>
      <c r="U204" s="176">
        <v>10921114</v>
      </c>
      <c r="V204" s="201">
        <v>143</v>
      </c>
      <c r="W204" s="194">
        <f t="shared" si="81"/>
        <v>0.91082802547770703</v>
      </c>
      <c r="X204" s="201">
        <f t="shared" si="72"/>
        <v>76371.426573426579</v>
      </c>
      <c r="Y204" s="175">
        <v>64</v>
      </c>
      <c r="Z204" s="176">
        <v>4790877</v>
      </c>
      <c r="AA204" s="201">
        <v>54</v>
      </c>
      <c r="AB204" s="194">
        <f t="shared" si="82"/>
        <v>0.84375</v>
      </c>
      <c r="AC204" s="176">
        <f t="shared" si="73"/>
        <v>88719.944444444438</v>
      </c>
      <c r="AD204" s="175">
        <v>14</v>
      </c>
      <c r="AE204" s="176">
        <v>931801</v>
      </c>
      <c r="AF204" s="201">
        <v>14</v>
      </c>
      <c r="AG204" s="194">
        <f t="shared" si="83"/>
        <v>1</v>
      </c>
      <c r="AH204" s="176">
        <f t="shared" si="74"/>
        <v>66557.21428571429</v>
      </c>
      <c r="AI204" s="175">
        <v>2</v>
      </c>
      <c r="AJ204" s="176">
        <v>102250</v>
      </c>
      <c r="AK204" s="201">
        <v>2</v>
      </c>
      <c r="AL204" s="194">
        <f t="shared" si="84"/>
        <v>1</v>
      </c>
      <c r="AM204" s="176">
        <f t="shared" si="75"/>
        <v>51125</v>
      </c>
      <c r="AN204" s="175">
        <f t="shared" si="78"/>
        <v>559</v>
      </c>
      <c r="AO204" s="176">
        <f t="shared" si="78"/>
        <v>44274557</v>
      </c>
      <c r="AP204" s="201">
        <f t="shared" si="78"/>
        <v>485</v>
      </c>
      <c r="AQ204" s="194">
        <f t="shared" si="76"/>
        <v>0.8676207513416816</v>
      </c>
      <c r="AR204" s="201">
        <f t="shared" si="77"/>
        <v>91287.746391752575</v>
      </c>
      <c r="AS204" s="69"/>
      <c r="AT204" s="69"/>
    </row>
    <row r="205" spans="1:52" ht="13.5" customHeight="1">
      <c r="B205" s="283"/>
      <c r="C205" s="344"/>
      <c r="D205" s="49" t="s">
        <v>313</v>
      </c>
      <c r="E205" s="224">
        <v>2</v>
      </c>
      <c r="F205" s="212">
        <v>3328573</v>
      </c>
      <c r="G205" s="209">
        <v>2</v>
      </c>
      <c r="H205" s="196">
        <f t="shared" si="68"/>
        <v>1</v>
      </c>
      <c r="I205" s="212">
        <f t="shared" si="69"/>
        <v>1664286.5</v>
      </c>
      <c r="J205" s="224">
        <v>5</v>
      </c>
      <c r="K205" s="212">
        <v>15319843</v>
      </c>
      <c r="L205" s="209">
        <v>5</v>
      </c>
      <c r="M205" s="196">
        <f t="shared" si="79"/>
        <v>1</v>
      </c>
      <c r="N205" s="212">
        <f t="shared" si="70"/>
        <v>3063968.6</v>
      </c>
      <c r="O205" s="224">
        <v>666</v>
      </c>
      <c r="P205" s="212">
        <v>125218194</v>
      </c>
      <c r="Q205" s="209">
        <v>525</v>
      </c>
      <c r="R205" s="196">
        <f t="shared" si="80"/>
        <v>0.78828828828828834</v>
      </c>
      <c r="S205" s="212">
        <f t="shared" si="71"/>
        <v>238510.84571428571</v>
      </c>
      <c r="T205" s="224">
        <v>433</v>
      </c>
      <c r="U205" s="212">
        <v>108762504</v>
      </c>
      <c r="V205" s="209">
        <v>374</v>
      </c>
      <c r="W205" s="196">
        <f t="shared" si="81"/>
        <v>0.86374133949191689</v>
      </c>
      <c r="X205" s="209">
        <f t="shared" si="72"/>
        <v>290808.83422459895</v>
      </c>
      <c r="Y205" s="224">
        <v>294</v>
      </c>
      <c r="Z205" s="212">
        <v>69077865</v>
      </c>
      <c r="AA205" s="209">
        <v>258</v>
      </c>
      <c r="AB205" s="196">
        <f t="shared" si="82"/>
        <v>0.87755102040816324</v>
      </c>
      <c r="AC205" s="212">
        <f t="shared" si="73"/>
        <v>267743.66279069765</v>
      </c>
      <c r="AD205" s="224">
        <v>186</v>
      </c>
      <c r="AE205" s="212">
        <v>29857646</v>
      </c>
      <c r="AF205" s="209">
        <v>150</v>
      </c>
      <c r="AG205" s="196">
        <f t="shared" si="83"/>
        <v>0.80645161290322576</v>
      </c>
      <c r="AH205" s="212">
        <f t="shared" si="74"/>
        <v>199050.97333333333</v>
      </c>
      <c r="AI205" s="224">
        <v>73</v>
      </c>
      <c r="AJ205" s="212">
        <v>18350514</v>
      </c>
      <c r="AK205" s="209">
        <v>58</v>
      </c>
      <c r="AL205" s="196">
        <f t="shared" si="84"/>
        <v>0.79452054794520544</v>
      </c>
      <c r="AM205" s="212">
        <f t="shared" si="75"/>
        <v>316388.1724137931</v>
      </c>
      <c r="AN205" s="224">
        <f t="shared" si="78"/>
        <v>1659</v>
      </c>
      <c r="AO205" s="212">
        <f t="shared" si="78"/>
        <v>369915139</v>
      </c>
      <c r="AP205" s="209">
        <f t="shared" si="78"/>
        <v>1372</v>
      </c>
      <c r="AQ205" s="196">
        <f t="shared" si="76"/>
        <v>0.8270042194092827</v>
      </c>
      <c r="AR205" s="209">
        <f t="shared" si="77"/>
        <v>269617.44825072883</v>
      </c>
      <c r="AS205" s="69"/>
      <c r="AT205" s="69"/>
    </row>
    <row r="206" spans="1:52" ht="13.5" customHeight="1">
      <c r="B206" s="284"/>
      <c r="C206" s="345"/>
      <c r="D206" s="53" t="s">
        <v>67</v>
      </c>
      <c r="E206" s="181">
        <v>6</v>
      </c>
      <c r="F206" s="182">
        <v>4810441</v>
      </c>
      <c r="G206" s="218">
        <v>6</v>
      </c>
      <c r="H206" s="198">
        <f t="shared" si="68"/>
        <v>1</v>
      </c>
      <c r="I206" s="182">
        <f t="shared" si="69"/>
        <v>801740.16666666663</v>
      </c>
      <c r="J206" s="181">
        <v>19</v>
      </c>
      <c r="K206" s="182">
        <v>16326274</v>
      </c>
      <c r="L206" s="218">
        <v>17</v>
      </c>
      <c r="M206" s="198">
        <f t="shared" si="79"/>
        <v>0.89473684210526316</v>
      </c>
      <c r="N206" s="182">
        <f t="shared" si="70"/>
        <v>960369.0588235294</v>
      </c>
      <c r="O206" s="181">
        <v>970</v>
      </c>
      <c r="P206" s="182">
        <v>150258410</v>
      </c>
      <c r="Q206" s="218">
        <v>781</v>
      </c>
      <c r="R206" s="198">
        <f t="shared" si="80"/>
        <v>0.80515463917525776</v>
      </c>
      <c r="S206" s="182">
        <f t="shared" si="71"/>
        <v>192392.33034571062</v>
      </c>
      <c r="T206" s="181">
        <v>590</v>
      </c>
      <c r="U206" s="182">
        <v>119683618</v>
      </c>
      <c r="V206" s="218">
        <v>517</v>
      </c>
      <c r="W206" s="198">
        <f t="shared" si="81"/>
        <v>0.87627118644067792</v>
      </c>
      <c r="X206" s="218">
        <f t="shared" si="72"/>
        <v>231496.35976789167</v>
      </c>
      <c r="Y206" s="181">
        <v>358</v>
      </c>
      <c r="Z206" s="182">
        <v>73868742</v>
      </c>
      <c r="AA206" s="218">
        <v>312</v>
      </c>
      <c r="AB206" s="198">
        <f t="shared" si="82"/>
        <v>0.87150837988826813</v>
      </c>
      <c r="AC206" s="182">
        <f t="shared" si="73"/>
        <v>236758.78846153847</v>
      </c>
      <c r="AD206" s="181">
        <v>200</v>
      </c>
      <c r="AE206" s="182">
        <v>30789447</v>
      </c>
      <c r="AF206" s="218">
        <v>164</v>
      </c>
      <c r="AG206" s="198">
        <f t="shared" si="83"/>
        <v>0.82</v>
      </c>
      <c r="AH206" s="182">
        <f t="shared" si="74"/>
        <v>187740.53048780488</v>
      </c>
      <c r="AI206" s="181">
        <v>75</v>
      </c>
      <c r="AJ206" s="182">
        <v>18452764</v>
      </c>
      <c r="AK206" s="218">
        <v>60</v>
      </c>
      <c r="AL206" s="198">
        <f t="shared" si="84"/>
        <v>0.8</v>
      </c>
      <c r="AM206" s="182">
        <f t="shared" si="75"/>
        <v>307546.06666666665</v>
      </c>
      <c r="AN206" s="181">
        <f t="shared" si="78"/>
        <v>2218</v>
      </c>
      <c r="AO206" s="182">
        <f t="shared" si="78"/>
        <v>414189696</v>
      </c>
      <c r="AP206" s="218">
        <f t="shared" si="78"/>
        <v>1857</v>
      </c>
      <c r="AQ206" s="198">
        <f t="shared" si="76"/>
        <v>0.8372407574391344</v>
      </c>
      <c r="AR206" s="218">
        <f t="shared" si="77"/>
        <v>223042.37802907915</v>
      </c>
      <c r="AS206" s="69"/>
      <c r="AT206" s="69"/>
    </row>
    <row r="207" spans="1:52" ht="13.5" customHeight="1">
      <c r="B207" s="282">
        <v>68</v>
      </c>
      <c r="C207" s="343" t="s">
        <v>46</v>
      </c>
      <c r="D207" s="54" t="s">
        <v>312</v>
      </c>
      <c r="E207" s="175">
        <v>1</v>
      </c>
      <c r="F207" s="176">
        <v>30969</v>
      </c>
      <c r="G207" s="201">
        <v>1</v>
      </c>
      <c r="H207" s="194">
        <f t="shared" si="68"/>
        <v>1</v>
      </c>
      <c r="I207" s="176">
        <f t="shared" si="69"/>
        <v>30969</v>
      </c>
      <c r="J207" s="175">
        <v>3</v>
      </c>
      <c r="K207" s="176">
        <v>256183</v>
      </c>
      <c r="L207" s="201">
        <v>3</v>
      </c>
      <c r="M207" s="194">
        <f t="shared" si="79"/>
        <v>1</v>
      </c>
      <c r="N207" s="176">
        <f t="shared" si="70"/>
        <v>85394.333333333328</v>
      </c>
      <c r="O207" s="175">
        <v>287</v>
      </c>
      <c r="P207" s="176">
        <v>37764503</v>
      </c>
      <c r="Q207" s="201">
        <v>262</v>
      </c>
      <c r="R207" s="194">
        <f t="shared" si="80"/>
        <v>0.91289198606271782</v>
      </c>
      <c r="S207" s="176">
        <f t="shared" si="71"/>
        <v>144139.32442748093</v>
      </c>
      <c r="T207" s="175">
        <v>182</v>
      </c>
      <c r="U207" s="176">
        <v>24198587</v>
      </c>
      <c r="V207" s="201">
        <v>167</v>
      </c>
      <c r="W207" s="194">
        <f t="shared" si="81"/>
        <v>0.91758241758241754</v>
      </c>
      <c r="X207" s="201">
        <f t="shared" si="72"/>
        <v>144901.71856287424</v>
      </c>
      <c r="Y207" s="175">
        <v>83</v>
      </c>
      <c r="Z207" s="176">
        <v>12924961</v>
      </c>
      <c r="AA207" s="201">
        <v>79</v>
      </c>
      <c r="AB207" s="194">
        <f t="shared" si="82"/>
        <v>0.95180722891566261</v>
      </c>
      <c r="AC207" s="176">
        <f t="shared" si="73"/>
        <v>163607.1012658228</v>
      </c>
      <c r="AD207" s="175">
        <v>23</v>
      </c>
      <c r="AE207" s="176">
        <v>1825553</v>
      </c>
      <c r="AF207" s="201">
        <v>23</v>
      </c>
      <c r="AG207" s="194">
        <f t="shared" si="83"/>
        <v>1</v>
      </c>
      <c r="AH207" s="176">
        <f t="shared" si="74"/>
        <v>79371.869565217392</v>
      </c>
      <c r="AI207" s="175">
        <v>6</v>
      </c>
      <c r="AJ207" s="176">
        <v>529962</v>
      </c>
      <c r="AK207" s="201">
        <v>5</v>
      </c>
      <c r="AL207" s="194">
        <f t="shared" si="84"/>
        <v>0.83333333333333337</v>
      </c>
      <c r="AM207" s="176">
        <f t="shared" si="75"/>
        <v>105992.4</v>
      </c>
      <c r="AN207" s="175">
        <f t="shared" si="78"/>
        <v>585</v>
      </c>
      <c r="AO207" s="176">
        <f t="shared" si="78"/>
        <v>77530718</v>
      </c>
      <c r="AP207" s="201">
        <f t="shared" si="78"/>
        <v>540</v>
      </c>
      <c r="AQ207" s="194">
        <f t="shared" si="76"/>
        <v>0.92307692307692313</v>
      </c>
      <c r="AR207" s="201">
        <f t="shared" si="77"/>
        <v>143575.40370370369</v>
      </c>
      <c r="AS207" s="69"/>
      <c r="AT207" s="69"/>
    </row>
    <row r="208" spans="1:52" ht="13.5" customHeight="1">
      <c r="B208" s="283"/>
      <c r="C208" s="344"/>
      <c r="D208" s="49" t="s">
        <v>313</v>
      </c>
      <c r="E208" s="224">
        <v>7</v>
      </c>
      <c r="F208" s="212">
        <v>732317</v>
      </c>
      <c r="G208" s="209">
        <v>6</v>
      </c>
      <c r="H208" s="196">
        <f t="shared" si="68"/>
        <v>0.8571428571428571</v>
      </c>
      <c r="I208" s="212">
        <f t="shared" si="69"/>
        <v>122052.83333333333</v>
      </c>
      <c r="J208" s="224">
        <v>9</v>
      </c>
      <c r="K208" s="212">
        <v>9811564</v>
      </c>
      <c r="L208" s="209">
        <v>9</v>
      </c>
      <c r="M208" s="196">
        <f t="shared" si="79"/>
        <v>1</v>
      </c>
      <c r="N208" s="212">
        <f t="shared" si="70"/>
        <v>1090173.7777777778</v>
      </c>
      <c r="O208" s="224">
        <v>762</v>
      </c>
      <c r="P208" s="212">
        <v>155521698</v>
      </c>
      <c r="Q208" s="209">
        <v>637</v>
      </c>
      <c r="R208" s="196">
        <f t="shared" si="80"/>
        <v>0.83595800524934383</v>
      </c>
      <c r="S208" s="212">
        <f t="shared" si="71"/>
        <v>244147.09262166405</v>
      </c>
      <c r="T208" s="224">
        <v>627</v>
      </c>
      <c r="U208" s="212">
        <v>95608192</v>
      </c>
      <c r="V208" s="209">
        <v>554</v>
      </c>
      <c r="W208" s="196">
        <f t="shared" si="81"/>
        <v>0.88357256778309412</v>
      </c>
      <c r="X208" s="209">
        <f t="shared" si="72"/>
        <v>172577.96389891696</v>
      </c>
      <c r="Y208" s="224">
        <v>464</v>
      </c>
      <c r="Z208" s="212">
        <v>68286492</v>
      </c>
      <c r="AA208" s="209">
        <v>413</v>
      </c>
      <c r="AB208" s="196">
        <f t="shared" si="82"/>
        <v>0.89008620689655171</v>
      </c>
      <c r="AC208" s="212">
        <f t="shared" si="73"/>
        <v>165342.59564164648</v>
      </c>
      <c r="AD208" s="224">
        <v>200</v>
      </c>
      <c r="AE208" s="212">
        <v>33803863</v>
      </c>
      <c r="AF208" s="209">
        <v>180</v>
      </c>
      <c r="AG208" s="196">
        <f t="shared" si="83"/>
        <v>0.9</v>
      </c>
      <c r="AH208" s="212">
        <f t="shared" si="74"/>
        <v>187799.23888888888</v>
      </c>
      <c r="AI208" s="224">
        <v>84</v>
      </c>
      <c r="AJ208" s="212">
        <v>15683001</v>
      </c>
      <c r="AK208" s="209">
        <v>60</v>
      </c>
      <c r="AL208" s="196">
        <f t="shared" si="84"/>
        <v>0.7142857142857143</v>
      </c>
      <c r="AM208" s="212">
        <f t="shared" si="75"/>
        <v>261383.35</v>
      </c>
      <c r="AN208" s="224">
        <f t="shared" si="78"/>
        <v>2153</v>
      </c>
      <c r="AO208" s="212">
        <f t="shared" si="78"/>
        <v>379447127</v>
      </c>
      <c r="AP208" s="209">
        <f t="shared" si="78"/>
        <v>1859</v>
      </c>
      <c r="AQ208" s="196">
        <f t="shared" si="76"/>
        <v>0.8634463539247561</v>
      </c>
      <c r="AR208" s="209">
        <f t="shared" si="77"/>
        <v>204113.57019903173</v>
      </c>
      <c r="AS208" s="69"/>
      <c r="AT208" s="69"/>
    </row>
    <row r="209" spans="1:52" ht="13.5" customHeight="1">
      <c r="B209" s="284"/>
      <c r="C209" s="345"/>
      <c r="D209" s="53" t="s">
        <v>67</v>
      </c>
      <c r="E209" s="181">
        <v>8</v>
      </c>
      <c r="F209" s="182">
        <v>763286</v>
      </c>
      <c r="G209" s="218">
        <v>7</v>
      </c>
      <c r="H209" s="198">
        <f t="shared" si="68"/>
        <v>0.875</v>
      </c>
      <c r="I209" s="182">
        <f t="shared" si="69"/>
        <v>109040.85714285714</v>
      </c>
      <c r="J209" s="181">
        <v>12</v>
      </c>
      <c r="K209" s="182">
        <v>10067747</v>
      </c>
      <c r="L209" s="218">
        <v>12</v>
      </c>
      <c r="M209" s="198">
        <f t="shared" si="79"/>
        <v>1</v>
      </c>
      <c r="N209" s="182">
        <f t="shared" si="70"/>
        <v>838978.91666666663</v>
      </c>
      <c r="O209" s="181">
        <v>1049</v>
      </c>
      <c r="P209" s="182">
        <v>193286201</v>
      </c>
      <c r="Q209" s="218">
        <v>899</v>
      </c>
      <c r="R209" s="198">
        <f t="shared" si="80"/>
        <v>0.85700667302192568</v>
      </c>
      <c r="S209" s="182">
        <f t="shared" si="71"/>
        <v>215001.3359288098</v>
      </c>
      <c r="T209" s="181">
        <v>809</v>
      </c>
      <c r="U209" s="182">
        <v>119806779</v>
      </c>
      <c r="V209" s="218">
        <v>721</v>
      </c>
      <c r="W209" s="198">
        <f t="shared" si="81"/>
        <v>0.89122373300370827</v>
      </c>
      <c r="X209" s="218">
        <f t="shared" si="72"/>
        <v>166167.51595006936</v>
      </c>
      <c r="Y209" s="181">
        <v>547</v>
      </c>
      <c r="Z209" s="182">
        <v>81211453</v>
      </c>
      <c r="AA209" s="218">
        <v>492</v>
      </c>
      <c r="AB209" s="198">
        <f t="shared" si="82"/>
        <v>0.89945155393053011</v>
      </c>
      <c r="AC209" s="182">
        <f t="shared" si="73"/>
        <v>165063.92886178862</v>
      </c>
      <c r="AD209" s="181">
        <v>223</v>
      </c>
      <c r="AE209" s="182">
        <v>35629416</v>
      </c>
      <c r="AF209" s="218">
        <v>203</v>
      </c>
      <c r="AG209" s="198">
        <f t="shared" si="83"/>
        <v>0.91031390134529144</v>
      </c>
      <c r="AH209" s="182">
        <f t="shared" si="74"/>
        <v>175514.36453201971</v>
      </c>
      <c r="AI209" s="181">
        <v>90</v>
      </c>
      <c r="AJ209" s="182">
        <v>16212963</v>
      </c>
      <c r="AK209" s="218">
        <v>65</v>
      </c>
      <c r="AL209" s="198">
        <f t="shared" si="84"/>
        <v>0.72222222222222221</v>
      </c>
      <c r="AM209" s="182">
        <f t="shared" si="75"/>
        <v>249430.2</v>
      </c>
      <c r="AN209" s="181">
        <f t="shared" si="78"/>
        <v>2738</v>
      </c>
      <c r="AO209" s="182">
        <f t="shared" si="78"/>
        <v>456977845</v>
      </c>
      <c r="AP209" s="218">
        <f t="shared" si="78"/>
        <v>2399</v>
      </c>
      <c r="AQ209" s="198">
        <f t="shared" si="76"/>
        <v>0.87618699780861942</v>
      </c>
      <c r="AR209" s="218">
        <f t="shared" si="77"/>
        <v>190486.80491871614</v>
      </c>
      <c r="AS209" s="69"/>
      <c r="AT209" s="69"/>
    </row>
    <row r="210" spans="1:52" ht="13.5" customHeight="1">
      <c r="B210" s="282">
        <v>69</v>
      </c>
      <c r="C210" s="343" t="s">
        <v>47</v>
      </c>
      <c r="D210" s="54" t="s">
        <v>312</v>
      </c>
      <c r="E210" s="175">
        <v>3</v>
      </c>
      <c r="F210" s="176">
        <v>194619</v>
      </c>
      <c r="G210" s="201">
        <v>2</v>
      </c>
      <c r="H210" s="194">
        <f t="shared" si="68"/>
        <v>0.66666666666666663</v>
      </c>
      <c r="I210" s="176">
        <f t="shared" si="69"/>
        <v>97309.5</v>
      </c>
      <c r="J210" s="175">
        <v>6</v>
      </c>
      <c r="K210" s="176">
        <v>301587</v>
      </c>
      <c r="L210" s="201">
        <v>5</v>
      </c>
      <c r="M210" s="194">
        <f t="shared" si="79"/>
        <v>0.83333333333333337</v>
      </c>
      <c r="N210" s="176">
        <f t="shared" si="70"/>
        <v>60317.4</v>
      </c>
      <c r="O210" s="175">
        <v>886</v>
      </c>
      <c r="P210" s="176">
        <v>60002587</v>
      </c>
      <c r="Q210" s="201">
        <v>718</v>
      </c>
      <c r="R210" s="194">
        <f t="shared" si="80"/>
        <v>0.81038374717832962</v>
      </c>
      <c r="S210" s="176">
        <f t="shared" si="71"/>
        <v>83569.062674094705</v>
      </c>
      <c r="T210" s="175">
        <v>472</v>
      </c>
      <c r="U210" s="176">
        <v>46337498</v>
      </c>
      <c r="V210" s="201">
        <v>407</v>
      </c>
      <c r="W210" s="194">
        <f t="shared" si="81"/>
        <v>0.86228813559322037</v>
      </c>
      <c r="X210" s="201">
        <f t="shared" si="72"/>
        <v>113851.34643734644</v>
      </c>
      <c r="Y210" s="175">
        <v>176</v>
      </c>
      <c r="Z210" s="176">
        <v>27510671</v>
      </c>
      <c r="AA210" s="201">
        <v>159</v>
      </c>
      <c r="AB210" s="194">
        <f t="shared" si="82"/>
        <v>0.90340909090909094</v>
      </c>
      <c r="AC210" s="176">
        <f t="shared" si="73"/>
        <v>173023.08805031446</v>
      </c>
      <c r="AD210" s="175">
        <v>34</v>
      </c>
      <c r="AE210" s="176">
        <v>2253265</v>
      </c>
      <c r="AF210" s="201">
        <v>29</v>
      </c>
      <c r="AG210" s="194">
        <f t="shared" si="83"/>
        <v>0.8529411764705882</v>
      </c>
      <c r="AH210" s="176">
        <f t="shared" si="74"/>
        <v>77698.793103448275</v>
      </c>
      <c r="AI210" s="175">
        <v>9</v>
      </c>
      <c r="AJ210" s="176">
        <v>523034</v>
      </c>
      <c r="AK210" s="201">
        <v>8</v>
      </c>
      <c r="AL210" s="194">
        <f t="shared" si="84"/>
        <v>0.88888888888888884</v>
      </c>
      <c r="AM210" s="176">
        <f t="shared" si="75"/>
        <v>65379.25</v>
      </c>
      <c r="AN210" s="175">
        <f t="shared" si="78"/>
        <v>1586</v>
      </c>
      <c r="AO210" s="176">
        <f t="shared" si="78"/>
        <v>137123261</v>
      </c>
      <c r="AP210" s="201">
        <f t="shared" si="78"/>
        <v>1328</v>
      </c>
      <c r="AQ210" s="194">
        <f t="shared" si="76"/>
        <v>0.83732660781841106</v>
      </c>
      <c r="AR210" s="201">
        <f t="shared" si="77"/>
        <v>103255.46762048193</v>
      </c>
      <c r="AS210" s="69"/>
      <c r="AT210" s="69"/>
    </row>
    <row r="211" spans="1:52" ht="13.5" customHeight="1">
      <c r="B211" s="283"/>
      <c r="C211" s="344"/>
      <c r="D211" s="49" t="s">
        <v>313</v>
      </c>
      <c r="E211" s="224">
        <v>7</v>
      </c>
      <c r="F211" s="212">
        <v>419995</v>
      </c>
      <c r="G211" s="209">
        <v>5</v>
      </c>
      <c r="H211" s="196">
        <f t="shared" si="68"/>
        <v>0.7142857142857143</v>
      </c>
      <c r="I211" s="212">
        <f t="shared" si="69"/>
        <v>83999</v>
      </c>
      <c r="J211" s="224">
        <v>17</v>
      </c>
      <c r="K211" s="212">
        <v>675282</v>
      </c>
      <c r="L211" s="209">
        <v>12</v>
      </c>
      <c r="M211" s="196">
        <f t="shared" si="79"/>
        <v>0.70588235294117652</v>
      </c>
      <c r="N211" s="212">
        <f t="shared" si="70"/>
        <v>56273.5</v>
      </c>
      <c r="O211" s="224">
        <v>2317</v>
      </c>
      <c r="P211" s="212">
        <v>319907946</v>
      </c>
      <c r="Q211" s="209">
        <v>1837</v>
      </c>
      <c r="R211" s="196">
        <f t="shared" si="80"/>
        <v>0.7928355632283125</v>
      </c>
      <c r="S211" s="212">
        <f t="shared" si="71"/>
        <v>174146.94937397933</v>
      </c>
      <c r="T211" s="224">
        <v>1745</v>
      </c>
      <c r="U211" s="212">
        <v>295216563</v>
      </c>
      <c r="V211" s="209">
        <v>1540</v>
      </c>
      <c r="W211" s="196">
        <f t="shared" si="81"/>
        <v>0.88252148997134672</v>
      </c>
      <c r="X211" s="209">
        <f t="shared" si="72"/>
        <v>191699.06688311687</v>
      </c>
      <c r="Y211" s="224">
        <v>990</v>
      </c>
      <c r="Z211" s="212">
        <v>164861854</v>
      </c>
      <c r="AA211" s="209">
        <v>892</v>
      </c>
      <c r="AB211" s="196">
        <f t="shared" si="82"/>
        <v>0.90101010101010104</v>
      </c>
      <c r="AC211" s="212">
        <f t="shared" si="73"/>
        <v>184822.70627802692</v>
      </c>
      <c r="AD211" s="224">
        <v>453</v>
      </c>
      <c r="AE211" s="212">
        <v>82279298</v>
      </c>
      <c r="AF211" s="209">
        <v>404</v>
      </c>
      <c r="AG211" s="196">
        <f t="shared" si="83"/>
        <v>0.89183222958057395</v>
      </c>
      <c r="AH211" s="212">
        <f t="shared" si="74"/>
        <v>203661.62871287129</v>
      </c>
      <c r="AI211" s="224">
        <v>182</v>
      </c>
      <c r="AJ211" s="212">
        <v>21560856</v>
      </c>
      <c r="AK211" s="209">
        <v>153</v>
      </c>
      <c r="AL211" s="196">
        <f t="shared" si="84"/>
        <v>0.84065934065934067</v>
      </c>
      <c r="AM211" s="212">
        <f t="shared" si="75"/>
        <v>140920.62745098039</v>
      </c>
      <c r="AN211" s="224">
        <f t="shared" si="78"/>
        <v>5711</v>
      </c>
      <c r="AO211" s="212">
        <f t="shared" si="78"/>
        <v>884921794</v>
      </c>
      <c r="AP211" s="209">
        <f t="shared" si="78"/>
        <v>4843</v>
      </c>
      <c r="AQ211" s="196">
        <f t="shared" si="76"/>
        <v>0.84801260724916827</v>
      </c>
      <c r="AR211" s="209">
        <f t="shared" si="77"/>
        <v>182721.82407598596</v>
      </c>
      <c r="AS211" s="69"/>
      <c r="AT211" s="69"/>
    </row>
    <row r="212" spans="1:52" ht="13.5" customHeight="1">
      <c r="B212" s="284"/>
      <c r="C212" s="345"/>
      <c r="D212" s="53" t="s">
        <v>67</v>
      </c>
      <c r="E212" s="181">
        <v>10</v>
      </c>
      <c r="F212" s="182">
        <v>614614</v>
      </c>
      <c r="G212" s="218">
        <v>7</v>
      </c>
      <c r="H212" s="198">
        <f t="shared" si="68"/>
        <v>0.7</v>
      </c>
      <c r="I212" s="182">
        <f t="shared" si="69"/>
        <v>87802</v>
      </c>
      <c r="J212" s="181">
        <v>23</v>
      </c>
      <c r="K212" s="182">
        <v>976869</v>
      </c>
      <c r="L212" s="218">
        <v>17</v>
      </c>
      <c r="M212" s="198">
        <f t="shared" si="79"/>
        <v>0.73913043478260865</v>
      </c>
      <c r="N212" s="182">
        <f t="shared" si="70"/>
        <v>57462.882352941175</v>
      </c>
      <c r="O212" s="181">
        <v>3203</v>
      </c>
      <c r="P212" s="182">
        <v>379910533</v>
      </c>
      <c r="Q212" s="218">
        <v>2555</v>
      </c>
      <c r="R212" s="198">
        <f t="shared" si="80"/>
        <v>0.79768966593818291</v>
      </c>
      <c r="S212" s="182">
        <f t="shared" si="71"/>
        <v>148692.96790606654</v>
      </c>
      <c r="T212" s="181">
        <v>2217</v>
      </c>
      <c r="U212" s="182">
        <v>341554061</v>
      </c>
      <c r="V212" s="218">
        <v>1947</v>
      </c>
      <c r="W212" s="198">
        <f t="shared" si="81"/>
        <v>0.878213802435724</v>
      </c>
      <c r="X212" s="218">
        <f t="shared" si="72"/>
        <v>175425.81458654339</v>
      </c>
      <c r="Y212" s="181">
        <v>1166</v>
      </c>
      <c r="Z212" s="182">
        <v>192372525</v>
      </c>
      <c r="AA212" s="218">
        <v>1051</v>
      </c>
      <c r="AB212" s="198">
        <f t="shared" si="82"/>
        <v>0.90137221269296741</v>
      </c>
      <c r="AC212" s="182">
        <f t="shared" si="73"/>
        <v>183037.60704091343</v>
      </c>
      <c r="AD212" s="181">
        <v>487</v>
      </c>
      <c r="AE212" s="182">
        <v>84532563</v>
      </c>
      <c r="AF212" s="218">
        <v>433</v>
      </c>
      <c r="AG212" s="198">
        <f t="shared" si="83"/>
        <v>0.88911704312114992</v>
      </c>
      <c r="AH212" s="182">
        <f t="shared" si="74"/>
        <v>195225.31870669746</v>
      </c>
      <c r="AI212" s="181">
        <v>191</v>
      </c>
      <c r="AJ212" s="182">
        <v>22083890</v>
      </c>
      <c r="AK212" s="218">
        <v>161</v>
      </c>
      <c r="AL212" s="198">
        <f t="shared" si="84"/>
        <v>0.84293193717277481</v>
      </c>
      <c r="AM212" s="182">
        <f t="shared" si="75"/>
        <v>137167.01863354037</v>
      </c>
      <c r="AN212" s="181">
        <f t="shared" si="78"/>
        <v>7297</v>
      </c>
      <c r="AO212" s="182">
        <f t="shared" si="78"/>
        <v>1022045055</v>
      </c>
      <c r="AP212" s="218">
        <f t="shared" si="78"/>
        <v>6171</v>
      </c>
      <c r="AQ212" s="198">
        <f t="shared" si="76"/>
        <v>0.84569000959298346</v>
      </c>
      <c r="AR212" s="218">
        <f t="shared" si="77"/>
        <v>165620.65386485172</v>
      </c>
      <c r="AS212" s="69"/>
      <c r="AT212" s="69"/>
    </row>
    <row r="213" spans="1:52" ht="13.5" customHeight="1">
      <c r="B213" s="282">
        <v>70</v>
      </c>
      <c r="C213" s="343" t="s">
        <v>48</v>
      </c>
      <c r="D213" s="54" t="s">
        <v>312</v>
      </c>
      <c r="E213" s="175">
        <v>0</v>
      </c>
      <c r="F213" s="176">
        <v>0</v>
      </c>
      <c r="G213" s="201">
        <v>0</v>
      </c>
      <c r="H213" s="194" t="str">
        <f t="shared" si="68"/>
        <v>-</v>
      </c>
      <c r="I213" s="176" t="str">
        <f t="shared" si="69"/>
        <v>-</v>
      </c>
      <c r="J213" s="175">
        <v>0</v>
      </c>
      <c r="K213" s="176">
        <v>0</v>
      </c>
      <c r="L213" s="201">
        <v>0</v>
      </c>
      <c r="M213" s="194" t="str">
        <f t="shared" si="79"/>
        <v>-</v>
      </c>
      <c r="N213" s="176" t="str">
        <f t="shared" si="70"/>
        <v>-</v>
      </c>
      <c r="O213" s="175">
        <v>145</v>
      </c>
      <c r="P213" s="176">
        <v>17439155</v>
      </c>
      <c r="Q213" s="201">
        <v>133</v>
      </c>
      <c r="R213" s="194">
        <f t="shared" si="80"/>
        <v>0.91724137931034477</v>
      </c>
      <c r="S213" s="176">
        <f t="shared" si="71"/>
        <v>131121.46616541353</v>
      </c>
      <c r="T213" s="175">
        <v>97</v>
      </c>
      <c r="U213" s="176">
        <v>6782260</v>
      </c>
      <c r="V213" s="201">
        <v>86</v>
      </c>
      <c r="W213" s="194">
        <f t="shared" si="81"/>
        <v>0.88659793814432986</v>
      </c>
      <c r="X213" s="201">
        <f t="shared" si="72"/>
        <v>78863.488372093023</v>
      </c>
      <c r="Y213" s="175">
        <v>44</v>
      </c>
      <c r="Z213" s="176">
        <v>3322456</v>
      </c>
      <c r="AA213" s="201">
        <v>42</v>
      </c>
      <c r="AB213" s="194">
        <f t="shared" si="82"/>
        <v>0.95454545454545459</v>
      </c>
      <c r="AC213" s="176">
        <f t="shared" si="73"/>
        <v>79106.095238095237</v>
      </c>
      <c r="AD213" s="175">
        <v>16</v>
      </c>
      <c r="AE213" s="176">
        <v>1186773</v>
      </c>
      <c r="AF213" s="201">
        <v>14</v>
      </c>
      <c r="AG213" s="194">
        <f t="shared" si="83"/>
        <v>0.875</v>
      </c>
      <c r="AH213" s="176">
        <f t="shared" si="74"/>
        <v>84769.5</v>
      </c>
      <c r="AI213" s="175">
        <v>4</v>
      </c>
      <c r="AJ213" s="176">
        <v>492460</v>
      </c>
      <c r="AK213" s="201">
        <v>4</v>
      </c>
      <c r="AL213" s="194">
        <f t="shared" si="84"/>
        <v>1</v>
      </c>
      <c r="AM213" s="176">
        <f t="shared" si="75"/>
        <v>123115</v>
      </c>
      <c r="AN213" s="175">
        <f t="shared" si="78"/>
        <v>306</v>
      </c>
      <c r="AO213" s="176">
        <f t="shared" si="78"/>
        <v>29223104</v>
      </c>
      <c r="AP213" s="201">
        <f t="shared" si="78"/>
        <v>279</v>
      </c>
      <c r="AQ213" s="194">
        <f t="shared" si="76"/>
        <v>0.91176470588235292</v>
      </c>
      <c r="AR213" s="201">
        <f t="shared" si="77"/>
        <v>104742.3082437276</v>
      </c>
      <c r="AS213" s="69"/>
      <c r="AT213" s="69"/>
    </row>
    <row r="214" spans="1:52" ht="13.5" customHeight="1">
      <c r="A214" s="55"/>
      <c r="B214" s="283"/>
      <c r="C214" s="344"/>
      <c r="D214" s="49" t="s">
        <v>313</v>
      </c>
      <c r="E214" s="224">
        <v>0</v>
      </c>
      <c r="F214" s="212">
        <v>0</v>
      </c>
      <c r="G214" s="209">
        <v>0</v>
      </c>
      <c r="H214" s="196" t="str">
        <f t="shared" si="68"/>
        <v>-</v>
      </c>
      <c r="I214" s="212" t="str">
        <f t="shared" si="69"/>
        <v>-</v>
      </c>
      <c r="J214" s="224">
        <v>5</v>
      </c>
      <c r="K214" s="212">
        <v>1044502</v>
      </c>
      <c r="L214" s="209">
        <v>5</v>
      </c>
      <c r="M214" s="196">
        <f t="shared" si="79"/>
        <v>1</v>
      </c>
      <c r="N214" s="212">
        <f t="shared" si="70"/>
        <v>208900.4</v>
      </c>
      <c r="O214" s="224">
        <v>288</v>
      </c>
      <c r="P214" s="212">
        <v>48790724</v>
      </c>
      <c r="Q214" s="209">
        <v>243</v>
      </c>
      <c r="R214" s="196">
        <f t="shared" si="80"/>
        <v>0.84375</v>
      </c>
      <c r="S214" s="212">
        <f t="shared" si="71"/>
        <v>200784.87242798353</v>
      </c>
      <c r="T214" s="224">
        <v>265</v>
      </c>
      <c r="U214" s="212">
        <v>43573050</v>
      </c>
      <c r="V214" s="209">
        <v>244</v>
      </c>
      <c r="W214" s="196">
        <f t="shared" si="81"/>
        <v>0.92075471698113209</v>
      </c>
      <c r="X214" s="209">
        <f t="shared" si="72"/>
        <v>178578.07377049181</v>
      </c>
      <c r="Y214" s="224">
        <v>158</v>
      </c>
      <c r="Z214" s="212">
        <v>30066505</v>
      </c>
      <c r="AA214" s="209">
        <v>146</v>
      </c>
      <c r="AB214" s="196">
        <f t="shared" si="82"/>
        <v>0.92405063291139244</v>
      </c>
      <c r="AC214" s="212">
        <f t="shared" si="73"/>
        <v>205934.96575342465</v>
      </c>
      <c r="AD214" s="224">
        <v>100</v>
      </c>
      <c r="AE214" s="212">
        <v>13564171</v>
      </c>
      <c r="AF214" s="209">
        <v>92</v>
      </c>
      <c r="AG214" s="196">
        <f t="shared" si="83"/>
        <v>0.92</v>
      </c>
      <c r="AH214" s="212">
        <f t="shared" si="74"/>
        <v>147436.64130434784</v>
      </c>
      <c r="AI214" s="224">
        <v>30</v>
      </c>
      <c r="AJ214" s="212">
        <v>2420756</v>
      </c>
      <c r="AK214" s="209">
        <v>23</v>
      </c>
      <c r="AL214" s="196">
        <f t="shared" si="84"/>
        <v>0.76666666666666672</v>
      </c>
      <c r="AM214" s="212">
        <f t="shared" si="75"/>
        <v>105250.26086956522</v>
      </c>
      <c r="AN214" s="224">
        <f t="shared" si="78"/>
        <v>846</v>
      </c>
      <c r="AO214" s="212">
        <f t="shared" si="78"/>
        <v>139459708</v>
      </c>
      <c r="AP214" s="209">
        <f t="shared" si="78"/>
        <v>753</v>
      </c>
      <c r="AQ214" s="196">
        <f t="shared" si="76"/>
        <v>0.89007092198581561</v>
      </c>
      <c r="AR214" s="209">
        <f t="shared" si="77"/>
        <v>185205.45551128819</v>
      </c>
      <c r="AS214" s="69"/>
      <c r="AT214" s="69"/>
    </row>
    <row r="215" spans="1:52" ht="13.5" customHeight="1">
      <c r="A215" s="55"/>
      <c r="B215" s="284"/>
      <c r="C215" s="345"/>
      <c r="D215" s="53" t="s">
        <v>67</v>
      </c>
      <c r="E215" s="181">
        <v>0</v>
      </c>
      <c r="F215" s="182">
        <v>0</v>
      </c>
      <c r="G215" s="218">
        <v>0</v>
      </c>
      <c r="H215" s="198" t="str">
        <f t="shared" si="68"/>
        <v>-</v>
      </c>
      <c r="I215" s="182" t="str">
        <f t="shared" si="69"/>
        <v>-</v>
      </c>
      <c r="J215" s="181">
        <v>5</v>
      </c>
      <c r="K215" s="182">
        <v>1044502</v>
      </c>
      <c r="L215" s="218">
        <v>5</v>
      </c>
      <c r="M215" s="198">
        <f t="shared" si="79"/>
        <v>1</v>
      </c>
      <c r="N215" s="182">
        <f t="shared" si="70"/>
        <v>208900.4</v>
      </c>
      <c r="O215" s="181">
        <v>433</v>
      </c>
      <c r="P215" s="182">
        <v>66229879</v>
      </c>
      <c r="Q215" s="218">
        <v>376</v>
      </c>
      <c r="R215" s="198">
        <f t="shared" si="80"/>
        <v>0.86836027713625863</v>
      </c>
      <c r="S215" s="182">
        <f t="shared" si="71"/>
        <v>176143.29521276595</v>
      </c>
      <c r="T215" s="181">
        <v>362</v>
      </c>
      <c r="U215" s="182">
        <v>50355310</v>
      </c>
      <c r="V215" s="218">
        <v>330</v>
      </c>
      <c r="W215" s="198">
        <f t="shared" si="81"/>
        <v>0.91160220994475138</v>
      </c>
      <c r="X215" s="218">
        <f t="shared" si="72"/>
        <v>152591.84848484848</v>
      </c>
      <c r="Y215" s="181">
        <v>202</v>
      </c>
      <c r="Z215" s="182">
        <v>33388961</v>
      </c>
      <c r="AA215" s="218">
        <v>188</v>
      </c>
      <c r="AB215" s="198">
        <f t="shared" si="82"/>
        <v>0.93069306930693074</v>
      </c>
      <c r="AC215" s="182">
        <f t="shared" si="73"/>
        <v>177600.85638297873</v>
      </c>
      <c r="AD215" s="181">
        <v>116</v>
      </c>
      <c r="AE215" s="182">
        <v>14750944</v>
      </c>
      <c r="AF215" s="218">
        <v>106</v>
      </c>
      <c r="AG215" s="198">
        <f t="shared" si="83"/>
        <v>0.91379310344827591</v>
      </c>
      <c r="AH215" s="182">
        <f t="shared" si="74"/>
        <v>139159.84905660377</v>
      </c>
      <c r="AI215" s="181">
        <v>34</v>
      </c>
      <c r="AJ215" s="182">
        <v>2913216</v>
      </c>
      <c r="AK215" s="218">
        <v>27</v>
      </c>
      <c r="AL215" s="198">
        <f t="shared" si="84"/>
        <v>0.79411764705882348</v>
      </c>
      <c r="AM215" s="182">
        <f t="shared" si="75"/>
        <v>107896.88888888889</v>
      </c>
      <c r="AN215" s="181">
        <f t="shared" si="78"/>
        <v>1152</v>
      </c>
      <c r="AO215" s="182">
        <f t="shared" si="78"/>
        <v>168682812</v>
      </c>
      <c r="AP215" s="218">
        <f t="shared" si="78"/>
        <v>1032</v>
      </c>
      <c r="AQ215" s="198">
        <f t="shared" si="76"/>
        <v>0.89583333333333337</v>
      </c>
      <c r="AR215" s="218">
        <f t="shared" si="77"/>
        <v>163452.33720930232</v>
      </c>
      <c r="AS215" s="69"/>
      <c r="AT215" s="69"/>
      <c r="AV215" s="2"/>
      <c r="AW215" s="59"/>
      <c r="AX215" s="59"/>
      <c r="AY215" s="59"/>
      <c r="AZ215" s="59"/>
    </row>
    <row r="216" spans="1:52" ht="13.5" customHeight="1">
      <c r="A216" s="55"/>
      <c r="B216" s="282">
        <v>71</v>
      </c>
      <c r="C216" s="343" t="s">
        <v>49</v>
      </c>
      <c r="D216" s="54" t="s">
        <v>312</v>
      </c>
      <c r="E216" s="175">
        <v>0</v>
      </c>
      <c r="F216" s="176">
        <v>0</v>
      </c>
      <c r="G216" s="201">
        <v>0</v>
      </c>
      <c r="H216" s="194" t="str">
        <f t="shared" si="68"/>
        <v>-</v>
      </c>
      <c r="I216" s="176" t="str">
        <f t="shared" si="69"/>
        <v>-</v>
      </c>
      <c r="J216" s="175">
        <v>1</v>
      </c>
      <c r="K216" s="176">
        <v>54370</v>
      </c>
      <c r="L216" s="201">
        <v>1</v>
      </c>
      <c r="M216" s="194">
        <f t="shared" si="79"/>
        <v>1</v>
      </c>
      <c r="N216" s="176">
        <f t="shared" si="70"/>
        <v>54370</v>
      </c>
      <c r="O216" s="175">
        <v>285</v>
      </c>
      <c r="P216" s="176">
        <v>19990834</v>
      </c>
      <c r="Q216" s="201">
        <v>248</v>
      </c>
      <c r="R216" s="194">
        <f t="shared" si="80"/>
        <v>0.87017543859649127</v>
      </c>
      <c r="S216" s="176">
        <f t="shared" si="71"/>
        <v>80608.201612903227</v>
      </c>
      <c r="T216" s="175">
        <v>185</v>
      </c>
      <c r="U216" s="176">
        <v>15334322</v>
      </c>
      <c r="V216" s="201">
        <v>163</v>
      </c>
      <c r="W216" s="194">
        <f t="shared" si="81"/>
        <v>0.88108108108108107</v>
      </c>
      <c r="X216" s="201">
        <f t="shared" si="72"/>
        <v>94075.595092024538</v>
      </c>
      <c r="Y216" s="175">
        <v>50</v>
      </c>
      <c r="Z216" s="176">
        <v>3816903</v>
      </c>
      <c r="AA216" s="201">
        <v>46</v>
      </c>
      <c r="AB216" s="194">
        <f t="shared" si="82"/>
        <v>0.92</v>
      </c>
      <c r="AC216" s="176">
        <f t="shared" si="73"/>
        <v>82976.15217391304</v>
      </c>
      <c r="AD216" s="175">
        <v>17</v>
      </c>
      <c r="AE216" s="176">
        <v>1503053</v>
      </c>
      <c r="AF216" s="201">
        <v>17</v>
      </c>
      <c r="AG216" s="194">
        <f t="shared" si="83"/>
        <v>1</v>
      </c>
      <c r="AH216" s="176">
        <f t="shared" si="74"/>
        <v>88414.882352941175</v>
      </c>
      <c r="AI216" s="175">
        <v>6</v>
      </c>
      <c r="AJ216" s="176">
        <v>369299</v>
      </c>
      <c r="AK216" s="201">
        <v>5</v>
      </c>
      <c r="AL216" s="194">
        <f t="shared" si="84"/>
        <v>0.83333333333333337</v>
      </c>
      <c r="AM216" s="176">
        <f t="shared" si="75"/>
        <v>73859.8</v>
      </c>
      <c r="AN216" s="175">
        <f t="shared" si="78"/>
        <v>544</v>
      </c>
      <c r="AO216" s="176">
        <f t="shared" si="78"/>
        <v>41068781</v>
      </c>
      <c r="AP216" s="201">
        <f t="shared" si="78"/>
        <v>480</v>
      </c>
      <c r="AQ216" s="194">
        <f t="shared" si="76"/>
        <v>0.88235294117647056</v>
      </c>
      <c r="AR216" s="201">
        <f t="shared" si="77"/>
        <v>85559.960416666669</v>
      </c>
      <c r="AS216" s="69"/>
      <c r="AT216" s="69"/>
      <c r="AV216" s="60"/>
      <c r="AW216" s="59"/>
      <c r="AX216" s="59"/>
      <c r="AY216" s="59"/>
      <c r="AZ216" s="59"/>
    </row>
    <row r="217" spans="1:52" ht="13.5" customHeight="1">
      <c r="A217" s="55"/>
      <c r="B217" s="283"/>
      <c r="C217" s="344"/>
      <c r="D217" s="49" t="s">
        <v>313</v>
      </c>
      <c r="E217" s="224">
        <v>4</v>
      </c>
      <c r="F217" s="212">
        <v>309770</v>
      </c>
      <c r="G217" s="209">
        <v>3</v>
      </c>
      <c r="H217" s="196">
        <f t="shared" si="68"/>
        <v>0.75</v>
      </c>
      <c r="I217" s="212">
        <f t="shared" si="69"/>
        <v>103256.66666666667</v>
      </c>
      <c r="J217" s="224">
        <v>2</v>
      </c>
      <c r="K217" s="212">
        <v>373041</v>
      </c>
      <c r="L217" s="209">
        <v>2</v>
      </c>
      <c r="M217" s="196">
        <f t="shared" si="79"/>
        <v>1</v>
      </c>
      <c r="N217" s="212">
        <f t="shared" si="70"/>
        <v>186520.5</v>
      </c>
      <c r="O217" s="224">
        <v>1034</v>
      </c>
      <c r="P217" s="212">
        <v>152526080</v>
      </c>
      <c r="Q217" s="209">
        <v>834</v>
      </c>
      <c r="R217" s="196">
        <f t="shared" si="80"/>
        <v>0.80657640232108319</v>
      </c>
      <c r="S217" s="212">
        <f t="shared" si="71"/>
        <v>182884.98800959231</v>
      </c>
      <c r="T217" s="224">
        <v>899</v>
      </c>
      <c r="U217" s="212">
        <v>149092209</v>
      </c>
      <c r="V217" s="209">
        <v>788</v>
      </c>
      <c r="W217" s="196">
        <f t="shared" si="81"/>
        <v>0.87652947719688545</v>
      </c>
      <c r="X217" s="209">
        <f t="shared" si="72"/>
        <v>189203.31091370559</v>
      </c>
      <c r="Y217" s="224">
        <v>550</v>
      </c>
      <c r="Z217" s="212">
        <v>106306647</v>
      </c>
      <c r="AA217" s="209">
        <v>497</v>
      </c>
      <c r="AB217" s="196">
        <f t="shared" si="82"/>
        <v>0.90363636363636368</v>
      </c>
      <c r="AC217" s="212">
        <f t="shared" si="73"/>
        <v>213896.67404426559</v>
      </c>
      <c r="AD217" s="224">
        <v>351</v>
      </c>
      <c r="AE217" s="212">
        <v>70519945</v>
      </c>
      <c r="AF217" s="209">
        <v>303</v>
      </c>
      <c r="AG217" s="196">
        <f t="shared" si="83"/>
        <v>0.86324786324786329</v>
      </c>
      <c r="AH217" s="212">
        <f t="shared" si="74"/>
        <v>232739.09240924093</v>
      </c>
      <c r="AI217" s="224">
        <v>90</v>
      </c>
      <c r="AJ217" s="212">
        <v>15997262</v>
      </c>
      <c r="AK217" s="209">
        <v>67</v>
      </c>
      <c r="AL217" s="196">
        <f t="shared" si="84"/>
        <v>0.74444444444444446</v>
      </c>
      <c r="AM217" s="212">
        <f t="shared" si="75"/>
        <v>238765.10447761195</v>
      </c>
      <c r="AN217" s="224">
        <f t="shared" si="78"/>
        <v>2930</v>
      </c>
      <c r="AO217" s="212">
        <f t="shared" si="78"/>
        <v>495124954</v>
      </c>
      <c r="AP217" s="209">
        <f t="shared" si="78"/>
        <v>2494</v>
      </c>
      <c r="AQ217" s="196">
        <f t="shared" si="76"/>
        <v>0.85119453924914679</v>
      </c>
      <c r="AR217" s="209">
        <f t="shared" si="77"/>
        <v>198526.44506816359</v>
      </c>
      <c r="AS217" s="69"/>
      <c r="AT217" s="69"/>
      <c r="AV217" s="60"/>
      <c r="AW217" s="59"/>
      <c r="AX217" s="59"/>
      <c r="AY217" s="59"/>
      <c r="AZ217" s="59"/>
    </row>
    <row r="218" spans="1:52" ht="13.5" customHeight="1">
      <c r="A218" s="55"/>
      <c r="B218" s="284"/>
      <c r="C218" s="345"/>
      <c r="D218" s="53" t="s">
        <v>67</v>
      </c>
      <c r="E218" s="181">
        <v>4</v>
      </c>
      <c r="F218" s="182">
        <v>309770</v>
      </c>
      <c r="G218" s="218">
        <v>3</v>
      </c>
      <c r="H218" s="198">
        <f t="shared" si="68"/>
        <v>0.75</v>
      </c>
      <c r="I218" s="182">
        <f t="shared" si="69"/>
        <v>103256.66666666667</v>
      </c>
      <c r="J218" s="181">
        <v>3</v>
      </c>
      <c r="K218" s="182">
        <v>427411</v>
      </c>
      <c r="L218" s="218">
        <v>3</v>
      </c>
      <c r="M218" s="198">
        <f t="shared" si="79"/>
        <v>1</v>
      </c>
      <c r="N218" s="182">
        <f t="shared" si="70"/>
        <v>142470.33333333334</v>
      </c>
      <c r="O218" s="181">
        <v>1319</v>
      </c>
      <c r="P218" s="182">
        <v>172516914</v>
      </c>
      <c r="Q218" s="218">
        <v>1082</v>
      </c>
      <c r="R218" s="198">
        <f t="shared" si="80"/>
        <v>0.82031842304776348</v>
      </c>
      <c r="S218" s="182">
        <f t="shared" si="71"/>
        <v>159442.61922365989</v>
      </c>
      <c r="T218" s="181">
        <v>1084</v>
      </c>
      <c r="U218" s="182">
        <v>164426531</v>
      </c>
      <c r="V218" s="218">
        <v>951</v>
      </c>
      <c r="W218" s="198">
        <f t="shared" si="81"/>
        <v>0.87730627306273068</v>
      </c>
      <c r="X218" s="218">
        <f t="shared" si="72"/>
        <v>172898.56046267087</v>
      </c>
      <c r="Y218" s="181">
        <v>600</v>
      </c>
      <c r="Z218" s="182">
        <v>110123550</v>
      </c>
      <c r="AA218" s="218">
        <v>543</v>
      </c>
      <c r="AB218" s="198">
        <f t="shared" si="82"/>
        <v>0.90500000000000003</v>
      </c>
      <c r="AC218" s="182">
        <f t="shared" si="73"/>
        <v>202805.80110497237</v>
      </c>
      <c r="AD218" s="181">
        <v>368</v>
      </c>
      <c r="AE218" s="182">
        <v>72022998</v>
      </c>
      <c r="AF218" s="218">
        <v>320</v>
      </c>
      <c r="AG218" s="198">
        <f t="shared" si="83"/>
        <v>0.86956521739130432</v>
      </c>
      <c r="AH218" s="182">
        <f t="shared" si="74"/>
        <v>225071.86874999999</v>
      </c>
      <c r="AI218" s="181">
        <v>96</v>
      </c>
      <c r="AJ218" s="182">
        <v>16366561</v>
      </c>
      <c r="AK218" s="218">
        <v>72</v>
      </c>
      <c r="AL218" s="198">
        <f t="shared" si="84"/>
        <v>0.75</v>
      </c>
      <c r="AM218" s="182">
        <f t="shared" si="75"/>
        <v>227313.34722222222</v>
      </c>
      <c r="AN218" s="181">
        <f t="shared" si="78"/>
        <v>3474</v>
      </c>
      <c r="AO218" s="182">
        <f t="shared" si="78"/>
        <v>536193735</v>
      </c>
      <c r="AP218" s="218">
        <f t="shared" si="78"/>
        <v>2974</v>
      </c>
      <c r="AQ218" s="198">
        <f t="shared" si="76"/>
        <v>0.85607369027058144</v>
      </c>
      <c r="AR218" s="218">
        <f t="shared" si="77"/>
        <v>180293.79119031609</v>
      </c>
      <c r="AS218" s="69"/>
      <c r="AT218" s="69"/>
      <c r="AV218" s="60"/>
      <c r="AW218" s="59"/>
      <c r="AX218" s="59"/>
      <c r="AY218" s="59"/>
      <c r="AZ218" s="59"/>
    </row>
    <row r="219" spans="1:52" ht="13.5" customHeight="1">
      <c r="B219" s="282">
        <v>72</v>
      </c>
      <c r="C219" s="343" t="s">
        <v>27</v>
      </c>
      <c r="D219" s="54" t="s">
        <v>312</v>
      </c>
      <c r="E219" s="175">
        <v>0</v>
      </c>
      <c r="F219" s="176">
        <v>0</v>
      </c>
      <c r="G219" s="201">
        <v>0</v>
      </c>
      <c r="H219" s="194" t="str">
        <f t="shared" si="68"/>
        <v>-</v>
      </c>
      <c r="I219" s="176" t="str">
        <f t="shared" si="69"/>
        <v>-</v>
      </c>
      <c r="J219" s="175">
        <v>0</v>
      </c>
      <c r="K219" s="176">
        <v>0</v>
      </c>
      <c r="L219" s="201">
        <v>0</v>
      </c>
      <c r="M219" s="194" t="str">
        <f t="shared" si="79"/>
        <v>-</v>
      </c>
      <c r="N219" s="176" t="str">
        <f t="shared" si="70"/>
        <v>-</v>
      </c>
      <c r="O219" s="175">
        <v>326</v>
      </c>
      <c r="P219" s="176">
        <v>23526356</v>
      </c>
      <c r="Q219" s="201">
        <v>280</v>
      </c>
      <c r="R219" s="194">
        <f t="shared" si="80"/>
        <v>0.85889570552147243</v>
      </c>
      <c r="S219" s="176">
        <f t="shared" si="71"/>
        <v>84022.7</v>
      </c>
      <c r="T219" s="175">
        <v>209</v>
      </c>
      <c r="U219" s="176">
        <v>19478477</v>
      </c>
      <c r="V219" s="201">
        <v>187</v>
      </c>
      <c r="W219" s="194">
        <f t="shared" si="81"/>
        <v>0.89473684210526316</v>
      </c>
      <c r="X219" s="201">
        <f t="shared" si="72"/>
        <v>104162.97860962567</v>
      </c>
      <c r="Y219" s="175">
        <v>79</v>
      </c>
      <c r="Z219" s="176">
        <v>5699685</v>
      </c>
      <c r="AA219" s="201">
        <v>67</v>
      </c>
      <c r="AB219" s="194">
        <f t="shared" si="82"/>
        <v>0.84810126582278478</v>
      </c>
      <c r="AC219" s="176">
        <f t="shared" si="73"/>
        <v>85069.925373134334</v>
      </c>
      <c r="AD219" s="175">
        <v>18</v>
      </c>
      <c r="AE219" s="176">
        <v>1396639</v>
      </c>
      <c r="AF219" s="201">
        <v>18</v>
      </c>
      <c r="AG219" s="194">
        <f t="shared" si="83"/>
        <v>1</v>
      </c>
      <c r="AH219" s="176">
        <f t="shared" si="74"/>
        <v>77591.055555555562</v>
      </c>
      <c r="AI219" s="175">
        <v>5</v>
      </c>
      <c r="AJ219" s="176">
        <v>323185</v>
      </c>
      <c r="AK219" s="201">
        <v>5</v>
      </c>
      <c r="AL219" s="194">
        <f t="shared" si="84"/>
        <v>1</v>
      </c>
      <c r="AM219" s="176">
        <f t="shared" si="75"/>
        <v>64637</v>
      </c>
      <c r="AN219" s="175">
        <f t="shared" si="78"/>
        <v>637</v>
      </c>
      <c r="AO219" s="176">
        <f t="shared" si="78"/>
        <v>50424342</v>
      </c>
      <c r="AP219" s="201">
        <f t="shared" si="78"/>
        <v>557</v>
      </c>
      <c r="AQ219" s="194">
        <f t="shared" si="76"/>
        <v>0.87441130298273151</v>
      </c>
      <c r="AR219" s="201">
        <f t="shared" si="77"/>
        <v>90528.441651705565</v>
      </c>
      <c r="AS219" s="69"/>
      <c r="AT219" s="69"/>
      <c r="AV219" s="60"/>
      <c r="AW219" s="59"/>
      <c r="AX219" s="59"/>
      <c r="AY219" s="59"/>
      <c r="AZ219" s="59"/>
    </row>
    <row r="220" spans="1:52" ht="13.5" customHeight="1">
      <c r="B220" s="283"/>
      <c r="C220" s="344"/>
      <c r="D220" s="49" t="s">
        <v>313</v>
      </c>
      <c r="E220" s="224">
        <v>1</v>
      </c>
      <c r="F220" s="212">
        <v>13078</v>
      </c>
      <c r="G220" s="209">
        <v>1</v>
      </c>
      <c r="H220" s="196">
        <f t="shared" si="68"/>
        <v>1</v>
      </c>
      <c r="I220" s="212">
        <f t="shared" si="69"/>
        <v>13078</v>
      </c>
      <c r="J220" s="224">
        <v>6</v>
      </c>
      <c r="K220" s="212">
        <v>1427556</v>
      </c>
      <c r="L220" s="209">
        <v>5</v>
      </c>
      <c r="M220" s="196">
        <f t="shared" si="79"/>
        <v>0.83333333333333337</v>
      </c>
      <c r="N220" s="212">
        <f t="shared" si="70"/>
        <v>285511.2</v>
      </c>
      <c r="O220" s="224">
        <v>612</v>
      </c>
      <c r="P220" s="212">
        <v>72662401</v>
      </c>
      <c r="Q220" s="209">
        <v>498</v>
      </c>
      <c r="R220" s="196">
        <f t="shared" si="80"/>
        <v>0.81372549019607843</v>
      </c>
      <c r="S220" s="212">
        <f t="shared" si="71"/>
        <v>145908.43574297189</v>
      </c>
      <c r="T220" s="224">
        <v>496</v>
      </c>
      <c r="U220" s="212">
        <v>68299286</v>
      </c>
      <c r="V220" s="209">
        <v>434</v>
      </c>
      <c r="W220" s="196">
        <f t="shared" si="81"/>
        <v>0.875</v>
      </c>
      <c r="X220" s="209">
        <f t="shared" si="72"/>
        <v>157371.6267281106</v>
      </c>
      <c r="Y220" s="224">
        <v>311</v>
      </c>
      <c r="Z220" s="212">
        <v>49501671</v>
      </c>
      <c r="AA220" s="209">
        <v>285</v>
      </c>
      <c r="AB220" s="196">
        <f t="shared" si="82"/>
        <v>0.91639871382636651</v>
      </c>
      <c r="AC220" s="212">
        <f t="shared" si="73"/>
        <v>173690.07368421054</v>
      </c>
      <c r="AD220" s="224">
        <v>155</v>
      </c>
      <c r="AE220" s="212">
        <v>15514057</v>
      </c>
      <c r="AF220" s="209">
        <v>142</v>
      </c>
      <c r="AG220" s="196">
        <f t="shared" si="83"/>
        <v>0.91612903225806452</v>
      </c>
      <c r="AH220" s="212">
        <f t="shared" si="74"/>
        <v>109253.92253521127</v>
      </c>
      <c r="AI220" s="224">
        <v>63</v>
      </c>
      <c r="AJ220" s="212">
        <v>4858890</v>
      </c>
      <c r="AK220" s="209">
        <v>50</v>
      </c>
      <c r="AL220" s="196">
        <f t="shared" si="84"/>
        <v>0.79365079365079361</v>
      </c>
      <c r="AM220" s="212">
        <f t="shared" si="75"/>
        <v>97177.8</v>
      </c>
      <c r="AN220" s="224">
        <f t="shared" si="78"/>
        <v>1644</v>
      </c>
      <c r="AO220" s="212">
        <f t="shared" si="78"/>
        <v>212276939</v>
      </c>
      <c r="AP220" s="209">
        <f t="shared" si="78"/>
        <v>1415</v>
      </c>
      <c r="AQ220" s="196">
        <f t="shared" si="76"/>
        <v>0.86070559610705599</v>
      </c>
      <c r="AR220" s="209">
        <f t="shared" si="77"/>
        <v>150019.03816254417</v>
      </c>
      <c r="AS220" s="69"/>
      <c r="AT220" s="69"/>
      <c r="AV220" s="60"/>
      <c r="AW220" s="59"/>
      <c r="AX220" s="59"/>
      <c r="AY220" s="59"/>
      <c r="AZ220" s="59"/>
    </row>
    <row r="221" spans="1:52" ht="13.5" customHeight="1">
      <c r="B221" s="284"/>
      <c r="C221" s="345"/>
      <c r="D221" s="53" t="s">
        <v>67</v>
      </c>
      <c r="E221" s="181">
        <v>1</v>
      </c>
      <c r="F221" s="182">
        <v>13078</v>
      </c>
      <c r="G221" s="218">
        <v>1</v>
      </c>
      <c r="H221" s="198">
        <f t="shared" si="68"/>
        <v>1</v>
      </c>
      <c r="I221" s="182">
        <f t="shared" si="69"/>
        <v>13078</v>
      </c>
      <c r="J221" s="181">
        <v>6</v>
      </c>
      <c r="K221" s="182">
        <v>1427556</v>
      </c>
      <c r="L221" s="218">
        <v>5</v>
      </c>
      <c r="M221" s="198">
        <f t="shared" si="79"/>
        <v>0.83333333333333337</v>
      </c>
      <c r="N221" s="182">
        <f t="shared" si="70"/>
        <v>285511.2</v>
      </c>
      <c r="O221" s="181">
        <v>938</v>
      </c>
      <c r="P221" s="182">
        <v>96188757</v>
      </c>
      <c r="Q221" s="218">
        <v>778</v>
      </c>
      <c r="R221" s="198">
        <f t="shared" si="80"/>
        <v>0.82942430703624737</v>
      </c>
      <c r="S221" s="182">
        <f t="shared" si="71"/>
        <v>123635.93444730077</v>
      </c>
      <c r="T221" s="181">
        <v>705</v>
      </c>
      <c r="U221" s="182">
        <v>87777763</v>
      </c>
      <c r="V221" s="218">
        <v>621</v>
      </c>
      <c r="W221" s="198">
        <f t="shared" si="81"/>
        <v>0.88085106382978728</v>
      </c>
      <c r="X221" s="218">
        <f t="shared" si="72"/>
        <v>141349.05475040257</v>
      </c>
      <c r="Y221" s="181">
        <v>390</v>
      </c>
      <c r="Z221" s="182">
        <v>55201356</v>
      </c>
      <c r="AA221" s="218">
        <v>352</v>
      </c>
      <c r="AB221" s="198">
        <f t="shared" si="82"/>
        <v>0.90256410256410258</v>
      </c>
      <c r="AC221" s="182">
        <f t="shared" si="73"/>
        <v>156822.03409090909</v>
      </c>
      <c r="AD221" s="181">
        <v>173</v>
      </c>
      <c r="AE221" s="182">
        <v>16910696</v>
      </c>
      <c r="AF221" s="218">
        <v>160</v>
      </c>
      <c r="AG221" s="198">
        <f t="shared" si="83"/>
        <v>0.92485549132947975</v>
      </c>
      <c r="AH221" s="182">
        <f t="shared" si="74"/>
        <v>105691.85</v>
      </c>
      <c r="AI221" s="181">
        <v>68</v>
      </c>
      <c r="AJ221" s="182">
        <v>5182075</v>
      </c>
      <c r="AK221" s="218">
        <v>55</v>
      </c>
      <c r="AL221" s="198">
        <f t="shared" si="84"/>
        <v>0.80882352941176472</v>
      </c>
      <c r="AM221" s="182">
        <f t="shared" si="75"/>
        <v>94219.545454545456</v>
      </c>
      <c r="AN221" s="181">
        <f t="shared" si="78"/>
        <v>2281</v>
      </c>
      <c r="AO221" s="182">
        <f t="shared" si="78"/>
        <v>262701281</v>
      </c>
      <c r="AP221" s="218">
        <f t="shared" si="78"/>
        <v>1972</v>
      </c>
      <c r="AQ221" s="198">
        <f t="shared" si="76"/>
        <v>0.86453309951775537</v>
      </c>
      <c r="AR221" s="218">
        <f t="shared" si="77"/>
        <v>133215.65973630833</v>
      </c>
      <c r="AS221" s="69"/>
      <c r="AT221" s="69"/>
    </row>
    <row r="222" spans="1:52" ht="13.5" customHeight="1">
      <c r="B222" s="282">
        <v>73</v>
      </c>
      <c r="C222" s="343" t="s">
        <v>28</v>
      </c>
      <c r="D222" s="54" t="s">
        <v>312</v>
      </c>
      <c r="E222" s="175">
        <v>1</v>
      </c>
      <c r="F222" s="176">
        <v>255902</v>
      </c>
      <c r="G222" s="201">
        <v>1</v>
      </c>
      <c r="H222" s="194">
        <f t="shared" si="68"/>
        <v>1</v>
      </c>
      <c r="I222" s="176">
        <f t="shared" si="69"/>
        <v>255902</v>
      </c>
      <c r="J222" s="175">
        <v>0</v>
      </c>
      <c r="K222" s="176">
        <v>0</v>
      </c>
      <c r="L222" s="201">
        <v>0</v>
      </c>
      <c r="M222" s="194" t="str">
        <f t="shared" si="79"/>
        <v>-</v>
      </c>
      <c r="N222" s="176" t="str">
        <f t="shared" si="70"/>
        <v>-</v>
      </c>
      <c r="O222" s="175">
        <v>419</v>
      </c>
      <c r="P222" s="176">
        <v>32696166</v>
      </c>
      <c r="Q222" s="201">
        <v>345</v>
      </c>
      <c r="R222" s="194">
        <f t="shared" si="80"/>
        <v>0.8233890214797136</v>
      </c>
      <c r="S222" s="176">
        <f t="shared" si="71"/>
        <v>94771.495652173908</v>
      </c>
      <c r="T222" s="175">
        <v>331</v>
      </c>
      <c r="U222" s="176">
        <v>33478739</v>
      </c>
      <c r="V222" s="201">
        <v>293</v>
      </c>
      <c r="W222" s="194">
        <f t="shared" si="81"/>
        <v>0.88519637462235645</v>
      </c>
      <c r="X222" s="201">
        <f t="shared" si="72"/>
        <v>114261.90784982935</v>
      </c>
      <c r="Y222" s="175">
        <v>156</v>
      </c>
      <c r="Z222" s="176">
        <v>19145099</v>
      </c>
      <c r="AA222" s="201">
        <v>142</v>
      </c>
      <c r="AB222" s="194">
        <f t="shared" si="82"/>
        <v>0.91025641025641024</v>
      </c>
      <c r="AC222" s="176">
        <f t="shared" si="73"/>
        <v>134824.64084507042</v>
      </c>
      <c r="AD222" s="175">
        <v>41</v>
      </c>
      <c r="AE222" s="176">
        <v>3807721</v>
      </c>
      <c r="AF222" s="201">
        <v>41</v>
      </c>
      <c r="AG222" s="194">
        <f t="shared" si="83"/>
        <v>1</v>
      </c>
      <c r="AH222" s="176">
        <f t="shared" si="74"/>
        <v>92871.243902439019</v>
      </c>
      <c r="AI222" s="175">
        <v>2</v>
      </c>
      <c r="AJ222" s="176">
        <v>89225</v>
      </c>
      <c r="AK222" s="201">
        <v>2</v>
      </c>
      <c r="AL222" s="194">
        <f t="shared" si="84"/>
        <v>1</v>
      </c>
      <c r="AM222" s="176">
        <f t="shared" si="75"/>
        <v>44612.5</v>
      </c>
      <c r="AN222" s="175">
        <f t="shared" si="78"/>
        <v>950</v>
      </c>
      <c r="AO222" s="176">
        <f t="shared" si="78"/>
        <v>89472852</v>
      </c>
      <c r="AP222" s="201">
        <f t="shared" si="78"/>
        <v>824</v>
      </c>
      <c r="AQ222" s="194">
        <f t="shared" si="76"/>
        <v>0.86736842105263157</v>
      </c>
      <c r="AR222" s="201">
        <f t="shared" si="77"/>
        <v>108583.55825242719</v>
      </c>
      <c r="AS222" s="69"/>
      <c r="AT222" s="69"/>
    </row>
    <row r="223" spans="1:52" ht="13.5" customHeight="1">
      <c r="A223" s="55"/>
      <c r="B223" s="283"/>
      <c r="C223" s="344"/>
      <c r="D223" s="49" t="s">
        <v>313</v>
      </c>
      <c r="E223" s="224">
        <v>0</v>
      </c>
      <c r="F223" s="212">
        <v>0</v>
      </c>
      <c r="G223" s="209">
        <v>0</v>
      </c>
      <c r="H223" s="196" t="str">
        <f t="shared" si="68"/>
        <v>-</v>
      </c>
      <c r="I223" s="212" t="str">
        <f t="shared" si="69"/>
        <v>-</v>
      </c>
      <c r="J223" s="224">
        <v>1</v>
      </c>
      <c r="K223" s="212">
        <v>20341</v>
      </c>
      <c r="L223" s="209">
        <v>1</v>
      </c>
      <c r="M223" s="196">
        <f t="shared" si="79"/>
        <v>1</v>
      </c>
      <c r="N223" s="212">
        <f t="shared" si="70"/>
        <v>20341</v>
      </c>
      <c r="O223" s="224">
        <v>691</v>
      </c>
      <c r="P223" s="212">
        <v>74404910</v>
      </c>
      <c r="Q223" s="209">
        <v>529</v>
      </c>
      <c r="R223" s="196">
        <f t="shared" si="80"/>
        <v>0.76555716353111436</v>
      </c>
      <c r="S223" s="212">
        <f t="shared" si="71"/>
        <v>140652.00378071834</v>
      </c>
      <c r="T223" s="224">
        <v>582</v>
      </c>
      <c r="U223" s="212">
        <v>99891513</v>
      </c>
      <c r="V223" s="209">
        <v>506</v>
      </c>
      <c r="W223" s="196">
        <f t="shared" si="81"/>
        <v>0.86941580756013748</v>
      </c>
      <c r="X223" s="209">
        <f t="shared" si="72"/>
        <v>197414.05731225296</v>
      </c>
      <c r="Y223" s="224">
        <v>413</v>
      </c>
      <c r="Z223" s="212">
        <v>83355922</v>
      </c>
      <c r="AA223" s="209">
        <v>362</v>
      </c>
      <c r="AB223" s="196">
        <f t="shared" si="82"/>
        <v>0.87651331719128334</v>
      </c>
      <c r="AC223" s="212">
        <f t="shared" si="73"/>
        <v>230264.97790055248</v>
      </c>
      <c r="AD223" s="224">
        <v>237</v>
      </c>
      <c r="AE223" s="212">
        <v>27091689</v>
      </c>
      <c r="AF223" s="209">
        <v>206</v>
      </c>
      <c r="AG223" s="196">
        <f t="shared" si="83"/>
        <v>0.86919831223628696</v>
      </c>
      <c r="AH223" s="212">
        <f t="shared" si="74"/>
        <v>131513.05339805825</v>
      </c>
      <c r="AI223" s="224">
        <v>86</v>
      </c>
      <c r="AJ223" s="212">
        <v>7601363</v>
      </c>
      <c r="AK223" s="209">
        <v>62</v>
      </c>
      <c r="AL223" s="196">
        <f t="shared" si="84"/>
        <v>0.72093023255813948</v>
      </c>
      <c r="AM223" s="212">
        <f t="shared" si="75"/>
        <v>122602.62903225806</v>
      </c>
      <c r="AN223" s="224">
        <f t="shared" si="78"/>
        <v>2010</v>
      </c>
      <c r="AO223" s="212">
        <f t="shared" si="78"/>
        <v>292365738</v>
      </c>
      <c r="AP223" s="209">
        <f t="shared" si="78"/>
        <v>1666</v>
      </c>
      <c r="AQ223" s="196">
        <f t="shared" si="76"/>
        <v>0.82885572139303487</v>
      </c>
      <c r="AR223" s="209">
        <f t="shared" si="77"/>
        <v>175489.63865546219</v>
      </c>
      <c r="AS223" s="69"/>
      <c r="AT223" s="69"/>
    </row>
    <row r="224" spans="1:52" ht="13.5" customHeight="1">
      <c r="A224" s="55"/>
      <c r="B224" s="284"/>
      <c r="C224" s="345"/>
      <c r="D224" s="53" t="s">
        <v>67</v>
      </c>
      <c r="E224" s="181">
        <v>1</v>
      </c>
      <c r="F224" s="182">
        <v>255902</v>
      </c>
      <c r="G224" s="218">
        <v>1</v>
      </c>
      <c r="H224" s="198">
        <f t="shared" si="68"/>
        <v>1</v>
      </c>
      <c r="I224" s="182">
        <f t="shared" si="69"/>
        <v>255902</v>
      </c>
      <c r="J224" s="181">
        <v>1</v>
      </c>
      <c r="K224" s="182">
        <v>20341</v>
      </c>
      <c r="L224" s="218">
        <v>1</v>
      </c>
      <c r="M224" s="198">
        <f t="shared" si="79"/>
        <v>1</v>
      </c>
      <c r="N224" s="182">
        <f t="shared" si="70"/>
        <v>20341</v>
      </c>
      <c r="O224" s="181">
        <v>1110</v>
      </c>
      <c r="P224" s="182">
        <v>107101076</v>
      </c>
      <c r="Q224" s="218">
        <v>874</v>
      </c>
      <c r="R224" s="198">
        <f t="shared" si="80"/>
        <v>0.78738738738738734</v>
      </c>
      <c r="S224" s="182">
        <f t="shared" si="71"/>
        <v>122541.27688787185</v>
      </c>
      <c r="T224" s="181">
        <v>913</v>
      </c>
      <c r="U224" s="182">
        <v>133370252</v>
      </c>
      <c r="V224" s="218">
        <v>799</v>
      </c>
      <c r="W224" s="198">
        <f t="shared" si="81"/>
        <v>0.87513691128148963</v>
      </c>
      <c r="X224" s="218">
        <f t="shared" si="72"/>
        <v>166921.46683354193</v>
      </c>
      <c r="Y224" s="181">
        <v>569</v>
      </c>
      <c r="Z224" s="182">
        <v>102501021</v>
      </c>
      <c r="AA224" s="218">
        <v>504</v>
      </c>
      <c r="AB224" s="198">
        <f t="shared" si="82"/>
        <v>0.88576449912126543</v>
      </c>
      <c r="AC224" s="182">
        <f t="shared" si="73"/>
        <v>203375.04166666666</v>
      </c>
      <c r="AD224" s="181">
        <v>278</v>
      </c>
      <c r="AE224" s="182">
        <v>30899410</v>
      </c>
      <c r="AF224" s="218">
        <v>247</v>
      </c>
      <c r="AG224" s="198">
        <f t="shared" si="83"/>
        <v>0.88848920863309355</v>
      </c>
      <c r="AH224" s="182">
        <f t="shared" si="74"/>
        <v>125098.82591093118</v>
      </c>
      <c r="AI224" s="181">
        <v>88</v>
      </c>
      <c r="AJ224" s="182">
        <v>7690588</v>
      </c>
      <c r="AK224" s="218">
        <v>64</v>
      </c>
      <c r="AL224" s="198">
        <f t="shared" si="84"/>
        <v>0.72727272727272729</v>
      </c>
      <c r="AM224" s="182">
        <f t="shared" si="75"/>
        <v>120165.4375</v>
      </c>
      <c r="AN224" s="181">
        <f t="shared" si="78"/>
        <v>2960</v>
      </c>
      <c r="AO224" s="182">
        <f t="shared" si="78"/>
        <v>381838590</v>
      </c>
      <c r="AP224" s="218">
        <f t="shared" si="78"/>
        <v>2490</v>
      </c>
      <c r="AQ224" s="198">
        <f t="shared" si="76"/>
        <v>0.84121621621621623</v>
      </c>
      <c r="AR224" s="218">
        <f t="shared" si="77"/>
        <v>153348.8313253012</v>
      </c>
      <c r="AS224" s="69"/>
      <c r="AT224" s="69"/>
      <c r="AV224" s="60"/>
      <c r="AW224" s="59"/>
      <c r="AX224" s="59"/>
      <c r="AY224" s="59"/>
      <c r="AZ224" s="59"/>
    </row>
    <row r="225" spans="2:52" ht="13.5" customHeight="1">
      <c r="B225" s="282">
        <v>74</v>
      </c>
      <c r="C225" s="343" t="s">
        <v>29</v>
      </c>
      <c r="D225" s="54" t="s">
        <v>312</v>
      </c>
      <c r="E225" s="175">
        <v>2</v>
      </c>
      <c r="F225" s="176">
        <v>49777</v>
      </c>
      <c r="G225" s="201">
        <v>2</v>
      </c>
      <c r="H225" s="194">
        <f t="shared" si="68"/>
        <v>1</v>
      </c>
      <c r="I225" s="176">
        <f t="shared" si="69"/>
        <v>24888.5</v>
      </c>
      <c r="J225" s="175">
        <v>0</v>
      </c>
      <c r="K225" s="176">
        <v>0</v>
      </c>
      <c r="L225" s="201">
        <v>0</v>
      </c>
      <c r="M225" s="194" t="str">
        <f t="shared" si="79"/>
        <v>-</v>
      </c>
      <c r="N225" s="176" t="str">
        <f t="shared" si="70"/>
        <v>-</v>
      </c>
      <c r="O225" s="175">
        <v>204</v>
      </c>
      <c r="P225" s="176">
        <v>15261950</v>
      </c>
      <c r="Q225" s="201">
        <v>162</v>
      </c>
      <c r="R225" s="194">
        <f t="shared" si="80"/>
        <v>0.79411764705882348</v>
      </c>
      <c r="S225" s="176">
        <f t="shared" si="71"/>
        <v>94209.567901234564</v>
      </c>
      <c r="T225" s="175">
        <v>149</v>
      </c>
      <c r="U225" s="176">
        <v>14958012</v>
      </c>
      <c r="V225" s="201">
        <v>133</v>
      </c>
      <c r="W225" s="194">
        <f t="shared" si="81"/>
        <v>0.89261744966442957</v>
      </c>
      <c r="X225" s="201">
        <f t="shared" si="72"/>
        <v>112466.25563909774</v>
      </c>
      <c r="Y225" s="175">
        <v>57</v>
      </c>
      <c r="Z225" s="176">
        <v>3902772</v>
      </c>
      <c r="AA225" s="201">
        <v>49</v>
      </c>
      <c r="AB225" s="194">
        <f t="shared" si="82"/>
        <v>0.85964912280701755</v>
      </c>
      <c r="AC225" s="176">
        <f t="shared" si="73"/>
        <v>79648.408163265311</v>
      </c>
      <c r="AD225" s="175">
        <v>14</v>
      </c>
      <c r="AE225" s="176">
        <v>625661</v>
      </c>
      <c r="AF225" s="201">
        <v>13</v>
      </c>
      <c r="AG225" s="194">
        <f t="shared" si="83"/>
        <v>0.9285714285714286</v>
      </c>
      <c r="AH225" s="176">
        <f t="shared" si="74"/>
        <v>48127.769230769234</v>
      </c>
      <c r="AI225" s="175">
        <v>10</v>
      </c>
      <c r="AJ225" s="176">
        <v>363640</v>
      </c>
      <c r="AK225" s="201">
        <v>10</v>
      </c>
      <c r="AL225" s="194">
        <f t="shared" si="84"/>
        <v>1</v>
      </c>
      <c r="AM225" s="176">
        <f t="shared" si="75"/>
        <v>36364</v>
      </c>
      <c r="AN225" s="175">
        <f t="shared" si="78"/>
        <v>436</v>
      </c>
      <c r="AO225" s="176">
        <f t="shared" si="78"/>
        <v>35161812</v>
      </c>
      <c r="AP225" s="201">
        <f t="shared" si="78"/>
        <v>369</v>
      </c>
      <c r="AQ225" s="194">
        <f t="shared" si="76"/>
        <v>0.84633027522935778</v>
      </c>
      <c r="AR225" s="201">
        <f t="shared" si="77"/>
        <v>95289.463414634141</v>
      </c>
      <c r="AS225" s="69"/>
      <c r="AT225" s="69"/>
      <c r="AV225" s="60"/>
      <c r="AW225" s="59"/>
      <c r="AX225" s="59"/>
      <c r="AY225" s="59"/>
      <c r="AZ225" s="59"/>
    </row>
    <row r="226" spans="2:52" ht="13.5" customHeight="1">
      <c r="B226" s="283"/>
      <c r="C226" s="344"/>
      <c r="D226" s="49" t="s">
        <v>313</v>
      </c>
      <c r="E226" s="224">
        <v>0</v>
      </c>
      <c r="F226" s="212">
        <v>0</v>
      </c>
      <c r="G226" s="209">
        <v>0</v>
      </c>
      <c r="H226" s="196" t="str">
        <f t="shared" si="68"/>
        <v>-</v>
      </c>
      <c r="I226" s="212" t="str">
        <f t="shared" si="69"/>
        <v>-</v>
      </c>
      <c r="J226" s="224">
        <v>2</v>
      </c>
      <c r="K226" s="212">
        <v>238959</v>
      </c>
      <c r="L226" s="209">
        <v>2</v>
      </c>
      <c r="M226" s="196">
        <f t="shared" si="79"/>
        <v>1</v>
      </c>
      <c r="N226" s="212">
        <f t="shared" si="70"/>
        <v>119479.5</v>
      </c>
      <c r="O226" s="224">
        <v>402</v>
      </c>
      <c r="P226" s="212">
        <v>52736616</v>
      </c>
      <c r="Q226" s="209">
        <v>305</v>
      </c>
      <c r="R226" s="196">
        <f t="shared" si="80"/>
        <v>0.75870646766169159</v>
      </c>
      <c r="S226" s="212">
        <f t="shared" si="71"/>
        <v>172906.93770491803</v>
      </c>
      <c r="T226" s="224">
        <v>294</v>
      </c>
      <c r="U226" s="212">
        <v>51639434</v>
      </c>
      <c r="V226" s="209">
        <v>246</v>
      </c>
      <c r="W226" s="196">
        <f t="shared" si="81"/>
        <v>0.83673469387755106</v>
      </c>
      <c r="X226" s="209">
        <f t="shared" si="72"/>
        <v>209916.39837398374</v>
      </c>
      <c r="Y226" s="224">
        <v>156</v>
      </c>
      <c r="Z226" s="212">
        <v>18306084</v>
      </c>
      <c r="AA226" s="209">
        <v>139</v>
      </c>
      <c r="AB226" s="196">
        <f t="shared" si="82"/>
        <v>0.89102564102564108</v>
      </c>
      <c r="AC226" s="212">
        <f t="shared" si="73"/>
        <v>131698.44604316546</v>
      </c>
      <c r="AD226" s="224">
        <v>89</v>
      </c>
      <c r="AE226" s="212">
        <v>18496322</v>
      </c>
      <c r="AF226" s="209">
        <v>80</v>
      </c>
      <c r="AG226" s="196">
        <f t="shared" si="83"/>
        <v>0.898876404494382</v>
      </c>
      <c r="AH226" s="212">
        <f t="shared" si="74"/>
        <v>231204.02499999999</v>
      </c>
      <c r="AI226" s="224">
        <v>30</v>
      </c>
      <c r="AJ226" s="212">
        <v>2810142</v>
      </c>
      <c r="AK226" s="209">
        <v>22</v>
      </c>
      <c r="AL226" s="196">
        <f t="shared" si="84"/>
        <v>0.73333333333333328</v>
      </c>
      <c r="AM226" s="212">
        <f t="shared" si="75"/>
        <v>127733.72727272728</v>
      </c>
      <c r="AN226" s="224">
        <f t="shared" si="78"/>
        <v>973</v>
      </c>
      <c r="AO226" s="212">
        <f t="shared" si="78"/>
        <v>144227557</v>
      </c>
      <c r="AP226" s="209">
        <f t="shared" si="78"/>
        <v>794</v>
      </c>
      <c r="AQ226" s="196">
        <f t="shared" si="76"/>
        <v>0.81603288797533402</v>
      </c>
      <c r="AR226" s="209">
        <f t="shared" si="77"/>
        <v>181646.79722921914</v>
      </c>
      <c r="AS226" s="69"/>
      <c r="AT226" s="69"/>
      <c r="AV226" s="60"/>
      <c r="AW226" s="59"/>
      <c r="AX226" s="59"/>
      <c r="AY226" s="59"/>
      <c r="AZ226" s="59"/>
    </row>
    <row r="227" spans="2:52" ht="13.5" customHeight="1" thickBot="1">
      <c r="B227" s="284"/>
      <c r="C227" s="345"/>
      <c r="D227" s="53" t="s">
        <v>67</v>
      </c>
      <c r="E227" s="235">
        <v>2</v>
      </c>
      <c r="F227" s="236">
        <v>49777</v>
      </c>
      <c r="G227" s="237">
        <v>2</v>
      </c>
      <c r="H227" s="238">
        <f t="shared" si="68"/>
        <v>1</v>
      </c>
      <c r="I227" s="236">
        <f t="shared" si="69"/>
        <v>24888.5</v>
      </c>
      <c r="J227" s="235">
        <v>2</v>
      </c>
      <c r="K227" s="236">
        <v>238959</v>
      </c>
      <c r="L227" s="237">
        <v>2</v>
      </c>
      <c r="M227" s="238">
        <f t="shared" si="79"/>
        <v>1</v>
      </c>
      <c r="N227" s="236">
        <f t="shared" si="70"/>
        <v>119479.5</v>
      </c>
      <c r="O227" s="235">
        <v>606</v>
      </c>
      <c r="P227" s="236">
        <v>67998566</v>
      </c>
      <c r="Q227" s="237">
        <v>467</v>
      </c>
      <c r="R227" s="238">
        <f t="shared" si="80"/>
        <v>0.77062706270627068</v>
      </c>
      <c r="S227" s="236">
        <f t="shared" si="71"/>
        <v>145607.20770877943</v>
      </c>
      <c r="T227" s="235">
        <v>443</v>
      </c>
      <c r="U227" s="236">
        <v>66597446</v>
      </c>
      <c r="V227" s="237">
        <v>379</v>
      </c>
      <c r="W227" s="238">
        <f t="shared" si="81"/>
        <v>0.85553047404063209</v>
      </c>
      <c r="X227" s="237">
        <f t="shared" si="72"/>
        <v>175718.85488126648</v>
      </c>
      <c r="Y227" s="235">
        <v>213</v>
      </c>
      <c r="Z227" s="236">
        <v>22208856</v>
      </c>
      <c r="AA227" s="237">
        <v>188</v>
      </c>
      <c r="AB227" s="238">
        <f t="shared" si="82"/>
        <v>0.88262910798122063</v>
      </c>
      <c r="AC227" s="236">
        <f t="shared" si="73"/>
        <v>118132.21276595745</v>
      </c>
      <c r="AD227" s="235">
        <v>103</v>
      </c>
      <c r="AE227" s="236">
        <v>19121983</v>
      </c>
      <c r="AF227" s="237">
        <v>93</v>
      </c>
      <c r="AG227" s="238">
        <f t="shared" si="83"/>
        <v>0.90291262135922334</v>
      </c>
      <c r="AH227" s="236">
        <f t="shared" si="74"/>
        <v>205612.72043010753</v>
      </c>
      <c r="AI227" s="235">
        <v>40</v>
      </c>
      <c r="AJ227" s="236">
        <v>3173782</v>
      </c>
      <c r="AK227" s="237">
        <v>32</v>
      </c>
      <c r="AL227" s="238">
        <f t="shared" si="84"/>
        <v>0.8</v>
      </c>
      <c r="AM227" s="236">
        <f t="shared" si="75"/>
        <v>99180.6875</v>
      </c>
      <c r="AN227" s="235">
        <f t="shared" si="78"/>
        <v>1409</v>
      </c>
      <c r="AO227" s="236">
        <f t="shared" si="78"/>
        <v>179389369</v>
      </c>
      <c r="AP227" s="237">
        <f t="shared" si="78"/>
        <v>1163</v>
      </c>
      <c r="AQ227" s="238">
        <f t="shared" si="76"/>
        <v>0.82540809084457056</v>
      </c>
      <c r="AR227" s="237">
        <f t="shared" si="77"/>
        <v>154247.0928632846</v>
      </c>
      <c r="AS227" s="69"/>
      <c r="AT227" s="69"/>
    </row>
    <row r="228" spans="2:52" ht="13.5" customHeight="1" thickTop="1">
      <c r="B228" s="298" t="s">
        <v>131</v>
      </c>
      <c r="C228" s="299"/>
      <c r="D228" s="52" t="s">
        <v>312</v>
      </c>
      <c r="E228" s="186">
        <f t="shared" ref="E228:G230" si="85">SUM(E6,E81,SUMIF($D$105:$D$227,$D228,E$105:E$227))</f>
        <v>265</v>
      </c>
      <c r="F228" s="186">
        <f t="shared" si="85"/>
        <v>23559286</v>
      </c>
      <c r="G228" s="186">
        <f t="shared" si="85"/>
        <v>219</v>
      </c>
      <c r="H228" s="239">
        <f t="shared" si="68"/>
        <v>0.82641509433962268</v>
      </c>
      <c r="I228" s="208">
        <f t="shared" si="69"/>
        <v>107576.64840182649</v>
      </c>
      <c r="J228" s="186">
        <f t="shared" ref="J228:L230" si="86">SUM(J6,J81,SUMIF($D$105:$D$227,$D228,J$105:J$227))</f>
        <v>645</v>
      </c>
      <c r="K228" s="186">
        <f t="shared" si="86"/>
        <v>64413875</v>
      </c>
      <c r="L228" s="186">
        <f t="shared" si="86"/>
        <v>563</v>
      </c>
      <c r="M228" s="239">
        <f t="shared" si="79"/>
        <v>0.87286821705426354</v>
      </c>
      <c r="N228" s="208">
        <f t="shared" si="70"/>
        <v>114411.85612788632</v>
      </c>
      <c r="O228" s="186">
        <f t="shared" ref="O228:Q230" si="87">SUM(O6,O81,SUMIF($D$105:$D$227,$D228,O$105:O$227))</f>
        <v>142125</v>
      </c>
      <c r="P228" s="186">
        <f t="shared" si="87"/>
        <v>11719103231</v>
      </c>
      <c r="Q228" s="186">
        <f t="shared" si="87"/>
        <v>121134</v>
      </c>
      <c r="R228" s="239">
        <f t="shared" si="80"/>
        <v>0.85230606860158309</v>
      </c>
      <c r="S228" s="208">
        <f t="shared" si="71"/>
        <v>96744.953778460214</v>
      </c>
      <c r="T228" s="186">
        <f t="shared" ref="T228:V230" si="88">SUM(T6,T81,SUMIF($D$105:$D$227,$D228,T$105:T$227))</f>
        <v>99846</v>
      </c>
      <c r="U228" s="186">
        <f t="shared" si="88"/>
        <v>9721688702</v>
      </c>
      <c r="V228" s="186">
        <f t="shared" si="88"/>
        <v>89296</v>
      </c>
      <c r="W228" s="239">
        <f t="shared" si="81"/>
        <v>0.89433727941029184</v>
      </c>
      <c r="X228" s="204">
        <f t="shared" si="72"/>
        <v>108870.37159559219</v>
      </c>
      <c r="Y228" s="186">
        <f t="shared" ref="Y228:AA230" si="89">SUM(Y6,Y81,SUMIF($D$105:$D$227,$D228,Y$105:Y$227))</f>
        <v>44997</v>
      </c>
      <c r="Z228" s="186">
        <f t="shared" si="89"/>
        <v>4770819702</v>
      </c>
      <c r="AA228" s="186">
        <f t="shared" si="89"/>
        <v>41357</v>
      </c>
      <c r="AB228" s="239">
        <f t="shared" si="82"/>
        <v>0.91910571815898834</v>
      </c>
      <c r="AC228" s="208">
        <f t="shared" si="73"/>
        <v>115357.006117465</v>
      </c>
      <c r="AD228" s="186">
        <f t="shared" ref="AD228:AF230" si="90">SUM(AD6,AD81,SUMIF($D$105:$D$227,$D228,AD$105:AD$227))</f>
        <v>13929</v>
      </c>
      <c r="AE228" s="186">
        <f t="shared" si="90"/>
        <v>1557178001</v>
      </c>
      <c r="AF228" s="186">
        <f t="shared" si="90"/>
        <v>12993</v>
      </c>
      <c r="AG228" s="239">
        <f t="shared" si="83"/>
        <v>0.93280206762868834</v>
      </c>
      <c r="AH228" s="208">
        <f t="shared" si="74"/>
        <v>119847.45639959979</v>
      </c>
      <c r="AI228" s="186">
        <f t="shared" ref="AI228:AK230" si="91">SUM(AI6,AI81,SUMIF($D$105:$D$227,$D228,AI$105:AI$227))</f>
        <v>2464</v>
      </c>
      <c r="AJ228" s="186">
        <f t="shared" si="91"/>
        <v>275920476</v>
      </c>
      <c r="AK228" s="186">
        <f t="shared" si="91"/>
        <v>2302</v>
      </c>
      <c r="AL228" s="239">
        <f t="shared" si="84"/>
        <v>0.93425324675324672</v>
      </c>
      <c r="AM228" s="208">
        <f t="shared" si="75"/>
        <v>119861.19721980886</v>
      </c>
      <c r="AN228" s="240">
        <f>SUM(E228,J228,O228,T228,Y228,AD228,AI228)</f>
        <v>304271</v>
      </c>
      <c r="AO228" s="208">
        <f t="shared" ref="AO228:AP230" si="92">SUM(F228,K228,P228,U228,Z228,AE228,AJ228)</f>
        <v>28132683273</v>
      </c>
      <c r="AP228" s="204">
        <f t="shared" si="92"/>
        <v>267864</v>
      </c>
      <c r="AQ228" s="195">
        <f t="shared" si="76"/>
        <v>0.88034679611267586</v>
      </c>
      <c r="AR228" s="204">
        <f t="shared" si="77"/>
        <v>105025.99555371383</v>
      </c>
      <c r="AS228" s="69"/>
      <c r="AT228" s="69"/>
    </row>
    <row r="229" spans="2:52" ht="13.5" customHeight="1">
      <c r="B229" s="293"/>
      <c r="C229" s="294"/>
      <c r="D229" s="49" t="s">
        <v>313</v>
      </c>
      <c r="E229" s="224">
        <f t="shared" si="85"/>
        <v>1289</v>
      </c>
      <c r="F229" s="224">
        <f t="shared" si="85"/>
        <v>653760392</v>
      </c>
      <c r="G229" s="224">
        <f t="shared" si="85"/>
        <v>1096</v>
      </c>
      <c r="H229" s="241">
        <f t="shared" si="68"/>
        <v>0.85027152831652442</v>
      </c>
      <c r="I229" s="212">
        <f t="shared" si="69"/>
        <v>596496.70802919706</v>
      </c>
      <c r="J229" s="224">
        <f t="shared" si="86"/>
        <v>3510</v>
      </c>
      <c r="K229" s="224">
        <f t="shared" si="86"/>
        <v>2648695258</v>
      </c>
      <c r="L229" s="224">
        <f t="shared" si="86"/>
        <v>3059</v>
      </c>
      <c r="M229" s="241">
        <f t="shared" si="79"/>
        <v>0.87150997150997156</v>
      </c>
      <c r="N229" s="212">
        <f t="shared" si="70"/>
        <v>865869.64955867932</v>
      </c>
      <c r="O229" s="224">
        <f t="shared" si="87"/>
        <v>375564</v>
      </c>
      <c r="P229" s="224">
        <f t="shared" si="87"/>
        <v>55020694746</v>
      </c>
      <c r="Q229" s="224">
        <f t="shared" si="87"/>
        <v>294108</v>
      </c>
      <c r="R229" s="241">
        <f t="shared" si="80"/>
        <v>0.7831102022558073</v>
      </c>
      <c r="S229" s="212">
        <f t="shared" si="71"/>
        <v>187076.49824554246</v>
      </c>
      <c r="T229" s="224">
        <f t="shared" si="88"/>
        <v>303975</v>
      </c>
      <c r="U229" s="224">
        <f t="shared" si="88"/>
        <v>55541696112</v>
      </c>
      <c r="V229" s="224">
        <f t="shared" si="88"/>
        <v>264112</v>
      </c>
      <c r="W229" s="241">
        <f t="shared" si="81"/>
        <v>0.86886092606299858</v>
      </c>
      <c r="X229" s="209">
        <f t="shared" si="72"/>
        <v>210295.99606227662</v>
      </c>
      <c r="Y229" s="224">
        <f t="shared" si="89"/>
        <v>201477</v>
      </c>
      <c r="Z229" s="224">
        <f t="shared" si="89"/>
        <v>37121544135</v>
      </c>
      <c r="AA229" s="224">
        <f t="shared" si="89"/>
        <v>179606</v>
      </c>
      <c r="AB229" s="241">
        <f t="shared" si="82"/>
        <v>0.89144666636886594</v>
      </c>
      <c r="AC229" s="212">
        <f t="shared" si="73"/>
        <v>206683.20732603589</v>
      </c>
      <c r="AD229" s="224">
        <f t="shared" si="90"/>
        <v>99211</v>
      </c>
      <c r="AE229" s="224">
        <f t="shared" si="90"/>
        <v>16674399010</v>
      </c>
      <c r="AF229" s="224">
        <f t="shared" si="90"/>
        <v>87307</v>
      </c>
      <c r="AG229" s="241">
        <f t="shared" si="83"/>
        <v>0.88001330497626273</v>
      </c>
      <c r="AH229" s="212">
        <f t="shared" si="74"/>
        <v>190985.82026641621</v>
      </c>
      <c r="AI229" s="224">
        <f t="shared" si="91"/>
        <v>33420</v>
      </c>
      <c r="AJ229" s="224">
        <f t="shared" si="91"/>
        <v>4543425357</v>
      </c>
      <c r="AK229" s="224">
        <f t="shared" si="91"/>
        <v>27550</v>
      </c>
      <c r="AL229" s="241">
        <f t="shared" si="84"/>
        <v>0.82435667265110713</v>
      </c>
      <c r="AM229" s="212">
        <f t="shared" si="75"/>
        <v>164915.62094373867</v>
      </c>
      <c r="AN229" s="224">
        <f>SUM(E229,J229,O229,T229,Y229,AD229,AI229)</f>
        <v>1018446</v>
      </c>
      <c r="AO229" s="212">
        <f t="shared" si="92"/>
        <v>172204215010</v>
      </c>
      <c r="AP229" s="209">
        <f t="shared" si="92"/>
        <v>856838</v>
      </c>
      <c r="AQ229" s="196">
        <f t="shared" si="76"/>
        <v>0.84131902918760548</v>
      </c>
      <c r="AR229" s="209">
        <f t="shared" si="77"/>
        <v>200976.39811726371</v>
      </c>
      <c r="AS229" s="69"/>
      <c r="AT229" s="69"/>
    </row>
    <row r="230" spans="2:52" ht="13.5" customHeight="1">
      <c r="B230" s="287"/>
      <c r="C230" s="288"/>
      <c r="D230" s="45" t="s">
        <v>67</v>
      </c>
      <c r="E230" s="185">
        <f t="shared" si="85"/>
        <v>1554</v>
      </c>
      <c r="F230" s="185">
        <f t="shared" si="85"/>
        <v>677319678</v>
      </c>
      <c r="G230" s="185">
        <f t="shared" si="85"/>
        <v>1315</v>
      </c>
      <c r="H230" s="242">
        <f t="shared" si="68"/>
        <v>0.84620334620334625</v>
      </c>
      <c r="I230" s="183">
        <f t="shared" si="69"/>
        <v>515071.99847908743</v>
      </c>
      <c r="J230" s="185">
        <f t="shared" si="86"/>
        <v>4155</v>
      </c>
      <c r="K230" s="185">
        <f t="shared" si="86"/>
        <v>2713109133</v>
      </c>
      <c r="L230" s="185">
        <f t="shared" si="86"/>
        <v>3622</v>
      </c>
      <c r="M230" s="242">
        <f t="shared" si="79"/>
        <v>0.87172081829121539</v>
      </c>
      <c r="N230" s="183">
        <f t="shared" si="70"/>
        <v>749063.81363887351</v>
      </c>
      <c r="O230" s="185">
        <f t="shared" si="87"/>
        <v>517689</v>
      </c>
      <c r="P230" s="185">
        <f t="shared" si="87"/>
        <v>66739797977</v>
      </c>
      <c r="Q230" s="185">
        <f t="shared" si="87"/>
        <v>415242</v>
      </c>
      <c r="R230" s="242">
        <f t="shared" si="80"/>
        <v>0.80210705655325876</v>
      </c>
      <c r="S230" s="183">
        <f t="shared" si="71"/>
        <v>160725.06629146377</v>
      </c>
      <c r="T230" s="185">
        <f t="shared" si="88"/>
        <v>403821</v>
      </c>
      <c r="U230" s="185">
        <f t="shared" si="88"/>
        <v>65263384814</v>
      </c>
      <c r="V230" s="185">
        <f t="shared" si="88"/>
        <v>353408</v>
      </c>
      <c r="W230" s="242">
        <f t="shared" si="81"/>
        <v>0.87516003377734197</v>
      </c>
      <c r="X230" s="189">
        <f t="shared" si="72"/>
        <v>184668.66854740129</v>
      </c>
      <c r="Y230" s="185">
        <f t="shared" si="89"/>
        <v>246474</v>
      </c>
      <c r="Z230" s="185">
        <f t="shared" si="89"/>
        <v>41892363837</v>
      </c>
      <c r="AA230" s="185">
        <f t="shared" si="89"/>
        <v>220963</v>
      </c>
      <c r="AB230" s="242">
        <f t="shared" si="82"/>
        <v>0.89649618215308713</v>
      </c>
      <c r="AC230" s="183">
        <f t="shared" si="73"/>
        <v>189589.94871087014</v>
      </c>
      <c r="AD230" s="185">
        <f t="shared" si="90"/>
        <v>113140</v>
      </c>
      <c r="AE230" s="185">
        <f t="shared" si="90"/>
        <v>18231577011</v>
      </c>
      <c r="AF230" s="185">
        <f t="shared" si="90"/>
        <v>100300</v>
      </c>
      <c r="AG230" s="242">
        <f t="shared" si="83"/>
        <v>0.88651228566377938</v>
      </c>
      <c r="AH230" s="183">
        <f t="shared" si="74"/>
        <v>181770.45873379862</v>
      </c>
      <c r="AI230" s="185">
        <f t="shared" si="91"/>
        <v>35884</v>
      </c>
      <c r="AJ230" s="185">
        <f t="shared" si="91"/>
        <v>4819345833</v>
      </c>
      <c r="AK230" s="185">
        <f t="shared" si="91"/>
        <v>29852</v>
      </c>
      <c r="AL230" s="242">
        <f t="shared" si="84"/>
        <v>0.8319027979043585</v>
      </c>
      <c r="AM230" s="183">
        <f t="shared" si="75"/>
        <v>161441.30487069543</v>
      </c>
      <c r="AN230" s="185">
        <f>SUM(E230,J230,O230,T230,Y230,AD230,AI230)</f>
        <v>1322717</v>
      </c>
      <c r="AO230" s="183">
        <f t="shared" si="92"/>
        <v>200336898283</v>
      </c>
      <c r="AP230" s="189">
        <f t="shared" si="92"/>
        <v>1124702</v>
      </c>
      <c r="AQ230" s="234">
        <f t="shared" si="76"/>
        <v>0.85029677550073068</v>
      </c>
      <c r="AR230" s="189">
        <f t="shared" si="77"/>
        <v>178124.42609953569</v>
      </c>
      <c r="AS230" s="69"/>
      <c r="AT230" s="69"/>
    </row>
    <row r="231" spans="2:52" ht="13.5" customHeight="1">
      <c r="B231" s="4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69"/>
      <c r="AT231" s="69"/>
    </row>
  </sheetData>
  <mergeCells count="193">
    <mergeCell ref="BH6:BH7"/>
    <mergeCell ref="BH3:BH5"/>
    <mergeCell ref="BH8:BH9"/>
    <mergeCell ref="B228:C230"/>
    <mergeCell ref="B219:B221"/>
    <mergeCell ref="C219:C221"/>
    <mergeCell ref="B222:B224"/>
    <mergeCell ref="C222:C224"/>
    <mergeCell ref="B225:B227"/>
    <mergeCell ref="C225:C227"/>
    <mergeCell ref="B210:B212"/>
    <mergeCell ref="C210:C212"/>
    <mergeCell ref="B213:B215"/>
    <mergeCell ref="C213:C215"/>
    <mergeCell ref="B216:B218"/>
    <mergeCell ref="C216:C218"/>
    <mergeCell ref="B201:B203"/>
    <mergeCell ref="C201:C203"/>
    <mergeCell ref="B204:B206"/>
    <mergeCell ref="C204:C206"/>
    <mergeCell ref="B207:B209"/>
    <mergeCell ref="C207:C209"/>
    <mergeCell ref="B192:B194"/>
    <mergeCell ref="C192:C194"/>
    <mergeCell ref="B195:B197"/>
    <mergeCell ref="C195:C197"/>
    <mergeCell ref="B198:B200"/>
    <mergeCell ref="C198:C200"/>
    <mergeCell ref="B183:B185"/>
    <mergeCell ref="C183:C185"/>
    <mergeCell ref="B186:B188"/>
    <mergeCell ref="C186:C188"/>
    <mergeCell ref="B189:B191"/>
    <mergeCell ref="C189:C191"/>
    <mergeCell ref="B174:B176"/>
    <mergeCell ref="C174:C176"/>
    <mergeCell ref="B177:B179"/>
    <mergeCell ref="C177:C179"/>
    <mergeCell ref="B180:B182"/>
    <mergeCell ref="C180:C182"/>
    <mergeCell ref="B165:B167"/>
    <mergeCell ref="C165:C167"/>
    <mergeCell ref="B168:B170"/>
    <mergeCell ref="C168:C170"/>
    <mergeCell ref="B171:B173"/>
    <mergeCell ref="C171:C173"/>
    <mergeCell ref="B156:B158"/>
    <mergeCell ref="C156:C158"/>
    <mergeCell ref="B159:B161"/>
    <mergeCell ref="C159:C161"/>
    <mergeCell ref="B162:B164"/>
    <mergeCell ref="C162:C164"/>
    <mergeCell ref="B147:B149"/>
    <mergeCell ref="C147:C149"/>
    <mergeCell ref="B150:B152"/>
    <mergeCell ref="C150:C152"/>
    <mergeCell ref="B153:B155"/>
    <mergeCell ref="C153:C155"/>
    <mergeCell ref="B138:B140"/>
    <mergeCell ref="C138:C140"/>
    <mergeCell ref="B141:B143"/>
    <mergeCell ref="C141:C143"/>
    <mergeCell ref="B144:B146"/>
    <mergeCell ref="C144:C146"/>
    <mergeCell ref="B129:B131"/>
    <mergeCell ref="C129:C131"/>
    <mergeCell ref="B132:B134"/>
    <mergeCell ref="C132:C134"/>
    <mergeCell ref="B135:B137"/>
    <mergeCell ref="C135:C137"/>
    <mergeCell ref="B120:B122"/>
    <mergeCell ref="C120:C122"/>
    <mergeCell ref="B123:B125"/>
    <mergeCell ref="C123:C125"/>
    <mergeCell ref="B126:B128"/>
    <mergeCell ref="C126:C128"/>
    <mergeCell ref="B111:B113"/>
    <mergeCell ref="C111:C113"/>
    <mergeCell ref="B114:B116"/>
    <mergeCell ref="C114:C116"/>
    <mergeCell ref="B117:B119"/>
    <mergeCell ref="C117:C119"/>
    <mergeCell ref="B102:B104"/>
    <mergeCell ref="C102:C104"/>
    <mergeCell ref="B105:B107"/>
    <mergeCell ref="C105:C107"/>
    <mergeCell ref="B108:B110"/>
    <mergeCell ref="C108:C110"/>
    <mergeCell ref="B93:B95"/>
    <mergeCell ref="C93:C95"/>
    <mergeCell ref="B96:B98"/>
    <mergeCell ref="C96:C98"/>
    <mergeCell ref="B99:B101"/>
    <mergeCell ref="C99:C101"/>
    <mergeCell ref="B84:B86"/>
    <mergeCell ref="C84:C86"/>
    <mergeCell ref="B87:B89"/>
    <mergeCell ref="C87:C89"/>
    <mergeCell ref="B90:B92"/>
    <mergeCell ref="C90:C92"/>
    <mergeCell ref="B75:B77"/>
    <mergeCell ref="C75:C77"/>
    <mergeCell ref="B78:B80"/>
    <mergeCell ref="C78:C80"/>
    <mergeCell ref="B81:B83"/>
    <mergeCell ref="C81:C83"/>
    <mergeCell ref="B66:B68"/>
    <mergeCell ref="C66:C68"/>
    <mergeCell ref="B69:B71"/>
    <mergeCell ref="C69:C71"/>
    <mergeCell ref="B72:B74"/>
    <mergeCell ref="C72:C74"/>
    <mergeCell ref="B57:B59"/>
    <mergeCell ref="C57:C59"/>
    <mergeCell ref="B60:B62"/>
    <mergeCell ref="C60:C62"/>
    <mergeCell ref="B63:B65"/>
    <mergeCell ref="C63:C65"/>
    <mergeCell ref="B48:B50"/>
    <mergeCell ref="C48:C50"/>
    <mergeCell ref="B51:B53"/>
    <mergeCell ref="C51:C53"/>
    <mergeCell ref="B54:B56"/>
    <mergeCell ref="C54:C56"/>
    <mergeCell ref="B39:B41"/>
    <mergeCell ref="C39:C41"/>
    <mergeCell ref="B42:B44"/>
    <mergeCell ref="C42:C44"/>
    <mergeCell ref="B45:B47"/>
    <mergeCell ref="C45:C47"/>
    <mergeCell ref="B30:B32"/>
    <mergeCell ref="C30:C32"/>
    <mergeCell ref="B33:B35"/>
    <mergeCell ref="C33:C35"/>
    <mergeCell ref="B36:B38"/>
    <mergeCell ref="C36:C38"/>
    <mergeCell ref="B21:B23"/>
    <mergeCell ref="C21:C23"/>
    <mergeCell ref="B24:B26"/>
    <mergeCell ref="C24:C26"/>
    <mergeCell ref="B27:B29"/>
    <mergeCell ref="C27:C29"/>
    <mergeCell ref="E3:I3"/>
    <mergeCell ref="J3:N3"/>
    <mergeCell ref="O3:S3"/>
    <mergeCell ref="B12:B14"/>
    <mergeCell ref="C12:C14"/>
    <mergeCell ref="B15:B17"/>
    <mergeCell ref="C15:C17"/>
    <mergeCell ref="B18:B20"/>
    <mergeCell ref="C18:C20"/>
    <mergeCell ref="B6:B8"/>
    <mergeCell ref="C6:C8"/>
    <mergeCell ref="B9:B11"/>
    <mergeCell ref="C9:C11"/>
    <mergeCell ref="B3:B5"/>
    <mergeCell ref="C3:C5"/>
    <mergeCell ref="D3:D5"/>
    <mergeCell ref="E4:E5"/>
    <mergeCell ref="F4:I4"/>
    <mergeCell ref="J4:J5"/>
    <mergeCell ref="K4:N4"/>
    <mergeCell ref="O4:O5"/>
    <mergeCell ref="P4:S4"/>
    <mergeCell ref="T3:X3"/>
    <mergeCell ref="Y3:AC3"/>
    <mergeCell ref="AD3:AH3"/>
    <mergeCell ref="AI3:AM3"/>
    <mergeCell ref="AN3:AR3"/>
    <mergeCell ref="AV3:AV5"/>
    <mergeCell ref="Z4:AC4"/>
    <mergeCell ref="AD4:AD5"/>
    <mergeCell ref="AE4:AH4"/>
    <mergeCell ref="AI4:AI5"/>
    <mergeCell ref="AJ4:AM4"/>
    <mergeCell ref="AN4:AN5"/>
    <mergeCell ref="AO4:AR4"/>
    <mergeCell ref="T4:T5"/>
    <mergeCell ref="U4:X4"/>
    <mergeCell ref="Y4:Y5"/>
    <mergeCell ref="BK3:BL3"/>
    <mergeCell ref="BI4:BJ4"/>
    <mergeCell ref="BK4:BL4"/>
    <mergeCell ref="AW3:AX3"/>
    <mergeCell ref="AW4:AX4"/>
    <mergeCell ref="AY3:AZ3"/>
    <mergeCell ref="AY4:AZ4"/>
    <mergeCell ref="BC3:BD3"/>
    <mergeCell ref="BC4:BD4"/>
    <mergeCell ref="BE3:BF3"/>
    <mergeCell ref="BE4:BF4"/>
    <mergeCell ref="BI3:BJ3"/>
    <mergeCell ref="BB3:BB5"/>
  </mergeCells>
  <phoneticPr fontId="3"/>
  <pageMargins left="0.70866141732283472" right="0.19685039370078741" top="0.59055118110236227" bottom="0.59055118110236227" header="0.31496062992125984" footer="0.31496062992125984"/>
  <pageSetup paperSize="8" scale="70" fitToHeight="0" pageOrder="overThenDown" orientation="landscape" r:id="rId1"/>
  <headerFooter>
    <oddHeader>&amp;R&amp;"ＭＳ 明朝,標準"&amp;12医科･歯科健診受診傾向</oddHeader>
  </headerFooter>
  <rowBreaks count="3" manualBreakCount="3">
    <brk id="65" max="43" man="1"/>
    <brk id="125" max="43" man="1"/>
    <brk id="185" max="43" man="1"/>
  </rowBreaks>
  <colBreaks count="1" manualBreakCount="1">
    <brk id="24" max="229" man="1"/>
  </colBreaks>
  <ignoredErrors>
    <ignoredError sqref="AW6:AZ80" emptyCellReferenc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9662-60C1-47D8-8853-AD6EBE80A779}">
  <dimension ref="B1:L3"/>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9" width="13.125" style="1" customWidth="1"/>
    <col min="10" max="10" width="20.625" style="1" customWidth="1"/>
    <col min="11" max="11" width="6.5" style="1" customWidth="1"/>
    <col min="12" max="12" width="20.625" style="1" customWidth="1"/>
    <col min="13" max="13" width="5.625" style="1" customWidth="1"/>
    <col min="14" max="16384" width="9" style="1"/>
  </cols>
  <sheetData>
    <row r="1" spans="2:12" ht="16.5" customHeight="1">
      <c r="B1" s="1" t="s">
        <v>297</v>
      </c>
    </row>
    <row r="2" spans="2:12" ht="16.5" customHeight="1">
      <c r="B2" s="1" t="s">
        <v>247</v>
      </c>
    </row>
    <row r="3" spans="2:12" ht="16.5" customHeight="1">
      <c r="B3" s="1" t="s">
        <v>314</v>
      </c>
      <c r="L3" s="1" t="s">
        <v>315</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00F9E-273D-497E-B90E-9E0B64F62976}">
  <dimension ref="B1:AK45"/>
  <sheetViews>
    <sheetView showGridLines="0" zoomScaleNormal="100" zoomScaleSheetLayoutView="100" workbookViewId="0"/>
  </sheetViews>
  <sheetFormatPr defaultColWidth="9" defaultRowHeight="13.5"/>
  <cols>
    <col min="1" max="1" width="4.625" style="1" customWidth="1"/>
    <col min="2" max="2" width="3.25" style="1" customWidth="1"/>
    <col min="3" max="13" width="9" style="1" customWidth="1"/>
    <col min="14" max="34" width="9" style="1"/>
    <col min="35" max="37" width="9.5" style="1" bestFit="1" customWidth="1"/>
    <col min="38" max="16384" width="9" style="1"/>
  </cols>
  <sheetData>
    <row r="1" spans="2:37" ht="16.5" customHeight="1">
      <c r="B1" s="1" t="s">
        <v>338</v>
      </c>
    </row>
    <row r="2" spans="2:37" ht="16.5" customHeight="1">
      <c r="B2" s="1" t="s">
        <v>247</v>
      </c>
    </row>
    <row r="3" spans="2:37" ht="16.5" customHeight="1">
      <c r="B3" s="1" t="s">
        <v>314</v>
      </c>
      <c r="AF3" s="1" t="s">
        <v>345</v>
      </c>
    </row>
    <row r="4" spans="2:37">
      <c r="AF4" s="253" t="s">
        <v>346</v>
      </c>
    </row>
    <row r="5" spans="2:37">
      <c r="AF5" s="1" t="s">
        <v>347</v>
      </c>
      <c r="AI5" s="254">
        <f>ROUND(市区町村別_医科健診受診状況別生活習慣病一人当たりの医療費!AR228,0)</f>
        <v>105026</v>
      </c>
      <c r="AK5" s="1" t="str">
        <f>AF4&amp;CHAR(10)&amp;AF5&amp;CHAR(10)&amp;TEXT(AI5, "#,##0円")</f>
        <v>広域連合全体
患者一人当たりの医療費
105,026円</v>
      </c>
    </row>
    <row r="6" spans="2:37">
      <c r="AF6" s="253" t="s">
        <v>348</v>
      </c>
      <c r="AI6" s="255">
        <f>ROUND(市区町村別_医科健診受診状況別生活習慣病一人当たりの医療費!AQ228,3)</f>
        <v>0.88</v>
      </c>
      <c r="AK6" s="1" t="str">
        <f>AF4&amp;CHAR(10)&amp;AF6&amp;CHAR(10)&amp;TEXT(AI6,"0.0%")</f>
        <v>広域連合全体
有病率
88.0%</v>
      </c>
    </row>
    <row r="42" spans="2:37" ht="16.5" customHeight="1">
      <c r="B42" s="1" t="s">
        <v>334</v>
      </c>
      <c r="AF42" s="1" t="s">
        <v>345</v>
      </c>
    </row>
    <row r="43" spans="2:37">
      <c r="AF43" s="1" t="s">
        <v>346</v>
      </c>
    </row>
    <row r="44" spans="2:37">
      <c r="AF44" s="1" t="s">
        <v>347</v>
      </c>
      <c r="AI44" s="254">
        <f>ROUND(市区町村別_医科健診受診状況別生活習慣病一人当たりの医療費!AR229,0)</f>
        <v>200976</v>
      </c>
      <c r="AK44" s="1" t="str">
        <f>AF43&amp;CHAR(10)&amp;AF44&amp;CHAR(10)&amp;TEXT(AI44, "#,##0円")</f>
        <v>広域連合全体
患者一人当たりの医療費
200,976円</v>
      </c>
    </row>
    <row r="45" spans="2:37">
      <c r="AF45" s="253" t="s">
        <v>348</v>
      </c>
      <c r="AI45" s="255">
        <f>ROUND(市区町村別_医科健診受診状況別生活習慣病一人当たりの医療費!AQ229,3)</f>
        <v>0.84099999999999997</v>
      </c>
      <c r="AK45" s="1" t="str">
        <f>AF43&amp;CHAR(10)&amp;AF45&amp;CHAR(10)&amp;TEXT(AI45,"0.0%")</f>
        <v>広域連合全体
有病率
84.1%</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4"/>
  <dimension ref="A1:J47"/>
  <sheetViews>
    <sheetView showGridLines="0" zoomScaleNormal="100" zoomScaleSheetLayoutView="100" workbookViewId="0"/>
  </sheetViews>
  <sheetFormatPr defaultColWidth="9" defaultRowHeight="13.5"/>
  <cols>
    <col min="1" max="1" width="4.625" style="30" customWidth="1"/>
    <col min="2" max="2" width="6.125" style="30" customWidth="1"/>
    <col min="3" max="8" width="16.625" style="30" customWidth="1"/>
    <col min="9" max="9" width="9" style="30"/>
    <col min="10" max="10" width="12.5" style="30" customWidth="1"/>
    <col min="11" max="16384" width="9" style="30"/>
  </cols>
  <sheetData>
    <row r="1" spans="1:10" ht="16.5" customHeight="1">
      <c r="B1" s="1" t="s">
        <v>261</v>
      </c>
    </row>
    <row r="2" spans="1:10" ht="16.5" customHeight="1">
      <c r="B2" s="1" t="s">
        <v>157</v>
      </c>
    </row>
    <row r="3" spans="1:10" ht="18" customHeight="1">
      <c r="A3" s="1"/>
      <c r="B3" s="326" t="s">
        <v>127</v>
      </c>
      <c r="C3" s="326"/>
      <c r="D3" s="331" t="s">
        <v>149</v>
      </c>
      <c r="E3" s="324" t="s">
        <v>136</v>
      </c>
      <c r="F3" s="325"/>
      <c r="G3" s="325" t="s">
        <v>137</v>
      </c>
      <c r="H3" s="325"/>
    </row>
    <row r="4" spans="1:10" ht="42" customHeight="1">
      <c r="B4" s="326"/>
      <c r="C4" s="326"/>
      <c r="D4" s="332"/>
      <c r="E4" s="41" t="s">
        <v>142</v>
      </c>
      <c r="F4" s="80" t="s">
        <v>143</v>
      </c>
      <c r="G4" s="41" t="s">
        <v>144</v>
      </c>
      <c r="H4" s="80" t="s">
        <v>145</v>
      </c>
    </row>
    <row r="5" spans="1:10" ht="35.450000000000003" customHeight="1">
      <c r="B5" s="327" t="s">
        <v>134</v>
      </c>
      <c r="C5" s="328"/>
      <c r="D5" s="73">
        <f>市区町村別_歯科健診医療機関受診状況!AN228</f>
        <v>811219</v>
      </c>
      <c r="E5" s="40">
        <f>市区町村別_歯科健診医療機関受診状況!AO228</f>
        <v>152771</v>
      </c>
      <c r="F5" s="39">
        <f>市区町村別_歯科健診医療機関受診状況!AP228</f>
        <v>0.18832275871250551</v>
      </c>
      <c r="G5" s="40">
        <f>市区町村別_歯科健診医療機関受診状況!AQ228</f>
        <v>658448</v>
      </c>
      <c r="H5" s="39">
        <f>市区町村別_歯科健診医療機関受診状況!AR228</f>
        <v>0.81167724128749452</v>
      </c>
    </row>
    <row r="6" spans="1:10" ht="35.450000000000003" customHeight="1" thickBot="1">
      <c r="B6" s="329" t="s">
        <v>135</v>
      </c>
      <c r="C6" s="330"/>
      <c r="D6" s="73">
        <f>市区町村別_歯科健診医療機関受診状況!AN229</f>
        <v>511498</v>
      </c>
      <c r="E6" s="40">
        <f>市区町村別_歯科健診医療機関受診状況!AO229</f>
        <v>8332</v>
      </c>
      <c r="F6" s="39">
        <f>市区町村別_歯科健診医療機関受診状況!AP229</f>
        <v>1.628940875624147E-2</v>
      </c>
      <c r="G6" s="40">
        <f>市区町村別_歯科健診医療機関受診状況!AQ229</f>
        <v>503166</v>
      </c>
      <c r="H6" s="39">
        <f>市区町村別_歯科健診医療機関受診状況!AR229</f>
        <v>0.98371059124375848</v>
      </c>
    </row>
    <row r="7" spans="1:10" ht="35.450000000000003" customHeight="1" thickTop="1">
      <c r="B7" s="323" t="s">
        <v>67</v>
      </c>
      <c r="C7" s="323"/>
      <c r="D7" s="74">
        <f>市区町村別_歯科健診医療機関受診状況!AN230</f>
        <v>1322717</v>
      </c>
      <c r="E7" s="68">
        <f>市区町村別_歯科健診医療機関受診状況!AO230</f>
        <v>161103</v>
      </c>
      <c r="F7" s="37">
        <f>市区町村別_歯科健診医療機関受診状況!AP230</f>
        <v>0.12179702838929264</v>
      </c>
      <c r="G7" s="38">
        <f>市区町村別_歯科健診医療機関受診状況!AQ230</f>
        <v>1161614</v>
      </c>
      <c r="H7" s="37">
        <f>市区町村別_歯科健診医療機関受診状況!AR230</f>
        <v>0.87820297161070737</v>
      </c>
    </row>
    <row r="8" spans="1:10" ht="13.5" customHeight="1">
      <c r="B8" s="111" t="s">
        <v>295</v>
      </c>
      <c r="C8" s="33"/>
      <c r="D8" s="33"/>
      <c r="E8" s="32"/>
      <c r="F8" s="31"/>
    </row>
    <row r="9" spans="1:10" ht="13.5" customHeight="1">
      <c r="B9" s="5" t="s">
        <v>286</v>
      </c>
      <c r="C9" s="33"/>
      <c r="D9" s="33"/>
      <c r="E9" s="32"/>
      <c r="F9" s="31"/>
    </row>
    <row r="10" spans="1:10" ht="13.5" customHeight="1">
      <c r="B10" s="6" t="s">
        <v>349</v>
      </c>
      <c r="C10" s="33"/>
      <c r="D10" s="33"/>
      <c r="E10" s="32"/>
      <c r="F10" s="31"/>
    </row>
    <row r="11" spans="1:10">
      <c r="B11" s="34"/>
      <c r="C11" s="36"/>
      <c r="D11" s="36"/>
    </row>
    <row r="12" spans="1:10">
      <c r="B12" s="34"/>
      <c r="C12" s="36"/>
      <c r="D12" s="36"/>
    </row>
    <row r="13" spans="1:10" ht="16.5" customHeight="1">
      <c r="B13" s="1" t="s">
        <v>261</v>
      </c>
    </row>
    <row r="14" spans="1:10" ht="16.5" customHeight="1">
      <c r="B14" s="1" t="s">
        <v>157</v>
      </c>
    </row>
    <row r="15" spans="1:10">
      <c r="J15" s="79" t="s">
        <v>216</v>
      </c>
    </row>
    <row r="16" spans="1:10">
      <c r="J16" s="79" t="s">
        <v>210</v>
      </c>
    </row>
    <row r="17" spans="10:10">
      <c r="J17" s="79" t="s">
        <v>212</v>
      </c>
    </row>
    <row r="44" spans="2:6" ht="15.75" customHeight="1"/>
    <row r="45" spans="2:6">
      <c r="B45" s="111" t="s">
        <v>295</v>
      </c>
    </row>
    <row r="46" spans="2:6" ht="13.5" customHeight="1">
      <c r="B46" s="5" t="s">
        <v>286</v>
      </c>
      <c r="C46" s="33"/>
      <c r="D46" s="33"/>
      <c r="E46" s="32"/>
      <c r="F46" s="31"/>
    </row>
    <row r="47" spans="2:6" ht="13.5" customHeight="1">
      <c r="B47" s="6" t="s">
        <v>349</v>
      </c>
      <c r="C47" s="33"/>
      <c r="D47" s="33"/>
      <c r="E47" s="32"/>
      <c r="F47" s="31"/>
    </row>
  </sheetData>
  <mergeCells count="7">
    <mergeCell ref="B6:C6"/>
    <mergeCell ref="B7:C7"/>
    <mergeCell ref="B3:C4"/>
    <mergeCell ref="E3:F3"/>
    <mergeCell ref="G3:H3"/>
    <mergeCell ref="B5:C5"/>
    <mergeCell ref="D3:D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D22"/>
  <sheetViews>
    <sheetView showGridLines="0" zoomScaleNormal="100" zoomScaleSheetLayoutView="100" workbookViewId="0"/>
  </sheetViews>
  <sheetFormatPr defaultColWidth="9" defaultRowHeight="13.5"/>
  <cols>
    <col min="1" max="1" width="4.625" style="1" customWidth="1"/>
    <col min="2" max="5" width="14.875" style="1" customWidth="1"/>
    <col min="6" max="7" width="9" style="1"/>
    <col min="8" max="9" width="14.875" style="1" customWidth="1"/>
    <col min="10" max="10" width="8.375" style="1" customWidth="1"/>
    <col min="11" max="16384" width="9" style="1"/>
  </cols>
  <sheetData>
    <row r="1" spans="2:4" ht="16.5" customHeight="1">
      <c r="B1" s="1" t="s">
        <v>234</v>
      </c>
    </row>
    <row r="2" spans="2:4" ht="16.5" customHeight="1">
      <c r="B2" s="1" t="s">
        <v>235</v>
      </c>
    </row>
    <row r="4" spans="2:4">
      <c r="B4" s="7"/>
      <c r="C4" s="7"/>
      <c r="D4" s="7"/>
    </row>
    <row r="5" spans="2:4">
      <c r="B5" s="7"/>
      <c r="C5" s="7"/>
      <c r="D5" s="7"/>
    </row>
    <row r="6" spans="2:4">
      <c r="B6" s="7"/>
      <c r="C6" s="7"/>
      <c r="D6" s="7"/>
    </row>
    <row r="7" spans="2:4">
      <c r="B7" s="7"/>
      <c r="C7" s="7"/>
      <c r="D7" s="7"/>
    </row>
    <row r="8" spans="2:4">
      <c r="B8" s="7"/>
      <c r="C8" s="7"/>
      <c r="D8" s="7"/>
    </row>
    <row r="9" spans="2:4">
      <c r="B9" s="7"/>
      <c r="C9" s="7"/>
      <c r="D9" s="7"/>
    </row>
    <row r="10" spans="2:4">
      <c r="B10" s="7"/>
      <c r="C10" s="7"/>
      <c r="D10" s="7"/>
    </row>
    <row r="11" spans="2:4">
      <c r="B11" s="7"/>
      <c r="C11" s="7"/>
      <c r="D11" s="7"/>
    </row>
    <row r="12" spans="2:4">
      <c r="B12" s="7"/>
      <c r="C12" s="7"/>
      <c r="D12" s="7"/>
    </row>
    <row r="13" spans="2:4">
      <c r="B13" s="7"/>
      <c r="C13" s="7"/>
      <c r="D13" s="7"/>
    </row>
    <row r="14" spans="2:4">
      <c r="B14" s="7"/>
      <c r="C14" s="7"/>
      <c r="D14" s="7"/>
    </row>
    <row r="15" spans="2:4">
      <c r="B15" s="7"/>
      <c r="C15" s="7"/>
      <c r="D15" s="7"/>
    </row>
    <row r="16" spans="2:4">
      <c r="B16" s="7"/>
      <c r="C16" s="7"/>
      <c r="D16" s="7"/>
    </row>
    <row r="17" spans="2:4">
      <c r="B17" s="7"/>
      <c r="C17" s="7"/>
      <c r="D17" s="7"/>
    </row>
    <row r="18" spans="2:4">
      <c r="B18" s="7"/>
      <c r="C18" s="7"/>
      <c r="D18" s="7"/>
    </row>
    <row r="19" spans="2:4">
      <c r="B19" s="7"/>
      <c r="C19" s="7"/>
      <c r="D19" s="7"/>
    </row>
    <row r="20" spans="2:4">
      <c r="B20" s="7"/>
      <c r="C20" s="7"/>
      <c r="D20" s="7"/>
    </row>
    <row r="21" spans="2:4">
      <c r="B21" s="7"/>
      <c r="C21" s="7"/>
      <c r="D21" s="7"/>
    </row>
    <row r="22" spans="2:4">
      <c r="B22" s="7"/>
      <c r="C22" s="7"/>
      <c r="D22" s="7"/>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CN231"/>
  <sheetViews>
    <sheetView showGridLines="0" zoomScaleNormal="100" zoomScaleSheetLayoutView="100" workbookViewId="0"/>
  </sheetViews>
  <sheetFormatPr defaultColWidth="9" defaultRowHeight="13.5"/>
  <cols>
    <col min="1" max="1" width="4.625" style="1" customWidth="1"/>
    <col min="2" max="2" width="3.125" style="1" customWidth="1"/>
    <col min="3" max="3" width="13.625" style="1" customWidth="1"/>
    <col min="4" max="4" width="23.875" style="1" bestFit="1" customWidth="1"/>
    <col min="5" max="45" width="10.625" style="1" customWidth="1"/>
    <col min="46" max="46" width="3.125" style="1" customWidth="1"/>
    <col min="47" max="47" width="13.625" style="1" customWidth="1"/>
    <col min="48" max="48" width="23.875" style="1" bestFit="1" customWidth="1"/>
    <col min="49" max="53" width="10.625" style="1" customWidth="1"/>
    <col min="54" max="54" width="9" style="1"/>
    <col min="55" max="55" width="14.125" style="1" customWidth="1"/>
    <col min="56" max="63" width="9.625" style="1" customWidth="1"/>
    <col min="64" max="64" width="9" style="1"/>
    <col min="65" max="65" width="16.125" style="1" bestFit="1" customWidth="1"/>
    <col min="66" max="77" width="9.625" style="1" customWidth="1"/>
    <col min="78" max="78" width="9" style="1"/>
    <col min="79" max="79" width="16.125" style="1" bestFit="1" customWidth="1"/>
    <col min="80" max="91" width="9.625" style="1" customWidth="1"/>
    <col min="92" max="16384" width="9" style="1"/>
  </cols>
  <sheetData>
    <row r="1" spans="1:92" ht="16.5" customHeight="1">
      <c r="B1" s="1" t="s">
        <v>261</v>
      </c>
    </row>
    <row r="2" spans="1:92" ht="16.5" customHeight="1">
      <c r="B2" s="1" t="s">
        <v>262</v>
      </c>
      <c r="AT2" s="2" t="s">
        <v>290</v>
      </c>
      <c r="BC2" s="2" t="s">
        <v>194</v>
      </c>
      <c r="BM2" s="2" t="s">
        <v>153</v>
      </c>
      <c r="CA2" s="2" t="s">
        <v>124</v>
      </c>
    </row>
    <row r="3" spans="1:92" ht="16.5" customHeight="1">
      <c r="B3" s="357"/>
      <c r="C3" s="316" t="s">
        <v>133</v>
      </c>
      <c r="D3" s="316" t="s">
        <v>132</v>
      </c>
      <c r="E3" s="336" t="s">
        <v>58</v>
      </c>
      <c r="F3" s="337"/>
      <c r="G3" s="337"/>
      <c r="H3" s="337"/>
      <c r="I3" s="338"/>
      <c r="J3" s="336" t="s">
        <v>59</v>
      </c>
      <c r="K3" s="337"/>
      <c r="L3" s="337"/>
      <c r="M3" s="337"/>
      <c r="N3" s="338"/>
      <c r="O3" s="336" t="s">
        <v>60</v>
      </c>
      <c r="P3" s="337"/>
      <c r="Q3" s="337"/>
      <c r="R3" s="337"/>
      <c r="S3" s="338"/>
      <c r="T3" s="336" t="s">
        <v>61</v>
      </c>
      <c r="U3" s="337"/>
      <c r="V3" s="337"/>
      <c r="W3" s="337"/>
      <c r="X3" s="338"/>
      <c r="Y3" s="336" t="s">
        <v>62</v>
      </c>
      <c r="Z3" s="337"/>
      <c r="AA3" s="337"/>
      <c r="AB3" s="337"/>
      <c r="AC3" s="338"/>
      <c r="AD3" s="336" t="s">
        <v>63</v>
      </c>
      <c r="AE3" s="337"/>
      <c r="AF3" s="337"/>
      <c r="AG3" s="337"/>
      <c r="AH3" s="338"/>
      <c r="AI3" s="336" t="s">
        <v>64</v>
      </c>
      <c r="AJ3" s="337"/>
      <c r="AK3" s="337"/>
      <c r="AL3" s="337"/>
      <c r="AM3" s="338"/>
      <c r="AN3" s="336" t="s">
        <v>57</v>
      </c>
      <c r="AO3" s="337"/>
      <c r="AP3" s="337"/>
      <c r="AQ3" s="337"/>
      <c r="AR3" s="338"/>
      <c r="AS3" s="70"/>
      <c r="AT3" s="355"/>
      <c r="AU3" s="291" t="s">
        <v>133</v>
      </c>
      <c r="AV3" s="291" t="s">
        <v>132</v>
      </c>
      <c r="AW3" s="270" t="s">
        <v>57</v>
      </c>
      <c r="AX3" s="271"/>
      <c r="AY3" s="271"/>
      <c r="AZ3" s="271"/>
      <c r="BA3" s="272"/>
      <c r="BC3" s="262" t="s">
        <v>238</v>
      </c>
      <c r="BD3" s="310" t="s">
        <v>134</v>
      </c>
      <c r="BE3" s="311"/>
      <c r="BF3" s="311"/>
      <c r="BG3" s="314"/>
      <c r="BH3" s="310" t="s">
        <v>135</v>
      </c>
      <c r="BI3" s="311"/>
      <c r="BJ3" s="311"/>
      <c r="BK3" s="314"/>
      <c r="BM3" s="262" t="s">
        <v>239</v>
      </c>
      <c r="BN3" s="310" t="s">
        <v>134</v>
      </c>
      <c r="BO3" s="311"/>
      <c r="BP3" s="311"/>
      <c r="BQ3" s="311"/>
      <c r="BR3" s="311"/>
      <c r="BS3" s="314"/>
      <c r="BT3" s="265" t="s">
        <v>135</v>
      </c>
      <c r="BU3" s="265"/>
      <c r="BV3" s="265"/>
      <c r="BW3" s="265"/>
      <c r="BX3" s="265"/>
      <c r="BY3" s="265"/>
      <c r="BZ3" s="2"/>
      <c r="CA3" s="262" t="s">
        <v>239</v>
      </c>
      <c r="CB3" s="310" t="s">
        <v>134</v>
      </c>
      <c r="CC3" s="311"/>
      <c r="CD3" s="311"/>
      <c r="CE3" s="311"/>
      <c r="CF3" s="311"/>
      <c r="CG3" s="314"/>
      <c r="CH3" s="310" t="s">
        <v>135</v>
      </c>
      <c r="CI3" s="311"/>
      <c r="CJ3" s="311"/>
      <c r="CK3" s="311"/>
      <c r="CL3" s="311"/>
      <c r="CM3" s="314"/>
      <c r="CN3" s="333"/>
    </row>
    <row r="4" spans="1:92" ht="16.5" customHeight="1">
      <c r="B4" s="357"/>
      <c r="C4" s="316"/>
      <c r="D4" s="316"/>
      <c r="E4" s="317" t="s">
        <v>149</v>
      </c>
      <c r="F4" s="339" t="s">
        <v>136</v>
      </c>
      <c r="G4" s="307"/>
      <c r="H4" s="339" t="s">
        <v>137</v>
      </c>
      <c r="I4" s="307"/>
      <c r="J4" s="317" t="s">
        <v>149</v>
      </c>
      <c r="K4" s="339" t="s">
        <v>136</v>
      </c>
      <c r="L4" s="307"/>
      <c r="M4" s="339" t="s">
        <v>137</v>
      </c>
      <c r="N4" s="307"/>
      <c r="O4" s="317" t="s">
        <v>149</v>
      </c>
      <c r="P4" s="339" t="s">
        <v>136</v>
      </c>
      <c r="Q4" s="307"/>
      <c r="R4" s="339" t="s">
        <v>137</v>
      </c>
      <c r="S4" s="307"/>
      <c r="T4" s="317" t="s">
        <v>149</v>
      </c>
      <c r="U4" s="339" t="s">
        <v>136</v>
      </c>
      <c r="V4" s="307"/>
      <c r="W4" s="339" t="s">
        <v>137</v>
      </c>
      <c r="X4" s="307"/>
      <c r="Y4" s="317" t="s">
        <v>149</v>
      </c>
      <c r="Z4" s="339" t="s">
        <v>136</v>
      </c>
      <c r="AA4" s="307"/>
      <c r="AB4" s="339" t="s">
        <v>137</v>
      </c>
      <c r="AC4" s="307"/>
      <c r="AD4" s="317" t="s">
        <v>149</v>
      </c>
      <c r="AE4" s="339" t="s">
        <v>136</v>
      </c>
      <c r="AF4" s="307"/>
      <c r="AG4" s="339" t="s">
        <v>137</v>
      </c>
      <c r="AH4" s="307"/>
      <c r="AI4" s="317" t="s">
        <v>149</v>
      </c>
      <c r="AJ4" s="339" t="s">
        <v>136</v>
      </c>
      <c r="AK4" s="307"/>
      <c r="AL4" s="339" t="s">
        <v>137</v>
      </c>
      <c r="AM4" s="307"/>
      <c r="AN4" s="317" t="s">
        <v>149</v>
      </c>
      <c r="AO4" s="339" t="s">
        <v>136</v>
      </c>
      <c r="AP4" s="307"/>
      <c r="AQ4" s="339" t="s">
        <v>137</v>
      </c>
      <c r="AR4" s="307"/>
      <c r="AS4" s="67"/>
      <c r="AT4" s="355"/>
      <c r="AU4" s="291"/>
      <c r="AV4" s="291"/>
      <c r="AW4" s="320" t="s">
        <v>149</v>
      </c>
      <c r="AX4" s="312" t="s">
        <v>136</v>
      </c>
      <c r="AY4" s="274"/>
      <c r="AZ4" s="312" t="s">
        <v>137</v>
      </c>
      <c r="BA4" s="274"/>
      <c r="BC4" s="263"/>
      <c r="BD4" s="340" t="s">
        <v>209</v>
      </c>
      <c r="BE4" s="342"/>
      <c r="BF4" s="340" t="s">
        <v>211</v>
      </c>
      <c r="BG4" s="342"/>
      <c r="BH4" s="340" t="s">
        <v>209</v>
      </c>
      <c r="BI4" s="342"/>
      <c r="BJ4" s="340" t="s">
        <v>211</v>
      </c>
      <c r="BK4" s="342"/>
      <c r="BM4" s="263"/>
      <c r="BN4" s="340" t="s">
        <v>227</v>
      </c>
      <c r="BO4" s="341"/>
      <c r="BP4" s="342"/>
      <c r="BQ4" s="340" t="s">
        <v>228</v>
      </c>
      <c r="BR4" s="341"/>
      <c r="BS4" s="342"/>
      <c r="BT4" s="269" t="s">
        <v>227</v>
      </c>
      <c r="BU4" s="269"/>
      <c r="BV4" s="269"/>
      <c r="BW4" s="269" t="s">
        <v>213</v>
      </c>
      <c r="BX4" s="269"/>
      <c r="BY4" s="269"/>
      <c r="BZ4" s="2"/>
      <c r="CA4" s="263"/>
      <c r="CB4" s="340" t="s">
        <v>209</v>
      </c>
      <c r="CC4" s="341"/>
      <c r="CD4" s="342"/>
      <c r="CE4" s="340" t="s">
        <v>211</v>
      </c>
      <c r="CF4" s="341"/>
      <c r="CG4" s="342"/>
      <c r="CH4" s="340" t="s">
        <v>209</v>
      </c>
      <c r="CI4" s="341"/>
      <c r="CJ4" s="342"/>
      <c r="CK4" s="340" t="s">
        <v>213</v>
      </c>
      <c r="CL4" s="341"/>
      <c r="CM4" s="342"/>
      <c r="CN4" s="334"/>
    </row>
    <row r="5" spans="1:92" ht="51.6" customHeight="1">
      <c r="B5" s="357"/>
      <c r="C5" s="316"/>
      <c r="D5" s="316"/>
      <c r="E5" s="319"/>
      <c r="F5" s="66" t="s">
        <v>65</v>
      </c>
      <c r="G5" s="80" t="s">
        <v>143</v>
      </c>
      <c r="H5" s="66" t="s">
        <v>150</v>
      </c>
      <c r="I5" s="80" t="s">
        <v>145</v>
      </c>
      <c r="J5" s="319"/>
      <c r="K5" s="66" t="s">
        <v>65</v>
      </c>
      <c r="L5" s="80" t="s">
        <v>143</v>
      </c>
      <c r="M5" s="66" t="s">
        <v>150</v>
      </c>
      <c r="N5" s="80" t="s">
        <v>145</v>
      </c>
      <c r="O5" s="319"/>
      <c r="P5" s="66" t="s">
        <v>65</v>
      </c>
      <c r="Q5" s="80" t="s">
        <v>143</v>
      </c>
      <c r="R5" s="66" t="s">
        <v>150</v>
      </c>
      <c r="S5" s="80" t="s">
        <v>145</v>
      </c>
      <c r="T5" s="319"/>
      <c r="U5" s="66" t="s">
        <v>65</v>
      </c>
      <c r="V5" s="80" t="s">
        <v>143</v>
      </c>
      <c r="W5" s="66" t="s">
        <v>150</v>
      </c>
      <c r="X5" s="80" t="s">
        <v>145</v>
      </c>
      <c r="Y5" s="319"/>
      <c r="Z5" s="66" t="s">
        <v>65</v>
      </c>
      <c r="AA5" s="80" t="s">
        <v>143</v>
      </c>
      <c r="AB5" s="66" t="s">
        <v>150</v>
      </c>
      <c r="AC5" s="80" t="s">
        <v>145</v>
      </c>
      <c r="AD5" s="319"/>
      <c r="AE5" s="66" t="s">
        <v>65</v>
      </c>
      <c r="AF5" s="80" t="s">
        <v>143</v>
      </c>
      <c r="AG5" s="66" t="s">
        <v>150</v>
      </c>
      <c r="AH5" s="80" t="s">
        <v>145</v>
      </c>
      <c r="AI5" s="319"/>
      <c r="AJ5" s="66" t="s">
        <v>65</v>
      </c>
      <c r="AK5" s="80" t="s">
        <v>143</v>
      </c>
      <c r="AL5" s="66" t="s">
        <v>150</v>
      </c>
      <c r="AM5" s="80" t="s">
        <v>145</v>
      </c>
      <c r="AN5" s="319"/>
      <c r="AO5" s="66" t="s">
        <v>65</v>
      </c>
      <c r="AP5" s="80" t="s">
        <v>143</v>
      </c>
      <c r="AQ5" s="66" t="s">
        <v>150</v>
      </c>
      <c r="AR5" s="80" t="s">
        <v>145</v>
      </c>
      <c r="AS5" s="138"/>
      <c r="AT5" s="355"/>
      <c r="AU5" s="291"/>
      <c r="AV5" s="291"/>
      <c r="AW5" s="322"/>
      <c r="AX5" s="141" t="s">
        <v>65</v>
      </c>
      <c r="AY5" s="141" t="s">
        <v>143</v>
      </c>
      <c r="AZ5" s="141" t="s">
        <v>150</v>
      </c>
      <c r="BA5" s="141" t="s">
        <v>145</v>
      </c>
      <c r="BC5" s="264"/>
      <c r="BD5" s="75" t="s">
        <v>292</v>
      </c>
      <c r="BE5" s="75" t="s">
        <v>278</v>
      </c>
      <c r="BF5" s="75" t="s">
        <v>291</v>
      </c>
      <c r="BG5" s="75" t="s">
        <v>293</v>
      </c>
      <c r="BH5" s="75" t="s">
        <v>291</v>
      </c>
      <c r="BI5" s="75" t="s">
        <v>293</v>
      </c>
      <c r="BJ5" s="75" t="s">
        <v>291</v>
      </c>
      <c r="BK5" s="75" t="s">
        <v>293</v>
      </c>
      <c r="BM5" s="264"/>
      <c r="BN5" s="75" t="s">
        <v>291</v>
      </c>
      <c r="BO5" s="75" t="s">
        <v>293</v>
      </c>
      <c r="BP5" s="75" t="s">
        <v>224</v>
      </c>
      <c r="BQ5" s="75" t="s">
        <v>291</v>
      </c>
      <c r="BR5" s="75" t="s">
        <v>293</v>
      </c>
      <c r="BS5" s="75" t="s">
        <v>225</v>
      </c>
      <c r="BT5" s="75" t="s">
        <v>291</v>
      </c>
      <c r="BU5" s="75" t="s">
        <v>293</v>
      </c>
      <c r="BV5" s="75" t="s">
        <v>224</v>
      </c>
      <c r="BW5" s="75" t="s">
        <v>291</v>
      </c>
      <c r="BX5" s="75" t="s">
        <v>293</v>
      </c>
      <c r="BY5" s="75" t="s">
        <v>225</v>
      </c>
      <c r="BZ5" s="2"/>
      <c r="CA5" s="264"/>
      <c r="CB5" s="75" t="s">
        <v>291</v>
      </c>
      <c r="CC5" s="75" t="s">
        <v>293</v>
      </c>
      <c r="CD5" s="75" t="s">
        <v>217</v>
      </c>
      <c r="CE5" s="75" t="s">
        <v>291</v>
      </c>
      <c r="CF5" s="75" t="s">
        <v>293</v>
      </c>
      <c r="CG5" s="75" t="s">
        <v>217</v>
      </c>
      <c r="CH5" s="75" t="s">
        <v>291</v>
      </c>
      <c r="CI5" s="75" t="s">
        <v>293</v>
      </c>
      <c r="CJ5" s="75" t="s">
        <v>217</v>
      </c>
      <c r="CK5" s="75" t="s">
        <v>291</v>
      </c>
      <c r="CL5" s="75" t="s">
        <v>293</v>
      </c>
      <c r="CM5" s="75" t="s">
        <v>217</v>
      </c>
      <c r="CN5" s="335"/>
    </row>
    <row r="6" spans="1:92" ht="13.5" customHeight="1">
      <c r="A6" s="55"/>
      <c r="B6" s="282">
        <v>1</v>
      </c>
      <c r="C6" s="343" t="s">
        <v>50</v>
      </c>
      <c r="D6" s="54" t="s">
        <v>134</v>
      </c>
      <c r="E6" s="175">
        <v>355</v>
      </c>
      <c r="F6" s="176">
        <v>44</v>
      </c>
      <c r="G6" s="174">
        <f>IFERROR(F6/E6,"-")</f>
        <v>0.12394366197183099</v>
      </c>
      <c r="H6" s="176">
        <v>311</v>
      </c>
      <c r="I6" s="174">
        <f>IFERROR(H6/E6,"-")</f>
        <v>0.87605633802816907</v>
      </c>
      <c r="J6" s="175">
        <v>982</v>
      </c>
      <c r="K6" s="176">
        <v>104</v>
      </c>
      <c r="L6" s="174">
        <f>IFERROR(K6/J6,"-")</f>
        <v>0.10590631364562118</v>
      </c>
      <c r="M6" s="176">
        <v>878</v>
      </c>
      <c r="N6" s="174">
        <f>IFERROR(M6/J6,"-")</f>
        <v>0.8940936863543788</v>
      </c>
      <c r="O6" s="175">
        <v>81572</v>
      </c>
      <c r="P6" s="176">
        <v>14879</v>
      </c>
      <c r="Q6" s="174">
        <f>IFERROR(P6/O6,"-")</f>
        <v>0.18240327563379591</v>
      </c>
      <c r="R6" s="176">
        <v>66693</v>
      </c>
      <c r="S6" s="174">
        <f>IFERROR(R6/O6,"-")</f>
        <v>0.81759672436620412</v>
      </c>
      <c r="T6" s="175">
        <v>64049</v>
      </c>
      <c r="U6" s="176">
        <v>11487</v>
      </c>
      <c r="V6" s="174">
        <f>IFERROR(U6/T6,"-")</f>
        <v>0.1793470624053459</v>
      </c>
      <c r="W6" s="176">
        <v>52562</v>
      </c>
      <c r="X6" s="174">
        <f>IFERROR(W6/T6,"-")</f>
        <v>0.82065293759465407</v>
      </c>
      <c r="Y6" s="175">
        <v>39624</v>
      </c>
      <c r="Z6" s="176">
        <v>6126</v>
      </c>
      <c r="AA6" s="174">
        <f>IFERROR(Z6/Y6,"-")</f>
        <v>0.15460327074500302</v>
      </c>
      <c r="AB6" s="176">
        <v>33498</v>
      </c>
      <c r="AC6" s="174">
        <f>IFERROR(AB6/Y6,"-")</f>
        <v>0.84539672925499698</v>
      </c>
      <c r="AD6" s="175">
        <v>18476</v>
      </c>
      <c r="AE6" s="176">
        <v>2139</v>
      </c>
      <c r="AF6" s="174">
        <f>IFERROR(AE6/AD6,"-")</f>
        <v>0.11577181208053691</v>
      </c>
      <c r="AG6" s="176">
        <v>16337</v>
      </c>
      <c r="AH6" s="174">
        <f>IFERROR(AG6/AD6,"-")</f>
        <v>0.88422818791946312</v>
      </c>
      <c r="AI6" s="175">
        <v>5490</v>
      </c>
      <c r="AJ6" s="176">
        <v>320</v>
      </c>
      <c r="AK6" s="174">
        <f>IFERROR(AJ6/AI6,"-")</f>
        <v>5.8287795992714025E-2</v>
      </c>
      <c r="AL6" s="176">
        <v>5170</v>
      </c>
      <c r="AM6" s="174">
        <f>IFERROR(AL6/AI6,"-")</f>
        <v>0.94171220400728595</v>
      </c>
      <c r="AN6" s="175">
        <f>SUM(E6,J6,O6,T6,Y6,AD6,AI6)</f>
        <v>210548</v>
      </c>
      <c r="AO6" s="176">
        <f t="shared" ref="AO6:AO50" si="0">SUM(F6,K6,P6,U6,Z6,AE6,AJ6)</f>
        <v>35099</v>
      </c>
      <c r="AP6" s="174">
        <f>IFERROR(AO6/AN6,"-")</f>
        <v>0.16670307958280298</v>
      </c>
      <c r="AQ6" s="176">
        <f t="shared" ref="AQ6:AQ50" si="1">SUM(H6,M6,R6,W6,AB6,AG6,AL6)</f>
        <v>175449</v>
      </c>
      <c r="AR6" s="174">
        <f>IFERROR(AQ6/AN6,"-")</f>
        <v>0.83329692041719705</v>
      </c>
      <c r="AS6" s="69"/>
      <c r="AT6" s="282">
        <v>1</v>
      </c>
      <c r="AU6" s="343" t="s">
        <v>50</v>
      </c>
      <c r="AV6" s="8" t="s">
        <v>134</v>
      </c>
      <c r="AW6" s="140">
        <v>204642</v>
      </c>
      <c r="AX6" s="28">
        <v>36128</v>
      </c>
      <c r="AY6" s="63">
        <v>0.1765424497414998</v>
      </c>
      <c r="AZ6" s="28">
        <v>168514</v>
      </c>
      <c r="BA6" s="63">
        <v>0.8234575502585002</v>
      </c>
      <c r="BB6" s="2">
        <v>1</v>
      </c>
      <c r="BC6" s="8" t="s">
        <v>50</v>
      </c>
      <c r="BD6" s="27">
        <f>INDEX($AP:$AP,(ROW()+(BB6*2)-2))</f>
        <v>0.16670307958280298</v>
      </c>
      <c r="BE6" s="27">
        <f>INDEX($AY:$AY,(ROW()+(BB6*2)-2))</f>
        <v>0.1765424497414998</v>
      </c>
      <c r="BF6" s="27">
        <f>INDEX($AR:$AR,(ROW()+(BB6*2)-2))</f>
        <v>0.83329692041719705</v>
      </c>
      <c r="BG6" s="27">
        <f>INDEX($BA:$BA,(ROW()+(BB6*2)-2))</f>
        <v>0.8234575502585002</v>
      </c>
      <c r="BH6" s="27">
        <f>INDEX($AP:$AP,(ROW()+(BB6*2)-1))</f>
        <v>1.4735775981969002E-2</v>
      </c>
      <c r="BI6" s="27">
        <f>INDEX($AY:$AY,(ROW()+(BB6*2)-1))</f>
        <v>1.6030793762825287E-2</v>
      </c>
      <c r="BJ6" s="27">
        <f>INDEX($AR:$AR,(ROW()+(BB6*2)-1))</f>
        <v>0.98526422401803104</v>
      </c>
      <c r="BK6" s="27">
        <f>INDEX($BA:$BA,(ROW()+(BB6*2)-1))</f>
        <v>0.98396920623717476</v>
      </c>
      <c r="BM6" s="56" t="s">
        <v>50</v>
      </c>
      <c r="BN6" s="27">
        <f>VLOOKUP(BM6,$BC$6:$BK$80,2,0)</f>
        <v>0.16670307958280298</v>
      </c>
      <c r="BO6" s="27">
        <f>VLOOKUP(BM6,$BC$6:$BK$80,3,0)</f>
        <v>0.1765424497414998</v>
      </c>
      <c r="BP6" s="137">
        <f>(ROUND(BN6,3)-ROUND(BO6,3))*100</f>
        <v>-0.99999999999999811</v>
      </c>
      <c r="BQ6" s="27">
        <f>VLOOKUP(BM6,$BC$6:$BK$80,4,0)</f>
        <v>0.83329692041719705</v>
      </c>
      <c r="BR6" s="27">
        <f>VLOOKUP(BM6,$BC$6:$BK$80,5,0)</f>
        <v>0.8234575502585002</v>
      </c>
      <c r="BS6" s="137">
        <f>(ROUND(BQ6,3)-ROUND(BR6,3))*100</f>
        <v>1.0000000000000009</v>
      </c>
      <c r="BT6" s="27">
        <f>VLOOKUP(BM6,$BC$6:$BK$80,6,0)</f>
        <v>1.4735775981969002E-2</v>
      </c>
      <c r="BU6" s="27">
        <f>VLOOKUP(BM6,$BC$6:$BK$80,7,0)</f>
        <v>1.6030793762825287E-2</v>
      </c>
      <c r="BV6" s="137">
        <f>(ROUND(BT6,3)-ROUND(BU6,3))*100</f>
        <v>-0.10000000000000009</v>
      </c>
      <c r="BW6" s="27">
        <f>VLOOKUP(BM6,$BC$6:$BK$80,8,0)</f>
        <v>0.98526422401803104</v>
      </c>
      <c r="BX6" s="27">
        <f>VLOOKUP(BM6,$BC$6:$BK$80,9,0)</f>
        <v>0.98396920623717476</v>
      </c>
      <c r="BY6" s="137">
        <f>(ROUND(BW6,3)-ROUND(BX6,3))*100</f>
        <v>0.10000000000000009</v>
      </c>
      <c r="BZ6" s="2"/>
      <c r="CA6" s="56" t="s">
        <v>50</v>
      </c>
      <c r="CB6" s="27">
        <f>$BD$80</f>
        <v>0.18832275871250551</v>
      </c>
      <c r="CC6" s="27">
        <f>$BE$80</f>
        <v>0.19584409620572871</v>
      </c>
      <c r="CD6" s="137">
        <f>(ROUND(CB6,3)-ROUND(CC6,3))*100</f>
        <v>-0.80000000000000071</v>
      </c>
      <c r="CE6" s="27">
        <f>$BF$80</f>
        <v>0.81167724128749452</v>
      </c>
      <c r="CF6" s="27">
        <f>$BG$80</f>
        <v>0.80415590379427127</v>
      </c>
      <c r="CG6" s="137">
        <f>(ROUND(CE6,3)-ROUND(CF6,3))*100</f>
        <v>0.80000000000000071</v>
      </c>
      <c r="CH6" s="27">
        <f>$BH$80</f>
        <v>1.628940875624147E-2</v>
      </c>
      <c r="CI6" s="27">
        <f>$BI$80</f>
        <v>1.7281807942984805E-2</v>
      </c>
      <c r="CJ6" s="137">
        <f>(ROUND(CH6,3)-ROUND(CI6,3))*100</f>
        <v>-0.10000000000000009</v>
      </c>
      <c r="CK6" s="27">
        <f>$BJ$80</f>
        <v>0.98371059124375848</v>
      </c>
      <c r="CL6" s="27">
        <f>$BK$80</f>
        <v>0.98271819205701516</v>
      </c>
      <c r="CM6" s="137">
        <f>(ROUND(CK6,3)-ROUND(CL6,3))*100</f>
        <v>0.10000000000000009</v>
      </c>
      <c r="CN6" s="108">
        <v>0</v>
      </c>
    </row>
    <row r="7" spans="1:92" ht="13.5" customHeight="1">
      <c r="A7" s="55"/>
      <c r="B7" s="283"/>
      <c r="C7" s="344"/>
      <c r="D7" s="49" t="s">
        <v>135</v>
      </c>
      <c r="E7" s="224">
        <v>229</v>
      </c>
      <c r="F7" s="212">
        <v>4</v>
      </c>
      <c r="G7" s="177">
        <f t="shared" ref="G7:G70" si="2">IFERROR(F7/E7,"-")</f>
        <v>1.7467248908296942E-2</v>
      </c>
      <c r="H7" s="212">
        <v>225</v>
      </c>
      <c r="I7" s="177">
        <f t="shared" ref="I7:I70" si="3">IFERROR(H7/E7,"-")</f>
        <v>0.98253275109170302</v>
      </c>
      <c r="J7" s="224">
        <v>675</v>
      </c>
      <c r="K7" s="212">
        <v>10</v>
      </c>
      <c r="L7" s="177">
        <f t="shared" ref="L7:L70" si="4">IFERROR(K7/J7,"-")</f>
        <v>1.4814814814814815E-2</v>
      </c>
      <c r="M7" s="212">
        <v>665</v>
      </c>
      <c r="N7" s="177">
        <f t="shared" ref="N7:N70" si="5">IFERROR(M7/J7,"-")</f>
        <v>0.98518518518518516</v>
      </c>
      <c r="O7" s="224">
        <v>53061</v>
      </c>
      <c r="P7" s="212">
        <v>945</v>
      </c>
      <c r="Q7" s="177">
        <f t="shared" ref="Q7:Q70" si="6">IFERROR(P7/O7,"-")</f>
        <v>1.7809690733306949E-2</v>
      </c>
      <c r="R7" s="212">
        <v>52116</v>
      </c>
      <c r="S7" s="177">
        <f t="shared" ref="S7:S70" si="7">IFERROR(R7/O7,"-")</f>
        <v>0.98219030926669304</v>
      </c>
      <c r="T7" s="224">
        <v>38227</v>
      </c>
      <c r="U7" s="212">
        <v>605</v>
      </c>
      <c r="V7" s="177">
        <f t="shared" ref="V7:V70" si="8">IFERROR(U7/T7,"-")</f>
        <v>1.5826510058335731E-2</v>
      </c>
      <c r="W7" s="212">
        <v>37622</v>
      </c>
      <c r="X7" s="177">
        <f t="shared" ref="X7:X70" si="9">IFERROR(W7/T7,"-")</f>
        <v>0.98417348994166431</v>
      </c>
      <c r="Y7" s="224">
        <v>27589</v>
      </c>
      <c r="Z7" s="212">
        <v>357</v>
      </c>
      <c r="AA7" s="177">
        <f t="shared" ref="AA7:AA70" si="10">IFERROR(Z7/Y7,"-")</f>
        <v>1.2939939831092102E-2</v>
      </c>
      <c r="AB7" s="212">
        <v>27232</v>
      </c>
      <c r="AC7" s="177">
        <f t="shared" ref="AC7:AC70" si="11">IFERROR(AB7/Y7,"-")</f>
        <v>0.9870600601689079</v>
      </c>
      <c r="AD7" s="224">
        <v>15146</v>
      </c>
      <c r="AE7" s="212">
        <v>117</v>
      </c>
      <c r="AF7" s="177">
        <f t="shared" ref="AF7:AF70" si="12">IFERROR(AE7/AD7,"-")</f>
        <v>7.724811831506668E-3</v>
      </c>
      <c r="AG7" s="212">
        <v>15029</v>
      </c>
      <c r="AH7" s="177">
        <f t="shared" ref="AH7:AH70" si="13">IFERROR(AG7/AD7,"-")</f>
        <v>0.99227518816849336</v>
      </c>
      <c r="AI7" s="224">
        <v>5276</v>
      </c>
      <c r="AJ7" s="212">
        <v>28</v>
      </c>
      <c r="AK7" s="177">
        <f t="shared" ref="AK7:AK70" si="14">IFERROR(AJ7/AI7,"-")</f>
        <v>5.3070507960576198E-3</v>
      </c>
      <c r="AL7" s="212">
        <v>5248</v>
      </c>
      <c r="AM7" s="177">
        <f t="shared" ref="AM7:AM70" si="15">IFERROR(AL7/AI7,"-")</f>
        <v>0.99469294920394236</v>
      </c>
      <c r="AN7" s="224">
        <f t="shared" ref="AN7:AN70" si="16">SUM(E7,J7,O7,T7,Y7,AD7,AI7)</f>
        <v>140203</v>
      </c>
      <c r="AO7" s="212">
        <f t="shared" si="0"/>
        <v>2066</v>
      </c>
      <c r="AP7" s="177">
        <f t="shared" ref="AP7:AP70" si="17">IFERROR(AO7/AN7,"-")</f>
        <v>1.4735775981969002E-2</v>
      </c>
      <c r="AQ7" s="211">
        <f t="shared" si="1"/>
        <v>138137</v>
      </c>
      <c r="AR7" s="177">
        <f t="shared" ref="AR7:AR70" si="18">IFERROR(AQ7/AN7,"-")</f>
        <v>0.98526422401803104</v>
      </c>
      <c r="AS7" s="69"/>
      <c r="AT7" s="283"/>
      <c r="AU7" s="344"/>
      <c r="AV7" s="8" t="s">
        <v>135</v>
      </c>
      <c r="AW7" s="140">
        <v>153018</v>
      </c>
      <c r="AX7" s="28">
        <v>2453</v>
      </c>
      <c r="AY7" s="63">
        <v>1.6030793762825287E-2</v>
      </c>
      <c r="AZ7" s="28">
        <v>150565</v>
      </c>
      <c r="BA7" s="63">
        <v>0.98396920623717476</v>
      </c>
      <c r="BB7" s="2">
        <v>2</v>
      </c>
      <c r="BC7" s="8" t="s">
        <v>98</v>
      </c>
      <c r="BD7" s="27">
        <f t="shared" ref="BD7:BD70" si="19">INDEX($AP:$AP,(ROW()+(BB7*2)-2))</f>
        <v>0.17836744407425037</v>
      </c>
      <c r="BE7" s="27">
        <f t="shared" ref="BE7:BE70" si="20">INDEX($AY:$AY,(ROW()+(BB7*2)-2))</f>
        <v>0.19051799824407376</v>
      </c>
      <c r="BF7" s="27">
        <f t="shared" ref="BF7:BF70" si="21">INDEX($AR:$AR,(ROW()+(BB7*2)-2))</f>
        <v>0.82163255592574969</v>
      </c>
      <c r="BG7" s="27">
        <f t="shared" ref="BG7:BG70" si="22">INDEX($BA:$BA,(ROW()+(BB7*2)-2))</f>
        <v>0.80948200175592622</v>
      </c>
      <c r="BH7" s="27">
        <f t="shared" ref="BH7:BH70" si="23">INDEX($AP:$AP,(ROW()+(BB7*2)-1))</f>
        <v>6.9063579118423726E-3</v>
      </c>
      <c r="BI7" s="27">
        <f t="shared" ref="BI7:BI70" si="24">INDEX($AY:$AY,(ROW()+(BB7*2)-1))</f>
        <v>6.0172997367431364E-3</v>
      </c>
      <c r="BJ7" s="27">
        <f t="shared" ref="BJ7:BJ70" si="25">INDEX($AR:$AR,(ROW()+(BB7*2)-1))</f>
        <v>0.99309364208815765</v>
      </c>
      <c r="BK7" s="27">
        <f t="shared" ref="BK7:BK70" si="26">INDEX($BA:$BA,(ROW()+(BB7*2)-1))</f>
        <v>0.99398270026325686</v>
      </c>
      <c r="BM7" s="56" t="s">
        <v>30</v>
      </c>
      <c r="BN7" s="27">
        <f t="shared" ref="BN7:BN49" si="27">VLOOKUP(BM7,$BC$6:$BK$80,2,0)</f>
        <v>0.13299492385786801</v>
      </c>
      <c r="BO7" s="27">
        <f t="shared" ref="BO7:BO49" si="28">VLOOKUP(BM7,$BC$6:$BK$80,3,0)</f>
        <v>0.13955152671755724</v>
      </c>
      <c r="BP7" s="137">
        <f t="shared" ref="BP7:BP49" si="29">(ROUND(BN7,3)-ROUND(BO7,3))*100</f>
        <v>-0.70000000000000062</v>
      </c>
      <c r="BQ7" s="27">
        <f t="shared" ref="BQ7:BQ49" si="30">VLOOKUP(BM7,$BC$6:$BK$80,4,0)</f>
        <v>0.86700507614213196</v>
      </c>
      <c r="BR7" s="27">
        <f t="shared" ref="BR7:BR49" si="31">VLOOKUP(BM7,$BC$6:$BK$80,5,0)</f>
        <v>0.86044847328244278</v>
      </c>
      <c r="BS7" s="137">
        <f t="shared" ref="BS7:BS49" si="32">(ROUND(BQ7,3)-ROUND(BR7,3))*100</f>
        <v>0.70000000000000062</v>
      </c>
      <c r="BT7" s="27">
        <f t="shared" ref="BT7:BT49" si="33">VLOOKUP(BM7,$BC$6:$BK$80,6,0)</f>
        <v>1.0286832853946947E-2</v>
      </c>
      <c r="BU7" s="27">
        <f t="shared" ref="BU7:BU49" si="34">VLOOKUP(BM7,$BC$6:$BK$80,7,0)</f>
        <v>1.1008728482514999E-2</v>
      </c>
      <c r="BV7" s="137">
        <f t="shared" ref="BV7:BV49" si="35">(ROUND(BT7,3)-ROUND(BU7,3))*100</f>
        <v>-9.9999999999999922E-2</v>
      </c>
      <c r="BW7" s="27">
        <f t="shared" ref="BW7:BW49" si="36">VLOOKUP(BM7,$BC$6:$BK$80,8,0)</f>
        <v>0.98971316714605306</v>
      </c>
      <c r="BX7" s="27">
        <f t="shared" ref="BX7:BX49" si="37">VLOOKUP(BM7,$BC$6:$BK$80,9,0)</f>
        <v>0.988991271517485</v>
      </c>
      <c r="BY7" s="137">
        <f t="shared" ref="BY7:BY49" si="38">(ROUND(BW7,3)-ROUND(BX7,3))*100</f>
        <v>0.10000000000000009</v>
      </c>
      <c r="BZ7" s="2"/>
      <c r="CA7" s="56" t="s">
        <v>30</v>
      </c>
      <c r="CB7" s="27">
        <f t="shared" ref="CB7:CB48" si="39">$BD$80</f>
        <v>0.18832275871250551</v>
      </c>
      <c r="CC7" s="27">
        <f t="shared" ref="CC7:CC48" si="40">$BE$80</f>
        <v>0.19584409620572871</v>
      </c>
      <c r="CD7" s="137">
        <f t="shared" ref="CD7:CD48" si="41">(ROUND(CB7,3)-ROUND(CC7,3))*100</f>
        <v>-0.80000000000000071</v>
      </c>
      <c r="CE7" s="27">
        <f t="shared" ref="CE7:CE48" si="42">$BF$80</f>
        <v>0.81167724128749452</v>
      </c>
      <c r="CF7" s="27">
        <f t="shared" ref="CF7:CF48" si="43">$BG$80</f>
        <v>0.80415590379427127</v>
      </c>
      <c r="CG7" s="137">
        <f t="shared" ref="CG7:CG48" si="44">(ROUND(CE7,3)-ROUND(CF7,3))*100</f>
        <v>0.80000000000000071</v>
      </c>
      <c r="CH7" s="27">
        <f t="shared" ref="CH7:CH48" si="45">$BH$80</f>
        <v>1.628940875624147E-2</v>
      </c>
      <c r="CI7" s="27">
        <f t="shared" ref="CI7:CI48" si="46">$BI$80</f>
        <v>1.7281807942984805E-2</v>
      </c>
      <c r="CJ7" s="137">
        <f t="shared" ref="CJ7:CJ48" si="47">(ROUND(CH7,3)-ROUND(CI7,3))*100</f>
        <v>-0.10000000000000009</v>
      </c>
      <c r="CK7" s="27">
        <f t="shared" ref="CK7:CK48" si="48">$BJ$80</f>
        <v>0.98371059124375848</v>
      </c>
      <c r="CL7" s="27">
        <f t="shared" ref="CL7:CL48" si="49">$BK$80</f>
        <v>0.98271819205701516</v>
      </c>
      <c r="CM7" s="137">
        <f t="shared" ref="CM7:CM48" si="50">(ROUND(CK7,3)-ROUND(CL7,3))*100</f>
        <v>0.10000000000000009</v>
      </c>
      <c r="CN7" s="108">
        <v>0</v>
      </c>
    </row>
    <row r="8" spans="1:92" ht="13.5" customHeight="1">
      <c r="A8" s="55"/>
      <c r="B8" s="284"/>
      <c r="C8" s="345"/>
      <c r="D8" s="53" t="s">
        <v>67</v>
      </c>
      <c r="E8" s="181">
        <v>584</v>
      </c>
      <c r="F8" s="182">
        <v>48</v>
      </c>
      <c r="G8" s="180">
        <f t="shared" si="2"/>
        <v>8.2191780821917804E-2</v>
      </c>
      <c r="H8" s="182">
        <v>536</v>
      </c>
      <c r="I8" s="180">
        <f t="shared" si="3"/>
        <v>0.9178082191780822</v>
      </c>
      <c r="J8" s="181">
        <v>1657</v>
      </c>
      <c r="K8" s="182">
        <v>114</v>
      </c>
      <c r="L8" s="180">
        <f t="shared" si="4"/>
        <v>6.8799034399517206E-2</v>
      </c>
      <c r="M8" s="182">
        <v>1543</v>
      </c>
      <c r="N8" s="180">
        <f t="shared" si="5"/>
        <v>0.93120096560048282</v>
      </c>
      <c r="O8" s="181">
        <v>134633</v>
      </c>
      <c r="P8" s="182">
        <v>15824</v>
      </c>
      <c r="Q8" s="180">
        <f t="shared" si="6"/>
        <v>0.11753433407856914</v>
      </c>
      <c r="R8" s="182">
        <v>118809</v>
      </c>
      <c r="S8" s="180">
        <f t="shared" si="7"/>
        <v>0.88246566592143083</v>
      </c>
      <c r="T8" s="181">
        <v>102276</v>
      </c>
      <c r="U8" s="182">
        <v>12092</v>
      </c>
      <c r="V8" s="180">
        <f t="shared" si="8"/>
        <v>0.11822910555751105</v>
      </c>
      <c r="W8" s="182">
        <v>90184</v>
      </c>
      <c r="X8" s="180">
        <f t="shared" si="9"/>
        <v>0.88177089444248891</v>
      </c>
      <c r="Y8" s="181">
        <v>67213</v>
      </c>
      <c r="Z8" s="182">
        <v>6483</v>
      </c>
      <c r="AA8" s="180">
        <f t="shared" si="10"/>
        <v>9.645455492241084E-2</v>
      </c>
      <c r="AB8" s="182">
        <v>60730</v>
      </c>
      <c r="AC8" s="180">
        <f t="shared" si="11"/>
        <v>0.90354544507758916</v>
      </c>
      <c r="AD8" s="181">
        <v>33622</v>
      </c>
      <c r="AE8" s="182">
        <v>2256</v>
      </c>
      <c r="AF8" s="180">
        <f t="shared" si="12"/>
        <v>6.7098923324014043E-2</v>
      </c>
      <c r="AG8" s="182">
        <v>31366</v>
      </c>
      <c r="AH8" s="180">
        <f t="shared" si="13"/>
        <v>0.93290107667598599</v>
      </c>
      <c r="AI8" s="181">
        <v>10766</v>
      </c>
      <c r="AJ8" s="182">
        <v>348</v>
      </c>
      <c r="AK8" s="180">
        <f t="shared" si="14"/>
        <v>3.2323982909158465E-2</v>
      </c>
      <c r="AL8" s="182">
        <v>10418</v>
      </c>
      <c r="AM8" s="180">
        <f t="shared" si="15"/>
        <v>0.9676760170908415</v>
      </c>
      <c r="AN8" s="181">
        <f t="shared" si="16"/>
        <v>350751</v>
      </c>
      <c r="AO8" s="182">
        <f t="shared" si="0"/>
        <v>37165</v>
      </c>
      <c r="AP8" s="180">
        <f t="shared" si="17"/>
        <v>0.10595835792342716</v>
      </c>
      <c r="AQ8" s="220">
        <f t="shared" si="1"/>
        <v>313586</v>
      </c>
      <c r="AR8" s="180">
        <f t="shared" si="18"/>
        <v>0.89404164207657288</v>
      </c>
      <c r="AS8" s="69"/>
      <c r="AT8" s="284"/>
      <c r="AU8" s="345"/>
      <c r="AV8" s="110" t="s">
        <v>67</v>
      </c>
      <c r="AW8" s="140">
        <v>357660</v>
      </c>
      <c r="AX8" s="28">
        <v>38581</v>
      </c>
      <c r="AY8" s="63">
        <v>0.10787060336632556</v>
      </c>
      <c r="AZ8" s="28">
        <v>319079</v>
      </c>
      <c r="BA8" s="63">
        <v>0.89212939663367441</v>
      </c>
      <c r="BB8" s="2">
        <v>3</v>
      </c>
      <c r="BC8" s="8" t="s">
        <v>99</v>
      </c>
      <c r="BD8" s="27">
        <f t="shared" si="19"/>
        <v>0.11941112322791712</v>
      </c>
      <c r="BE8" s="27">
        <f t="shared" si="20"/>
        <v>0.10807757484466202</v>
      </c>
      <c r="BF8" s="27">
        <f t="shared" si="21"/>
        <v>0.88058887677208286</v>
      </c>
      <c r="BG8" s="27">
        <f t="shared" si="22"/>
        <v>0.89192242515533793</v>
      </c>
      <c r="BH8" s="27">
        <f t="shared" si="23"/>
        <v>2.5417827298050141E-2</v>
      </c>
      <c r="BI8" s="27">
        <f t="shared" si="24"/>
        <v>2.8046421663442941E-2</v>
      </c>
      <c r="BJ8" s="27">
        <f t="shared" si="25"/>
        <v>0.97458217270194991</v>
      </c>
      <c r="BK8" s="27">
        <f t="shared" si="26"/>
        <v>0.97195357833655704</v>
      </c>
      <c r="BM8" s="56" t="s">
        <v>38</v>
      </c>
      <c r="BN8" s="27">
        <f t="shared" si="27"/>
        <v>0.15829949550879782</v>
      </c>
      <c r="BO8" s="27">
        <f t="shared" si="28"/>
        <v>0.14853993792360803</v>
      </c>
      <c r="BP8" s="137">
        <f t="shared" si="29"/>
        <v>0.9000000000000008</v>
      </c>
      <c r="BQ8" s="27">
        <f t="shared" si="30"/>
        <v>0.84170050449120215</v>
      </c>
      <c r="BR8" s="27">
        <f t="shared" si="31"/>
        <v>0.85146006207639202</v>
      </c>
      <c r="BS8" s="137">
        <f t="shared" si="32"/>
        <v>-0.9000000000000008</v>
      </c>
      <c r="BT8" s="27">
        <f t="shared" si="33"/>
        <v>1.6019192075530105E-2</v>
      </c>
      <c r="BU8" s="27">
        <f t="shared" si="34"/>
        <v>1.6141312623724684E-2</v>
      </c>
      <c r="BV8" s="137">
        <f t="shared" si="35"/>
        <v>0</v>
      </c>
      <c r="BW8" s="27">
        <f t="shared" si="36"/>
        <v>0.98398080792446985</v>
      </c>
      <c r="BX8" s="27">
        <f t="shared" si="37"/>
        <v>0.98385868737627535</v>
      </c>
      <c r="BY8" s="137">
        <f t="shared" si="38"/>
        <v>0</v>
      </c>
      <c r="BZ8" s="2"/>
      <c r="CA8" s="56" t="s">
        <v>38</v>
      </c>
      <c r="CB8" s="27">
        <f t="shared" si="39"/>
        <v>0.18832275871250551</v>
      </c>
      <c r="CC8" s="27">
        <f t="shared" si="40"/>
        <v>0.19584409620572871</v>
      </c>
      <c r="CD8" s="137">
        <f t="shared" si="41"/>
        <v>-0.80000000000000071</v>
      </c>
      <c r="CE8" s="27">
        <f t="shared" si="42"/>
        <v>0.81167724128749452</v>
      </c>
      <c r="CF8" s="27">
        <f t="shared" si="43"/>
        <v>0.80415590379427127</v>
      </c>
      <c r="CG8" s="137">
        <f t="shared" si="44"/>
        <v>0.80000000000000071</v>
      </c>
      <c r="CH8" s="27">
        <f t="shared" si="45"/>
        <v>1.628940875624147E-2</v>
      </c>
      <c r="CI8" s="27">
        <f t="shared" si="46"/>
        <v>1.7281807942984805E-2</v>
      </c>
      <c r="CJ8" s="137">
        <f t="shared" si="47"/>
        <v>-0.10000000000000009</v>
      </c>
      <c r="CK8" s="27">
        <f t="shared" si="48"/>
        <v>0.98371059124375848</v>
      </c>
      <c r="CL8" s="27">
        <f t="shared" si="49"/>
        <v>0.98271819205701516</v>
      </c>
      <c r="CM8" s="137">
        <f t="shared" si="50"/>
        <v>0.10000000000000009</v>
      </c>
      <c r="CN8" s="108">
        <v>0</v>
      </c>
    </row>
    <row r="9" spans="1:92" ht="13.5" customHeight="1">
      <c r="A9" s="55"/>
      <c r="B9" s="282">
        <v>2</v>
      </c>
      <c r="C9" s="343" t="s">
        <v>98</v>
      </c>
      <c r="D9" s="54" t="s">
        <v>134</v>
      </c>
      <c r="E9" s="175">
        <v>13</v>
      </c>
      <c r="F9" s="176">
        <v>1</v>
      </c>
      <c r="G9" s="174">
        <f t="shared" si="2"/>
        <v>7.6923076923076927E-2</v>
      </c>
      <c r="H9" s="176">
        <v>12</v>
      </c>
      <c r="I9" s="174">
        <f t="shared" si="3"/>
        <v>0.92307692307692313</v>
      </c>
      <c r="J9" s="175">
        <v>32</v>
      </c>
      <c r="K9" s="176">
        <v>4</v>
      </c>
      <c r="L9" s="174">
        <f t="shared" si="4"/>
        <v>0.125</v>
      </c>
      <c r="M9" s="176">
        <v>28</v>
      </c>
      <c r="N9" s="174">
        <f t="shared" si="5"/>
        <v>0.875</v>
      </c>
      <c r="O9" s="175">
        <v>3434</v>
      </c>
      <c r="P9" s="176">
        <v>688</v>
      </c>
      <c r="Q9" s="174">
        <f t="shared" si="6"/>
        <v>0.20034944670937682</v>
      </c>
      <c r="R9" s="176">
        <v>2746</v>
      </c>
      <c r="S9" s="174">
        <f t="shared" si="7"/>
        <v>0.79965055329062318</v>
      </c>
      <c r="T9" s="175">
        <v>2456</v>
      </c>
      <c r="U9" s="176">
        <v>480</v>
      </c>
      <c r="V9" s="174">
        <f t="shared" si="8"/>
        <v>0.19543973941368079</v>
      </c>
      <c r="W9" s="176">
        <v>1976</v>
      </c>
      <c r="X9" s="174">
        <f t="shared" si="9"/>
        <v>0.80456026058631924</v>
      </c>
      <c r="Y9" s="175">
        <v>1470</v>
      </c>
      <c r="Z9" s="176">
        <v>233</v>
      </c>
      <c r="AA9" s="174">
        <f t="shared" si="10"/>
        <v>0.15850340136054422</v>
      </c>
      <c r="AB9" s="176">
        <v>1237</v>
      </c>
      <c r="AC9" s="174">
        <f t="shared" si="11"/>
        <v>0.84149659863945581</v>
      </c>
      <c r="AD9" s="175">
        <v>755</v>
      </c>
      <c r="AE9" s="176">
        <v>82</v>
      </c>
      <c r="AF9" s="174">
        <f t="shared" si="12"/>
        <v>0.10860927152317881</v>
      </c>
      <c r="AG9" s="176">
        <v>673</v>
      </c>
      <c r="AH9" s="174">
        <f t="shared" si="13"/>
        <v>0.89139072847682121</v>
      </c>
      <c r="AI9" s="175">
        <v>244</v>
      </c>
      <c r="AJ9" s="176">
        <v>11</v>
      </c>
      <c r="AK9" s="174">
        <f t="shared" si="14"/>
        <v>4.5081967213114756E-2</v>
      </c>
      <c r="AL9" s="176">
        <v>233</v>
      </c>
      <c r="AM9" s="174">
        <f t="shared" si="15"/>
        <v>0.95491803278688525</v>
      </c>
      <c r="AN9" s="175">
        <f t="shared" si="16"/>
        <v>8404</v>
      </c>
      <c r="AO9" s="176">
        <f t="shared" si="0"/>
        <v>1499</v>
      </c>
      <c r="AP9" s="174">
        <f t="shared" si="17"/>
        <v>0.17836744407425037</v>
      </c>
      <c r="AQ9" s="203">
        <f t="shared" si="1"/>
        <v>6905</v>
      </c>
      <c r="AR9" s="174">
        <f t="shared" si="18"/>
        <v>0.82163255592574969</v>
      </c>
      <c r="AS9" s="69"/>
      <c r="AT9" s="282">
        <v>2</v>
      </c>
      <c r="AU9" s="343" t="s">
        <v>98</v>
      </c>
      <c r="AV9" s="8" t="s">
        <v>134</v>
      </c>
      <c r="AW9" s="140">
        <v>7973</v>
      </c>
      <c r="AX9" s="28">
        <v>1519</v>
      </c>
      <c r="AY9" s="63">
        <v>0.19051799824407376</v>
      </c>
      <c r="AZ9" s="28">
        <v>6454</v>
      </c>
      <c r="BA9" s="63">
        <v>0.80948200175592622</v>
      </c>
      <c r="BB9" s="2">
        <v>4</v>
      </c>
      <c r="BC9" s="8" t="s">
        <v>100</v>
      </c>
      <c r="BD9" s="27">
        <f t="shared" si="19"/>
        <v>8.7102803738317761E-2</v>
      </c>
      <c r="BE9" s="27">
        <f t="shared" si="20"/>
        <v>9.6668592335836703E-2</v>
      </c>
      <c r="BF9" s="27">
        <f t="shared" si="21"/>
        <v>0.9128971962616822</v>
      </c>
      <c r="BG9" s="27">
        <f t="shared" si="22"/>
        <v>0.90333140766416331</v>
      </c>
      <c r="BH9" s="27">
        <f t="shared" si="23"/>
        <v>9.3269473153516514E-3</v>
      </c>
      <c r="BI9" s="27">
        <f t="shared" si="24"/>
        <v>1.2987012987012988E-2</v>
      </c>
      <c r="BJ9" s="27">
        <f t="shared" si="25"/>
        <v>0.99067305268464834</v>
      </c>
      <c r="BK9" s="27">
        <f t="shared" si="26"/>
        <v>0.98701298701298701</v>
      </c>
      <c r="BM9" s="56" t="s">
        <v>1</v>
      </c>
      <c r="BN9" s="27">
        <f t="shared" si="27"/>
        <v>0.16224721419727611</v>
      </c>
      <c r="BO9" s="27">
        <f t="shared" si="28"/>
        <v>0.16387237785537223</v>
      </c>
      <c r="BP9" s="137">
        <f t="shared" si="29"/>
        <v>-0.20000000000000018</v>
      </c>
      <c r="BQ9" s="27">
        <f t="shared" si="30"/>
        <v>0.83775278580272394</v>
      </c>
      <c r="BR9" s="27">
        <f t="shared" si="31"/>
        <v>0.83612762214462777</v>
      </c>
      <c r="BS9" s="137">
        <f t="shared" si="32"/>
        <v>0.20000000000000018</v>
      </c>
      <c r="BT9" s="27">
        <f t="shared" si="33"/>
        <v>9.5378892651056327E-3</v>
      </c>
      <c r="BU9" s="27">
        <f t="shared" si="34"/>
        <v>9.140767824497258E-3</v>
      </c>
      <c r="BV9" s="137">
        <f t="shared" si="35"/>
        <v>0.10000000000000009</v>
      </c>
      <c r="BW9" s="27">
        <f t="shared" si="36"/>
        <v>0.99046211073489432</v>
      </c>
      <c r="BX9" s="27">
        <f t="shared" si="37"/>
        <v>0.99085923217550276</v>
      </c>
      <c r="BY9" s="137">
        <f t="shared" si="38"/>
        <v>-0.10000000000000009</v>
      </c>
      <c r="BZ9" s="2"/>
      <c r="CA9" s="56" t="s">
        <v>1</v>
      </c>
      <c r="CB9" s="27">
        <f t="shared" si="39"/>
        <v>0.18832275871250551</v>
      </c>
      <c r="CC9" s="27">
        <f t="shared" si="40"/>
        <v>0.19584409620572871</v>
      </c>
      <c r="CD9" s="137">
        <f t="shared" si="41"/>
        <v>-0.80000000000000071</v>
      </c>
      <c r="CE9" s="27">
        <f t="shared" si="42"/>
        <v>0.81167724128749452</v>
      </c>
      <c r="CF9" s="27">
        <f t="shared" si="43"/>
        <v>0.80415590379427127</v>
      </c>
      <c r="CG9" s="137">
        <f t="shared" si="44"/>
        <v>0.80000000000000071</v>
      </c>
      <c r="CH9" s="27">
        <f t="shared" si="45"/>
        <v>1.628940875624147E-2</v>
      </c>
      <c r="CI9" s="27">
        <f t="shared" si="46"/>
        <v>1.7281807942984805E-2</v>
      </c>
      <c r="CJ9" s="137">
        <f t="shared" si="47"/>
        <v>-0.10000000000000009</v>
      </c>
      <c r="CK9" s="27">
        <f t="shared" si="48"/>
        <v>0.98371059124375848</v>
      </c>
      <c r="CL9" s="27">
        <f t="shared" si="49"/>
        <v>0.98271819205701516</v>
      </c>
      <c r="CM9" s="137">
        <f t="shared" si="50"/>
        <v>0.10000000000000009</v>
      </c>
      <c r="CN9" s="108">
        <v>0</v>
      </c>
    </row>
    <row r="10" spans="1:92" ht="13.5" customHeight="1">
      <c r="A10" s="55"/>
      <c r="B10" s="283"/>
      <c r="C10" s="344"/>
      <c r="D10" s="49" t="s">
        <v>135</v>
      </c>
      <c r="E10" s="224">
        <v>5</v>
      </c>
      <c r="F10" s="212">
        <v>1</v>
      </c>
      <c r="G10" s="177">
        <f t="shared" si="2"/>
        <v>0.2</v>
      </c>
      <c r="H10" s="212">
        <v>4</v>
      </c>
      <c r="I10" s="177">
        <f t="shared" si="3"/>
        <v>0.8</v>
      </c>
      <c r="J10" s="224">
        <v>17</v>
      </c>
      <c r="K10" s="212">
        <v>1</v>
      </c>
      <c r="L10" s="177">
        <f t="shared" si="4"/>
        <v>5.8823529411764705E-2</v>
      </c>
      <c r="M10" s="212">
        <v>16</v>
      </c>
      <c r="N10" s="177">
        <f t="shared" si="5"/>
        <v>0.94117647058823528</v>
      </c>
      <c r="O10" s="224">
        <v>1978</v>
      </c>
      <c r="P10" s="212">
        <v>17</v>
      </c>
      <c r="Q10" s="177">
        <f t="shared" si="6"/>
        <v>8.5945399393326585E-3</v>
      </c>
      <c r="R10" s="212">
        <v>1961</v>
      </c>
      <c r="S10" s="177">
        <f t="shared" si="7"/>
        <v>0.99140546006066732</v>
      </c>
      <c r="T10" s="224">
        <v>1215</v>
      </c>
      <c r="U10" s="212">
        <v>9</v>
      </c>
      <c r="V10" s="177">
        <f t="shared" si="8"/>
        <v>7.4074074074074077E-3</v>
      </c>
      <c r="W10" s="212">
        <v>1206</v>
      </c>
      <c r="X10" s="177">
        <f t="shared" si="9"/>
        <v>0.99259259259259258</v>
      </c>
      <c r="Y10" s="224">
        <v>934</v>
      </c>
      <c r="Z10" s="212">
        <v>5</v>
      </c>
      <c r="AA10" s="177">
        <f t="shared" si="10"/>
        <v>5.3533190578158455E-3</v>
      </c>
      <c r="AB10" s="212">
        <v>929</v>
      </c>
      <c r="AC10" s="177">
        <f t="shared" si="11"/>
        <v>0.99464668094218411</v>
      </c>
      <c r="AD10" s="224">
        <v>579</v>
      </c>
      <c r="AE10" s="212">
        <v>1</v>
      </c>
      <c r="AF10" s="177">
        <f t="shared" si="12"/>
        <v>1.7271157167530224E-3</v>
      </c>
      <c r="AG10" s="212">
        <v>578</v>
      </c>
      <c r="AH10" s="177">
        <f t="shared" si="13"/>
        <v>0.99827288428324701</v>
      </c>
      <c r="AI10" s="224">
        <v>195</v>
      </c>
      <c r="AJ10" s="212">
        <v>0</v>
      </c>
      <c r="AK10" s="177">
        <f t="shared" si="14"/>
        <v>0</v>
      </c>
      <c r="AL10" s="212">
        <v>195</v>
      </c>
      <c r="AM10" s="177">
        <f t="shared" si="15"/>
        <v>1</v>
      </c>
      <c r="AN10" s="224">
        <f t="shared" si="16"/>
        <v>4923</v>
      </c>
      <c r="AO10" s="212">
        <f t="shared" si="0"/>
        <v>34</v>
      </c>
      <c r="AP10" s="177">
        <f t="shared" si="17"/>
        <v>6.9063579118423726E-3</v>
      </c>
      <c r="AQ10" s="211">
        <f t="shared" si="1"/>
        <v>4889</v>
      </c>
      <c r="AR10" s="177">
        <f t="shared" si="18"/>
        <v>0.99309364208815765</v>
      </c>
      <c r="AS10" s="69"/>
      <c r="AT10" s="283"/>
      <c r="AU10" s="344"/>
      <c r="AV10" s="8" t="s">
        <v>135</v>
      </c>
      <c r="AW10" s="140">
        <v>5318</v>
      </c>
      <c r="AX10" s="28">
        <v>32</v>
      </c>
      <c r="AY10" s="63">
        <v>6.0172997367431364E-3</v>
      </c>
      <c r="AZ10" s="28">
        <v>5286</v>
      </c>
      <c r="BA10" s="63">
        <v>0.99398270026325686</v>
      </c>
      <c r="BB10" s="2">
        <v>5</v>
      </c>
      <c r="BC10" s="8" t="s">
        <v>101</v>
      </c>
      <c r="BD10" s="27">
        <f t="shared" si="19"/>
        <v>0.21260139596302585</v>
      </c>
      <c r="BE10" s="27">
        <f t="shared" si="20"/>
        <v>0.22142429682824655</v>
      </c>
      <c r="BF10" s="27">
        <f t="shared" si="21"/>
        <v>0.78739860403697415</v>
      </c>
      <c r="BG10" s="27">
        <f t="shared" si="22"/>
        <v>0.7785757031717534</v>
      </c>
      <c r="BH10" s="27">
        <f t="shared" si="23"/>
        <v>9.9471557351569779E-3</v>
      </c>
      <c r="BI10" s="27">
        <f t="shared" si="24"/>
        <v>2.3275862068965519E-2</v>
      </c>
      <c r="BJ10" s="27">
        <f t="shared" si="25"/>
        <v>0.99005284426484297</v>
      </c>
      <c r="BK10" s="27">
        <f t="shared" si="26"/>
        <v>0.97672413793103452</v>
      </c>
      <c r="BM10" s="56" t="s">
        <v>2</v>
      </c>
      <c r="BN10" s="27">
        <f t="shared" si="27"/>
        <v>0.15442969384990518</v>
      </c>
      <c r="BO10" s="27">
        <f t="shared" si="28"/>
        <v>0.16635583737411413</v>
      </c>
      <c r="BP10" s="137">
        <f t="shared" si="29"/>
        <v>-1.2000000000000011</v>
      </c>
      <c r="BQ10" s="27">
        <f t="shared" si="30"/>
        <v>0.84557030615009487</v>
      </c>
      <c r="BR10" s="27">
        <f t="shared" si="31"/>
        <v>0.83364416262588581</v>
      </c>
      <c r="BS10" s="137">
        <f t="shared" si="32"/>
        <v>1.2000000000000011</v>
      </c>
      <c r="BT10" s="27">
        <f t="shared" si="33"/>
        <v>8.887308922858158E-3</v>
      </c>
      <c r="BU10" s="27">
        <f t="shared" si="34"/>
        <v>9.6839959225280322E-3</v>
      </c>
      <c r="BV10" s="137">
        <f t="shared" si="35"/>
        <v>-0.10000000000000009</v>
      </c>
      <c r="BW10" s="27">
        <f t="shared" si="36"/>
        <v>0.99111269107714184</v>
      </c>
      <c r="BX10" s="27">
        <f t="shared" si="37"/>
        <v>0.990316004077472</v>
      </c>
      <c r="BY10" s="137">
        <f t="shared" si="38"/>
        <v>0.10000000000000009</v>
      </c>
      <c r="BZ10" s="2"/>
      <c r="CA10" s="56" t="s">
        <v>2</v>
      </c>
      <c r="CB10" s="27">
        <f t="shared" si="39"/>
        <v>0.18832275871250551</v>
      </c>
      <c r="CC10" s="27">
        <f t="shared" si="40"/>
        <v>0.19584409620572871</v>
      </c>
      <c r="CD10" s="137">
        <f t="shared" si="41"/>
        <v>-0.80000000000000071</v>
      </c>
      <c r="CE10" s="27">
        <f t="shared" si="42"/>
        <v>0.81167724128749452</v>
      </c>
      <c r="CF10" s="27">
        <f t="shared" si="43"/>
        <v>0.80415590379427127</v>
      </c>
      <c r="CG10" s="137">
        <f t="shared" si="44"/>
        <v>0.80000000000000071</v>
      </c>
      <c r="CH10" s="27">
        <f t="shared" si="45"/>
        <v>1.628940875624147E-2</v>
      </c>
      <c r="CI10" s="27">
        <f t="shared" si="46"/>
        <v>1.7281807942984805E-2</v>
      </c>
      <c r="CJ10" s="137">
        <f t="shared" si="47"/>
        <v>-0.10000000000000009</v>
      </c>
      <c r="CK10" s="27">
        <f t="shared" si="48"/>
        <v>0.98371059124375848</v>
      </c>
      <c r="CL10" s="27">
        <f t="shared" si="49"/>
        <v>0.98271819205701516</v>
      </c>
      <c r="CM10" s="137">
        <f t="shared" si="50"/>
        <v>0.10000000000000009</v>
      </c>
      <c r="CN10" s="108">
        <v>0</v>
      </c>
    </row>
    <row r="11" spans="1:92" ht="13.5" customHeight="1">
      <c r="B11" s="284"/>
      <c r="C11" s="345"/>
      <c r="D11" s="53" t="s">
        <v>67</v>
      </c>
      <c r="E11" s="181">
        <v>18</v>
      </c>
      <c r="F11" s="182">
        <v>2</v>
      </c>
      <c r="G11" s="180">
        <f t="shared" si="2"/>
        <v>0.1111111111111111</v>
      </c>
      <c r="H11" s="182">
        <v>16</v>
      </c>
      <c r="I11" s="180">
        <f t="shared" si="3"/>
        <v>0.88888888888888884</v>
      </c>
      <c r="J11" s="181">
        <v>49</v>
      </c>
      <c r="K11" s="182">
        <v>5</v>
      </c>
      <c r="L11" s="180">
        <f t="shared" si="4"/>
        <v>0.10204081632653061</v>
      </c>
      <c r="M11" s="182">
        <v>44</v>
      </c>
      <c r="N11" s="180">
        <f t="shared" si="5"/>
        <v>0.89795918367346939</v>
      </c>
      <c r="O11" s="181">
        <v>5412</v>
      </c>
      <c r="P11" s="182">
        <v>705</v>
      </c>
      <c r="Q11" s="180">
        <f t="shared" si="6"/>
        <v>0.13026607538802662</v>
      </c>
      <c r="R11" s="182">
        <v>4707</v>
      </c>
      <c r="S11" s="180">
        <f t="shared" si="7"/>
        <v>0.86973392461197341</v>
      </c>
      <c r="T11" s="181">
        <v>3671</v>
      </c>
      <c r="U11" s="182">
        <v>489</v>
      </c>
      <c r="V11" s="180">
        <f t="shared" si="8"/>
        <v>0.13320621084173251</v>
      </c>
      <c r="W11" s="182">
        <v>3182</v>
      </c>
      <c r="X11" s="180">
        <f t="shared" si="9"/>
        <v>0.86679378915826755</v>
      </c>
      <c r="Y11" s="181">
        <v>2404</v>
      </c>
      <c r="Z11" s="182">
        <v>238</v>
      </c>
      <c r="AA11" s="180">
        <f t="shared" si="10"/>
        <v>9.9001663893510811E-2</v>
      </c>
      <c r="AB11" s="182">
        <v>2166</v>
      </c>
      <c r="AC11" s="180">
        <f t="shared" si="11"/>
        <v>0.90099833610648916</v>
      </c>
      <c r="AD11" s="181">
        <v>1334</v>
      </c>
      <c r="AE11" s="182">
        <v>83</v>
      </c>
      <c r="AF11" s="180">
        <f t="shared" si="12"/>
        <v>6.2218890554722642E-2</v>
      </c>
      <c r="AG11" s="182">
        <v>1251</v>
      </c>
      <c r="AH11" s="180">
        <f t="shared" si="13"/>
        <v>0.93778110944527737</v>
      </c>
      <c r="AI11" s="181">
        <v>439</v>
      </c>
      <c r="AJ11" s="182">
        <v>11</v>
      </c>
      <c r="AK11" s="180">
        <f t="shared" si="14"/>
        <v>2.5056947608200455E-2</v>
      </c>
      <c r="AL11" s="182">
        <v>428</v>
      </c>
      <c r="AM11" s="180">
        <f t="shared" si="15"/>
        <v>0.97494305239179957</v>
      </c>
      <c r="AN11" s="181">
        <f t="shared" si="16"/>
        <v>13327</v>
      </c>
      <c r="AO11" s="182">
        <f t="shared" si="0"/>
        <v>1533</v>
      </c>
      <c r="AP11" s="180">
        <f t="shared" si="17"/>
        <v>0.11502963907856231</v>
      </c>
      <c r="AQ11" s="220">
        <f t="shared" si="1"/>
        <v>11794</v>
      </c>
      <c r="AR11" s="180">
        <f t="shared" si="18"/>
        <v>0.88497036092143766</v>
      </c>
      <c r="AS11" s="69"/>
      <c r="AT11" s="284"/>
      <c r="AU11" s="345"/>
      <c r="AV11" s="110" t="s">
        <v>67</v>
      </c>
      <c r="AW11" s="140">
        <v>13291</v>
      </c>
      <c r="AX11" s="28">
        <v>1551</v>
      </c>
      <c r="AY11" s="63">
        <v>0.11669550823865774</v>
      </c>
      <c r="AZ11" s="28">
        <v>11740</v>
      </c>
      <c r="BA11" s="63">
        <v>0.88330449176134229</v>
      </c>
      <c r="BB11" s="2">
        <v>6</v>
      </c>
      <c r="BC11" s="8" t="s">
        <v>102</v>
      </c>
      <c r="BD11" s="27">
        <f t="shared" si="19"/>
        <v>0.28247391501587782</v>
      </c>
      <c r="BE11" s="27">
        <f t="shared" si="20"/>
        <v>0.29661413637072864</v>
      </c>
      <c r="BF11" s="27">
        <f t="shared" si="21"/>
        <v>0.71752608498412218</v>
      </c>
      <c r="BG11" s="27">
        <f t="shared" si="22"/>
        <v>0.70338586362927136</v>
      </c>
      <c r="BH11" s="27">
        <f t="shared" si="23"/>
        <v>1.3772954924874792E-2</v>
      </c>
      <c r="BI11" s="27">
        <f t="shared" si="24"/>
        <v>2.0209871745044693E-2</v>
      </c>
      <c r="BJ11" s="27">
        <f t="shared" si="25"/>
        <v>0.98622704507512526</v>
      </c>
      <c r="BK11" s="27">
        <f t="shared" si="26"/>
        <v>0.97979012825495526</v>
      </c>
      <c r="BM11" s="56" t="s">
        <v>3</v>
      </c>
      <c r="BN11" s="27">
        <f t="shared" si="27"/>
        <v>0.23003769208466221</v>
      </c>
      <c r="BO11" s="27">
        <f t="shared" si="28"/>
        <v>0.24222891566265059</v>
      </c>
      <c r="BP11" s="137">
        <f t="shared" si="29"/>
        <v>-1.1999999999999984</v>
      </c>
      <c r="BQ11" s="27">
        <f t="shared" si="30"/>
        <v>0.76996230791533782</v>
      </c>
      <c r="BR11" s="27">
        <f t="shared" si="31"/>
        <v>0.75777108433734941</v>
      </c>
      <c r="BS11" s="137">
        <f t="shared" si="32"/>
        <v>1.2000000000000011</v>
      </c>
      <c r="BT11" s="27">
        <f t="shared" si="33"/>
        <v>3.7940531729526168E-2</v>
      </c>
      <c r="BU11" s="27">
        <f t="shared" si="34"/>
        <v>4.1197502534820428E-2</v>
      </c>
      <c r="BV11" s="137">
        <f t="shared" si="35"/>
        <v>-0.30000000000000027</v>
      </c>
      <c r="BW11" s="27">
        <f t="shared" si="36"/>
        <v>0.96205946827047384</v>
      </c>
      <c r="BX11" s="27">
        <f t="shared" si="37"/>
        <v>0.95880249746517954</v>
      </c>
      <c r="BY11" s="137">
        <f t="shared" si="38"/>
        <v>0.30000000000000027</v>
      </c>
      <c r="BZ11" s="2"/>
      <c r="CA11" s="56" t="s">
        <v>3</v>
      </c>
      <c r="CB11" s="27">
        <f t="shared" si="39"/>
        <v>0.18832275871250551</v>
      </c>
      <c r="CC11" s="27">
        <f t="shared" si="40"/>
        <v>0.19584409620572871</v>
      </c>
      <c r="CD11" s="137">
        <f t="shared" si="41"/>
        <v>-0.80000000000000071</v>
      </c>
      <c r="CE11" s="27">
        <f t="shared" si="42"/>
        <v>0.81167724128749452</v>
      </c>
      <c r="CF11" s="27">
        <f t="shared" si="43"/>
        <v>0.80415590379427127</v>
      </c>
      <c r="CG11" s="137">
        <f t="shared" si="44"/>
        <v>0.80000000000000071</v>
      </c>
      <c r="CH11" s="27">
        <f t="shared" si="45"/>
        <v>1.628940875624147E-2</v>
      </c>
      <c r="CI11" s="27">
        <f t="shared" si="46"/>
        <v>1.7281807942984805E-2</v>
      </c>
      <c r="CJ11" s="137">
        <f t="shared" si="47"/>
        <v>-0.10000000000000009</v>
      </c>
      <c r="CK11" s="27">
        <f t="shared" si="48"/>
        <v>0.98371059124375848</v>
      </c>
      <c r="CL11" s="27">
        <f t="shared" si="49"/>
        <v>0.98271819205701516</v>
      </c>
      <c r="CM11" s="137">
        <f t="shared" si="50"/>
        <v>0.10000000000000009</v>
      </c>
      <c r="CN11" s="108">
        <v>0</v>
      </c>
    </row>
    <row r="12" spans="1:92" ht="13.5" customHeight="1">
      <c r="B12" s="282">
        <v>3</v>
      </c>
      <c r="C12" s="343" t="s">
        <v>99</v>
      </c>
      <c r="D12" s="54" t="s">
        <v>134</v>
      </c>
      <c r="E12" s="175">
        <v>7</v>
      </c>
      <c r="F12" s="176">
        <v>4</v>
      </c>
      <c r="G12" s="174">
        <f t="shared" si="2"/>
        <v>0.5714285714285714</v>
      </c>
      <c r="H12" s="176">
        <v>3</v>
      </c>
      <c r="I12" s="174">
        <f t="shared" si="3"/>
        <v>0.42857142857142855</v>
      </c>
      <c r="J12" s="175">
        <v>22</v>
      </c>
      <c r="K12" s="176">
        <v>3</v>
      </c>
      <c r="L12" s="174">
        <f t="shared" si="4"/>
        <v>0.13636363636363635</v>
      </c>
      <c r="M12" s="176">
        <v>19</v>
      </c>
      <c r="N12" s="174">
        <f t="shared" si="5"/>
        <v>0.86363636363636365</v>
      </c>
      <c r="O12" s="175">
        <v>2234</v>
      </c>
      <c r="P12" s="176">
        <v>304</v>
      </c>
      <c r="Q12" s="174">
        <f t="shared" si="6"/>
        <v>0.13607878245299909</v>
      </c>
      <c r="R12" s="176">
        <v>1930</v>
      </c>
      <c r="S12" s="174">
        <f t="shared" si="7"/>
        <v>0.86392121754700091</v>
      </c>
      <c r="T12" s="175">
        <v>1642</v>
      </c>
      <c r="U12" s="176">
        <v>213</v>
      </c>
      <c r="V12" s="174">
        <f t="shared" si="8"/>
        <v>0.12971985383678442</v>
      </c>
      <c r="W12" s="176">
        <v>1429</v>
      </c>
      <c r="X12" s="174">
        <f t="shared" si="9"/>
        <v>0.87028014616321558</v>
      </c>
      <c r="Y12" s="175">
        <v>964</v>
      </c>
      <c r="Z12" s="176">
        <v>89</v>
      </c>
      <c r="AA12" s="174">
        <f t="shared" si="10"/>
        <v>9.2323651452282163E-2</v>
      </c>
      <c r="AB12" s="176">
        <v>875</v>
      </c>
      <c r="AC12" s="174">
        <f t="shared" si="11"/>
        <v>0.90767634854771784</v>
      </c>
      <c r="AD12" s="175">
        <v>496</v>
      </c>
      <c r="AE12" s="176">
        <v>40</v>
      </c>
      <c r="AF12" s="174">
        <f t="shared" si="12"/>
        <v>8.0645161290322578E-2</v>
      </c>
      <c r="AG12" s="176">
        <v>456</v>
      </c>
      <c r="AH12" s="174">
        <f t="shared" si="13"/>
        <v>0.91935483870967738</v>
      </c>
      <c r="AI12" s="175">
        <v>137</v>
      </c>
      <c r="AJ12" s="176">
        <v>4</v>
      </c>
      <c r="AK12" s="174">
        <f t="shared" si="14"/>
        <v>2.9197080291970802E-2</v>
      </c>
      <c r="AL12" s="176">
        <v>133</v>
      </c>
      <c r="AM12" s="174">
        <f t="shared" si="15"/>
        <v>0.97080291970802923</v>
      </c>
      <c r="AN12" s="175">
        <f t="shared" si="16"/>
        <v>5502</v>
      </c>
      <c r="AO12" s="176">
        <f t="shared" si="0"/>
        <v>657</v>
      </c>
      <c r="AP12" s="174">
        <f t="shared" si="17"/>
        <v>0.11941112322791712</v>
      </c>
      <c r="AQ12" s="203">
        <f t="shared" si="1"/>
        <v>4845</v>
      </c>
      <c r="AR12" s="174">
        <f t="shared" si="18"/>
        <v>0.88058887677208286</v>
      </c>
      <c r="AS12" s="69"/>
      <c r="AT12" s="282">
        <v>3</v>
      </c>
      <c r="AU12" s="343" t="s">
        <v>99</v>
      </c>
      <c r="AV12" s="8" t="s">
        <v>134</v>
      </c>
      <c r="AW12" s="140">
        <v>5311</v>
      </c>
      <c r="AX12" s="28">
        <v>574</v>
      </c>
      <c r="AY12" s="63">
        <v>0.10807757484466202</v>
      </c>
      <c r="AZ12" s="28">
        <v>4737</v>
      </c>
      <c r="BA12" s="63">
        <v>0.89192242515533793</v>
      </c>
      <c r="BB12" s="2">
        <v>7</v>
      </c>
      <c r="BC12" s="8" t="s">
        <v>103</v>
      </c>
      <c r="BD12" s="27">
        <f t="shared" si="19"/>
        <v>0.22555647155812036</v>
      </c>
      <c r="BE12" s="27">
        <f t="shared" si="20"/>
        <v>0.25132049752939173</v>
      </c>
      <c r="BF12" s="27">
        <f t="shared" si="21"/>
        <v>0.77444352844187969</v>
      </c>
      <c r="BG12" s="27">
        <f t="shared" si="22"/>
        <v>0.74867950247060833</v>
      </c>
      <c r="BH12" s="27">
        <f t="shared" si="23"/>
        <v>8.219821512447158E-3</v>
      </c>
      <c r="BI12" s="27">
        <f t="shared" si="24"/>
        <v>8.1914205647768915E-3</v>
      </c>
      <c r="BJ12" s="27">
        <f t="shared" si="25"/>
        <v>0.99178017848755284</v>
      </c>
      <c r="BK12" s="27">
        <f t="shared" si="26"/>
        <v>0.99180857943522316</v>
      </c>
      <c r="BM12" s="56" t="s">
        <v>39</v>
      </c>
      <c r="BN12" s="27">
        <f t="shared" si="27"/>
        <v>0.20298602287166456</v>
      </c>
      <c r="BO12" s="27">
        <f t="shared" si="28"/>
        <v>0.21146019860003257</v>
      </c>
      <c r="BP12" s="137">
        <f t="shared" si="29"/>
        <v>-0.79999999999999793</v>
      </c>
      <c r="BQ12" s="27">
        <f t="shared" si="30"/>
        <v>0.79701397712833544</v>
      </c>
      <c r="BR12" s="27">
        <f t="shared" si="31"/>
        <v>0.78853980139996749</v>
      </c>
      <c r="BS12" s="137">
        <f t="shared" si="32"/>
        <v>0.80000000000000071</v>
      </c>
      <c r="BT12" s="27">
        <f t="shared" si="33"/>
        <v>1.7205781142463867E-2</v>
      </c>
      <c r="BU12" s="27">
        <f t="shared" si="34"/>
        <v>1.76278563656148E-2</v>
      </c>
      <c r="BV12" s="137">
        <f t="shared" si="35"/>
        <v>-9.9999999999999742E-2</v>
      </c>
      <c r="BW12" s="27">
        <f t="shared" si="36"/>
        <v>0.98279421885753615</v>
      </c>
      <c r="BX12" s="27">
        <f t="shared" si="37"/>
        <v>0.98237214363438519</v>
      </c>
      <c r="BY12" s="137">
        <f t="shared" si="38"/>
        <v>0.10000000000000009</v>
      </c>
      <c r="BZ12" s="2"/>
      <c r="CA12" s="56" t="s">
        <v>39</v>
      </c>
      <c r="CB12" s="27">
        <f t="shared" si="39"/>
        <v>0.18832275871250551</v>
      </c>
      <c r="CC12" s="27">
        <f t="shared" si="40"/>
        <v>0.19584409620572871</v>
      </c>
      <c r="CD12" s="137">
        <f t="shared" si="41"/>
        <v>-0.80000000000000071</v>
      </c>
      <c r="CE12" s="27">
        <f t="shared" si="42"/>
        <v>0.81167724128749452</v>
      </c>
      <c r="CF12" s="27">
        <f t="shared" si="43"/>
        <v>0.80415590379427127</v>
      </c>
      <c r="CG12" s="137">
        <f t="shared" si="44"/>
        <v>0.80000000000000071</v>
      </c>
      <c r="CH12" s="27">
        <f t="shared" si="45"/>
        <v>1.628940875624147E-2</v>
      </c>
      <c r="CI12" s="27">
        <f t="shared" si="46"/>
        <v>1.7281807942984805E-2</v>
      </c>
      <c r="CJ12" s="137">
        <f t="shared" si="47"/>
        <v>-0.10000000000000009</v>
      </c>
      <c r="CK12" s="27">
        <f t="shared" si="48"/>
        <v>0.98371059124375848</v>
      </c>
      <c r="CL12" s="27">
        <f t="shared" si="49"/>
        <v>0.98271819205701516</v>
      </c>
      <c r="CM12" s="137">
        <f t="shared" si="50"/>
        <v>0.10000000000000009</v>
      </c>
      <c r="CN12" s="108">
        <v>0</v>
      </c>
    </row>
    <row r="13" spans="1:92" ht="13.5" customHeight="1">
      <c r="B13" s="283"/>
      <c r="C13" s="344"/>
      <c r="D13" s="49" t="s">
        <v>135</v>
      </c>
      <c r="E13" s="224">
        <v>4</v>
      </c>
      <c r="F13" s="212">
        <v>0</v>
      </c>
      <c r="G13" s="177">
        <f t="shared" si="2"/>
        <v>0</v>
      </c>
      <c r="H13" s="212">
        <v>4</v>
      </c>
      <c r="I13" s="177">
        <f t="shared" si="3"/>
        <v>1</v>
      </c>
      <c r="J13" s="224">
        <v>15</v>
      </c>
      <c r="K13" s="212">
        <v>0</v>
      </c>
      <c r="L13" s="177">
        <f t="shared" si="4"/>
        <v>0</v>
      </c>
      <c r="M13" s="212">
        <v>15</v>
      </c>
      <c r="N13" s="177">
        <f t="shared" si="5"/>
        <v>1</v>
      </c>
      <c r="O13" s="224">
        <v>1051</v>
      </c>
      <c r="P13" s="212">
        <v>27</v>
      </c>
      <c r="Q13" s="177">
        <f t="shared" si="6"/>
        <v>2.5689819219790674E-2</v>
      </c>
      <c r="R13" s="212">
        <v>1024</v>
      </c>
      <c r="S13" s="177">
        <f t="shared" si="7"/>
        <v>0.97431018078020937</v>
      </c>
      <c r="T13" s="224">
        <v>766</v>
      </c>
      <c r="U13" s="212">
        <v>22</v>
      </c>
      <c r="V13" s="177">
        <f t="shared" si="8"/>
        <v>2.8720626631853787E-2</v>
      </c>
      <c r="W13" s="212">
        <v>744</v>
      </c>
      <c r="X13" s="177">
        <f t="shared" si="9"/>
        <v>0.97127937336814618</v>
      </c>
      <c r="Y13" s="224">
        <v>535</v>
      </c>
      <c r="Z13" s="212">
        <v>15</v>
      </c>
      <c r="AA13" s="177">
        <f t="shared" si="10"/>
        <v>2.8037383177570093E-2</v>
      </c>
      <c r="AB13" s="212">
        <v>520</v>
      </c>
      <c r="AC13" s="177">
        <f t="shared" si="11"/>
        <v>0.9719626168224299</v>
      </c>
      <c r="AD13" s="224">
        <v>366</v>
      </c>
      <c r="AE13" s="212">
        <v>8</v>
      </c>
      <c r="AF13" s="177">
        <f t="shared" si="12"/>
        <v>2.185792349726776E-2</v>
      </c>
      <c r="AG13" s="212">
        <v>358</v>
      </c>
      <c r="AH13" s="177">
        <f t="shared" si="13"/>
        <v>0.97814207650273222</v>
      </c>
      <c r="AI13" s="224">
        <v>135</v>
      </c>
      <c r="AJ13" s="212">
        <v>1</v>
      </c>
      <c r="AK13" s="177">
        <f t="shared" si="14"/>
        <v>7.4074074074074077E-3</v>
      </c>
      <c r="AL13" s="212">
        <v>134</v>
      </c>
      <c r="AM13" s="177">
        <f t="shared" si="15"/>
        <v>0.99259259259259258</v>
      </c>
      <c r="AN13" s="224">
        <f t="shared" si="16"/>
        <v>2872</v>
      </c>
      <c r="AO13" s="212">
        <f t="shared" si="0"/>
        <v>73</v>
      </c>
      <c r="AP13" s="177">
        <f t="shared" si="17"/>
        <v>2.5417827298050141E-2</v>
      </c>
      <c r="AQ13" s="211">
        <f t="shared" si="1"/>
        <v>2799</v>
      </c>
      <c r="AR13" s="177">
        <f t="shared" si="18"/>
        <v>0.97458217270194991</v>
      </c>
      <c r="AS13" s="69"/>
      <c r="AT13" s="283"/>
      <c r="AU13" s="344"/>
      <c r="AV13" s="8" t="s">
        <v>135</v>
      </c>
      <c r="AW13" s="140">
        <v>3102</v>
      </c>
      <c r="AX13" s="28">
        <v>87</v>
      </c>
      <c r="AY13" s="63">
        <v>2.8046421663442941E-2</v>
      </c>
      <c r="AZ13" s="28">
        <v>3015</v>
      </c>
      <c r="BA13" s="63">
        <v>0.97195357833655704</v>
      </c>
      <c r="BB13" s="2">
        <v>8</v>
      </c>
      <c r="BC13" s="8" t="s">
        <v>51</v>
      </c>
      <c r="BD13" s="27">
        <f t="shared" si="19"/>
        <v>7.9543427858034602E-2</v>
      </c>
      <c r="BE13" s="27">
        <f t="shared" si="20"/>
        <v>8.757902566009669E-2</v>
      </c>
      <c r="BF13" s="27">
        <f t="shared" si="21"/>
        <v>0.92045657214196541</v>
      </c>
      <c r="BG13" s="27">
        <f t="shared" si="22"/>
        <v>0.91242097433990332</v>
      </c>
      <c r="BH13" s="27">
        <f t="shared" si="23"/>
        <v>1.1532738095238096E-2</v>
      </c>
      <c r="BI13" s="27">
        <f t="shared" si="24"/>
        <v>9.7348103390399471E-3</v>
      </c>
      <c r="BJ13" s="27">
        <f t="shared" si="25"/>
        <v>0.98846726190476186</v>
      </c>
      <c r="BK13" s="27">
        <f t="shared" si="26"/>
        <v>0.99026518966096</v>
      </c>
      <c r="BM13" s="56" t="s">
        <v>7</v>
      </c>
      <c r="BN13" s="27">
        <f t="shared" si="27"/>
        <v>0.16842408226274888</v>
      </c>
      <c r="BO13" s="27">
        <f t="shared" si="28"/>
        <v>0.17727297137640299</v>
      </c>
      <c r="BP13" s="137">
        <f t="shared" si="29"/>
        <v>-0.89999999999999802</v>
      </c>
      <c r="BQ13" s="27">
        <f t="shared" si="30"/>
        <v>0.83157591773725115</v>
      </c>
      <c r="BR13" s="27">
        <f t="shared" si="31"/>
        <v>0.82272702862359703</v>
      </c>
      <c r="BS13" s="137">
        <f t="shared" si="32"/>
        <v>0.9000000000000008</v>
      </c>
      <c r="BT13" s="27">
        <f t="shared" si="33"/>
        <v>1.5406342277570933E-2</v>
      </c>
      <c r="BU13" s="27">
        <f t="shared" si="34"/>
        <v>1.7555705604321403E-2</v>
      </c>
      <c r="BV13" s="137">
        <f t="shared" si="35"/>
        <v>-0.29999999999999993</v>
      </c>
      <c r="BW13" s="27">
        <f t="shared" si="36"/>
        <v>0.98459365772242902</v>
      </c>
      <c r="BX13" s="27">
        <f t="shared" si="37"/>
        <v>0.9824442943956786</v>
      </c>
      <c r="BY13" s="137">
        <f t="shared" si="38"/>
        <v>0.30000000000000027</v>
      </c>
      <c r="BZ13" s="2"/>
      <c r="CA13" s="56" t="s">
        <v>7</v>
      </c>
      <c r="CB13" s="27">
        <f t="shared" si="39"/>
        <v>0.18832275871250551</v>
      </c>
      <c r="CC13" s="27">
        <f t="shared" si="40"/>
        <v>0.19584409620572871</v>
      </c>
      <c r="CD13" s="137">
        <f t="shared" si="41"/>
        <v>-0.80000000000000071</v>
      </c>
      <c r="CE13" s="27">
        <f t="shared" si="42"/>
        <v>0.81167724128749452</v>
      </c>
      <c r="CF13" s="27">
        <f t="shared" si="43"/>
        <v>0.80415590379427127</v>
      </c>
      <c r="CG13" s="137">
        <f t="shared" si="44"/>
        <v>0.80000000000000071</v>
      </c>
      <c r="CH13" s="27">
        <f t="shared" si="45"/>
        <v>1.628940875624147E-2</v>
      </c>
      <c r="CI13" s="27">
        <f t="shared" si="46"/>
        <v>1.7281807942984805E-2</v>
      </c>
      <c r="CJ13" s="137">
        <f t="shared" si="47"/>
        <v>-0.10000000000000009</v>
      </c>
      <c r="CK13" s="27">
        <f t="shared" si="48"/>
        <v>0.98371059124375848</v>
      </c>
      <c r="CL13" s="27">
        <f t="shared" si="49"/>
        <v>0.98271819205701516</v>
      </c>
      <c r="CM13" s="137">
        <f t="shared" si="50"/>
        <v>0.10000000000000009</v>
      </c>
      <c r="CN13" s="108">
        <v>0</v>
      </c>
    </row>
    <row r="14" spans="1:92" ht="13.5" customHeight="1">
      <c r="B14" s="284"/>
      <c r="C14" s="345"/>
      <c r="D14" s="53" t="s">
        <v>67</v>
      </c>
      <c r="E14" s="181">
        <v>11</v>
      </c>
      <c r="F14" s="182">
        <v>4</v>
      </c>
      <c r="G14" s="180">
        <f t="shared" si="2"/>
        <v>0.36363636363636365</v>
      </c>
      <c r="H14" s="182">
        <v>7</v>
      </c>
      <c r="I14" s="180">
        <f t="shared" si="3"/>
        <v>0.63636363636363635</v>
      </c>
      <c r="J14" s="181">
        <v>37</v>
      </c>
      <c r="K14" s="182">
        <v>3</v>
      </c>
      <c r="L14" s="180">
        <f t="shared" si="4"/>
        <v>8.1081081081081086E-2</v>
      </c>
      <c r="M14" s="182">
        <v>34</v>
      </c>
      <c r="N14" s="180">
        <f t="shared" si="5"/>
        <v>0.91891891891891897</v>
      </c>
      <c r="O14" s="181">
        <v>3285</v>
      </c>
      <c r="P14" s="182">
        <v>331</v>
      </c>
      <c r="Q14" s="180">
        <f t="shared" si="6"/>
        <v>0.10076103500761036</v>
      </c>
      <c r="R14" s="182">
        <v>2954</v>
      </c>
      <c r="S14" s="180">
        <f t="shared" si="7"/>
        <v>0.89923896499238964</v>
      </c>
      <c r="T14" s="181">
        <v>2408</v>
      </c>
      <c r="U14" s="182">
        <v>235</v>
      </c>
      <c r="V14" s="180">
        <f t="shared" si="8"/>
        <v>9.7591362126245848E-2</v>
      </c>
      <c r="W14" s="182">
        <v>2173</v>
      </c>
      <c r="X14" s="180">
        <f t="shared" si="9"/>
        <v>0.90240863787375414</v>
      </c>
      <c r="Y14" s="181">
        <v>1499</v>
      </c>
      <c r="Z14" s="182">
        <v>104</v>
      </c>
      <c r="AA14" s="180">
        <f t="shared" si="10"/>
        <v>6.9379586390927284E-2</v>
      </c>
      <c r="AB14" s="182">
        <v>1395</v>
      </c>
      <c r="AC14" s="180">
        <f t="shared" si="11"/>
        <v>0.93062041360907266</v>
      </c>
      <c r="AD14" s="181">
        <v>862</v>
      </c>
      <c r="AE14" s="182">
        <v>48</v>
      </c>
      <c r="AF14" s="180">
        <f t="shared" si="12"/>
        <v>5.5684454756380508E-2</v>
      </c>
      <c r="AG14" s="182">
        <v>814</v>
      </c>
      <c r="AH14" s="180">
        <f t="shared" si="13"/>
        <v>0.94431554524361949</v>
      </c>
      <c r="AI14" s="181">
        <v>272</v>
      </c>
      <c r="AJ14" s="182">
        <v>5</v>
      </c>
      <c r="AK14" s="180">
        <f t="shared" si="14"/>
        <v>1.8382352941176471E-2</v>
      </c>
      <c r="AL14" s="182">
        <v>267</v>
      </c>
      <c r="AM14" s="180">
        <f t="shared" si="15"/>
        <v>0.98161764705882348</v>
      </c>
      <c r="AN14" s="181">
        <f t="shared" si="16"/>
        <v>8374</v>
      </c>
      <c r="AO14" s="182">
        <f t="shared" si="0"/>
        <v>730</v>
      </c>
      <c r="AP14" s="180">
        <f t="shared" si="17"/>
        <v>8.7174588010508716E-2</v>
      </c>
      <c r="AQ14" s="220">
        <f t="shared" si="1"/>
        <v>7644</v>
      </c>
      <c r="AR14" s="180">
        <f t="shared" si="18"/>
        <v>0.9128254119894913</v>
      </c>
      <c r="AS14" s="69"/>
      <c r="AT14" s="284"/>
      <c r="AU14" s="345"/>
      <c r="AV14" s="110" t="s">
        <v>67</v>
      </c>
      <c r="AW14" s="140">
        <v>8413</v>
      </c>
      <c r="AX14" s="28">
        <v>661</v>
      </c>
      <c r="AY14" s="63">
        <v>7.8568881492927609E-2</v>
      </c>
      <c r="AZ14" s="28">
        <v>7752</v>
      </c>
      <c r="BA14" s="63">
        <v>0.92143111850707238</v>
      </c>
      <c r="BB14" s="2">
        <v>9</v>
      </c>
      <c r="BC14" s="8" t="s">
        <v>104</v>
      </c>
      <c r="BD14" s="27">
        <f t="shared" si="19"/>
        <v>0.1756007393715342</v>
      </c>
      <c r="BE14" s="27">
        <f t="shared" si="20"/>
        <v>0.17964731814842028</v>
      </c>
      <c r="BF14" s="27">
        <f t="shared" si="21"/>
        <v>0.8243992606284658</v>
      </c>
      <c r="BG14" s="27">
        <f t="shared" si="22"/>
        <v>0.82035268185157972</v>
      </c>
      <c r="BH14" s="27">
        <f t="shared" si="23"/>
        <v>2.46758678377248E-2</v>
      </c>
      <c r="BI14" s="27">
        <f t="shared" si="24"/>
        <v>2.2912621359223301E-2</v>
      </c>
      <c r="BJ14" s="27">
        <f t="shared" si="25"/>
        <v>0.9753241321622752</v>
      </c>
      <c r="BK14" s="27">
        <f t="shared" si="26"/>
        <v>0.97708737864077666</v>
      </c>
      <c r="BM14" s="56" t="s">
        <v>40</v>
      </c>
      <c r="BN14" s="27">
        <f t="shared" si="27"/>
        <v>0.21145994650147826</v>
      </c>
      <c r="BO14" s="27">
        <f t="shared" si="28"/>
        <v>0.20785286819442417</v>
      </c>
      <c r="BP14" s="137">
        <f t="shared" si="29"/>
        <v>0.30000000000000027</v>
      </c>
      <c r="BQ14" s="27">
        <f t="shared" si="30"/>
        <v>0.78854005349852174</v>
      </c>
      <c r="BR14" s="27">
        <f t="shared" si="31"/>
        <v>0.79214713180557583</v>
      </c>
      <c r="BS14" s="137">
        <f t="shared" si="32"/>
        <v>-0.30000000000000027</v>
      </c>
      <c r="BT14" s="27">
        <f t="shared" si="33"/>
        <v>2.564102564102564E-2</v>
      </c>
      <c r="BU14" s="27">
        <f t="shared" si="34"/>
        <v>2.5688693594727058E-2</v>
      </c>
      <c r="BV14" s="137">
        <f t="shared" si="35"/>
        <v>0</v>
      </c>
      <c r="BW14" s="27">
        <f t="shared" si="36"/>
        <v>0.97435897435897434</v>
      </c>
      <c r="BX14" s="27">
        <f t="shared" si="37"/>
        <v>0.97431130640527297</v>
      </c>
      <c r="BY14" s="137">
        <f t="shared" si="38"/>
        <v>0</v>
      </c>
      <c r="BZ14" s="2"/>
      <c r="CA14" s="56" t="s">
        <v>40</v>
      </c>
      <c r="CB14" s="27">
        <f t="shared" si="39"/>
        <v>0.18832275871250551</v>
      </c>
      <c r="CC14" s="27">
        <f t="shared" si="40"/>
        <v>0.19584409620572871</v>
      </c>
      <c r="CD14" s="137">
        <f t="shared" si="41"/>
        <v>-0.80000000000000071</v>
      </c>
      <c r="CE14" s="27">
        <f t="shared" si="42"/>
        <v>0.81167724128749452</v>
      </c>
      <c r="CF14" s="27">
        <f t="shared" si="43"/>
        <v>0.80415590379427127</v>
      </c>
      <c r="CG14" s="137">
        <f t="shared" si="44"/>
        <v>0.80000000000000071</v>
      </c>
      <c r="CH14" s="27">
        <f t="shared" si="45"/>
        <v>1.628940875624147E-2</v>
      </c>
      <c r="CI14" s="27">
        <f t="shared" si="46"/>
        <v>1.7281807942984805E-2</v>
      </c>
      <c r="CJ14" s="137">
        <f t="shared" si="47"/>
        <v>-0.10000000000000009</v>
      </c>
      <c r="CK14" s="27">
        <f t="shared" si="48"/>
        <v>0.98371059124375848</v>
      </c>
      <c r="CL14" s="27">
        <f t="shared" si="49"/>
        <v>0.98271819205701516</v>
      </c>
      <c r="CM14" s="137">
        <f t="shared" si="50"/>
        <v>0.10000000000000009</v>
      </c>
      <c r="CN14" s="108">
        <v>0</v>
      </c>
    </row>
    <row r="15" spans="1:92" ht="13.5" customHeight="1">
      <c r="B15" s="282">
        <v>4</v>
      </c>
      <c r="C15" s="343" t="s">
        <v>100</v>
      </c>
      <c r="D15" s="54" t="s">
        <v>134</v>
      </c>
      <c r="E15" s="175">
        <v>7</v>
      </c>
      <c r="F15" s="176">
        <v>0</v>
      </c>
      <c r="G15" s="174">
        <f t="shared" si="2"/>
        <v>0</v>
      </c>
      <c r="H15" s="176">
        <v>7</v>
      </c>
      <c r="I15" s="174">
        <f t="shared" si="3"/>
        <v>1</v>
      </c>
      <c r="J15" s="175">
        <v>29</v>
      </c>
      <c r="K15" s="176">
        <v>1</v>
      </c>
      <c r="L15" s="174">
        <f t="shared" si="4"/>
        <v>3.4482758620689655E-2</v>
      </c>
      <c r="M15" s="176">
        <v>28</v>
      </c>
      <c r="N15" s="174">
        <f t="shared" si="5"/>
        <v>0.96551724137931039</v>
      </c>
      <c r="O15" s="175">
        <v>2089</v>
      </c>
      <c r="P15" s="176">
        <v>199</v>
      </c>
      <c r="Q15" s="174">
        <f t="shared" si="6"/>
        <v>9.526089037817137E-2</v>
      </c>
      <c r="R15" s="176">
        <v>1890</v>
      </c>
      <c r="S15" s="174">
        <f t="shared" si="7"/>
        <v>0.90473910962182857</v>
      </c>
      <c r="T15" s="175">
        <v>1648</v>
      </c>
      <c r="U15" s="176">
        <v>150</v>
      </c>
      <c r="V15" s="174">
        <f t="shared" si="8"/>
        <v>9.1019417475728157E-2</v>
      </c>
      <c r="W15" s="176">
        <v>1498</v>
      </c>
      <c r="X15" s="174">
        <f t="shared" si="9"/>
        <v>0.90898058252427183</v>
      </c>
      <c r="Y15" s="175">
        <v>1041</v>
      </c>
      <c r="Z15" s="176">
        <v>88</v>
      </c>
      <c r="AA15" s="174">
        <f t="shared" si="10"/>
        <v>8.4534101825168101E-2</v>
      </c>
      <c r="AB15" s="176">
        <v>953</v>
      </c>
      <c r="AC15" s="174">
        <f t="shared" si="11"/>
        <v>0.91546589817483193</v>
      </c>
      <c r="AD15" s="175">
        <v>423</v>
      </c>
      <c r="AE15" s="176">
        <v>23</v>
      </c>
      <c r="AF15" s="174">
        <f t="shared" si="12"/>
        <v>5.4373522458628844E-2</v>
      </c>
      <c r="AG15" s="176">
        <v>400</v>
      </c>
      <c r="AH15" s="174">
        <f t="shared" si="13"/>
        <v>0.94562647754137119</v>
      </c>
      <c r="AI15" s="175">
        <v>113</v>
      </c>
      <c r="AJ15" s="176">
        <v>5</v>
      </c>
      <c r="AK15" s="174">
        <f t="shared" si="14"/>
        <v>4.4247787610619468E-2</v>
      </c>
      <c r="AL15" s="176">
        <v>108</v>
      </c>
      <c r="AM15" s="174">
        <f t="shared" si="15"/>
        <v>0.95575221238938057</v>
      </c>
      <c r="AN15" s="175">
        <f t="shared" si="16"/>
        <v>5350</v>
      </c>
      <c r="AO15" s="176">
        <f t="shared" si="0"/>
        <v>466</v>
      </c>
      <c r="AP15" s="174">
        <f t="shared" si="17"/>
        <v>8.7102803738317761E-2</v>
      </c>
      <c r="AQ15" s="203">
        <f t="shared" si="1"/>
        <v>4884</v>
      </c>
      <c r="AR15" s="174">
        <f t="shared" si="18"/>
        <v>0.9128971962616822</v>
      </c>
      <c r="AS15" s="69"/>
      <c r="AT15" s="282">
        <v>4</v>
      </c>
      <c r="AU15" s="343" t="s">
        <v>100</v>
      </c>
      <c r="AV15" s="8" t="s">
        <v>134</v>
      </c>
      <c r="AW15" s="140">
        <v>5193</v>
      </c>
      <c r="AX15" s="28">
        <v>502</v>
      </c>
      <c r="AY15" s="63">
        <v>9.6668592335836703E-2</v>
      </c>
      <c r="AZ15" s="28">
        <v>4691</v>
      </c>
      <c r="BA15" s="63">
        <v>0.90333140766416331</v>
      </c>
      <c r="BB15" s="2">
        <v>10</v>
      </c>
      <c r="BC15" s="8" t="s">
        <v>52</v>
      </c>
      <c r="BD15" s="27">
        <f t="shared" si="19"/>
        <v>0.21746335245379222</v>
      </c>
      <c r="BE15" s="27">
        <f t="shared" si="20"/>
        <v>0.22347417840375586</v>
      </c>
      <c r="BF15" s="27">
        <f t="shared" si="21"/>
        <v>0.78253664754620778</v>
      </c>
      <c r="BG15" s="27">
        <f t="shared" si="22"/>
        <v>0.77652582159624417</v>
      </c>
      <c r="BH15" s="27">
        <f t="shared" si="23"/>
        <v>1.1467444120505346E-2</v>
      </c>
      <c r="BI15" s="27">
        <f t="shared" si="24"/>
        <v>1.1818181818181818E-2</v>
      </c>
      <c r="BJ15" s="27">
        <f t="shared" si="25"/>
        <v>0.98853255587949462</v>
      </c>
      <c r="BK15" s="27">
        <f t="shared" si="26"/>
        <v>0.98818181818181816</v>
      </c>
      <c r="BM15" s="56" t="s">
        <v>11</v>
      </c>
      <c r="BN15" s="27">
        <f t="shared" si="27"/>
        <v>0.20065349769790583</v>
      </c>
      <c r="BO15" s="27">
        <f t="shared" si="28"/>
        <v>0.20705775901070728</v>
      </c>
      <c r="BP15" s="137">
        <f t="shared" si="29"/>
        <v>-0.59999999999999776</v>
      </c>
      <c r="BQ15" s="27">
        <f t="shared" si="30"/>
        <v>0.79934650230209414</v>
      </c>
      <c r="BR15" s="27">
        <f t="shared" si="31"/>
        <v>0.79294224098929267</v>
      </c>
      <c r="BS15" s="137">
        <f t="shared" si="32"/>
        <v>0.60000000000000053</v>
      </c>
      <c r="BT15" s="27">
        <f t="shared" si="33"/>
        <v>2.0399623391568155E-2</v>
      </c>
      <c r="BU15" s="27">
        <f t="shared" si="34"/>
        <v>1.860009789525208E-2</v>
      </c>
      <c r="BV15" s="137">
        <f t="shared" si="35"/>
        <v>0.10000000000000009</v>
      </c>
      <c r="BW15" s="27">
        <f t="shared" si="36"/>
        <v>0.9796003766084318</v>
      </c>
      <c r="BX15" s="27">
        <f t="shared" si="37"/>
        <v>0.98139990210474792</v>
      </c>
      <c r="BY15" s="137">
        <f t="shared" si="38"/>
        <v>-0.10000000000000009</v>
      </c>
      <c r="BZ15" s="2"/>
      <c r="CA15" s="56" t="s">
        <v>11</v>
      </c>
      <c r="CB15" s="27">
        <f t="shared" si="39"/>
        <v>0.18832275871250551</v>
      </c>
      <c r="CC15" s="27">
        <f t="shared" si="40"/>
        <v>0.19584409620572871</v>
      </c>
      <c r="CD15" s="137">
        <f t="shared" si="41"/>
        <v>-0.80000000000000071</v>
      </c>
      <c r="CE15" s="27">
        <f t="shared" si="42"/>
        <v>0.81167724128749452</v>
      </c>
      <c r="CF15" s="27">
        <f t="shared" si="43"/>
        <v>0.80415590379427127</v>
      </c>
      <c r="CG15" s="137">
        <f t="shared" si="44"/>
        <v>0.80000000000000071</v>
      </c>
      <c r="CH15" s="27">
        <f t="shared" si="45"/>
        <v>1.628940875624147E-2</v>
      </c>
      <c r="CI15" s="27">
        <f t="shared" si="46"/>
        <v>1.7281807942984805E-2</v>
      </c>
      <c r="CJ15" s="137">
        <f t="shared" si="47"/>
        <v>-0.10000000000000009</v>
      </c>
      <c r="CK15" s="27">
        <f t="shared" si="48"/>
        <v>0.98371059124375848</v>
      </c>
      <c r="CL15" s="27">
        <f t="shared" si="49"/>
        <v>0.98271819205701516</v>
      </c>
      <c r="CM15" s="137">
        <f t="shared" si="50"/>
        <v>0.10000000000000009</v>
      </c>
      <c r="CN15" s="108">
        <v>0</v>
      </c>
    </row>
    <row r="16" spans="1:92" ht="13.5" customHeight="1">
      <c r="B16" s="283"/>
      <c r="C16" s="344"/>
      <c r="D16" s="49" t="s">
        <v>135</v>
      </c>
      <c r="E16" s="224">
        <v>10</v>
      </c>
      <c r="F16" s="212">
        <v>0</v>
      </c>
      <c r="G16" s="177">
        <f t="shared" si="2"/>
        <v>0</v>
      </c>
      <c r="H16" s="212">
        <v>10</v>
      </c>
      <c r="I16" s="177">
        <f t="shared" si="3"/>
        <v>1</v>
      </c>
      <c r="J16" s="224">
        <v>20</v>
      </c>
      <c r="K16" s="212">
        <v>0</v>
      </c>
      <c r="L16" s="177">
        <f t="shared" si="4"/>
        <v>0</v>
      </c>
      <c r="M16" s="212">
        <v>20</v>
      </c>
      <c r="N16" s="177">
        <f t="shared" si="5"/>
        <v>1</v>
      </c>
      <c r="O16" s="224">
        <v>1505</v>
      </c>
      <c r="P16" s="212">
        <v>16</v>
      </c>
      <c r="Q16" s="177">
        <f t="shared" si="6"/>
        <v>1.0631229235880399E-2</v>
      </c>
      <c r="R16" s="212">
        <v>1489</v>
      </c>
      <c r="S16" s="177">
        <f t="shared" si="7"/>
        <v>0.98936877076411955</v>
      </c>
      <c r="T16" s="224">
        <v>1050</v>
      </c>
      <c r="U16" s="212">
        <v>5</v>
      </c>
      <c r="V16" s="177">
        <f t="shared" si="8"/>
        <v>4.7619047619047623E-3</v>
      </c>
      <c r="W16" s="212">
        <v>1045</v>
      </c>
      <c r="X16" s="177">
        <f t="shared" si="9"/>
        <v>0.99523809523809526</v>
      </c>
      <c r="Y16" s="224">
        <v>820</v>
      </c>
      <c r="Z16" s="212">
        <v>12</v>
      </c>
      <c r="AA16" s="177">
        <f t="shared" si="10"/>
        <v>1.4634146341463415E-2</v>
      </c>
      <c r="AB16" s="212">
        <v>808</v>
      </c>
      <c r="AC16" s="177">
        <f t="shared" si="11"/>
        <v>0.98536585365853657</v>
      </c>
      <c r="AD16" s="224">
        <v>411</v>
      </c>
      <c r="AE16" s="212">
        <v>3</v>
      </c>
      <c r="AF16" s="177">
        <f t="shared" si="12"/>
        <v>7.2992700729927005E-3</v>
      </c>
      <c r="AG16" s="212">
        <v>408</v>
      </c>
      <c r="AH16" s="177">
        <f t="shared" si="13"/>
        <v>0.99270072992700731</v>
      </c>
      <c r="AI16" s="224">
        <v>151</v>
      </c>
      <c r="AJ16" s="212">
        <v>1</v>
      </c>
      <c r="AK16" s="177">
        <f t="shared" si="14"/>
        <v>6.6225165562913907E-3</v>
      </c>
      <c r="AL16" s="212">
        <v>150</v>
      </c>
      <c r="AM16" s="177">
        <f t="shared" si="15"/>
        <v>0.99337748344370858</v>
      </c>
      <c r="AN16" s="224">
        <f t="shared" si="16"/>
        <v>3967</v>
      </c>
      <c r="AO16" s="212">
        <f t="shared" si="0"/>
        <v>37</v>
      </c>
      <c r="AP16" s="177">
        <f t="shared" si="17"/>
        <v>9.3269473153516514E-3</v>
      </c>
      <c r="AQ16" s="211">
        <f t="shared" si="1"/>
        <v>3930</v>
      </c>
      <c r="AR16" s="177">
        <f t="shared" si="18"/>
        <v>0.99067305268464834</v>
      </c>
      <c r="AS16" s="69"/>
      <c r="AT16" s="283"/>
      <c r="AU16" s="344"/>
      <c r="AV16" s="8" t="s">
        <v>135</v>
      </c>
      <c r="AW16" s="140">
        <v>4235</v>
      </c>
      <c r="AX16" s="28">
        <v>55</v>
      </c>
      <c r="AY16" s="63">
        <v>1.2987012987012988E-2</v>
      </c>
      <c r="AZ16" s="28">
        <v>4180</v>
      </c>
      <c r="BA16" s="63">
        <v>0.98701298701298701</v>
      </c>
      <c r="BB16" s="2">
        <v>11</v>
      </c>
      <c r="BC16" s="8" t="s">
        <v>53</v>
      </c>
      <c r="BD16" s="27">
        <f t="shared" si="19"/>
        <v>0.16191446028513237</v>
      </c>
      <c r="BE16" s="27">
        <f t="shared" si="20"/>
        <v>0.17905544147843944</v>
      </c>
      <c r="BF16" s="27">
        <f t="shared" si="21"/>
        <v>0.83808553971486766</v>
      </c>
      <c r="BG16" s="27">
        <f t="shared" si="22"/>
        <v>0.82094455852156056</v>
      </c>
      <c r="BH16" s="27">
        <f t="shared" si="23"/>
        <v>1.4125889931065658E-2</v>
      </c>
      <c r="BI16" s="27">
        <f t="shared" si="24"/>
        <v>1.7697272537997084E-2</v>
      </c>
      <c r="BJ16" s="27">
        <f t="shared" si="25"/>
        <v>0.98587411006893433</v>
      </c>
      <c r="BK16" s="27">
        <f t="shared" si="26"/>
        <v>0.98230272746200287</v>
      </c>
      <c r="BM16" s="56" t="s">
        <v>12</v>
      </c>
      <c r="BN16" s="27">
        <f t="shared" si="27"/>
        <v>0.14366642353513251</v>
      </c>
      <c r="BO16" s="27">
        <f t="shared" si="28"/>
        <v>0.14221102944955544</v>
      </c>
      <c r="BP16" s="137">
        <f t="shared" si="29"/>
        <v>0.20000000000000018</v>
      </c>
      <c r="BQ16" s="27">
        <f t="shared" si="30"/>
        <v>0.85633357646486752</v>
      </c>
      <c r="BR16" s="27">
        <f t="shared" si="31"/>
        <v>0.85778897055044456</v>
      </c>
      <c r="BS16" s="137">
        <f t="shared" si="32"/>
        <v>-0.20000000000000018</v>
      </c>
      <c r="BT16" s="27">
        <f t="shared" si="33"/>
        <v>2.0951690237318184E-2</v>
      </c>
      <c r="BU16" s="27">
        <f t="shared" si="34"/>
        <v>2.2733476311171768E-2</v>
      </c>
      <c r="BV16" s="137">
        <f t="shared" si="35"/>
        <v>-0.19999999999999984</v>
      </c>
      <c r="BW16" s="27">
        <f t="shared" si="36"/>
        <v>0.97904830976268187</v>
      </c>
      <c r="BX16" s="27">
        <f t="shared" si="37"/>
        <v>0.97726652368882827</v>
      </c>
      <c r="BY16" s="137">
        <f t="shared" si="38"/>
        <v>0.20000000000000018</v>
      </c>
      <c r="BZ16" s="2"/>
      <c r="CA16" s="56" t="s">
        <v>12</v>
      </c>
      <c r="CB16" s="27">
        <f t="shared" si="39"/>
        <v>0.18832275871250551</v>
      </c>
      <c r="CC16" s="27">
        <f t="shared" si="40"/>
        <v>0.19584409620572871</v>
      </c>
      <c r="CD16" s="137">
        <f t="shared" si="41"/>
        <v>-0.80000000000000071</v>
      </c>
      <c r="CE16" s="27">
        <f t="shared" si="42"/>
        <v>0.81167724128749452</v>
      </c>
      <c r="CF16" s="27">
        <f t="shared" si="43"/>
        <v>0.80415590379427127</v>
      </c>
      <c r="CG16" s="137">
        <f t="shared" si="44"/>
        <v>0.80000000000000071</v>
      </c>
      <c r="CH16" s="27">
        <f t="shared" si="45"/>
        <v>1.628940875624147E-2</v>
      </c>
      <c r="CI16" s="27">
        <f t="shared" si="46"/>
        <v>1.7281807942984805E-2</v>
      </c>
      <c r="CJ16" s="137">
        <f t="shared" si="47"/>
        <v>-0.10000000000000009</v>
      </c>
      <c r="CK16" s="27">
        <f t="shared" si="48"/>
        <v>0.98371059124375848</v>
      </c>
      <c r="CL16" s="27">
        <f t="shared" si="49"/>
        <v>0.98271819205701516</v>
      </c>
      <c r="CM16" s="137">
        <f t="shared" si="50"/>
        <v>0.10000000000000009</v>
      </c>
      <c r="CN16" s="108">
        <v>0</v>
      </c>
    </row>
    <row r="17" spans="2:92" ht="13.5" customHeight="1">
      <c r="B17" s="284"/>
      <c r="C17" s="345"/>
      <c r="D17" s="53" t="s">
        <v>67</v>
      </c>
      <c r="E17" s="181">
        <v>17</v>
      </c>
      <c r="F17" s="182">
        <v>0</v>
      </c>
      <c r="G17" s="180">
        <f t="shared" si="2"/>
        <v>0</v>
      </c>
      <c r="H17" s="182">
        <v>17</v>
      </c>
      <c r="I17" s="180">
        <f t="shared" si="3"/>
        <v>1</v>
      </c>
      <c r="J17" s="181">
        <v>49</v>
      </c>
      <c r="K17" s="182">
        <v>1</v>
      </c>
      <c r="L17" s="180">
        <f t="shared" si="4"/>
        <v>2.0408163265306121E-2</v>
      </c>
      <c r="M17" s="182">
        <v>48</v>
      </c>
      <c r="N17" s="180">
        <f t="shared" si="5"/>
        <v>0.97959183673469385</v>
      </c>
      <c r="O17" s="181">
        <v>3594</v>
      </c>
      <c r="P17" s="182">
        <v>215</v>
      </c>
      <c r="Q17" s="180">
        <f t="shared" si="6"/>
        <v>5.9821925431274348E-2</v>
      </c>
      <c r="R17" s="182">
        <v>3379</v>
      </c>
      <c r="S17" s="180">
        <f t="shared" si="7"/>
        <v>0.94017807456872571</v>
      </c>
      <c r="T17" s="181">
        <v>2698</v>
      </c>
      <c r="U17" s="182">
        <v>155</v>
      </c>
      <c r="V17" s="180">
        <f t="shared" si="8"/>
        <v>5.7449962935507783E-2</v>
      </c>
      <c r="W17" s="182">
        <v>2543</v>
      </c>
      <c r="X17" s="180">
        <f t="shared" si="9"/>
        <v>0.94255003706449225</v>
      </c>
      <c r="Y17" s="181">
        <v>1861</v>
      </c>
      <c r="Z17" s="182">
        <v>100</v>
      </c>
      <c r="AA17" s="180">
        <f t="shared" si="10"/>
        <v>5.3734551316496508E-2</v>
      </c>
      <c r="AB17" s="182">
        <v>1761</v>
      </c>
      <c r="AC17" s="180">
        <f t="shared" si="11"/>
        <v>0.94626544868350349</v>
      </c>
      <c r="AD17" s="181">
        <v>834</v>
      </c>
      <c r="AE17" s="182">
        <v>26</v>
      </c>
      <c r="AF17" s="180">
        <f t="shared" si="12"/>
        <v>3.117505995203837E-2</v>
      </c>
      <c r="AG17" s="182">
        <v>808</v>
      </c>
      <c r="AH17" s="180">
        <f t="shared" si="13"/>
        <v>0.9688249400479616</v>
      </c>
      <c r="AI17" s="181">
        <v>264</v>
      </c>
      <c r="AJ17" s="182">
        <v>6</v>
      </c>
      <c r="AK17" s="180">
        <f t="shared" si="14"/>
        <v>2.2727272727272728E-2</v>
      </c>
      <c r="AL17" s="182">
        <v>258</v>
      </c>
      <c r="AM17" s="180">
        <f t="shared" si="15"/>
        <v>0.97727272727272729</v>
      </c>
      <c r="AN17" s="181">
        <f t="shared" si="16"/>
        <v>9317</v>
      </c>
      <c r="AO17" s="182">
        <f t="shared" si="0"/>
        <v>503</v>
      </c>
      <c r="AP17" s="180">
        <f t="shared" si="17"/>
        <v>5.3987334979070517E-2</v>
      </c>
      <c r="AQ17" s="220">
        <f t="shared" si="1"/>
        <v>8814</v>
      </c>
      <c r="AR17" s="180">
        <f t="shared" si="18"/>
        <v>0.94601266502092951</v>
      </c>
      <c r="AS17" s="69"/>
      <c r="AT17" s="284"/>
      <c r="AU17" s="345"/>
      <c r="AV17" s="110" t="s">
        <v>67</v>
      </c>
      <c r="AW17" s="140">
        <v>9428</v>
      </c>
      <c r="AX17" s="28">
        <v>557</v>
      </c>
      <c r="AY17" s="63">
        <v>5.9079338141705559E-2</v>
      </c>
      <c r="AZ17" s="28">
        <v>8871</v>
      </c>
      <c r="BA17" s="63">
        <v>0.94092066185829448</v>
      </c>
      <c r="BB17" s="2">
        <v>12</v>
      </c>
      <c r="BC17" s="8" t="s">
        <v>105</v>
      </c>
      <c r="BD17" s="27">
        <f t="shared" si="19"/>
        <v>0.2538156288156288</v>
      </c>
      <c r="BE17" s="27">
        <f t="shared" si="20"/>
        <v>0.25949467662482123</v>
      </c>
      <c r="BF17" s="27">
        <f t="shared" si="21"/>
        <v>0.7461843711843712</v>
      </c>
      <c r="BG17" s="27">
        <f t="shared" si="22"/>
        <v>0.74050532337517883</v>
      </c>
      <c r="BH17" s="27">
        <f t="shared" si="23"/>
        <v>2.4953789279112754E-2</v>
      </c>
      <c r="BI17" s="27">
        <f t="shared" si="24"/>
        <v>2.7133388566694283E-2</v>
      </c>
      <c r="BJ17" s="27">
        <f t="shared" si="25"/>
        <v>0.97504621072088726</v>
      </c>
      <c r="BK17" s="27">
        <f t="shared" si="26"/>
        <v>0.97286661143330566</v>
      </c>
      <c r="BM17" s="56" t="s">
        <v>8</v>
      </c>
      <c r="BN17" s="27">
        <f t="shared" si="27"/>
        <v>0.34859641049240681</v>
      </c>
      <c r="BO17" s="27">
        <f t="shared" si="28"/>
        <v>0.34515023190159305</v>
      </c>
      <c r="BP17" s="137">
        <f t="shared" si="29"/>
        <v>0.40000000000000036</v>
      </c>
      <c r="BQ17" s="27">
        <f t="shared" si="30"/>
        <v>0.65140358950759314</v>
      </c>
      <c r="BR17" s="27">
        <f t="shared" si="31"/>
        <v>0.65484976809840689</v>
      </c>
      <c r="BS17" s="137">
        <f t="shared" si="32"/>
        <v>-0.40000000000000036</v>
      </c>
      <c r="BT17" s="27">
        <f t="shared" si="33"/>
        <v>1.9491646437241182E-2</v>
      </c>
      <c r="BU17" s="27">
        <f t="shared" si="34"/>
        <v>2.0236548848020782E-2</v>
      </c>
      <c r="BV17" s="137">
        <f t="shared" si="35"/>
        <v>-0.10000000000000009</v>
      </c>
      <c r="BW17" s="27">
        <f t="shared" si="36"/>
        <v>0.98050835356275878</v>
      </c>
      <c r="BX17" s="27">
        <f t="shared" si="37"/>
        <v>0.97976345115197927</v>
      </c>
      <c r="BY17" s="137">
        <f t="shared" si="38"/>
        <v>0.10000000000000009</v>
      </c>
      <c r="BZ17" s="2"/>
      <c r="CA17" s="56" t="s">
        <v>8</v>
      </c>
      <c r="CB17" s="27">
        <f t="shared" si="39"/>
        <v>0.18832275871250551</v>
      </c>
      <c r="CC17" s="27">
        <f t="shared" si="40"/>
        <v>0.19584409620572871</v>
      </c>
      <c r="CD17" s="137">
        <f t="shared" si="41"/>
        <v>-0.80000000000000071</v>
      </c>
      <c r="CE17" s="27">
        <f t="shared" si="42"/>
        <v>0.81167724128749452</v>
      </c>
      <c r="CF17" s="27">
        <f t="shared" si="43"/>
        <v>0.80415590379427127</v>
      </c>
      <c r="CG17" s="137">
        <f t="shared" si="44"/>
        <v>0.80000000000000071</v>
      </c>
      <c r="CH17" s="27">
        <f t="shared" si="45"/>
        <v>1.628940875624147E-2</v>
      </c>
      <c r="CI17" s="27">
        <f t="shared" si="46"/>
        <v>1.7281807942984805E-2</v>
      </c>
      <c r="CJ17" s="137">
        <f t="shared" si="47"/>
        <v>-0.10000000000000009</v>
      </c>
      <c r="CK17" s="27">
        <f t="shared" si="48"/>
        <v>0.98371059124375848</v>
      </c>
      <c r="CL17" s="27">
        <f t="shared" si="49"/>
        <v>0.98271819205701516</v>
      </c>
      <c r="CM17" s="137">
        <f t="shared" si="50"/>
        <v>0.10000000000000009</v>
      </c>
      <c r="CN17" s="108">
        <v>0</v>
      </c>
    </row>
    <row r="18" spans="2:92" ht="13.5" customHeight="1">
      <c r="B18" s="282">
        <v>5</v>
      </c>
      <c r="C18" s="343" t="s">
        <v>101</v>
      </c>
      <c r="D18" s="54" t="s">
        <v>134</v>
      </c>
      <c r="E18" s="175">
        <v>10</v>
      </c>
      <c r="F18" s="176">
        <v>2</v>
      </c>
      <c r="G18" s="174">
        <f t="shared" si="2"/>
        <v>0.2</v>
      </c>
      <c r="H18" s="176">
        <v>8</v>
      </c>
      <c r="I18" s="174">
        <f t="shared" si="3"/>
        <v>0.8</v>
      </c>
      <c r="J18" s="175">
        <v>31</v>
      </c>
      <c r="K18" s="176">
        <v>5</v>
      </c>
      <c r="L18" s="174">
        <f t="shared" si="4"/>
        <v>0.16129032258064516</v>
      </c>
      <c r="M18" s="176">
        <v>26</v>
      </c>
      <c r="N18" s="174">
        <f t="shared" si="5"/>
        <v>0.83870967741935487</v>
      </c>
      <c r="O18" s="175">
        <v>2292</v>
      </c>
      <c r="P18" s="176">
        <v>501</v>
      </c>
      <c r="Q18" s="174">
        <f t="shared" si="6"/>
        <v>0.21858638743455497</v>
      </c>
      <c r="R18" s="176">
        <v>1791</v>
      </c>
      <c r="S18" s="174">
        <f t="shared" si="7"/>
        <v>0.78141361256544506</v>
      </c>
      <c r="T18" s="175">
        <v>1519</v>
      </c>
      <c r="U18" s="176">
        <v>348</v>
      </c>
      <c r="V18" s="174">
        <f t="shared" si="8"/>
        <v>0.22909809084924293</v>
      </c>
      <c r="W18" s="176">
        <v>1171</v>
      </c>
      <c r="X18" s="174">
        <f t="shared" si="9"/>
        <v>0.77090190915075707</v>
      </c>
      <c r="Y18" s="175">
        <v>929</v>
      </c>
      <c r="Z18" s="176">
        <v>190</v>
      </c>
      <c r="AA18" s="174">
        <f t="shared" si="10"/>
        <v>0.20452099031216361</v>
      </c>
      <c r="AB18" s="176">
        <v>739</v>
      </c>
      <c r="AC18" s="174">
        <f t="shared" si="11"/>
        <v>0.79547900968783636</v>
      </c>
      <c r="AD18" s="175">
        <v>399</v>
      </c>
      <c r="AE18" s="176">
        <v>67</v>
      </c>
      <c r="AF18" s="174">
        <f t="shared" si="12"/>
        <v>0.16791979949874686</v>
      </c>
      <c r="AG18" s="176">
        <v>332</v>
      </c>
      <c r="AH18" s="174">
        <f t="shared" si="13"/>
        <v>0.83208020050125309</v>
      </c>
      <c r="AI18" s="175">
        <v>121</v>
      </c>
      <c r="AJ18" s="176">
        <v>14</v>
      </c>
      <c r="AK18" s="174">
        <f t="shared" si="14"/>
        <v>0.11570247933884298</v>
      </c>
      <c r="AL18" s="176">
        <v>107</v>
      </c>
      <c r="AM18" s="174">
        <f t="shared" si="15"/>
        <v>0.88429752066115708</v>
      </c>
      <c r="AN18" s="175">
        <f t="shared" si="16"/>
        <v>5301</v>
      </c>
      <c r="AO18" s="176">
        <f t="shared" si="0"/>
        <v>1127</v>
      </c>
      <c r="AP18" s="174">
        <f t="shared" si="17"/>
        <v>0.21260139596302585</v>
      </c>
      <c r="AQ18" s="203">
        <f t="shared" si="1"/>
        <v>4174</v>
      </c>
      <c r="AR18" s="174">
        <f t="shared" si="18"/>
        <v>0.78739860403697415</v>
      </c>
      <c r="AS18" s="69"/>
      <c r="AT18" s="282">
        <v>5</v>
      </c>
      <c r="AU18" s="343" t="s">
        <v>101</v>
      </c>
      <c r="AV18" s="8" t="s">
        <v>134</v>
      </c>
      <c r="AW18" s="140">
        <v>5013</v>
      </c>
      <c r="AX18" s="28">
        <v>1110</v>
      </c>
      <c r="AY18" s="63">
        <v>0.22142429682824655</v>
      </c>
      <c r="AZ18" s="28">
        <v>3903</v>
      </c>
      <c r="BA18" s="63">
        <v>0.7785757031717534</v>
      </c>
      <c r="BB18" s="2">
        <v>13</v>
      </c>
      <c r="BC18" s="8" t="s">
        <v>106</v>
      </c>
      <c r="BD18" s="27">
        <f t="shared" si="19"/>
        <v>0.14425405103371206</v>
      </c>
      <c r="BE18" s="27">
        <f t="shared" si="20"/>
        <v>0.1506667927740471</v>
      </c>
      <c r="BF18" s="27">
        <f t="shared" si="21"/>
        <v>0.85574594896628797</v>
      </c>
      <c r="BG18" s="27">
        <f t="shared" si="22"/>
        <v>0.84933320722595285</v>
      </c>
      <c r="BH18" s="27">
        <f t="shared" si="23"/>
        <v>1.6167505963424332E-2</v>
      </c>
      <c r="BI18" s="27">
        <f t="shared" si="24"/>
        <v>1.8217385988507154E-2</v>
      </c>
      <c r="BJ18" s="27">
        <f t="shared" si="25"/>
        <v>0.98383249403657569</v>
      </c>
      <c r="BK18" s="27">
        <f t="shared" si="26"/>
        <v>0.9817826140114928</v>
      </c>
      <c r="BM18" s="56" t="s">
        <v>18</v>
      </c>
      <c r="BN18" s="27">
        <f t="shared" si="27"/>
        <v>0.27731797551394027</v>
      </c>
      <c r="BO18" s="27">
        <f t="shared" si="28"/>
        <v>0.2933391276864728</v>
      </c>
      <c r="BP18" s="137">
        <f t="shared" si="29"/>
        <v>-1.5999999999999959</v>
      </c>
      <c r="BQ18" s="27">
        <f t="shared" si="30"/>
        <v>0.72268202448605978</v>
      </c>
      <c r="BR18" s="27">
        <f t="shared" si="31"/>
        <v>0.70666087231352714</v>
      </c>
      <c r="BS18" s="137">
        <f t="shared" si="32"/>
        <v>1.6000000000000014</v>
      </c>
      <c r="BT18" s="27">
        <f t="shared" si="33"/>
        <v>1.578165614556257E-2</v>
      </c>
      <c r="BU18" s="27">
        <f t="shared" si="34"/>
        <v>2.0288150543957658E-2</v>
      </c>
      <c r="BV18" s="137">
        <f t="shared" si="35"/>
        <v>-0.4</v>
      </c>
      <c r="BW18" s="27">
        <f t="shared" si="36"/>
        <v>0.98421834385443741</v>
      </c>
      <c r="BX18" s="27">
        <f t="shared" si="37"/>
        <v>0.97971184945604239</v>
      </c>
      <c r="BY18" s="137">
        <f t="shared" si="38"/>
        <v>0.40000000000000036</v>
      </c>
      <c r="BZ18" s="2"/>
      <c r="CA18" s="56" t="s">
        <v>18</v>
      </c>
      <c r="CB18" s="27">
        <f t="shared" si="39"/>
        <v>0.18832275871250551</v>
      </c>
      <c r="CC18" s="27">
        <f t="shared" si="40"/>
        <v>0.19584409620572871</v>
      </c>
      <c r="CD18" s="137">
        <f t="shared" si="41"/>
        <v>-0.80000000000000071</v>
      </c>
      <c r="CE18" s="27">
        <f t="shared" si="42"/>
        <v>0.81167724128749452</v>
      </c>
      <c r="CF18" s="27">
        <f t="shared" si="43"/>
        <v>0.80415590379427127</v>
      </c>
      <c r="CG18" s="137">
        <f t="shared" si="44"/>
        <v>0.80000000000000071</v>
      </c>
      <c r="CH18" s="27">
        <f t="shared" si="45"/>
        <v>1.628940875624147E-2</v>
      </c>
      <c r="CI18" s="27">
        <f t="shared" si="46"/>
        <v>1.7281807942984805E-2</v>
      </c>
      <c r="CJ18" s="137">
        <f t="shared" si="47"/>
        <v>-0.10000000000000009</v>
      </c>
      <c r="CK18" s="27">
        <f t="shared" si="48"/>
        <v>0.98371059124375848</v>
      </c>
      <c r="CL18" s="27">
        <f t="shared" si="49"/>
        <v>0.98271819205701516</v>
      </c>
      <c r="CM18" s="137">
        <f t="shared" si="50"/>
        <v>0.10000000000000009</v>
      </c>
      <c r="CN18" s="108">
        <v>0</v>
      </c>
    </row>
    <row r="19" spans="2:92" ht="13.5" customHeight="1">
      <c r="B19" s="283"/>
      <c r="C19" s="344"/>
      <c r="D19" s="49" t="s">
        <v>135</v>
      </c>
      <c r="E19" s="224">
        <v>4</v>
      </c>
      <c r="F19" s="212">
        <v>0</v>
      </c>
      <c r="G19" s="177">
        <f t="shared" si="2"/>
        <v>0</v>
      </c>
      <c r="H19" s="212">
        <v>4</v>
      </c>
      <c r="I19" s="177">
        <f t="shared" si="3"/>
        <v>1</v>
      </c>
      <c r="J19" s="224">
        <v>19</v>
      </c>
      <c r="K19" s="212">
        <v>0</v>
      </c>
      <c r="L19" s="177">
        <f t="shared" si="4"/>
        <v>0</v>
      </c>
      <c r="M19" s="212">
        <v>19</v>
      </c>
      <c r="N19" s="177">
        <f t="shared" si="5"/>
        <v>1</v>
      </c>
      <c r="O19" s="224">
        <v>1306</v>
      </c>
      <c r="P19" s="212">
        <v>17</v>
      </c>
      <c r="Q19" s="177">
        <f t="shared" si="6"/>
        <v>1.3016845329249618E-2</v>
      </c>
      <c r="R19" s="212">
        <v>1289</v>
      </c>
      <c r="S19" s="177">
        <f t="shared" si="7"/>
        <v>0.98698315467075037</v>
      </c>
      <c r="T19" s="224">
        <v>842</v>
      </c>
      <c r="U19" s="212">
        <v>8</v>
      </c>
      <c r="V19" s="177">
        <f t="shared" si="8"/>
        <v>9.5011876484560574E-3</v>
      </c>
      <c r="W19" s="212">
        <v>834</v>
      </c>
      <c r="X19" s="177">
        <f t="shared" si="9"/>
        <v>0.99049881235154391</v>
      </c>
      <c r="Y19" s="224">
        <v>601</v>
      </c>
      <c r="Z19" s="212">
        <v>4</v>
      </c>
      <c r="AA19" s="177">
        <f t="shared" si="10"/>
        <v>6.6555740432612314E-3</v>
      </c>
      <c r="AB19" s="212">
        <v>597</v>
      </c>
      <c r="AC19" s="177">
        <f t="shared" si="11"/>
        <v>0.99334442595673877</v>
      </c>
      <c r="AD19" s="224">
        <v>322</v>
      </c>
      <c r="AE19" s="212">
        <v>2</v>
      </c>
      <c r="AF19" s="177">
        <f t="shared" si="12"/>
        <v>6.2111801242236021E-3</v>
      </c>
      <c r="AG19" s="212">
        <v>320</v>
      </c>
      <c r="AH19" s="177">
        <f t="shared" si="13"/>
        <v>0.99378881987577639</v>
      </c>
      <c r="AI19" s="224">
        <v>123</v>
      </c>
      <c r="AJ19" s="212">
        <v>1</v>
      </c>
      <c r="AK19" s="177">
        <f t="shared" si="14"/>
        <v>8.130081300813009E-3</v>
      </c>
      <c r="AL19" s="212">
        <v>122</v>
      </c>
      <c r="AM19" s="177">
        <f t="shared" si="15"/>
        <v>0.99186991869918695</v>
      </c>
      <c r="AN19" s="224">
        <f t="shared" si="16"/>
        <v>3217</v>
      </c>
      <c r="AO19" s="212">
        <f t="shared" si="0"/>
        <v>32</v>
      </c>
      <c r="AP19" s="177">
        <f t="shared" si="17"/>
        <v>9.9471557351569779E-3</v>
      </c>
      <c r="AQ19" s="211">
        <f t="shared" si="1"/>
        <v>3185</v>
      </c>
      <c r="AR19" s="177">
        <f t="shared" si="18"/>
        <v>0.99005284426484297</v>
      </c>
      <c r="AS19" s="69"/>
      <c r="AT19" s="283"/>
      <c r="AU19" s="344"/>
      <c r="AV19" s="8" t="s">
        <v>135</v>
      </c>
      <c r="AW19" s="140">
        <v>3480</v>
      </c>
      <c r="AX19" s="28">
        <v>81</v>
      </c>
      <c r="AY19" s="63">
        <v>2.3275862068965519E-2</v>
      </c>
      <c r="AZ19" s="28">
        <v>3399</v>
      </c>
      <c r="BA19" s="63">
        <v>0.97672413793103452</v>
      </c>
      <c r="BB19" s="2">
        <v>14</v>
      </c>
      <c r="BC19" s="8" t="s">
        <v>107</v>
      </c>
      <c r="BD19" s="27">
        <f t="shared" si="19"/>
        <v>0.17748815165876777</v>
      </c>
      <c r="BE19" s="27">
        <f t="shared" si="20"/>
        <v>0.18587180419241489</v>
      </c>
      <c r="BF19" s="27">
        <f t="shared" si="21"/>
        <v>0.82251184834123225</v>
      </c>
      <c r="BG19" s="27">
        <f t="shared" si="22"/>
        <v>0.81412819580758511</v>
      </c>
      <c r="BH19" s="27">
        <f t="shared" si="23"/>
        <v>2.6320229458410664E-2</v>
      </c>
      <c r="BI19" s="27">
        <f t="shared" si="24"/>
        <v>2.5948103792415168E-2</v>
      </c>
      <c r="BJ19" s="27">
        <f t="shared" si="25"/>
        <v>0.97367977054158938</v>
      </c>
      <c r="BK19" s="27">
        <f t="shared" si="26"/>
        <v>0.97405189620758481</v>
      </c>
      <c r="BM19" s="56" t="s">
        <v>41</v>
      </c>
      <c r="BN19" s="27">
        <f t="shared" si="27"/>
        <v>0.24981853375272201</v>
      </c>
      <c r="BO19" s="27">
        <f t="shared" si="28"/>
        <v>0.23996443089430894</v>
      </c>
      <c r="BP19" s="137">
        <f t="shared" si="29"/>
        <v>1.0000000000000009</v>
      </c>
      <c r="BQ19" s="27">
        <f t="shared" si="30"/>
        <v>0.75018146624727799</v>
      </c>
      <c r="BR19" s="27">
        <f t="shared" si="31"/>
        <v>0.76003556910569103</v>
      </c>
      <c r="BS19" s="137">
        <f t="shared" si="32"/>
        <v>-1.0000000000000009</v>
      </c>
      <c r="BT19" s="27">
        <f t="shared" si="33"/>
        <v>9.5816033216224849E-3</v>
      </c>
      <c r="BU19" s="27">
        <f t="shared" si="34"/>
        <v>1.1116118371638877E-2</v>
      </c>
      <c r="BV19" s="137">
        <f t="shared" si="35"/>
        <v>-9.9999999999999922E-2</v>
      </c>
      <c r="BW19" s="27">
        <f t="shared" si="36"/>
        <v>0.9904183966783775</v>
      </c>
      <c r="BX19" s="27">
        <f t="shared" si="37"/>
        <v>0.98888388162836116</v>
      </c>
      <c r="BY19" s="137">
        <f t="shared" si="38"/>
        <v>0.10000000000000009</v>
      </c>
      <c r="BZ19" s="2"/>
      <c r="CA19" s="56" t="s">
        <v>41</v>
      </c>
      <c r="CB19" s="27">
        <f t="shared" si="39"/>
        <v>0.18832275871250551</v>
      </c>
      <c r="CC19" s="27">
        <f t="shared" si="40"/>
        <v>0.19584409620572871</v>
      </c>
      <c r="CD19" s="137">
        <f t="shared" si="41"/>
        <v>-0.80000000000000071</v>
      </c>
      <c r="CE19" s="27">
        <f t="shared" si="42"/>
        <v>0.81167724128749452</v>
      </c>
      <c r="CF19" s="27">
        <f t="shared" si="43"/>
        <v>0.80415590379427127</v>
      </c>
      <c r="CG19" s="137">
        <f t="shared" si="44"/>
        <v>0.80000000000000071</v>
      </c>
      <c r="CH19" s="27">
        <f t="shared" si="45"/>
        <v>1.628940875624147E-2</v>
      </c>
      <c r="CI19" s="27">
        <f t="shared" si="46"/>
        <v>1.7281807942984805E-2</v>
      </c>
      <c r="CJ19" s="137">
        <f t="shared" si="47"/>
        <v>-0.10000000000000009</v>
      </c>
      <c r="CK19" s="27">
        <f t="shared" si="48"/>
        <v>0.98371059124375848</v>
      </c>
      <c r="CL19" s="27">
        <f t="shared" si="49"/>
        <v>0.98271819205701516</v>
      </c>
      <c r="CM19" s="137">
        <f t="shared" si="50"/>
        <v>0.10000000000000009</v>
      </c>
      <c r="CN19" s="108">
        <v>0</v>
      </c>
    </row>
    <row r="20" spans="2:92" ht="13.5" customHeight="1">
      <c r="B20" s="284"/>
      <c r="C20" s="345"/>
      <c r="D20" s="53" t="s">
        <v>67</v>
      </c>
      <c r="E20" s="181">
        <v>14</v>
      </c>
      <c r="F20" s="182">
        <v>2</v>
      </c>
      <c r="G20" s="180">
        <f t="shared" si="2"/>
        <v>0.14285714285714285</v>
      </c>
      <c r="H20" s="182">
        <v>12</v>
      </c>
      <c r="I20" s="180">
        <f t="shared" si="3"/>
        <v>0.8571428571428571</v>
      </c>
      <c r="J20" s="181">
        <v>50</v>
      </c>
      <c r="K20" s="182">
        <v>5</v>
      </c>
      <c r="L20" s="180">
        <f t="shared" si="4"/>
        <v>0.1</v>
      </c>
      <c r="M20" s="182">
        <v>45</v>
      </c>
      <c r="N20" s="180">
        <f t="shared" si="5"/>
        <v>0.9</v>
      </c>
      <c r="O20" s="181">
        <v>3598</v>
      </c>
      <c r="P20" s="182">
        <v>518</v>
      </c>
      <c r="Q20" s="180">
        <f t="shared" si="6"/>
        <v>0.14396887159533073</v>
      </c>
      <c r="R20" s="182">
        <v>3080</v>
      </c>
      <c r="S20" s="180">
        <f t="shared" si="7"/>
        <v>0.85603112840466922</v>
      </c>
      <c r="T20" s="181">
        <v>2361</v>
      </c>
      <c r="U20" s="182">
        <v>356</v>
      </c>
      <c r="V20" s="180">
        <f t="shared" si="8"/>
        <v>0.15078356628547226</v>
      </c>
      <c r="W20" s="182">
        <v>2005</v>
      </c>
      <c r="X20" s="180">
        <f t="shared" si="9"/>
        <v>0.84921643371452771</v>
      </c>
      <c r="Y20" s="181">
        <v>1530</v>
      </c>
      <c r="Z20" s="182">
        <v>194</v>
      </c>
      <c r="AA20" s="180">
        <f t="shared" si="10"/>
        <v>0.12679738562091503</v>
      </c>
      <c r="AB20" s="182">
        <v>1336</v>
      </c>
      <c r="AC20" s="180">
        <f t="shared" si="11"/>
        <v>0.87320261437908497</v>
      </c>
      <c r="AD20" s="181">
        <v>721</v>
      </c>
      <c r="AE20" s="182">
        <v>69</v>
      </c>
      <c r="AF20" s="180">
        <f t="shared" si="12"/>
        <v>9.5700416088765602E-2</v>
      </c>
      <c r="AG20" s="182">
        <v>652</v>
      </c>
      <c r="AH20" s="180">
        <f t="shared" si="13"/>
        <v>0.90429958391123444</v>
      </c>
      <c r="AI20" s="181">
        <v>244</v>
      </c>
      <c r="AJ20" s="182">
        <v>15</v>
      </c>
      <c r="AK20" s="180">
        <f t="shared" si="14"/>
        <v>6.1475409836065573E-2</v>
      </c>
      <c r="AL20" s="182">
        <v>229</v>
      </c>
      <c r="AM20" s="180">
        <f t="shared" si="15"/>
        <v>0.93852459016393441</v>
      </c>
      <c r="AN20" s="181">
        <f t="shared" si="16"/>
        <v>8518</v>
      </c>
      <c r="AO20" s="182">
        <f t="shared" si="0"/>
        <v>1159</v>
      </c>
      <c r="AP20" s="180">
        <f t="shared" si="17"/>
        <v>0.13606480394458792</v>
      </c>
      <c r="AQ20" s="220">
        <f t="shared" si="1"/>
        <v>7359</v>
      </c>
      <c r="AR20" s="180">
        <f t="shared" si="18"/>
        <v>0.86393519605541202</v>
      </c>
      <c r="AS20" s="69"/>
      <c r="AT20" s="284"/>
      <c r="AU20" s="345"/>
      <c r="AV20" s="110" t="s">
        <v>67</v>
      </c>
      <c r="AW20" s="140">
        <v>8493</v>
      </c>
      <c r="AX20" s="28">
        <v>1191</v>
      </c>
      <c r="AY20" s="63">
        <v>0.1402331331684917</v>
      </c>
      <c r="AZ20" s="28">
        <v>7302</v>
      </c>
      <c r="BA20" s="63">
        <v>0.85976686683150827</v>
      </c>
      <c r="BB20" s="2">
        <v>15</v>
      </c>
      <c r="BC20" s="8" t="s">
        <v>108</v>
      </c>
      <c r="BD20" s="27">
        <f t="shared" si="19"/>
        <v>0.13669317941859646</v>
      </c>
      <c r="BE20" s="27">
        <f t="shared" si="20"/>
        <v>0.15087209302325583</v>
      </c>
      <c r="BF20" s="27">
        <f t="shared" si="21"/>
        <v>0.86330682058140351</v>
      </c>
      <c r="BG20" s="27">
        <f t="shared" si="22"/>
        <v>0.84912790697674423</v>
      </c>
      <c r="BH20" s="27">
        <f t="shared" si="23"/>
        <v>2.1525600835945662E-2</v>
      </c>
      <c r="BI20" s="27">
        <f t="shared" si="24"/>
        <v>1.9391379475856771E-2</v>
      </c>
      <c r="BJ20" s="27">
        <f t="shared" si="25"/>
        <v>0.97847439916405432</v>
      </c>
      <c r="BK20" s="27">
        <f t="shared" si="26"/>
        <v>0.98060862052414322</v>
      </c>
      <c r="BM20" s="56" t="s">
        <v>21</v>
      </c>
      <c r="BN20" s="27">
        <f t="shared" si="27"/>
        <v>0.21946240217761143</v>
      </c>
      <c r="BO20" s="27">
        <f t="shared" si="28"/>
        <v>0.22666195190947666</v>
      </c>
      <c r="BP20" s="137">
        <f t="shared" si="29"/>
        <v>-0.80000000000000071</v>
      </c>
      <c r="BQ20" s="27">
        <f t="shared" si="30"/>
        <v>0.78053759782238852</v>
      </c>
      <c r="BR20" s="27">
        <f t="shared" si="31"/>
        <v>0.77333804809052331</v>
      </c>
      <c r="BS20" s="137">
        <f t="shared" si="32"/>
        <v>0.80000000000000071</v>
      </c>
      <c r="BT20" s="27">
        <f t="shared" si="33"/>
        <v>1.1270349241686378E-2</v>
      </c>
      <c r="BU20" s="27">
        <f t="shared" si="34"/>
        <v>1.1775602011114052E-2</v>
      </c>
      <c r="BV20" s="137">
        <f t="shared" si="35"/>
        <v>-0.10000000000000009</v>
      </c>
      <c r="BW20" s="27">
        <f t="shared" si="36"/>
        <v>0.98872965075831365</v>
      </c>
      <c r="BX20" s="27">
        <f t="shared" si="37"/>
        <v>0.98822439798888595</v>
      </c>
      <c r="BY20" s="137">
        <f t="shared" si="38"/>
        <v>0.10000000000000009</v>
      </c>
      <c r="BZ20" s="2"/>
      <c r="CA20" s="56" t="s">
        <v>21</v>
      </c>
      <c r="CB20" s="27">
        <f t="shared" si="39"/>
        <v>0.18832275871250551</v>
      </c>
      <c r="CC20" s="27">
        <f t="shared" si="40"/>
        <v>0.19584409620572871</v>
      </c>
      <c r="CD20" s="137">
        <f t="shared" si="41"/>
        <v>-0.80000000000000071</v>
      </c>
      <c r="CE20" s="27">
        <f t="shared" si="42"/>
        <v>0.81167724128749452</v>
      </c>
      <c r="CF20" s="27">
        <f t="shared" si="43"/>
        <v>0.80415590379427127</v>
      </c>
      <c r="CG20" s="137">
        <f t="shared" si="44"/>
        <v>0.80000000000000071</v>
      </c>
      <c r="CH20" s="27">
        <f t="shared" si="45"/>
        <v>1.628940875624147E-2</v>
      </c>
      <c r="CI20" s="27">
        <f t="shared" si="46"/>
        <v>1.7281807942984805E-2</v>
      </c>
      <c r="CJ20" s="137">
        <f t="shared" si="47"/>
        <v>-0.10000000000000009</v>
      </c>
      <c r="CK20" s="27">
        <f t="shared" si="48"/>
        <v>0.98371059124375848</v>
      </c>
      <c r="CL20" s="27">
        <f t="shared" si="49"/>
        <v>0.98271819205701516</v>
      </c>
      <c r="CM20" s="137">
        <f t="shared" si="50"/>
        <v>0.10000000000000009</v>
      </c>
      <c r="CN20" s="108">
        <v>0</v>
      </c>
    </row>
    <row r="21" spans="2:92" ht="13.5" customHeight="1">
      <c r="B21" s="282">
        <v>6</v>
      </c>
      <c r="C21" s="343" t="s">
        <v>102</v>
      </c>
      <c r="D21" s="54" t="s">
        <v>134</v>
      </c>
      <c r="E21" s="175">
        <v>6</v>
      </c>
      <c r="F21" s="176">
        <v>2</v>
      </c>
      <c r="G21" s="174">
        <f t="shared" si="2"/>
        <v>0.33333333333333331</v>
      </c>
      <c r="H21" s="176">
        <v>4</v>
      </c>
      <c r="I21" s="174">
        <f t="shared" si="3"/>
        <v>0.66666666666666663</v>
      </c>
      <c r="J21" s="175">
        <v>39</v>
      </c>
      <c r="K21" s="176">
        <v>4</v>
      </c>
      <c r="L21" s="174">
        <f t="shared" si="4"/>
        <v>0.10256410256410256</v>
      </c>
      <c r="M21" s="176">
        <v>35</v>
      </c>
      <c r="N21" s="174">
        <f t="shared" si="5"/>
        <v>0.89743589743589747</v>
      </c>
      <c r="O21" s="175">
        <v>2480</v>
      </c>
      <c r="P21" s="176">
        <v>754</v>
      </c>
      <c r="Q21" s="174">
        <f t="shared" si="6"/>
        <v>0.30403225806451611</v>
      </c>
      <c r="R21" s="176">
        <v>1726</v>
      </c>
      <c r="S21" s="174">
        <f t="shared" si="7"/>
        <v>0.69596774193548383</v>
      </c>
      <c r="T21" s="175">
        <v>2112</v>
      </c>
      <c r="U21" s="176">
        <v>652</v>
      </c>
      <c r="V21" s="174">
        <f t="shared" si="8"/>
        <v>0.30871212121212122</v>
      </c>
      <c r="W21" s="176">
        <v>1460</v>
      </c>
      <c r="X21" s="174">
        <f t="shared" si="9"/>
        <v>0.69128787878787878</v>
      </c>
      <c r="Y21" s="175">
        <v>1280</v>
      </c>
      <c r="Z21" s="176">
        <v>344</v>
      </c>
      <c r="AA21" s="174">
        <f t="shared" si="10"/>
        <v>0.26874999999999999</v>
      </c>
      <c r="AB21" s="176">
        <v>936</v>
      </c>
      <c r="AC21" s="174">
        <f t="shared" si="11"/>
        <v>0.73124999999999996</v>
      </c>
      <c r="AD21" s="175">
        <v>568</v>
      </c>
      <c r="AE21" s="176">
        <v>97</v>
      </c>
      <c r="AF21" s="174">
        <f t="shared" si="12"/>
        <v>0.17077464788732394</v>
      </c>
      <c r="AG21" s="176">
        <v>471</v>
      </c>
      <c r="AH21" s="174">
        <f t="shared" si="13"/>
        <v>0.82922535211267601</v>
      </c>
      <c r="AI21" s="175">
        <v>128</v>
      </c>
      <c r="AJ21" s="176">
        <v>15</v>
      </c>
      <c r="AK21" s="174">
        <f t="shared" si="14"/>
        <v>0.1171875</v>
      </c>
      <c r="AL21" s="176">
        <v>113</v>
      </c>
      <c r="AM21" s="174">
        <f t="shared" si="15"/>
        <v>0.8828125</v>
      </c>
      <c r="AN21" s="175">
        <f t="shared" si="16"/>
        <v>6613</v>
      </c>
      <c r="AO21" s="176">
        <f t="shared" si="0"/>
        <v>1868</v>
      </c>
      <c r="AP21" s="174">
        <f t="shared" si="17"/>
        <v>0.28247391501587782</v>
      </c>
      <c r="AQ21" s="203">
        <f t="shared" si="1"/>
        <v>4745</v>
      </c>
      <c r="AR21" s="174">
        <f t="shared" si="18"/>
        <v>0.71752608498412218</v>
      </c>
      <c r="AS21" s="69"/>
      <c r="AT21" s="282">
        <v>6</v>
      </c>
      <c r="AU21" s="343" t="s">
        <v>102</v>
      </c>
      <c r="AV21" s="8" t="s">
        <v>134</v>
      </c>
      <c r="AW21" s="140">
        <v>6409</v>
      </c>
      <c r="AX21" s="28">
        <v>1901</v>
      </c>
      <c r="AY21" s="63">
        <v>0.29661413637072864</v>
      </c>
      <c r="AZ21" s="28">
        <v>4508</v>
      </c>
      <c r="BA21" s="63">
        <v>0.70338586362927136</v>
      </c>
      <c r="BB21" s="2">
        <v>16</v>
      </c>
      <c r="BC21" s="8" t="s">
        <v>54</v>
      </c>
      <c r="BD21" s="27">
        <f t="shared" si="19"/>
        <v>0.14895615866388309</v>
      </c>
      <c r="BE21" s="27">
        <f t="shared" si="20"/>
        <v>0.14978448275862069</v>
      </c>
      <c r="BF21" s="27">
        <f t="shared" si="21"/>
        <v>0.85104384133611688</v>
      </c>
      <c r="BG21" s="27">
        <f t="shared" si="22"/>
        <v>0.85021551724137934</v>
      </c>
      <c r="BH21" s="27">
        <f t="shared" si="23"/>
        <v>1.5016588091496421E-2</v>
      </c>
      <c r="BI21" s="27">
        <f t="shared" si="24"/>
        <v>1.594248202563301E-2</v>
      </c>
      <c r="BJ21" s="27">
        <f t="shared" si="25"/>
        <v>0.98498341190850358</v>
      </c>
      <c r="BK21" s="27">
        <f t="shared" si="26"/>
        <v>0.98405751797436702</v>
      </c>
      <c r="BM21" s="56" t="s">
        <v>13</v>
      </c>
      <c r="BN21" s="27">
        <f t="shared" si="27"/>
        <v>0.21648657774776295</v>
      </c>
      <c r="BO21" s="27">
        <f t="shared" si="28"/>
        <v>0.2300830513688096</v>
      </c>
      <c r="BP21" s="137">
        <f t="shared" si="29"/>
        <v>-1.4000000000000012</v>
      </c>
      <c r="BQ21" s="27">
        <f t="shared" si="30"/>
        <v>0.78351342225223708</v>
      </c>
      <c r="BR21" s="27">
        <f t="shared" si="31"/>
        <v>0.76991694863119042</v>
      </c>
      <c r="BS21" s="137">
        <f t="shared" si="32"/>
        <v>1.4000000000000012</v>
      </c>
      <c r="BT21" s="27">
        <f t="shared" si="33"/>
        <v>1.2305115320190697E-2</v>
      </c>
      <c r="BU21" s="27">
        <f t="shared" si="34"/>
        <v>1.5775798069784706E-2</v>
      </c>
      <c r="BV21" s="137">
        <f t="shared" si="35"/>
        <v>-0.4</v>
      </c>
      <c r="BW21" s="27">
        <f t="shared" si="36"/>
        <v>0.98769488467980926</v>
      </c>
      <c r="BX21" s="27">
        <f t="shared" si="37"/>
        <v>0.98422420193021531</v>
      </c>
      <c r="BY21" s="137">
        <f t="shared" si="38"/>
        <v>0.40000000000000036</v>
      </c>
      <c r="BZ21" s="2"/>
      <c r="CA21" s="56" t="s">
        <v>13</v>
      </c>
      <c r="CB21" s="27">
        <f t="shared" si="39"/>
        <v>0.18832275871250551</v>
      </c>
      <c r="CC21" s="27">
        <f t="shared" si="40"/>
        <v>0.19584409620572871</v>
      </c>
      <c r="CD21" s="137">
        <f t="shared" si="41"/>
        <v>-0.80000000000000071</v>
      </c>
      <c r="CE21" s="27">
        <f t="shared" si="42"/>
        <v>0.81167724128749452</v>
      </c>
      <c r="CF21" s="27">
        <f t="shared" si="43"/>
        <v>0.80415590379427127</v>
      </c>
      <c r="CG21" s="137">
        <f t="shared" si="44"/>
        <v>0.80000000000000071</v>
      </c>
      <c r="CH21" s="27">
        <f t="shared" si="45"/>
        <v>1.628940875624147E-2</v>
      </c>
      <c r="CI21" s="27">
        <f t="shared" si="46"/>
        <v>1.7281807942984805E-2</v>
      </c>
      <c r="CJ21" s="137">
        <f t="shared" si="47"/>
        <v>-0.10000000000000009</v>
      </c>
      <c r="CK21" s="27">
        <f t="shared" si="48"/>
        <v>0.98371059124375848</v>
      </c>
      <c r="CL21" s="27">
        <f t="shared" si="49"/>
        <v>0.98271819205701516</v>
      </c>
      <c r="CM21" s="137">
        <f t="shared" si="50"/>
        <v>0.10000000000000009</v>
      </c>
      <c r="CN21" s="108">
        <v>0</v>
      </c>
    </row>
    <row r="22" spans="2:92" ht="13.5" customHeight="1">
      <c r="B22" s="283"/>
      <c r="C22" s="344"/>
      <c r="D22" s="49" t="s">
        <v>135</v>
      </c>
      <c r="E22" s="224">
        <v>7</v>
      </c>
      <c r="F22" s="212">
        <v>0</v>
      </c>
      <c r="G22" s="199">
        <f t="shared" si="2"/>
        <v>0</v>
      </c>
      <c r="H22" s="212">
        <v>7</v>
      </c>
      <c r="I22" s="199">
        <f t="shared" si="3"/>
        <v>1</v>
      </c>
      <c r="J22" s="224">
        <v>14</v>
      </c>
      <c r="K22" s="212">
        <v>1</v>
      </c>
      <c r="L22" s="199">
        <f t="shared" si="4"/>
        <v>7.1428571428571425E-2</v>
      </c>
      <c r="M22" s="212">
        <v>13</v>
      </c>
      <c r="N22" s="199">
        <f t="shared" si="5"/>
        <v>0.9285714285714286</v>
      </c>
      <c r="O22" s="224">
        <v>1782</v>
      </c>
      <c r="P22" s="212">
        <v>29</v>
      </c>
      <c r="Q22" s="199">
        <f t="shared" si="6"/>
        <v>1.6273849607182939E-2</v>
      </c>
      <c r="R22" s="212">
        <v>1753</v>
      </c>
      <c r="S22" s="199">
        <f t="shared" si="7"/>
        <v>0.98372615039281708</v>
      </c>
      <c r="T22" s="224">
        <v>1320</v>
      </c>
      <c r="U22" s="212">
        <v>15</v>
      </c>
      <c r="V22" s="199">
        <f t="shared" si="8"/>
        <v>1.1363636363636364E-2</v>
      </c>
      <c r="W22" s="212">
        <v>1305</v>
      </c>
      <c r="X22" s="199">
        <f t="shared" si="9"/>
        <v>0.98863636363636365</v>
      </c>
      <c r="Y22" s="224">
        <v>976</v>
      </c>
      <c r="Z22" s="212">
        <v>16</v>
      </c>
      <c r="AA22" s="199">
        <f t="shared" si="10"/>
        <v>1.6393442622950821E-2</v>
      </c>
      <c r="AB22" s="212">
        <v>960</v>
      </c>
      <c r="AC22" s="199">
        <f t="shared" si="11"/>
        <v>0.98360655737704916</v>
      </c>
      <c r="AD22" s="224">
        <v>524</v>
      </c>
      <c r="AE22" s="212">
        <v>3</v>
      </c>
      <c r="AF22" s="199">
        <f t="shared" si="12"/>
        <v>5.7251908396946565E-3</v>
      </c>
      <c r="AG22" s="212">
        <v>521</v>
      </c>
      <c r="AH22" s="199">
        <f t="shared" si="13"/>
        <v>0.99427480916030531</v>
      </c>
      <c r="AI22" s="224">
        <v>169</v>
      </c>
      <c r="AJ22" s="212">
        <v>2</v>
      </c>
      <c r="AK22" s="199">
        <f t="shared" si="14"/>
        <v>1.1834319526627219E-2</v>
      </c>
      <c r="AL22" s="212">
        <v>167</v>
      </c>
      <c r="AM22" s="199">
        <f t="shared" si="15"/>
        <v>0.98816568047337283</v>
      </c>
      <c r="AN22" s="224">
        <f t="shared" si="16"/>
        <v>4792</v>
      </c>
      <c r="AO22" s="212">
        <f t="shared" si="0"/>
        <v>66</v>
      </c>
      <c r="AP22" s="199">
        <f t="shared" si="17"/>
        <v>1.3772954924874792E-2</v>
      </c>
      <c r="AQ22" s="211">
        <f t="shared" si="1"/>
        <v>4726</v>
      </c>
      <c r="AR22" s="199">
        <f t="shared" si="18"/>
        <v>0.98622704507512526</v>
      </c>
      <c r="AS22" s="69"/>
      <c r="AT22" s="283"/>
      <c r="AU22" s="344"/>
      <c r="AV22" s="8" t="s">
        <v>135</v>
      </c>
      <c r="AW22" s="140">
        <v>5146</v>
      </c>
      <c r="AX22" s="28">
        <v>104</v>
      </c>
      <c r="AY22" s="63">
        <v>2.0209871745044693E-2</v>
      </c>
      <c r="AZ22" s="28">
        <v>5042</v>
      </c>
      <c r="BA22" s="63">
        <v>0.97979012825495526</v>
      </c>
      <c r="BB22" s="2">
        <v>17</v>
      </c>
      <c r="BC22" s="8" t="s">
        <v>109</v>
      </c>
      <c r="BD22" s="27">
        <f t="shared" si="19"/>
        <v>0.15183165655479611</v>
      </c>
      <c r="BE22" s="27">
        <f t="shared" si="20"/>
        <v>0.16602859598406125</v>
      </c>
      <c r="BF22" s="27">
        <f t="shared" si="21"/>
        <v>0.84816834344520387</v>
      </c>
      <c r="BG22" s="27">
        <f t="shared" si="22"/>
        <v>0.83397140401593872</v>
      </c>
      <c r="BH22" s="27">
        <f t="shared" si="23"/>
        <v>1.483644859813084E-2</v>
      </c>
      <c r="BI22" s="27">
        <f t="shared" si="24"/>
        <v>1.5861266786507348E-2</v>
      </c>
      <c r="BJ22" s="27">
        <f t="shared" si="25"/>
        <v>0.98516355140186918</v>
      </c>
      <c r="BK22" s="27">
        <f t="shared" si="26"/>
        <v>0.98413873321349266</v>
      </c>
      <c r="BM22" s="56" t="s">
        <v>22</v>
      </c>
      <c r="BN22" s="27">
        <f t="shared" si="27"/>
        <v>0.23106696852406339</v>
      </c>
      <c r="BO22" s="27">
        <f t="shared" si="28"/>
        <v>0.24546142208774585</v>
      </c>
      <c r="BP22" s="137">
        <f t="shared" si="29"/>
        <v>-1.3999999999999986</v>
      </c>
      <c r="BQ22" s="27">
        <f t="shared" si="30"/>
        <v>0.76893303147593661</v>
      </c>
      <c r="BR22" s="27">
        <f t="shared" si="31"/>
        <v>0.7545385779122542</v>
      </c>
      <c r="BS22" s="137">
        <f t="shared" si="32"/>
        <v>1.4000000000000012</v>
      </c>
      <c r="BT22" s="27">
        <f t="shared" si="33"/>
        <v>6.5492863812191549E-2</v>
      </c>
      <c r="BU22" s="27">
        <f t="shared" si="34"/>
        <v>6.1156601842374619E-2</v>
      </c>
      <c r="BV22" s="137">
        <f t="shared" si="35"/>
        <v>0.40000000000000036</v>
      </c>
      <c r="BW22" s="27">
        <f t="shared" si="36"/>
        <v>0.93450713618780845</v>
      </c>
      <c r="BX22" s="27">
        <f t="shared" si="37"/>
        <v>0.93884339815762541</v>
      </c>
      <c r="BY22" s="137">
        <f t="shared" si="38"/>
        <v>-0.39999999999998925</v>
      </c>
      <c r="BZ22" s="2"/>
      <c r="CA22" s="56" t="s">
        <v>22</v>
      </c>
      <c r="CB22" s="27">
        <f t="shared" si="39"/>
        <v>0.18832275871250551</v>
      </c>
      <c r="CC22" s="27">
        <f t="shared" si="40"/>
        <v>0.19584409620572871</v>
      </c>
      <c r="CD22" s="137">
        <f t="shared" si="41"/>
        <v>-0.80000000000000071</v>
      </c>
      <c r="CE22" s="27">
        <f t="shared" si="42"/>
        <v>0.81167724128749452</v>
      </c>
      <c r="CF22" s="27">
        <f t="shared" si="43"/>
        <v>0.80415590379427127</v>
      </c>
      <c r="CG22" s="137">
        <f t="shared" si="44"/>
        <v>0.80000000000000071</v>
      </c>
      <c r="CH22" s="27">
        <f t="shared" si="45"/>
        <v>1.628940875624147E-2</v>
      </c>
      <c r="CI22" s="27">
        <f t="shared" si="46"/>
        <v>1.7281807942984805E-2</v>
      </c>
      <c r="CJ22" s="137">
        <f t="shared" si="47"/>
        <v>-0.10000000000000009</v>
      </c>
      <c r="CK22" s="27">
        <f t="shared" si="48"/>
        <v>0.98371059124375848</v>
      </c>
      <c r="CL22" s="27">
        <f t="shared" si="49"/>
        <v>0.98271819205701516</v>
      </c>
      <c r="CM22" s="137">
        <f t="shared" si="50"/>
        <v>0.10000000000000009</v>
      </c>
      <c r="CN22" s="108">
        <v>0</v>
      </c>
    </row>
    <row r="23" spans="2:92" ht="13.5" customHeight="1">
      <c r="B23" s="284"/>
      <c r="C23" s="345"/>
      <c r="D23" s="53" t="s">
        <v>67</v>
      </c>
      <c r="E23" s="181">
        <v>13</v>
      </c>
      <c r="F23" s="182">
        <v>2</v>
      </c>
      <c r="G23" s="180">
        <f t="shared" si="2"/>
        <v>0.15384615384615385</v>
      </c>
      <c r="H23" s="182">
        <v>11</v>
      </c>
      <c r="I23" s="180">
        <f t="shared" si="3"/>
        <v>0.84615384615384615</v>
      </c>
      <c r="J23" s="181">
        <v>53</v>
      </c>
      <c r="K23" s="182">
        <v>5</v>
      </c>
      <c r="L23" s="180">
        <f t="shared" si="4"/>
        <v>9.4339622641509441E-2</v>
      </c>
      <c r="M23" s="182">
        <v>48</v>
      </c>
      <c r="N23" s="180">
        <f t="shared" si="5"/>
        <v>0.90566037735849059</v>
      </c>
      <c r="O23" s="181">
        <v>4262</v>
      </c>
      <c r="P23" s="182">
        <v>783</v>
      </c>
      <c r="Q23" s="180">
        <f t="shared" si="6"/>
        <v>0.18371656499296105</v>
      </c>
      <c r="R23" s="182">
        <v>3479</v>
      </c>
      <c r="S23" s="180">
        <f t="shared" si="7"/>
        <v>0.81628343500703893</v>
      </c>
      <c r="T23" s="181">
        <v>3432</v>
      </c>
      <c r="U23" s="182">
        <v>667</v>
      </c>
      <c r="V23" s="180">
        <f t="shared" si="8"/>
        <v>0.19434731934731936</v>
      </c>
      <c r="W23" s="182">
        <v>2765</v>
      </c>
      <c r="X23" s="180">
        <f t="shared" si="9"/>
        <v>0.8056526806526807</v>
      </c>
      <c r="Y23" s="181">
        <v>2256</v>
      </c>
      <c r="Z23" s="182">
        <v>360</v>
      </c>
      <c r="AA23" s="180">
        <f t="shared" si="10"/>
        <v>0.15957446808510639</v>
      </c>
      <c r="AB23" s="182">
        <v>1896</v>
      </c>
      <c r="AC23" s="180">
        <f t="shared" si="11"/>
        <v>0.84042553191489366</v>
      </c>
      <c r="AD23" s="181">
        <v>1092</v>
      </c>
      <c r="AE23" s="182">
        <v>100</v>
      </c>
      <c r="AF23" s="180">
        <f t="shared" si="12"/>
        <v>9.1575091575091569E-2</v>
      </c>
      <c r="AG23" s="182">
        <v>992</v>
      </c>
      <c r="AH23" s="180">
        <f t="shared" si="13"/>
        <v>0.90842490842490842</v>
      </c>
      <c r="AI23" s="181">
        <v>297</v>
      </c>
      <c r="AJ23" s="182">
        <v>17</v>
      </c>
      <c r="AK23" s="180">
        <f t="shared" si="14"/>
        <v>5.7239057239057242E-2</v>
      </c>
      <c r="AL23" s="182">
        <v>280</v>
      </c>
      <c r="AM23" s="180">
        <f t="shared" si="15"/>
        <v>0.9427609427609428</v>
      </c>
      <c r="AN23" s="181">
        <f t="shared" si="16"/>
        <v>11405</v>
      </c>
      <c r="AO23" s="182">
        <f t="shared" si="0"/>
        <v>1934</v>
      </c>
      <c r="AP23" s="180">
        <f t="shared" si="17"/>
        <v>0.16957474791758001</v>
      </c>
      <c r="AQ23" s="220">
        <f t="shared" si="1"/>
        <v>9471</v>
      </c>
      <c r="AR23" s="180">
        <f t="shared" si="18"/>
        <v>0.83042525208242002</v>
      </c>
      <c r="AS23" s="69"/>
      <c r="AT23" s="284"/>
      <c r="AU23" s="345"/>
      <c r="AV23" s="110" t="s">
        <v>67</v>
      </c>
      <c r="AW23" s="140">
        <v>11555</v>
      </c>
      <c r="AX23" s="28">
        <v>2005</v>
      </c>
      <c r="AY23" s="63">
        <v>0.17351795759411509</v>
      </c>
      <c r="AZ23" s="28">
        <v>9550</v>
      </c>
      <c r="BA23" s="63">
        <v>0.82648204240588485</v>
      </c>
      <c r="BB23" s="2">
        <v>18</v>
      </c>
      <c r="BC23" s="8" t="s">
        <v>55</v>
      </c>
      <c r="BD23" s="27">
        <f t="shared" si="19"/>
        <v>0.18882450331125827</v>
      </c>
      <c r="BE23" s="27">
        <f t="shared" si="20"/>
        <v>0.19808145405587343</v>
      </c>
      <c r="BF23" s="27">
        <f t="shared" si="21"/>
        <v>0.81117549668874167</v>
      </c>
      <c r="BG23" s="27">
        <f t="shared" si="22"/>
        <v>0.80191854594412659</v>
      </c>
      <c r="BH23" s="27">
        <f t="shared" si="23"/>
        <v>5.1693647122840426E-3</v>
      </c>
      <c r="BI23" s="27">
        <f t="shared" si="24"/>
        <v>9.8732325694783039E-3</v>
      </c>
      <c r="BJ23" s="27">
        <f t="shared" si="25"/>
        <v>0.99483063528771598</v>
      </c>
      <c r="BK23" s="27">
        <f t="shared" si="26"/>
        <v>0.99012676743052175</v>
      </c>
      <c r="BM23" s="56" t="s">
        <v>23</v>
      </c>
      <c r="BN23" s="27">
        <f t="shared" si="27"/>
        <v>0.14093422001442193</v>
      </c>
      <c r="BO23" s="27">
        <f t="shared" si="28"/>
        <v>0.14986040400722614</v>
      </c>
      <c r="BP23" s="137">
        <f t="shared" si="29"/>
        <v>-0.9000000000000008</v>
      </c>
      <c r="BQ23" s="27">
        <f t="shared" si="30"/>
        <v>0.85906577998557809</v>
      </c>
      <c r="BR23" s="27">
        <f t="shared" si="31"/>
        <v>0.85013959599277389</v>
      </c>
      <c r="BS23" s="137">
        <f t="shared" si="32"/>
        <v>0.9000000000000008</v>
      </c>
      <c r="BT23" s="27">
        <f t="shared" si="33"/>
        <v>8.2584406120961868E-3</v>
      </c>
      <c r="BU23" s="27">
        <f t="shared" si="34"/>
        <v>8.0608014739751259E-3</v>
      </c>
      <c r="BV23" s="137">
        <f t="shared" si="35"/>
        <v>0</v>
      </c>
      <c r="BW23" s="27">
        <f t="shared" si="36"/>
        <v>0.99174155938790376</v>
      </c>
      <c r="BX23" s="27">
        <f t="shared" si="37"/>
        <v>0.99193919852602486</v>
      </c>
      <c r="BY23" s="137">
        <f t="shared" si="38"/>
        <v>0</v>
      </c>
      <c r="BZ23" s="2"/>
      <c r="CA23" s="56" t="s">
        <v>23</v>
      </c>
      <c r="CB23" s="27">
        <f t="shared" si="39"/>
        <v>0.18832275871250551</v>
      </c>
      <c r="CC23" s="27">
        <f t="shared" si="40"/>
        <v>0.19584409620572871</v>
      </c>
      <c r="CD23" s="137">
        <f t="shared" si="41"/>
        <v>-0.80000000000000071</v>
      </c>
      <c r="CE23" s="27">
        <f t="shared" si="42"/>
        <v>0.81167724128749452</v>
      </c>
      <c r="CF23" s="27">
        <f t="shared" si="43"/>
        <v>0.80415590379427127</v>
      </c>
      <c r="CG23" s="137">
        <f t="shared" si="44"/>
        <v>0.80000000000000071</v>
      </c>
      <c r="CH23" s="27">
        <f t="shared" si="45"/>
        <v>1.628940875624147E-2</v>
      </c>
      <c r="CI23" s="27">
        <f t="shared" si="46"/>
        <v>1.7281807942984805E-2</v>
      </c>
      <c r="CJ23" s="137">
        <f t="shared" si="47"/>
        <v>-0.10000000000000009</v>
      </c>
      <c r="CK23" s="27">
        <f t="shared" si="48"/>
        <v>0.98371059124375848</v>
      </c>
      <c r="CL23" s="27">
        <f t="shared" si="49"/>
        <v>0.98271819205701516</v>
      </c>
      <c r="CM23" s="137">
        <f t="shared" si="50"/>
        <v>0.10000000000000009</v>
      </c>
      <c r="CN23" s="108">
        <v>0</v>
      </c>
    </row>
    <row r="24" spans="2:92" ht="13.5" customHeight="1">
      <c r="B24" s="282">
        <v>7</v>
      </c>
      <c r="C24" s="343" t="s">
        <v>103</v>
      </c>
      <c r="D24" s="54" t="s">
        <v>134</v>
      </c>
      <c r="E24" s="175">
        <v>14</v>
      </c>
      <c r="F24" s="176">
        <v>1</v>
      </c>
      <c r="G24" s="174">
        <f t="shared" si="2"/>
        <v>7.1428571428571425E-2</v>
      </c>
      <c r="H24" s="176">
        <v>13</v>
      </c>
      <c r="I24" s="174">
        <f t="shared" si="3"/>
        <v>0.9285714285714286</v>
      </c>
      <c r="J24" s="175">
        <v>40</v>
      </c>
      <c r="K24" s="176">
        <v>6</v>
      </c>
      <c r="L24" s="174">
        <f t="shared" si="4"/>
        <v>0.15</v>
      </c>
      <c r="M24" s="176">
        <v>34</v>
      </c>
      <c r="N24" s="174">
        <f t="shared" si="5"/>
        <v>0.85</v>
      </c>
      <c r="O24" s="175">
        <v>2347</v>
      </c>
      <c r="P24" s="176">
        <v>557</v>
      </c>
      <c r="Q24" s="174">
        <f t="shared" si="6"/>
        <v>0.23732424371538133</v>
      </c>
      <c r="R24" s="176">
        <v>1790</v>
      </c>
      <c r="S24" s="174">
        <f t="shared" si="7"/>
        <v>0.7626757562846187</v>
      </c>
      <c r="T24" s="175">
        <v>1889</v>
      </c>
      <c r="U24" s="176">
        <v>453</v>
      </c>
      <c r="V24" s="174">
        <f t="shared" si="8"/>
        <v>0.23980942297511912</v>
      </c>
      <c r="W24" s="176">
        <v>1436</v>
      </c>
      <c r="X24" s="174">
        <f t="shared" si="9"/>
        <v>0.76019057702488091</v>
      </c>
      <c r="Y24" s="175">
        <v>1140</v>
      </c>
      <c r="Z24" s="176">
        <v>269</v>
      </c>
      <c r="AA24" s="174">
        <f t="shared" si="10"/>
        <v>0.23596491228070177</v>
      </c>
      <c r="AB24" s="176">
        <v>871</v>
      </c>
      <c r="AC24" s="174">
        <f t="shared" si="11"/>
        <v>0.76403508771929829</v>
      </c>
      <c r="AD24" s="175">
        <v>471</v>
      </c>
      <c r="AE24" s="176">
        <v>68</v>
      </c>
      <c r="AF24" s="174">
        <f t="shared" si="12"/>
        <v>0.14437367303609341</v>
      </c>
      <c r="AG24" s="176">
        <v>403</v>
      </c>
      <c r="AH24" s="174">
        <f t="shared" si="13"/>
        <v>0.85562632696390661</v>
      </c>
      <c r="AI24" s="175">
        <v>164</v>
      </c>
      <c r="AJ24" s="176">
        <v>14</v>
      </c>
      <c r="AK24" s="174">
        <f t="shared" si="14"/>
        <v>8.5365853658536592E-2</v>
      </c>
      <c r="AL24" s="176">
        <v>150</v>
      </c>
      <c r="AM24" s="174">
        <f t="shared" si="15"/>
        <v>0.91463414634146345</v>
      </c>
      <c r="AN24" s="175">
        <f t="shared" si="16"/>
        <v>6065</v>
      </c>
      <c r="AO24" s="176">
        <f t="shared" si="0"/>
        <v>1368</v>
      </c>
      <c r="AP24" s="174">
        <f t="shared" si="17"/>
        <v>0.22555647155812036</v>
      </c>
      <c r="AQ24" s="203">
        <f t="shared" si="1"/>
        <v>4697</v>
      </c>
      <c r="AR24" s="174">
        <f t="shared" si="18"/>
        <v>0.77444352844187969</v>
      </c>
      <c r="AS24" s="69"/>
      <c r="AT24" s="282">
        <v>7</v>
      </c>
      <c r="AU24" s="343" t="s">
        <v>103</v>
      </c>
      <c r="AV24" s="8" t="s">
        <v>134</v>
      </c>
      <c r="AW24" s="140">
        <v>5869</v>
      </c>
      <c r="AX24" s="28">
        <v>1475</v>
      </c>
      <c r="AY24" s="63">
        <v>0.25132049752939173</v>
      </c>
      <c r="AZ24" s="28">
        <v>4394</v>
      </c>
      <c r="BA24" s="63">
        <v>0.74867950247060833</v>
      </c>
      <c r="BB24" s="2">
        <v>19</v>
      </c>
      <c r="BC24" s="8" t="s">
        <v>110</v>
      </c>
      <c r="BD24" s="27">
        <f t="shared" si="19"/>
        <v>0.10887030660764059</v>
      </c>
      <c r="BE24" s="27">
        <f t="shared" si="20"/>
        <v>0.10863916856122117</v>
      </c>
      <c r="BF24" s="27">
        <f t="shared" si="21"/>
        <v>0.89112969339235937</v>
      </c>
      <c r="BG24" s="27">
        <f t="shared" si="22"/>
        <v>0.89136083143877887</v>
      </c>
      <c r="BH24" s="27">
        <f t="shared" si="23"/>
        <v>8.0420661923909682E-3</v>
      </c>
      <c r="BI24" s="27">
        <f t="shared" si="24"/>
        <v>1.0506886270055374E-2</v>
      </c>
      <c r="BJ24" s="27">
        <f t="shared" si="25"/>
        <v>0.99195793380760899</v>
      </c>
      <c r="BK24" s="27">
        <f t="shared" si="26"/>
        <v>0.98949311372994464</v>
      </c>
      <c r="BM24" s="56" t="s">
        <v>14</v>
      </c>
      <c r="BN24" s="27">
        <f t="shared" si="27"/>
        <v>0.18896080546565983</v>
      </c>
      <c r="BO24" s="27">
        <f t="shared" si="28"/>
        <v>0.20761341587360252</v>
      </c>
      <c r="BP24" s="137">
        <f t="shared" si="29"/>
        <v>-1.899999999999999</v>
      </c>
      <c r="BQ24" s="27">
        <f t="shared" si="30"/>
        <v>0.81103919453434015</v>
      </c>
      <c r="BR24" s="27">
        <f t="shared" si="31"/>
        <v>0.79238658412639751</v>
      </c>
      <c r="BS24" s="137">
        <f t="shared" si="32"/>
        <v>1.9000000000000017</v>
      </c>
      <c r="BT24" s="27">
        <f t="shared" si="33"/>
        <v>1.173890608875129E-2</v>
      </c>
      <c r="BU24" s="27">
        <f t="shared" si="34"/>
        <v>1.373592377181042E-2</v>
      </c>
      <c r="BV24" s="137">
        <f t="shared" si="35"/>
        <v>-0.2</v>
      </c>
      <c r="BW24" s="27">
        <f t="shared" si="36"/>
        <v>0.98826109391124872</v>
      </c>
      <c r="BX24" s="27">
        <f t="shared" si="37"/>
        <v>0.98626407622818957</v>
      </c>
      <c r="BY24" s="137">
        <f t="shared" si="38"/>
        <v>0.20000000000000018</v>
      </c>
      <c r="BZ24" s="2"/>
      <c r="CA24" s="56" t="s">
        <v>14</v>
      </c>
      <c r="CB24" s="27">
        <f t="shared" si="39"/>
        <v>0.18832275871250551</v>
      </c>
      <c r="CC24" s="27">
        <f t="shared" si="40"/>
        <v>0.19584409620572871</v>
      </c>
      <c r="CD24" s="137">
        <f t="shared" si="41"/>
        <v>-0.80000000000000071</v>
      </c>
      <c r="CE24" s="27">
        <f t="shared" si="42"/>
        <v>0.81167724128749452</v>
      </c>
      <c r="CF24" s="27">
        <f t="shared" si="43"/>
        <v>0.80415590379427127</v>
      </c>
      <c r="CG24" s="137">
        <f t="shared" si="44"/>
        <v>0.80000000000000071</v>
      </c>
      <c r="CH24" s="27">
        <f t="shared" si="45"/>
        <v>1.628940875624147E-2</v>
      </c>
      <c r="CI24" s="27">
        <f t="shared" si="46"/>
        <v>1.7281807942984805E-2</v>
      </c>
      <c r="CJ24" s="137">
        <f t="shared" si="47"/>
        <v>-0.10000000000000009</v>
      </c>
      <c r="CK24" s="27">
        <f t="shared" si="48"/>
        <v>0.98371059124375848</v>
      </c>
      <c r="CL24" s="27">
        <f t="shared" si="49"/>
        <v>0.98271819205701516</v>
      </c>
      <c r="CM24" s="137">
        <f t="shared" si="50"/>
        <v>0.10000000000000009</v>
      </c>
      <c r="CN24" s="108">
        <v>0</v>
      </c>
    </row>
    <row r="25" spans="2:92" ht="13.5" customHeight="1">
      <c r="B25" s="283"/>
      <c r="C25" s="344"/>
      <c r="D25" s="49" t="s">
        <v>135</v>
      </c>
      <c r="E25" s="224">
        <v>10</v>
      </c>
      <c r="F25" s="212">
        <v>0</v>
      </c>
      <c r="G25" s="177">
        <f t="shared" si="2"/>
        <v>0</v>
      </c>
      <c r="H25" s="212">
        <v>10</v>
      </c>
      <c r="I25" s="177">
        <f t="shared" si="3"/>
        <v>1</v>
      </c>
      <c r="J25" s="224">
        <v>22</v>
      </c>
      <c r="K25" s="212">
        <v>0</v>
      </c>
      <c r="L25" s="177">
        <f t="shared" si="4"/>
        <v>0</v>
      </c>
      <c r="M25" s="212">
        <v>22</v>
      </c>
      <c r="N25" s="177">
        <f t="shared" si="5"/>
        <v>1</v>
      </c>
      <c r="O25" s="224">
        <v>1681</v>
      </c>
      <c r="P25" s="212">
        <v>18</v>
      </c>
      <c r="Q25" s="177">
        <f t="shared" si="6"/>
        <v>1.0707911957168352E-2</v>
      </c>
      <c r="R25" s="212">
        <v>1663</v>
      </c>
      <c r="S25" s="177">
        <f t="shared" si="7"/>
        <v>0.98929208804283164</v>
      </c>
      <c r="T25" s="224">
        <v>1190</v>
      </c>
      <c r="U25" s="212">
        <v>11</v>
      </c>
      <c r="V25" s="177">
        <f t="shared" si="8"/>
        <v>9.2436974789915968E-3</v>
      </c>
      <c r="W25" s="212">
        <v>1179</v>
      </c>
      <c r="X25" s="177">
        <f t="shared" si="9"/>
        <v>0.99075630252100844</v>
      </c>
      <c r="Y25" s="224">
        <v>838</v>
      </c>
      <c r="Z25" s="212">
        <v>3</v>
      </c>
      <c r="AA25" s="177">
        <f t="shared" si="10"/>
        <v>3.5799522673031028E-3</v>
      </c>
      <c r="AB25" s="212">
        <v>835</v>
      </c>
      <c r="AC25" s="177">
        <f t="shared" si="11"/>
        <v>0.99642004773269688</v>
      </c>
      <c r="AD25" s="224">
        <v>397</v>
      </c>
      <c r="AE25" s="212">
        <v>3</v>
      </c>
      <c r="AF25" s="177">
        <f t="shared" si="12"/>
        <v>7.556675062972292E-3</v>
      </c>
      <c r="AG25" s="212">
        <v>394</v>
      </c>
      <c r="AH25" s="177">
        <f t="shared" si="13"/>
        <v>0.99244332493702769</v>
      </c>
      <c r="AI25" s="224">
        <v>120</v>
      </c>
      <c r="AJ25" s="212">
        <v>0</v>
      </c>
      <c r="AK25" s="177">
        <f t="shared" si="14"/>
        <v>0</v>
      </c>
      <c r="AL25" s="212">
        <v>120</v>
      </c>
      <c r="AM25" s="177">
        <f t="shared" si="15"/>
        <v>1</v>
      </c>
      <c r="AN25" s="224">
        <f t="shared" si="16"/>
        <v>4258</v>
      </c>
      <c r="AO25" s="212">
        <f t="shared" si="0"/>
        <v>35</v>
      </c>
      <c r="AP25" s="177">
        <f t="shared" si="17"/>
        <v>8.219821512447158E-3</v>
      </c>
      <c r="AQ25" s="211">
        <f t="shared" si="1"/>
        <v>4223</v>
      </c>
      <c r="AR25" s="177">
        <f t="shared" si="18"/>
        <v>0.99178017848755284</v>
      </c>
      <c r="AS25" s="69"/>
      <c r="AT25" s="283"/>
      <c r="AU25" s="344"/>
      <c r="AV25" s="8" t="s">
        <v>135</v>
      </c>
      <c r="AW25" s="140">
        <v>4639</v>
      </c>
      <c r="AX25" s="28">
        <v>38</v>
      </c>
      <c r="AY25" s="63">
        <v>8.1914205647768915E-3</v>
      </c>
      <c r="AZ25" s="28">
        <v>4601</v>
      </c>
      <c r="BA25" s="63">
        <v>0.99180857943522316</v>
      </c>
      <c r="BB25" s="2">
        <v>20</v>
      </c>
      <c r="BC25" s="8" t="s">
        <v>111</v>
      </c>
      <c r="BD25" s="27">
        <f t="shared" si="19"/>
        <v>0.15990721340915892</v>
      </c>
      <c r="BE25" s="27">
        <f t="shared" si="20"/>
        <v>0.1676390509529366</v>
      </c>
      <c r="BF25" s="27">
        <f t="shared" si="21"/>
        <v>0.84009278659084108</v>
      </c>
      <c r="BG25" s="27">
        <f t="shared" si="22"/>
        <v>0.83236094904706337</v>
      </c>
      <c r="BH25" s="27">
        <f t="shared" si="23"/>
        <v>1.8155584946495131E-2</v>
      </c>
      <c r="BI25" s="27">
        <f t="shared" si="24"/>
        <v>1.9086050823426765E-2</v>
      </c>
      <c r="BJ25" s="27">
        <f t="shared" si="25"/>
        <v>0.98184441505350484</v>
      </c>
      <c r="BK25" s="27">
        <f t="shared" si="26"/>
        <v>0.98091394917657326</v>
      </c>
      <c r="BM25" s="56" t="s">
        <v>42</v>
      </c>
      <c r="BN25" s="27">
        <f t="shared" si="27"/>
        <v>0.29781454500555626</v>
      </c>
      <c r="BO25" s="27">
        <f t="shared" si="28"/>
        <v>0.31145107152078494</v>
      </c>
      <c r="BP25" s="137">
        <f t="shared" si="29"/>
        <v>-1.3000000000000012</v>
      </c>
      <c r="BQ25" s="27">
        <f t="shared" si="30"/>
        <v>0.70218545499444374</v>
      </c>
      <c r="BR25" s="27">
        <f t="shared" si="31"/>
        <v>0.68854892847921512</v>
      </c>
      <c r="BS25" s="137">
        <f t="shared" si="32"/>
        <v>1.3000000000000012</v>
      </c>
      <c r="BT25" s="27">
        <f t="shared" si="33"/>
        <v>1.5145515739457533E-2</v>
      </c>
      <c r="BU25" s="27">
        <f t="shared" si="34"/>
        <v>1.4324168429148241E-2</v>
      </c>
      <c r="BV25" s="137">
        <f t="shared" si="35"/>
        <v>9.9999999999999922E-2</v>
      </c>
      <c r="BW25" s="27">
        <f t="shared" si="36"/>
        <v>0.98485448426054245</v>
      </c>
      <c r="BX25" s="27">
        <f t="shared" si="37"/>
        <v>0.98567583157085181</v>
      </c>
      <c r="BY25" s="137">
        <f t="shared" si="38"/>
        <v>-0.10000000000000009</v>
      </c>
      <c r="BZ25" s="2"/>
      <c r="CA25" s="56" t="s">
        <v>42</v>
      </c>
      <c r="CB25" s="27">
        <f t="shared" si="39"/>
        <v>0.18832275871250551</v>
      </c>
      <c r="CC25" s="27">
        <f t="shared" si="40"/>
        <v>0.19584409620572871</v>
      </c>
      <c r="CD25" s="137">
        <f t="shared" si="41"/>
        <v>-0.80000000000000071</v>
      </c>
      <c r="CE25" s="27">
        <f t="shared" si="42"/>
        <v>0.81167724128749452</v>
      </c>
      <c r="CF25" s="27">
        <f t="shared" si="43"/>
        <v>0.80415590379427127</v>
      </c>
      <c r="CG25" s="137">
        <f t="shared" si="44"/>
        <v>0.80000000000000071</v>
      </c>
      <c r="CH25" s="27">
        <f t="shared" si="45"/>
        <v>1.628940875624147E-2</v>
      </c>
      <c r="CI25" s="27">
        <f t="shared" si="46"/>
        <v>1.7281807942984805E-2</v>
      </c>
      <c r="CJ25" s="137">
        <f t="shared" si="47"/>
        <v>-0.10000000000000009</v>
      </c>
      <c r="CK25" s="27">
        <f t="shared" si="48"/>
        <v>0.98371059124375848</v>
      </c>
      <c r="CL25" s="27">
        <f t="shared" si="49"/>
        <v>0.98271819205701516</v>
      </c>
      <c r="CM25" s="137">
        <f t="shared" si="50"/>
        <v>0.10000000000000009</v>
      </c>
      <c r="CN25" s="108">
        <v>0</v>
      </c>
    </row>
    <row r="26" spans="2:92" ht="13.5" customHeight="1">
      <c r="B26" s="284"/>
      <c r="C26" s="345"/>
      <c r="D26" s="53" t="s">
        <v>67</v>
      </c>
      <c r="E26" s="181">
        <v>24</v>
      </c>
      <c r="F26" s="182">
        <v>1</v>
      </c>
      <c r="G26" s="180">
        <f t="shared" si="2"/>
        <v>4.1666666666666664E-2</v>
      </c>
      <c r="H26" s="182">
        <v>23</v>
      </c>
      <c r="I26" s="180">
        <f t="shared" si="3"/>
        <v>0.95833333333333337</v>
      </c>
      <c r="J26" s="181">
        <v>62</v>
      </c>
      <c r="K26" s="182">
        <v>6</v>
      </c>
      <c r="L26" s="180">
        <f t="shared" si="4"/>
        <v>9.6774193548387094E-2</v>
      </c>
      <c r="M26" s="182">
        <v>56</v>
      </c>
      <c r="N26" s="180">
        <f t="shared" si="5"/>
        <v>0.90322580645161288</v>
      </c>
      <c r="O26" s="181">
        <v>4028</v>
      </c>
      <c r="P26" s="182">
        <v>575</v>
      </c>
      <c r="Q26" s="180">
        <f t="shared" si="6"/>
        <v>0.14275074478649455</v>
      </c>
      <c r="R26" s="182">
        <v>3453</v>
      </c>
      <c r="S26" s="180">
        <f t="shared" si="7"/>
        <v>0.85724925521350548</v>
      </c>
      <c r="T26" s="181">
        <v>3079</v>
      </c>
      <c r="U26" s="182">
        <v>464</v>
      </c>
      <c r="V26" s="180">
        <f t="shared" si="8"/>
        <v>0.15069827866190322</v>
      </c>
      <c r="W26" s="182">
        <v>2615</v>
      </c>
      <c r="X26" s="180">
        <f t="shared" si="9"/>
        <v>0.84930172133809678</v>
      </c>
      <c r="Y26" s="181">
        <v>1978</v>
      </c>
      <c r="Z26" s="182">
        <v>272</v>
      </c>
      <c r="AA26" s="180">
        <f t="shared" si="10"/>
        <v>0.13751263902932254</v>
      </c>
      <c r="AB26" s="182">
        <v>1706</v>
      </c>
      <c r="AC26" s="180">
        <f t="shared" si="11"/>
        <v>0.86248736097067746</v>
      </c>
      <c r="AD26" s="181">
        <v>868</v>
      </c>
      <c r="AE26" s="182">
        <v>71</v>
      </c>
      <c r="AF26" s="180">
        <f t="shared" si="12"/>
        <v>8.1797235023041481E-2</v>
      </c>
      <c r="AG26" s="182">
        <v>797</v>
      </c>
      <c r="AH26" s="180">
        <f t="shared" si="13"/>
        <v>0.91820276497695852</v>
      </c>
      <c r="AI26" s="181">
        <v>284</v>
      </c>
      <c r="AJ26" s="182">
        <v>14</v>
      </c>
      <c r="AK26" s="180">
        <f t="shared" si="14"/>
        <v>4.9295774647887321E-2</v>
      </c>
      <c r="AL26" s="182">
        <v>270</v>
      </c>
      <c r="AM26" s="180">
        <f t="shared" si="15"/>
        <v>0.95070422535211263</v>
      </c>
      <c r="AN26" s="181">
        <f t="shared" si="16"/>
        <v>10323</v>
      </c>
      <c r="AO26" s="182">
        <f t="shared" si="0"/>
        <v>1403</v>
      </c>
      <c r="AP26" s="180">
        <f t="shared" si="17"/>
        <v>0.13591010365203915</v>
      </c>
      <c r="AQ26" s="220">
        <f t="shared" si="1"/>
        <v>8920</v>
      </c>
      <c r="AR26" s="180">
        <f t="shared" si="18"/>
        <v>0.86408989634796085</v>
      </c>
      <c r="AS26" s="69"/>
      <c r="AT26" s="284"/>
      <c r="AU26" s="345"/>
      <c r="AV26" s="110" t="s">
        <v>67</v>
      </c>
      <c r="AW26" s="140">
        <v>10508</v>
      </c>
      <c r="AX26" s="28">
        <v>1513</v>
      </c>
      <c r="AY26" s="63">
        <v>0.14398553483060525</v>
      </c>
      <c r="AZ26" s="28">
        <v>8995</v>
      </c>
      <c r="BA26" s="63">
        <v>0.85601446516939472</v>
      </c>
      <c r="BB26" s="2">
        <v>21</v>
      </c>
      <c r="BC26" s="8" t="s">
        <v>112</v>
      </c>
      <c r="BD26" s="27">
        <f t="shared" si="19"/>
        <v>0.16540477577169482</v>
      </c>
      <c r="BE26" s="27">
        <f t="shared" si="20"/>
        <v>0.16150547879942831</v>
      </c>
      <c r="BF26" s="27">
        <f t="shared" si="21"/>
        <v>0.83459522422830523</v>
      </c>
      <c r="BG26" s="27">
        <f t="shared" si="22"/>
        <v>0.83849452120057166</v>
      </c>
      <c r="BH26" s="27">
        <f t="shared" si="23"/>
        <v>1.8608852755194218E-2</v>
      </c>
      <c r="BI26" s="27">
        <f t="shared" si="24"/>
        <v>1.5793010752688172E-2</v>
      </c>
      <c r="BJ26" s="27">
        <f t="shared" si="25"/>
        <v>0.98139114724480581</v>
      </c>
      <c r="BK26" s="27">
        <f t="shared" si="26"/>
        <v>0.98420698924731187</v>
      </c>
      <c r="BM26" s="56" t="s">
        <v>4</v>
      </c>
      <c r="BN26" s="27">
        <f t="shared" si="27"/>
        <v>0.30153760523203227</v>
      </c>
      <c r="BO26" s="27">
        <f t="shared" si="28"/>
        <v>0.30901751603834787</v>
      </c>
      <c r="BP26" s="137">
        <f t="shared" si="29"/>
        <v>-0.70000000000000062</v>
      </c>
      <c r="BQ26" s="27">
        <f t="shared" si="30"/>
        <v>0.69846239476796768</v>
      </c>
      <c r="BR26" s="27">
        <f t="shared" si="31"/>
        <v>0.69098248396165218</v>
      </c>
      <c r="BS26" s="137">
        <f t="shared" si="32"/>
        <v>0.70000000000000062</v>
      </c>
      <c r="BT26" s="27">
        <f t="shared" si="33"/>
        <v>1.2868472243004638E-2</v>
      </c>
      <c r="BU26" s="27">
        <f t="shared" si="34"/>
        <v>1.3134851138353765E-2</v>
      </c>
      <c r="BV26" s="137">
        <f t="shared" si="35"/>
        <v>0</v>
      </c>
      <c r="BW26" s="27">
        <f t="shared" si="36"/>
        <v>0.98713152775699531</v>
      </c>
      <c r="BX26" s="27">
        <f t="shared" si="37"/>
        <v>0.98686514886164622</v>
      </c>
      <c r="BY26" s="137">
        <f t="shared" si="38"/>
        <v>0</v>
      </c>
      <c r="BZ26" s="2"/>
      <c r="CA26" s="56" t="s">
        <v>4</v>
      </c>
      <c r="CB26" s="27">
        <f t="shared" si="39"/>
        <v>0.18832275871250551</v>
      </c>
      <c r="CC26" s="27">
        <f t="shared" si="40"/>
        <v>0.19584409620572871</v>
      </c>
      <c r="CD26" s="137">
        <f t="shared" si="41"/>
        <v>-0.80000000000000071</v>
      </c>
      <c r="CE26" s="27">
        <f t="shared" si="42"/>
        <v>0.81167724128749452</v>
      </c>
      <c r="CF26" s="27">
        <f t="shared" si="43"/>
        <v>0.80415590379427127</v>
      </c>
      <c r="CG26" s="137">
        <f t="shared" si="44"/>
        <v>0.80000000000000071</v>
      </c>
      <c r="CH26" s="27">
        <f t="shared" si="45"/>
        <v>1.628940875624147E-2</v>
      </c>
      <c r="CI26" s="27">
        <f t="shared" si="46"/>
        <v>1.7281807942984805E-2</v>
      </c>
      <c r="CJ26" s="137">
        <f t="shared" si="47"/>
        <v>-0.10000000000000009</v>
      </c>
      <c r="CK26" s="27">
        <f t="shared" si="48"/>
        <v>0.98371059124375848</v>
      </c>
      <c r="CL26" s="27">
        <f t="shared" si="49"/>
        <v>0.98271819205701516</v>
      </c>
      <c r="CM26" s="137">
        <f t="shared" si="50"/>
        <v>0.10000000000000009</v>
      </c>
      <c r="CN26" s="108">
        <v>0</v>
      </c>
    </row>
    <row r="27" spans="2:92" ht="13.5" customHeight="1">
      <c r="B27" s="282">
        <v>8</v>
      </c>
      <c r="C27" s="343" t="s">
        <v>51</v>
      </c>
      <c r="D27" s="54" t="s">
        <v>134</v>
      </c>
      <c r="E27" s="175">
        <v>9</v>
      </c>
      <c r="F27" s="176">
        <v>0</v>
      </c>
      <c r="G27" s="174">
        <f t="shared" si="2"/>
        <v>0</v>
      </c>
      <c r="H27" s="176">
        <v>9</v>
      </c>
      <c r="I27" s="174">
        <f t="shared" si="3"/>
        <v>1</v>
      </c>
      <c r="J27" s="175">
        <v>23</v>
      </c>
      <c r="K27" s="176">
        <v>2</v>
      </c>
      <c r="L27" s="174">
        <f t="shared" si="4"/>
        <v>8.6956521739130432E-2</v>
      </c>
      <c r="M27" s="176">
        <v>21</v>
      </c>
      <c r="N27" s="174">
        <f t="shared" si="5"/>
        <v>0.91304347826086951</v>
      </c>
      <c r="O27" s="175">
        <v>2237</v>
      </c>
      <c r="P27" s="176">
        <v>228</v>
      </c>
      <c r="Q27" s="174">
        <f t="shared" si="6"/>
        <v>0.10192221725525256</v>
      </c>
      <c r="R27" s="176">
        <v>2009</v>
      </c>
      <c r="S27" s="174">
        <f t="shared" si="7"/>
        <v>0.89807778274474748</v>
      </c>
      <c r="T27" s="175">
        <v>1631</v>
      </c>
      <c r="U27" s="176">
        <v>121</v>
      </c>
      <c r="V27" s="174">
        <f t="shared" si="8"/>
        <v>7.4187614960147155E-2</v>
      </c>
      <c r="W27" s="176">
        <v>1510</v>
      </c>
      <c r="X27" s="174">
        <f t="shared" si="9"/>
        <v>0.92581238503985286</v>
      </c>
      <c r="Y27" s="175">
        <v>998</v>
      </c>
      <c r="Z27" s="176">
        <v>67</v>
      </c>
      <c r="AA27" s="174">
        <f t="shared" si="10"/>
        <v>6.7134268537074146E-2</v>
      </c>
      <c r="AB27" s="176">
        <v>931</v>
      </c>
      <c r="AC27" s="174">
        <f t="shared" si="11"/>
        <v>0.93286573146292584</v>
      </c>
      <c r="AD27" s="175">
        <v>531</v>
      </c>
      <c r="AE27" s="176">
        <v>23</v>
      </c>
      <c r="AF27" s="174">
        <f t="shared" si="12"/>
        <v>4.3314500941619587E-2</v>
      </c>
      <c r="AG27" s="176">
        <v>508</v>
      </c>
      <c r="AH27" s="174">
        <f t="shared" si="13"/>
        <v>0.95668549905838041</v>
      </c>
      <c r="AI27" s="175">
        <v>178</v>
      </c>
      <c r="AJ27" s="176">
        <v>5</v>
      </c>
      <c r="AK27" s="174">
        <f t="shared" si="14"/>
        <v>2.8089887640449437E-2</v>
      </c>
      <c r="AL27" s="176">
        <v>173</v>
      </c>
      <c r="AM27" s="174">
        <f t="shared" si="15"/>
        <v>0.9719101123595506</v>
      </c>
      <c r="AN27" s="175">
        <f t="shared" si="16"/>
        <v>5607</v>
      </c>
      <c r="AO27" s="176">
        <f t="shared" ref="AO27:AO38" si="51">SUM(F27,K27,P27,U27,Z27,AE27,AJ27)</f>
        <v>446</v>
      </c>
      <c r="AP27" s="174">
        <f t="shared" si="17"/>
        <v>7.9543427858034602E-2</v>
      </c>
      <c r="AQ27" s="203">
        <f t="shared" ref="AQ27:AQ38" si="52">SUM(H27,M27,R27,W27,AB27,AG27,AL27)</f>
        <v>5161</v>
      </c>
      <c r="AR27" s="174">
        <f t="shared" si="18"/>
        <v>0.92045657214196541</v>
      </c>
      <c r="AS27" s="69"/>
      <c r="AT27" s="282">
        <v>8</v>
      </c>
      <c r="AU27" s="343" t="s">
        <v>51</v>
      </c>
      <c r="AV27" s="8" t="s">
        <v>134</v>
      </c>
      <c r="AW27" s="140">
        <v>5378</v>
      </c>
      <c r="AX27" s="28">
        <v>471</v>
      </c>
      <c r="AY27" s="63">
        <v>8.757902566009669E-2</v>
      </c>
      <c r="AZ27" s="28">
        <v>4907</v>
      </c>
      <c r="BA27" s="63">
        <v>0.91242097433990332</v>
      </c>
      <c r="BB27" s="2">
        <v>22</v>
      </c>
      <c r="BC27" s="8" t="s">
        <v>56</v>
      </c>
      <c r="BD27" s="27">
        <f t="shared" si="19"/>
        <v>0.19145220588235295</v>
      </c>
      <c r="BE27" s="27">
        <f t="shared" si="20"/>
        <v>0.21067096285064443</v>
      </c>
      <c r="BF27" s="27">
        <f t="shared" si="21"/>
        <v>0.8085477941176471</v>
      </c>
      <c r="BG27" s="27">
        <f t="shared" si="22"/>
        <v>0.78932903714935554</v>
      </c>
      <c r="BH27" s="27">
        <f t="shared" si="23"/>
        <v>2.2367429002261876E-2</v>
      </c>
      <c r="BI27" s="27">
        <f t="shared" si="24"/>
        <v>2.3195572824679149E-2</v>
      </c>
      <c r="BJ27" s="27">
        <f t="shared" si="25"/>
        <v>0.97763257099773815</v>
      </c>
      <c r="BK27" s="27">
        <f t="shared" si="26"/>
        <v>0.9768044271753209</v>
      </c>
      <c r="BM27" s="56" t="s">
        <v>19</v>
      </c>
      <c r="BN27" s="27">
        <f t="shared" si="27"/>
        <v>0.19356307879155912</v>
      </c>
      <c r="BO27" s="27">
        <f t="shared" si="28"/>
        <v>0.20391906961924486</v>
      </c>
      <c r="BP27" s="137">
        <f t="shared" si="29"/>
        <v>-0.99999999999999811</v>
      </c>
      <c r="BQ27" s="27">
        <f t="shared" si="30"/>
        <v>0.8064369212084409</v>
      </c>
      <c r="BR27" s="27">
        <f t="shared" si="31"/>
        <v>0.79608093038075511</v>
      </c>
      <c r="BS27" s="137">
        <f t="shared" si="32"/>
        <v>1.0000000000000009</v>
      </c>
      <c r="BT27" s="27">
        <f t="shared" si="33"/>
        <v>4.8262548262548263E-2</v>
      </c>
      <c r="BU27" s="27">
        <f t="shared" si="34"/>
        <v>5.5388659406684193E-2</v>
      </c>
      <c r="BV27" s="137">
        <f t="shared" si="35"/>
        <v>-0.7</v>
      </c>
      <c r="BW27" s="27">
        <f t="shared" si="36"/>
        <v>0.95173745173745172</v>
      </c>
      <c r="BX27" s="27">
        <f t="shared" si="37"/>
        <v>0.94461134059331586</v>
      </c>
      <c r="BY27" s="137">
        <f t="shared" si="38"/>
        <v>0.70000000000000062</v>
      </c>
      <c r="BZ27" s="2"/>
      <c r="CA27" s="56" t="s">
        <v>19</v>
      </c>
      <c r="CB27" s="27">
        <f t="shared" si="39"/>
        <v>0.18832275871250551</v>
      </c>
      <c r="CC27" s="27">
        <f t="shared" si="40"/>
        <v>0.19584409620572871</v>
      </c>
      <c r="CD27" s="137">
        <f t="shared" si="41"/>
        <v>-0.80000000000000071</v>
      </c>
      <c r="CE27" s="27">
        <f t="shared" si="42"/>
        <v>0.81167724128749452</v>
      </c>
      <c r="CF27" s="27">
        <f t="shared" si="43"/>
        <v>0.80415590379427127</v>
      </c>
      <c r="CG27" s="137">
        <f t="shared" si="44"/>
        <v>0.80000000000000071</v>
      </c>
      <c r="CH27" s="27">
        <f t="shared" si="45"/>
        <v>1.628940875624147E-2</v>
      </c>
      <c r="CI27" s="27">
        <f t="shared" si="46"/>
        <v>1.7281807942984805E-2</v>
      </c>
      <c r="CJ27" s="137">
        <f t="shared" si="47"/>
        <v>-0.10000000000000009</v>
      </c>
      <c r="CK27" s="27">
        <f t="shared" si="48"/>
        <v>0.98371059124375848</v>
      </c>
      <c r="CL27" s="27">
        <f t="shared" si="49"/>
        <v>0.98271819205701516</v>
      </c>
      <c r="CM27" s="137">
        <f t="shared" si="50"/>
        <v>0.10000000000000009</v>
      </c>
      <c r="CN27" s="108">
        <v>0</v>
      </c>
    </row>
    <row r="28" spans="2:92" ht="13.5" customHeight="1">
      <c r="B28" s="283"/>
      <c r="C28" s="344"/>
      <c r="D28" s="49" t="s">
        <v>135</v>
      </c>
      <c r="E28" s="224">
        <v>4</v>
      </c>
      <c r="F28" s="212">
        <v>0</v>
      </c>
      <c r="G28" s="177">
        <f t="shared" si="2"/>
        <v>0</v>
      </c>
      <c r="H28" s="212">
        <v>4</v>
      </c>
      <c r="I28" s="177">
        <f t="shared" si="3"/>
        <v>1</v>
      </c>
      <c r="J28" s="224">
        <v>10</v>
      </c>
      <c r="K28" s="212">
        <v>0</v>
      </c>
      <c r="L28" s="177">
        <f t="shared" si="4"/>
        <v>0</v>
      </c>
      <c r="M28" s="212">
        <v>10</v>
      </c>
      <c r="N28" s="177">
        <f t="shared" si="5"/>
        <v>1</v>
      </c>
      <c r="O28" s="224">
        <v>1042</v>
      </c>
      <c r="P28" s="212">
        <v>16</v>
      </c>
      <c r="Q28" s="177">
        <f t="shared" si="6"/>
        <v>1.5355086372360844E-2</v>
      </c>
      <c r="R28" s="212">
        <v>1026</v>
      </c>
      <c r="S28" s="177">
        <f t="shared" si="7"/>
        <v>0.98464491362763917</v>
      </c>
      <c r="T28" s="224">
        <v>651</v>
      </c>
      <c r="U28" s="212">
        <v>9</v>
      </c>
      <c r="V28" s="177">
        <f t="shared" si="8"/>
        <v>1.3824884792626729E-2</v>
      </c>
      <c r="W28" s="212">
        <v>642</v>
      </c>
      <c r="X28" s="177">
        <f t="shared" si="9"/>
        <v>0.98617511520737322</v>
      </c>
      <c r="Y28" s="224">
        <v>507</v>
      </c>
      <c r="Z28" s="212">
        <v>4</v>
      </c>
      <c r="AA28" s="177">
        <f t="shared" si="10"/>
        <v>7.889546351084813E-3</v>
      </c>
      <c r="AB28" s="212">
        <v>503</v>
      </c>
      <c r="AC28" s="177">
        <f t="shared" si="11"/>
        <v>0.99211045364891515</v>
      </c>
      <c r="AD28" s="224">
        <v>336</v>
      </c>
      <c r="AE28" s="212">
        <v>1</v>
      </c>
      <c r="AF28" s="177">
        <f t="shared" si="12"/>
        <v>2.976190476190476E-3</v>
      </c>
      <c r="AG28" s="212">
        <v>335</v>
      </c>
      <c r="AH28" s="177">
        <f t="shared" si="13"/>
        <v>0.99702380952380953</v>
      </c>
      <c r="AI28" s="224">
        <v>138</v>
      </c>
      <c r="AJ28" s="212">
        <v>1</v>
      </c>
      <c r="AK28" s="177">
        <f t="shared" si="14"/>
        <v>7.246376811594203E-3</v>
      </c>
      <c r="AL28" s="212">
        <v>137</v>
      </c>
      <c r="AM28" s="177">
        <f t="shared" si="15"/>
        <v>0.99275362318840576</v>
      </c>
      <c r="AN28" s="224">
        <f t="shared" si="16"/>
        <v>2688</v>
      </c>
      <c r="AO28" s="212">
        <f t="shared" si="51"/>
        <v>31</v>
      </c>
      <c r="AP28" s="177">
        <f t="shared" si="17"/>
        <v>1.1532738095238096E-2</v>
      </c>
      <c r="AQ28" s="211">
        <f t="shared" si="52"/>
        <v>2657</v>
      </c>
      <c r="AR28" s="177">
        <f t="shared" si="18"/>
        <v>0.98846726190476186</v>
      </c>
      <c r="AS28" s="69"/>
      <c r="AT28" s="283"/>
      <c r="AU28" s="344"/>
      <c r="AV28" s="8" t="s">
        <v>135</v>
      </c>
      <c r="AW28" s="140">
        <v>2979</v>
      </c>
      <c r="AX28" s="28">
        <v>29</v>
      </c>
      <c r="AY28" s="63">
        <v>9.7348103390399471E-3</v>
      </c>
      <c r="AZ28" s="28">
        <v>2950</v>
      </c>
      <c r="BA28" s="63">
        <v>0.99026518966096</v>
      </c>
      <c r="BB28" s="2">
        <v>23</v>
      </c>
      <c r="BC28" s="8" t="s">
        <v>113</v>
      </c>
      <c r="BD28" s="27">
        <f t="shared" si="19"/>
        <v>0.15928832444737315</v>
      </c>
      <c r="BE28" s="27">
        <f t="shared" si="20"/>
        <v>0.17206194959003948</v>
      </c>
      <c r="BF28" s="27">
        <f t="shared" si="21"/>
        <v>0.84071167555262682</v>
      </c>
      <c r="BG28" s="27">
        <f t="shared" si="22"/>
        <v>0.82793805040996049</v>
      </c>
      <c r="BH28" s="27">
        <f t="shared" si="23"/>
        <v>6.4176402830343916E-3</v>
      </c>
      <c r="BI28" s="27">
        <f t="shared" si="24"/>
        <v>8.2507001740973439E-3</v>
      </c>
      <c r="BJ28" s="27">
        <f t="shared" si="25"/>
        <v>0.99358235971696562</v>
      </c>
      <c r="BK28" s="27">
        <f t="shared" si="26"/>
        <v>0.99174929982590265</v>
      </c>
      <c r="BM28" s="56" t="s">
        <v>24</v>
      </c>
      <c r="BN28" s="27">
        <f t="shared" si="27"/>
        <v>0.21708124628576281</v>
      </c>
      <c r="BO28" s="27">
        <f t="shared" si="28"/>
        <v>0.20771800281293953</v>
      </c>
      <c r="BP28" s="137">
        <f t="shared" si="29"/>
        <v>0.9000000000000008</v>
      </c>
      <c r="BQ28" s="27">
        <f t="shared" si="30"/>
        <v>0.78291875371423725</v>
      </c>
      <c r="BR28" s="27">
        <f t="shared" si="31"/>
        <v>0.79228199718706049</v>
      </c>
      <c r="BS28" s="137">
        <f t="shared" si="32"/>
        <v>-0.9000000000000008</v>
      </c>
      <c r="BT28" s="27">
        <f t="shared" si="33"/>
        <v>1.5653389238294898E-2</v>
      </c>
      <c r="BU28" s="27">
        <f t="shared" si="34"/>
        <v>1.6137496720020992E-2</v>
      </c>
      <c r="BV28" s="137">
        <f t="shared" si="35"/>
        <v>0</v>
      </c>
      <c r="BW28" s="27">
        <f t="shared" si="36"/>
        <v>0.98434661076170515</v>
      </c>
      <c r="BX28" s="27">
        <f t="shared" si="37"/>
        <v>0.98386250327997904</v>
      </c>
      <c r="BY28" s="137">
        <f t="shared" si="38"/>
        <v>0</v>
      </c>
      <c r="BZ28" s="2"/>
      <c r="CA28" s="56" t="s">
        <v>24</v>
      </c>
      <c r="CB28" s="27">
        <f t="shared" si="39"/>
        <v>0.18832275871250551</v>
      </c>
      <c r="CC28" s="27">
        <f t="shared" si="40"/>
        <v>0.19584409620572871</v>
      </c>
      <c r="CD28" s="137">
        <f t="shared" si="41"/>
        <v>-0.80000000000000071</v>
      </c>
      <c r="CE28" s="27">
        <f t="shared" si="42"/>
        <v>0.81167724128749452</v>
      </c>
      <c r="CF28" s="27">
        <f t="shared" si="43"/>
        <v>0.80415590379427127</v>
      </c>
      <c r="CG28" s="137">
        <f t="shared" si="44"/>
        <v>0.80000000000000071</v>
      </c>
      <c r="CH28" s="27">
        <f t="shared" si="45"/>
        <v>1.628940875624147E-2</v>
      </c>
      <c r="CI28" s="27">
        <f t="shared" si="46"/>
        <v>1.7281807942984805E-2</v>
      </c>
      <c r="CJ28" s="137">
        <f t="shared" si="47"/>
        <v>-0.10000000000000009</v>
      </c>
      <c r="CK28" s="27">
        <f t="shared" si="48"/>
        <v>0.98371059124375848</v>
      </c>
      <c r="CL28" s="27">
        <f t="shared" si="49"/>
        <v>0.98271819205701516</v>
      </c>
      <c r="CM28" s="137">
        <f t="shared" si="50"/>
        <v>0.10000000000000009</v>
      </c>
      <c r="CN28" s="108">
        <v>0</v>
      </c>
    </row>
    <row r="29" spans="2:92" ht="13.5" customHeight="1">
      <c r="B29" s="284"/>
      <c r="C29" s="345"/>
      <c r="D29" s="53" t="s">
        <v>67</v>
      </c>
      <c r="E29" s="181">
        <v>13</v>
      </c>
      <c r="F29" s="182">
        <v>0</v>
      </c>
      <c r="G29" s="180">
        <f t="shared" si="2"/>
        <v>0</v>
      </c>
      <c r="H29" s="182">
        <v>13</v>
      </c>
      <c r="I29" s="180">
        <f t="shared" si="3"/>
        <v>1</v>
      </c>
      <c r="J29" s="181">
        <v>33</v>
      </c>
      <c r="K29" s="182">
        <v>2</v>
      </c>
      <c r="L29" s="180">
        <f t="shared" si="4"/>
        <v>6.0606060606060608E-2</v>
      </c>
      <c r="M29" s="182">
        <v>31</v>
      </c>
      <c r="N29" s="180">
        <f t="shared" si="5"/>
        <v>0.93939393939393945</v>
      </c>
      <c r="O29" s="181">
        <v>3279</v>
      </c>
      <c r="P29" s="182">
        <v>244</v>
      </c>
      <c r="Q29" s="180">
        <f t="shared" si="6"/>
        <v>7.4412930771576694E-2</v>
      </c>
      <c r="R29" s="182">
        <v>3035</v>
      </c>
      <c r="S29" s="180">
        <f t="shared" si="7"/>
        <v>0.92558706922842326</v>
      </c>
      <c r="T29" s="181">
        <v>2282</v>
      </c>
      <c r="U29" s="182">
        <v>130</v>
      </c>
      <c r="V29" s="180">
        <f t="shared" si="8"/>
        <v>5.696757230499562E-2</v>
      </c>
      <c r="W29" s="182">
        <v>2152</v>
      </c>
      <c r="X29" s="180">
        <f t="shared" si="9"/>
        <v>0.94303242769500439</v>
      </c>
      <c r="Y29" s="181">
        <v>1505</v>
      </c>
      <c r="Z29" s="182">
        <v>71</v>
      </c>
      <c r="AA29" s="180">
        <f t="shared" si="10"/>
        <v>4.7176079734219271E-2</v>
      </c>
      <c r="AB29" s="182">
        <v>1434</v>
      </c>
      <c r="AC29" s="180">
        <f t="shared" si="11"/>
        <v>0.95282392026578078</v>
      </c>
      <c r="AD29" s="181">
        <v>867</v>
      </c>
      <c r="AE29" s="182">
        <v>24</v>
      </c>
      <c r="AF29" s="180">
        <f t="shared" si="12"/>
        <v>2.768166089965398E-2</v>
      </c>
      <c r="AG29" s="182">
        <v>843</v>
      </c>
      <c r="AH29" s="180">
        <f t="shared" si="13"/>
        <v>0.97231833910034604</v>
      </c>
      <c r="AI29" s="181">
        <v>316</v>
      </c>
      <c r="AJ29" s="182">
        <v>6</v>
      </c>
      <c r="AK29" s="180">
        <f t="shared" si="14"/>
        <v>1.8987341772151899E-2</v>
      </c>
      <c r="AL29" s="182">
        <v>310</v>
      </c>
      <c r="AM29" s="180">
        <f t="shared" si="15"/>
        <v>0.98101265822784811</v>
      </c>
      <c r="AN29" s="181">
        <f t="shared" si="16"/>
        <v>8295</v>
      </c>
      <c r="AO29" s="182">
        <f t="shared" si="51"/>
        <v>477</v>
      </c>
      <c r="AP29" s="180">
        <f t="shared" si="17"/>
        <v>5.7504520795660034E-2</v>
      </c>
      <c r="AQ29" s="220">
        <f t="shared" si="52"/>
        <v>7818</v>
      </c>
      <c r="AR29" s="180">
        <f t="shared" si="18"/>
        <v>0.94249547920433996</v>
      </c>
      <c r="AS29" s="69"/>
      <c r="AT29" s="284"/>
      <c r="AU29" s="345"/>
      <c r="AV29" s="110" t="s">
        <v>67</v>
      </c>
      <c r="AW29" s="140">
        <v>8357</v>
      </c>
      <c r="AX29" s="28">
        <v>500</v>
      </c>
      <c r="AY29" s="63">
        <v>5.9830082565513941E-2</v>
      </c>
      <c r="AZ29" s="28">
        <v>7857</v>
      </c>
      <c r="BA29" s="63">
        <v>0.94016991743448608</v>
      </c>
      <c r="BB29" s="2">
        <v>24</v>
      </c>
      <c r="BC29" s="8" t="s">
        <v>114</v>
      </c>
      <c r="BD29" s="27">
        <f t="shared" si="19"/>
        <v>0.16011527377521614</v>
      </c>
      <c r="BE29" s="27">
        <f t="shared" si="20"/>
        <v>0.17578125</v>
      </c>
      <c r="BF29" s="27">
        <f t="shared" si="21"/>
        <v>0.83988472622478383</v>
      </c>
      <c r="BG29" s="27">
        <f t="shared" si="22"/>
        <v>0.82421875</v>
      </c>
      <c r="BH29" s="27">
        <f t="shared" si="23"/>
        <v>6.4358632933865954E-3</v>
      </c>
      <c r="BI29" s="27">
        <f t="shared" si="24"/>
        <v>5.47112462006079E-3</v>
      </c>
      <c r="BJ29" s="27">
        <f t="shared" si="25"/>
        <v>0.99356413670661337</v>
      </c>
      <c r="BK29" s="27">
        <f t="shared" si="26"/>
        <v>0.99452887537993917</v>
      </c>
      <c r="BM29" s="56" t="s">
        <v>15</v>
      </c>
      <c r="BN29" s="27">
        <f t="shared" si="27"/>
        <v>0.14559317418534992</v>
      </c>
      <c r="BO29" s="27">
        <f t="shared" si="28"/>
        <v>0.15249813571961224</v>
      </c>
      <c r="BP29" s="137">
        <f t="shared" si="29"/>
        <v>-0.60000000000000053</v>
      </c>
      <c r="BQ29" s="27">
        <f t="shared" si="30"/>
        <v>0.85440682581465011</v>
      </c>
      <c r="BR29" s="27">
        <f t="shared" si="31"/>
        <v>0.84750186428038776</v>
      </c>
      <c r="BS29" s="137">
        <f t="shared" si="32"/>
        <v>0.60000000000000053</v>
      </c>
      <c r="BT29" s="27">
        <f t="shared" si="33"/>
        <v>5.6045790603386596E-3</v>
      </c>
      <c r="BU29" s="27">
        <f t="shared" si="34"/>
        <v>5.6490792000903857E-3</v>
      </c>
      <c r="BV29" s="137">
        <f t="shared" si="35"/>
        <v>0</v>
      </c>
      <c r="BW29" s="27">
        <f t="shared" si="36"/>
        <v>0.99439542093966138</v>
      </c>
      <c r="BX29" s="27">
        <f t="shared" si="37"/>
        <v>0.99435092079990961</v>
      </c>
      <c r="BY29" s="137">
        <f t="shared" si="38"/>
        <v>0</v>
      </c>
      <c r="BZ29" s="2"/>
      <c r="CA29" s="56" t="s">
        <v>15</v>
      </c>
      <c r="CB29" s="27">
        <f t="shared" si="39"/>
        <v>0.18832275871250551</v>
      </c>
      <c r="CC29" s="27">
        <f t="shared" si="40"/>
        <v>0.19584409620572871</v>
      </c>
      <c r="CD29" s="137">
        <f t="shared" si="41"/>
        <v>-0.80000000000000071</v>
      </c>
      <c r="CE29" s="27">
        <f t="shared" si="42"/>
        <v>0.81167724128749452</v>
      </c>
      <c r="CF29" s="27">
        <f t="shared" si="43"/>
        <v>0.80415590379427127</v>
      </c>
      <c r="CG29" s="137">
        <f t="shared" si="44"/>
        <v>0.80000000000000071</v>
      </c>
      <c r="CH29" s="27">
        <f t="shared" si="45"/>
        <v>1.628940875624147E-2</v>
      </c>
      <c r="CI29" s="27">
        <f t="shared" si="46"/>
        <v>1.7281807942984805E-2</v>
      </c>
      <c r="CJ29" s="137">
        <f t="shared" si="47"/>
        <v>-0.10000000000000009</v>
      </c>
      <c r="CK29" s="27">
        <f t="shared" si="48"/>
        <v>0.98371059124375848</v>
      </c>
      <c r="CL29" s="27">
        <f t="shared" si="49"/>
        <v>0.98271819205701516</v>
      </c>
      <c r="CM29" s="137">
        <f t="shared" si="50"/>
        <v>0.10000000000000009</v>
      </c>
      <c r="CN29" s="108">
        <v>0</v>
      </c>
    </row>
    <row r="30" spans="2:92" ht="13.5" customHeight="1">
      <c r="B30" s="282">
        <v>9</v>
      </c>
      <c r="C30" s="343" t="s">
        <v>104</v>
      </c>
      <c r="D30" s="54" t="s">
        <v>134</v>
      </c>
      <c r="E30" s="175">
        <v>4</v>
      </c>
      <c r="F30" s="176">
        <v>0</v>
      </c>
      <c r="G30" s="174">
        <f t="shared" si="2"/>
        <v>0</v>
      </c>
      <c r="H30" s="176">
        <v>4</v>
      </c>
      <c r="I30" s="174">
        <f t="shared" si="3"/>
        <v>1</v>
      </c>
      <c r="J30" s="175">
        <v>13</v>
      </c>
      <c r="K30" s="176">
        <v>2</v>
      </c>
      <c r="L30" s="174">
        <f t="shared" si="4"/>
        <v>0.15384615384615385</v>
      </c>
      <c r="M30" s="176">
        <v>11</v>
      </c>
      <c r="N30" s="174">
        <f t="shared" si="5"/>
        <v>0.84615384615384615</v>
      </c>
      <c r="O30" s="175">
        <v>1077</v>
      </c>
      <c r="P30" s="176">
        <v>195</v>
      </c>
      <c r="Q30" s="174">
        <f t="shared" si="6"/>
        <v>0.18105849582172701</v>
      </c>
      <c r="R30" s="176">
        <v>882</v>
      </c>
      <c r="S30" s="174">
        <f t="shared" si="7"/>
        <v>0.81894150417827294</v>
      </c>
      <c r="T30" s="175">
        <v>842</v>
      </c>
      <c r="U30" s="176">
        <v>160</v>
      </c>
      <c r="V30" s="174">
        <f t="shared" si="8"/>
        <v>0.19002375296912113</v>
      </c>
      <c r="W30" s="176">
        <v>682</v>
      </c>
      <c r="X30" s="174">
        <f t="shared" si="9"/>
        <v>0.80997624703087889</v>
      </c>
      <c r="Y30" s="175">
        <v>484</v>
      </c>
      <c r="Z30" s="176">
        <v>85</v>
      </c>
      <c r="AA30" s="174">
        <f t="shared" si="10"/>
        <v>0.1756198347107438</v>
      </c>
      <c r="AB30" s="176">
        <v>399</v>
      </c>
      <c r="AC30" s="174">
        <f t="shared" si="11"/>
        <v>0.82438016528925617</v>
      </c>
      <c r="AD30" s="175">
        <v>204</v>
      </c>
      <c r="AE30" s="176">
        <v>25</v>
      </c>
      <c r="AF30" s="174">
        <f t="shared" si="12"/>
        <v>0.12254901960784313</v>
      </c>
      <c r="AG30" s="176">
        <v>179</v>
      </c>
      <c r="AH30" s="174">
        <f t="shared" si="13"/>
        <v>0.87745098039215685</v>
      </c>
      <c r="AI30" s="175">
        <v>81</v>
      </c>
      <c r="AJ30" s="176">
        <v>8</v>
      </c>
      <c r="AK30" s="174">
        <f t="shared" si="14"/>
        <v>9.8765432098765427E-2</v>
      </c>
      <c r="AL30" s="176">
        <v>73</v>
      </c>
      <c r="AM30" s="174">
        <f t="shared" si="15"/>
        <v>0.90123456790123457</v>
      </c>
      <c r="AN30" s="175">
        <f t="shared" si="16"/>
        <v>2705</v>
      </c>
      <c r="AO30" s="176">
        <f t="shared" si="51"/>
        <v>475</v>
      </c>
      <c r="AP30" s="174">
        <f t="shared" si="17"/>
        <v>0.1756007393715342</v>
      </c>
      <c r="AQ30" s="203">
        <f t="shared" si="52"/>
        <v>2230</v>
      </c>
      <c r="AR30" s="174">
        <f t="shared" si="18"/>
        <v>0.8243992606284658</v>
      </c>
      <c r="AS30" s="69"/>
      <c r="AT30" s="282">
        <v>9</v>
      </c>
      <c r="AU30" s="343" t="s">
        <v>104</v>
      </c>
      <c r="AV30" s="8" t="s">
        <v>134</v>
      </c>
      <c r="AW30" s="140">
        <v>2722</v>
      </c>
      <c r="AX30" s="28">
        <v>489</v>
      </c>
      <c r="AY30" s="63">
        <v>0.17964731814842028</v>
      </c>
      <c r="AZ30" s="28">
        <v>2233</v>
      </c>
      <c r="BA30" s="63">
        <v>0.82035268185157972</v>
      </c>
      <c r="BB30" s="2">
        <v>25</v>
      </c>
      <c r="BC30" s="8" t="s">
        <v>115</v>
      </c>
      <c r="BD30" s="27">
        <f t="shared" si="19"/>
        <v>0.13349159970781593</v>
      </c>
      <c r="BE30" s="27">
        <f t="shared" si="20"/>
        <v>0.15014738393515106</v>
      </c>
      <c r="BF30" s="27">
        <f t="shared" si="21"/>
        <v>0.86650840029218412</v>
      </c>
      <c r="BG30" s="27">
        <f t="shared" si="22"/>
        <v>0.84985261606484896</v>
      </c>
      <c r="BH30" s="27">
        <f t="shared" si="23"/>
        <v>2.5665399239543727E-2</v>
      </c>
      <c r="BI30" s="27">
        <f t="shared" si="24"/>
        <v>2.0060456169277274E-2</v>
      </c>
      <c r="BJ30" s="27">
        <f t="shared" si="25"/>
        <v>0.9743346007604563</v>
      </c>
      <c r="BK30" s="27">
        <f t="shared" si="26"/>
        <v>0.97993954383072268</v>
      </c>
      <c r="BM30" s="56" t="s">
        <v>9</v>
      </c>
      <c r="BN30" s="27">
        <f t="shared" si="27"/>
        <v>0.19667774086378736</v>
      </c>
      <c r="BO30" s="27">
        <f t="shared" si="28"/>
        <v>0.19969742813918306</v>
      </c>
      <c r="BP30" s="137">
        <f t="shared" si="29"/>
        <v>-0.30000000000000027</v>
      </c>
      <c r="BQ30" s="27">
        <f t="shared" si="30"/>
        <v>0.80332225913621258</v>
      </c>
      <c r="BR30" s="27">
        <f t="shared" si="31"/>
        <v>0.80030257186081699</v>
      </c>
      <c r="BS30" s="137">
        <f t="shared" si="32"/>
        <v>0.30000000000000027</v>
      </c>
      <c r="BT30" s="27">
        <f t="shared" si="33"/>
        <v>3.1232361241768581E-2</v>
      </c>
      <c r="BU30" s="27">
        <f t="shared" si="34"/>
        <v>3.2111756168359942E-2</v>
      </c>
      <c r="BV30" s="137">
        <f t="shared" si="35"/>
        <v>-0.10000000000000009</v>
      </c>
      <c r="BW30" s="27">
        <f t="shared" si="36"/>
        <v>0.96876763875823146</v>
      </c>
      <c r="BX30" s="27">
        <f t="shared" si="37"/>
        <v>0.96788824383164007</v>
      </c>
      <c r="BY30" s="137">
        <f t="shared" si="38"/>
        <v>0.10000000000000009</v>
      </c>
      <c r="BZ30" s="2"/>
      <c r="CA30" s="56" t="s">
        <v>9</v>
      </c>
      <c r="CB30" s="27">
        <f t="shared" si="39"/>
        <v>0.18832275871250551</v>
      </c>
      <c r="CC30" s="27">
        <f t="shared" si="40"/>
        <v>0.19584409620572871</v>
      </c>
      <c r="CD30" s="137">
        <f t="shared" si="41"/>
        <v>-0.80000000000000071</v>
      </c>
      <c r="CE30" s="27">
        <f t="shared" si="42"/>
        <v>0.81167724128749452</v>
      </c>
      <c r="CF30" s="27">
        <f t="shared" si="43"/>
        <v>0.80415590379427127</v>
      </c>
      <c r="CG30" s="137">
        <f t="shared" si="44"/>
        <v>0.80000000000000071</v>
      </c>
      <c r="CH30" s="27">
        <f t="shared" si="45"/>
        <v>1.628940875624147E-2</v>
      </c>
      <c r="CI30" s="27">
        <f t="shared" si="46"/>
        <v>1.7281807942984805E-2</v>
      </c>
      <c r="CJ30" s="137">
        <f t="shared" si="47"/>
        <v>-0.10000000000000009</v>
      </c>
      <c r="CK30" s="27">
        <f t="shared" si="48"/>
        <v>0.98371059124375848</v>
      </c>
      <c r="CL30" s="27">
        <f t="shared" si="49"/>
        <v>0.98271819205701516</v>
      </c>
      <c r="CM30" s="137">
        <f t="shared" si="50"/>
        <v>0.10000000000000009</v>
      </c>
      <c r="CN30" s="108">
        <v>0</v>
      </c>
    </row>
    <row r="31" spans="2:92" ht="13.5" customHeight="1">
      <c r="B31" s="283"/>
      <c r="C31" s="344"/>
      <c r="D31" s="49" t="s">
        <v>135</v>
      </c>
      <c r="E31" s="224">
        <v>6</v>
      </c>
      <c r="F31" s="212">
        <v>0</v>
      </c>
      <c r="G31" s="199">
        <f t="shared" si="2"/>
        <v>0</v>
      </c>
      <c r="H31" s="212">
        <v>6</v>
      </c>
      <c r="I31" s="199">
        <f t="shared" si="3"/>
        <v>1</v>
      </c>
      <c r="J31" s="224">
        <v>15</v>
      </c>
      <c r="K31" s="212">
        <v>0</v>
      </c>
      <c r="L31" s="199">
        <f t="shared" si="4"/>
        <v>0</v>
      </c>
      <c r="M31" s="212">
        <v>15</v>
      </c>
      <c r="N31" s="199">
        <f t="shared" si="5"/>
        <v>1</v>
      </c>
      <c r="O31" s="224">
        <v>1003</v>
      </c>
      <c r="P31" s="212">
        <v>29</v>
      </c>
      <c r="Q31" s="199">
        <f t="shared" si="6"/>
        <v>2.8913260219341975E-2</v>
      </c>
      <c r="R31" s="212">
        <v>974</v>
      </c>
      <c r="S31" s="199">
        <f t="shared" si="7"/>
        <v>0.97108673978065807</v>
      </c>
      <c r="T31" s="224">
        <v>600</v>
      </c>
      <c r="U31" s="212">
        <v>18</v>
      </c>
      <c r="V31" s="199">
        <f t="shared" si="8"/>
        <v>0.03</v>
      </c>
      <c r="W31" s="212">
        <v>582</v>
      </c>
      <c r="X31" s="199">
        <f t="shared" si="9"/>
        <v>0.97</v>
      </c>
      <c r="Y31" s="224">
        <v>433</v>
      </c>
      <c r="Z31" s="212">
        <v>8</v>
      </c>
      <c r="AA31" s="199">
        <f t="shared" si="10"/>
        <v>1.8475750577367205E-2</v>
      </c>
      <c r="AB31" s="212">
        <v>425</v>
      </c>
      <c r="AC31" s="199">
        <f t="shared" si="11"/>
        <v>0.98152424942263283</v>
      </c>
      <c r="AD31" s="224">
        <v>252</v>
      </c>
      <c r="AE31" s="212">
        <v>1</v>
      </c>
      <c r="AF31" s="199">
        <f t="shared" si="12"/>
        <v>3.968253968253968E-3</v>
      </c>
      <c r="AG31" s="212">
        <v>251</v>
      </c>
      <c r="AH31" s="199">
        <f t="shared" si="13"/>
        <v>0.99603174603174605</v>
      </c>
      <c r="AI31" s="224">
        <v>82</v>
      </c>
      <c r="AJ31" s="212">
        <v>3</v>
      </c>
      <c r="AK31" s="199">
        <f t="shared" si="14"/>
        <v>3.6585365853658534E-2</v>
      </c>
      <c r="AL31" s="212">
        <v>79</v>
      </c>
      <c r="AM31" s="199">
        <f t="shared" si="15"/>
        <v>0.96341463414634143</v>
      </c>
      <c r="AN31" s="224">
        <f t="shared" si="16"/>
        <v>2391</v>
      </c>
      <c r="AO31" s="212">
        <f t="shared" si="51"/>
        <v>59</v>
      </c>
      <c r="AP31" s="199">
        <f t="shared" si="17"/>
        <v>2.46758678377248E-2</v>
      </c>
      <c r="AQ31" s="211">
        <f t="shared" si="52"/>
        <v>2332</v>
      </c>
      <c r="AR31" s="199">
        <f t="shared" si="18"/>
        <v>0.9753241321622752</v>
      </c>
      <c r="AS31" s="69"/>
      <c r="AT31" s="283"/>
      <c r="AU31" s="344"/>
      <c r="AV31" s="8" t="s">
        <v>135</v>
      </c>
      <c r="AW31" s="140">
        <v>2575</v>
      </c>
      <c r="AX31" s="28">
        <v>59</v>
      </c>
      <c r="AY31" s="63">
        <v>2.2912621359223301E-2</v>
      </c>
      <c r="AZ31" s="28">
        <v>2516</v>
      </c>
      <c r="BA31" s="63">
        <v>0.97708737864077666</v>
      </c>
      <c r="BB31" s="2">
        <v>26</v>
      </c>
      <c r="BC31" s="8" t="s">
        <v>30</v>
      </c>
      <c r="BD31" s="27">
        <f t="shared" si="19"/>
        <v>0.13299492385786801</v>
      </c>
      <c r="BE31" s="27">
        <f t="shared" si="20"/>
        <v>0.13955152671755724</v>
      </c>
      <c r="BF31" s="27">
        <f t="shared" si="21"/>
        <v>0.86700507614213196</v>
      </c>
      <c r="BG31" s="27">
        <f t="shared" si="22"/>
        <v>0.86044847328244278</v>
      </c>
      <c r="BH31" s="27">
        <f t="shared" si="23"/>
        <v>1.0286832853946947E-2</v>
      </c>
      <c r="BI31" s="27">
        <f t="shared" si="24"/>
        <v>1.1008728482514999E-2</v>
      </c>
      <c r="BJ31" s="27">
        <f t="shared" si="25"/>
        <v>0.98971316714605306</v>
      </c>
      <c r="BK31" s="27">
        <f t="shared" si="26"/>
        <v>0.988991271517485</v>
      </c>
      <c r="BM31" s="56" t="s">
        <v>43</v>
      </c>
      <c r="BN31" s="27">
        <f t="shared" si="27"/>
        <v>0.18715726163099239</v>
      </c>
      <c r="BO31" s="27">
        <f t="shared" si="28"/>
        <v>0.19778801843317972</v>
      </c>
      <c r="BP31" s="137">
        <f t="shared" si="29"/>
        <v>-1.100000000000001</v>
      </c>
      <c r="BQ31" s="27">
        <f t="shared" si="30"/>
        <v>0.81284273836900756</v>
      </c>
      <c r="BR31" s="27">
        <f t="shared" si="31"/>
        <v>0.80221198156682028</v>
      </c>
      <c r="BS31" s="137">
        <f t="shared" si="32"/>
        <v>1.0999999999999899</v>
      </c>
      <c r="BT31" s="27">
        <f t="shared" si="33"/>
        <v>3.6030714707619607E-2</v>
      </c>
      <c r="BU31" s="27">
        <f t="shared" si="34"/>
        <v>2.7846705266060104E-2</v>
      </c>
      <c r="BV31" s="137">
        <f t="shared" si="35"/>
        <v>0.79999999999999971</v>
      </c>
      <c r="BW31" s="27">
        <f t="shared" si="36"/>
        <v>0.96396928529238035</v>
      </c>
      <c r="BX31" s="27">
        <f t="shared" si="37"/>
        <v>0.97215329473393985</v>
      </c>
      <c r="BY31" s="137">
        <f t="shared" si="38"/>
        <v>-0.80000000000000071</v>
      </c>
      <c r="BZ31" s="2"/>
      <c r="CA31" s="56" t="s">
        <v>43</v>
      </c>
      <c r="CB31" s="27">
        <f t="shared" si="39"/>
        <v>0.18832275871250551</v>
      </c>
      <c r="CC31" s="27">
        <f t="shared" si="40"/>
        <v>0.19584409620572871</v>
      </c>
      <c r="CD31" s="137">
        <f t="shared" si="41"/>
        <v>-0.80000000000000071</v>
      </c>
      <c r="CE31" s="27">
        <f t="shared" si="42"/>
        <v>0.81167724128749452</v>
      </c>
      <c r="CF31" s="27">
        <f t="shared" si="43"/>
        <v>0.80415590379427127</v>
      </c>
      <c r="CG31" s="137">
        <f t="shared" si="44"/>
        <v>0.80000000000000071</v>
      </c>
      <c r="CH31" s="27">
        <f t="shared" si="45"/>
        <v>1.628940875624147E-2</v>
      </c>
      <c r="CI31" s="27">
        <f t="shared" si="46"/>
        <v>1.7281807942984805E-2</v>
      </c>
      <c r="CJ31" s="137">
        <f t="shared" si="47"/>
        <v>-0.10000000000000009</v>
      </c>
      <c r="CK31" s="27">
        <f t="shared" si="48"/>
        <v>0.98371059124375848</v>
      </c>
      <c r="CL31" s="27">
        <f t="shared" si="49"/>
        <v>0.98271819205701516</v>
      </c>
      <c r="CM31" s="137">
        <f t="shared" si="50"/>
        <v>0.10000000000000009</v>
      </c>
      <c r="CN31" s="108">
        <v>0</v>
      </c>
    </row>
    <row r="32" spans="2:92" ht="13.5" customHeight="1">
      <c r="B32" s="284"/>
      <c r="C32" s="345"/>
      <c r="D32" s="53" t="s">
        <v>67</v>
      </c>
      <c r="E32" s="181">
        <v>10</v>
      </c>
      <c r="F32" s="182">
        <v>0</v>
      </c>
      <c r="G32" s="180">
        <f t="shared" si="2"/>
        <v>0</v>
      </c>
      <c r="H32" s="182">
        <v>10</v>
      </c>
      <c r="I32" s="180">
        <f t="shared" si="3"/>
        <v>1</v>
      </c>
      <c r="J32" s="181">
        <v>28</v>
      </c>
      <c r="K32" s="182">
        <v>2</v>
      </c>
      <c r="L32" s="180">
        <f t="shared" si="4"/>
        <v>7.1428571428571425E-2</v>
      </c>
      <c r="M32" s="182">
        <v>26</v>
      </c>
      <c r="N32" s="180">
        <f t="shared" si="5"/>
        <v>0.9285714285714286</v>
      </c>
      <c r="O32" s="181">
        <v>2080</v>
      </c>
      <c r="P32" s="182">
        <v>224</v>
      </c>
      <c r="Q32" s="180">
        <f t="shared" si="6"/>
        <v>0.1076923076923077</v>
      </c>
      <c r="R32" s="182">
        <v>1856</v>
      </c>
      <c r="S32" s="180">
        <f t="shared" si="7"/>
        <v>0.89230769230769236</v>
      </c>
      <c r="T32" s="181">
        <v>1442</v>
      </c>
      <c r="U32" s="182">
        <v>178</v>
      </c>
      <c r="V32" s="180">
        <f t="shared" si="8"/>
        <v>0.12343966712898752</v>
      </c>
      <c r="W32" s="182">
        <v>1264</v>
      </c>
      <c r="X32" s="180">
        <f t="shared" si="9"/>
        <v>0.87656033287101254</v>
      </c>
      <c r="Y32" s="181">
        <v>917</v>
      </c>
      <c r="Z32" s="182">
        <v>93</v>
      </c>
      <c r="AA32" s="180">
        <f t="shared" si="10"/>
        <v>0.10141766630316248</v>
      </c>
      <c r="AB32" s="182">
        <v>824</v>
      </c>
      <c r="AC32" s="180">
        <f t="shared" si="11"/>
        <v>0.89858233369683749</v>
      </c>
      <c r="AD32" s="181">
        <v>456</v>
      </c>
      <c r="AE32" s="182">
        <v>26</v>
      </c>
      <c r="AF32" s="180">
        <f t="shared" si="12"/>
        <v>5.701754385964912E-2</v>
      </c>
      <c r="AG32" s="182">
        <v>430</v>
      </c>
      <c r="AH32" s="180">
        <f t="shared" si="13"/>
        <v>0.94298245614035092</v>
      </c>
      <c r="AI32" s="181">
        <v>163</v>
      </c>
      <c r="AJ32" s="182">
        <v>11</v>
      </c>
      <c r="AK32" s="180">
        <f t="shared" si="14"/>
        <v>6.7484662576687116E-2</v>
      </c>
      <c r="AL32" s="182">
        <v>152</v>
      </c>
      <c r="AM32" s="180">
        <f t="shared" si="15"/>
        <v>0.93251533742331283</v>
      </c>
      <c r="AN32" s="181">
        <f t="shared" si="16"/>
        <v>5096</v>
      </c>
      <c r="AO32" s="182">
        <f t="shared" si="51"/>
        <v>534</v>
      </c>
      <c r="AP32" s="180">
        <f t="shared" si="17"/>
        <v>0.10478806907378337</v>
      </c>
      <c r="AQ32" s="220">
        <f t="shared" si="52"/>
        <v>4562</v>
      </c>
      <c r="AR32" s="180">
        <f t="shared" si="18"/>
        <v>0.89521193092621665</v>
      </c>
      <c r="AS32" s="69"/>
      <c r="AT32" s="284"/>
      <c r="AU32" s="345"/>
      <c r="AV32" s="110" t="s">
        <v>67</v>
      </c>
      <c r="AW32" s="140">
        <v>5297</v>
      </c>
      <c r="AX32" s="28">
        <v>548</v>
      </c>
      <c r="AY32" s="63">
        <v>0.10345478572777043</v>
      </c>
      <c r="AZ32" s="28">
        <v>4749</v>
      </c>
      <c r="BA32" s="63">
        <v>0.89654521427222955</v>
      </c>
      <c r="BB32" s="2">
        <v>27</v>
      </c>
      <c r="BC32" s="8" t="s">
        <v>31</v>
      </c>
      <c r="BD32" s="27">
        <f t="shared" si="19"/>
        <v>0.13268012376602328</v>
      </c>
      <c r="BE32" s="27">
        <f t="shared" si="20"/>
        <v>0.13331280788177341</v>
      </c>
      <c r="BF32" s="27">
        <f t="shared" si="21"/>
        <v>0.86731987623397677</v>
      </c>
      <c r="BG32" s="27">
        <f t="shared" si="22"/>
        <v>0.86668719211822665</v>
      </c>
      <c r="BH32" s="27">
        <f t="shared" si="23"/>
        <v>7.0367474589523062E-3</v>
      </c>
      <c r="BI32" s="27">
        <f t="shared" si="24"/>
        <v>7.2069943289224956E-3</v>
      </c>
      <c r="BJ32" s="27">
        <f t="shared" si="25"/>
        <v>0.99296325254104767</v>
      </c>
      <c r="BK32" s="27">
        <f t="shared" si="26"/>
        <v>0.99279300567107753</v>
      </c>
      <c r="BM32" s="56" t="s">
        <v>25</v>
      </c>
      <c r="BN32" s="27">
        <f t="shared" si="27"/>
        <v>0.27732024073487488</v>
      </c>
      <c r="BO32" s="27">
        <f t="shared" si="28"/>
        <v>0.28035248041775457</v>
      </c>
      <c r="BP32" s="137">
        <f t="shared" si="29"/>
        <v>-0.30000000000000027</v>
      </c>
      <c r="BQ32" s="27">
        <f t="shared" si="30"/>
        <v>0.72267975926512507</v>
      </c>
      <c r="BR32" s="27">
        <f t="shared" si="31"/>
        <v>0.71964751958224538</v>
      </c>
      <c r="BS32" s="137">
        <f t="shared" si="32"/>
        <v>0.30000000000000027</v>
      </c>
      <c r="BT32" s="27">
        <f t="shared" si="33"/>
        <v>3.1722791605661299E-2</v>
      </c>
      <c r="BU32" s="27">
        <f t="shared" si="34"/>
        <v>3.1521242576518956E-2</v>
      </c>
      <c r="BV32" s="137">
        <f t="shared" si="35"/>
        <v>0</v>
      </c>
      <c r="BW32" s="27">
        <f t="shared" si="36"/>
        <v>0.96827720839433873</v>
      </c>
      <c r="BX32" s="27">
        <f t="shared" si="37"/>
        <v>0.968478757423481</v>
      </c>
      <c r="BY32" s="137">
        <f t="shared" si="38"/>
        <v>0</v>
      </c>
      <c r="BZ32" s="2"/>
      <c r="CA32" s="56" t="s">
        <v>25</v>
      </c>
      <c r="CB32" s="27">
        <f t="shared" si="39"/>
        <v>0.18832275871250551</v>
      </c>
      <c r="CC32" s="27">
        <f t="shared" si="40"/>
        <v>0.19584409620572871</v>
      </c>
      <c r="CD32" s="137">
        <f t="shared" si="41"/>
        <v>-0.80000000000000071</v>
      </c>
      <c r="CE32" s="27">
        <f t="shared" si="42"/>
        <v>0.81167724128749452</v>
      </c>
      <c r="CF32" s="27">
        <f t="shared" si="43"/>
        <v>0.80415590379427127</v>
      </c>
      <c r="CG32" s="137">
        <f t="shared" si="44"/>
        <v>0.80000000000000071</v>
      </c>
      <c r="CH32" s="27">
        <f t="shared" si="45"/>
        <v>1.628940875624147E-2</v>
      </c>
      <c r="CI32" s="27">
        <f t="shared" si="46"/>
        <v>1.7281807942984805E-2</v>
      </c>
      <c r="CJ32" s="137">
        <f t="shared" si="47"/>
        <v>-0.10000000000000009</v>
      </c>
      <c r="CK32" s="27">
        <f t="shared" si="48"/>
        <v>0.98371059124375848</v>
      </c>
      <c r="CL32" s="27">
        <f t="shared" si="49"/>
        <v>0.98271819205701516</v>
      </c>
      <c r="CM32" s="137">
        <f t="shared" si="50"/>
        <v>0.10000000000000009</v>
      </c>
      <c r="CN32" s="108">
        <v>0</v>
      </c>
    </row>
    <row r="33" spans="2:92" ht="13.5" customHeight="1">
      <c r="B33" s="282">
        <v>10</v>
      </c>
      <c r="C33" s="343" t="s">
        <v>52</v>
      </c>
      <c r="D33" s="54" t="s">
        <v>134</v>
      </c>
      <c r="E33" s="175">
        <v>10</v>
      </c>
      <c r="F33" s="176">
        <v>1</v>
      </c>
      <c r="G33" s="174">
        <f t="shared" si="2"/>
        <v>0.1</v>
      </c>
      <c r="H33" s="176">
        <v>9</v>
      </c>
      <c r="I33" s="174">
        <f t="shared" si="3"/>
        <v>0.9</v>
      </c>
      <c r="J33" s="175">
        <v>30</v>
      </c>
      <c r="K33" s="176">
        <v>3</v>
      </c>
      <c r="L33" s="174">
        <f t="shared" si="4"/>
        <v>0.1</v>
      </c>
      <c r="M33" s="176">
        <v>27</v>
      </c>
      <c r="N33" s="174">
        <f t="shared" si="5"/>
        <v>0.9</v>
      </c>
      <c r="O33" s="175">
        <v>3095</v>
      </c>
      <c r="P33" s="176">
        <v>720</v>
      </c>
      <c r="Q33" s="174">
        <f t="shared" si="6"/>
        <v>0.23263327948303716</v>
      </c>
      <c r="R33" s="176">
        <v>2375</v>
      </c>
      <c r="S33" s="174">
        <f t="shared" si="7"/>
        <v>0.76736672051696286</v>
      </c>
      <c r="T33" s="175">
        <v>2439</v>
      </c>
      <c r="U33" s="176">
        <v>572</v>
      </c>
      <c r="V33" s="174">
        <f t="shared" si="8"/>
        <v>0.23452234522345222</v>
      </c>
      <c r="W33" s="176">
        <v>1867</v>
      </c>
      <c r="X33" s="174">
        <f t="shared" si="9"/>
        <v>0.76547765477654772</v>
      </c>
      <c r="Y33" s="175">
        <v>1458</v>
      </c>
      <c r="Z33" s="176">
        <v>316</v>
      </c>
      <c r="AA33" s="174">
        <f t="shared" si="10"/>
        <v>0.2167352537722908</v>
      </c>
      <c r="AB33" s="176">
        <v>1142</v>
      </c>
      <c r="AC33" s="174">
        <f t="shared" si="11"/>
        <v>0.78326474622770914</v>
      </c>
      <c r="AD33" s="175">
        <v>626</v>
      </c>
      <c r="AE33" s="176">
        <v>83</v>
      </c>
      <c r="AF33" s="174">
        <f t="shared" si="12"/>
        <v>0.13258785942492013</v>
      </c>
      <c r="AG33" s="176">
        <v>543</v>
      </c>
      <c r="AH33" s="174">
        <f t="shared" si="13"/>
        <v>0.86741214057507987</v>
      </c>
      <c r="AI33" s="175">
        <v>187</v>
      </c>
      <c r="AJ33" s="176">
        <v>11</v>
      </c>
      <c r="AK33" s="174">
        <f t="shared" si="14"/>
        <v>5.8823529411764705E-2</v>
      </c>
      <c r="AL33" s="176">
        <v>176</v>
      </c>
      <c r="AM33" s="174">
        <f t="shared" si="15"/>
        <v>0.94117647058823528</v>
      </c>
      <c r="AN33" s="175">
        <f t="shared" si="16"/>
        <v>7845</v>
      </c>
      <c r="AO33" s="176">
        <f t="shared" si="51"/>
        <v>1706</v>
      </c>
      <c r="AP33" s="174">
        <f t="shared" si="17"/>
        <v>0.21746335245379222</v>
      </c>
      <c r="AQ33" s="203">
        <f t="shared" si="52"/>
        <v>6139</v>
      </c>
      <c r="AR33" s="174">
        <f t="shared" si="18"/>
        <v>0.78253664754620778</v>
      </c>
      <c r="AS33" s="69"/>
      <c r="AT33" s="282">
        <v>10</v>
      </c>
      <c r="AU33" s="343" t="s">
        <v>52</v>
      </c>
      <c r="AV33" s="8" t="s">
        <v>134</v>
      </c>
      <c r="AW33" s="140">
        <v>7455</v>
      </c>
      <c r="AX33" s="28">
        <v>1666</v>
      </c>
      <c r="AY33" s="63">
        <v>0.22347417840375586</v>
      </c>
      <c r="AZ33" s="28">
        <v>5789</v>
      </c>
      <c r="BA33" s="63">
        <v>0.77652582159624417</v>
      </c>
      <c r="BB33" s="2">
        <v>28</v>
      </c>
      <c r="BC33" s="8" t="s">
        <v>32</v>
      </c>
      <c r="BD33" s="27">
        <f t="shared" si="19"/>
        <v>9.8713596569590847E-2</v>
      </c>
      <c r="BE33" s="27">
        <f t="shared" si="20"/>
        <v>0.10045832943597419</v>
      </c>
      <c r="BF33" s="27">
        <f t="shared" si="21"/>
        <v>0.90128640343040911</v>
      </c>
      <c r="BG33" s="27">
        <f t="shared" si="22"/>
        <v>0.89954167056402579</v>
      </c>
      <c r="BH33" s="27">
        <f t="shared" si="23"/>
        <v>6.7810683642402433E-3</v>
      </c>
      <c r="BI33" s="27">
        <f t="shared" si="24"/>
        <v>5.2239780592921508E-3</v>
      </c>
      <c r="BJ33" s="27">
        <f t="shared" si="25"/>
        <v>0.99321893163575981</v>
      </c>
      <c r="BK33" s="27">
        <f t="shared" si="26"/>
        <v>0.9947760219407078</v>
      </c>
      <c r="BM33" s="56" t="s">
        <v>20</v>
      </c>
      <c r="BN33" s="27">
        <f t="shared" si="27"/>
        <v>0.21740458015267175</v>
      </c>
      <c r="BO33" s="27">
        <f t="shared" si="28"/>
        <v>0.22682872435325602</v>
      </c>
      <c r="BP33" s="137">
        <f t="shared" si="29"/>
        <v>-1.0000000000000009</v>
      </c>
      <c r="BQ33" s="27">
        <f t="shared" si="30"/>
        <v>0.78259541984732828</v>
      </c>
      <c r="BR33" s="27">
        <f t="shared" si="31"/>
        <v>0.77317127564674393</v>
      </c>
      <c r="BS33" s="137">
        <f t="shared" si="32"/>
        <v>1.0000000000000009</v>
      </c>
      <c r="BT33" s="27">
        <f t="shared" si="33"/>
        <v>1.102267807785807E-2</v>
      </c>
      <c r="BU33" s="27">
        <f t="shared" si="34"/>
        <v>1.092896174863388E-2</v>
      </c>
      <c r="BV33" s="137">
        <f t="shared" si="35"/>
        <v>0</v>
      </c>
      <c r="BW33" s="27">
        <f t="shared" si="36"/>
        <v>0.98897732192214194</v>
      </c>
      <c r="BX33" s="27">
        <f t="shared" si="37"/>
        <v>0.98907103825136611</v>
      </c>
      <c r="BY33" s="137">
        <f t="shared" si="38"/>
        <v>0</v>
      </c>
      <c r="BZ33" s="2"/>
      <c r="CA33" s="56" t="s">
        <v>20</v>
      </c>
      <c r="CB33" s="27">
        <f t="shared" si="39"/>
        <v>0.18832275871250551</v>
      </c>
      <c r="CC33" s="27">
        <f t="shared" si="40"/>
        <v>0.19584409620572871</v>
      </c>
      <c r="CD33" s="137">
        <f t="shared" si="41"/>
        <v>-0.80000000000000071</v>
      </c>
      <c r="CE33" s="27">
        <f t="shared" si="42"/>
        <v>0.81167724128749452</v>
      </c>
      <c r="CF33" s="27">
        <f t="shared" si="43"/>
        <v>0.80415590379427127</v>
      </c>
      <c r="CG33" s="137">
        <f t="shared" si="44"/>
        <v>0.80000000000000071</v>
      </c>
      <c r="CH33" s="27">
        <f t="shared" si="45"/>
        <v>1.628940875624147E-2</v>
      </c>
      <c r="CI33" s="27">
        <f t="shared" si="46"/>
        <v>1.7281807942984805E-2</v>
      </c>
      <c r="CJ33" s="137">
        <f t="shared" si="47"/>
        <v>-0.10000000000000009</v>
      </c>
      <c r="CK33" s="27">
        <f t="shared" si="48"/>
        <v>0.98371059124375848</v>
      </c>
      <c r="CL33" s="27">
        <f t="shared" si="49"/>
        <v>0.98271819205701516</v>
      </c>
      <c r="CM33" s="137">
        <f t="shared" si="50"/>
        <v>0.10000000000000009</v>
      </c>
      <c r="CN33" s="108">
        <v>0</v>
      </c>
    </row>
    <row r="34" spans="2:92" ht="13.5" customHeight="1">
      <c r="B34" s="283"/>
      <c r="C34" s="344"/>
      <c r="D34" s="49" t="s">
        <v>135</v>
      </c>
      <c r="E34" s="224">
        <v>9</v>
      </c>
      <c r="F34" s="212">
        <v>0</v>
      </c>
      <c r="G34" s="199">
        <f t="shared" si="2"/>
        <v>0</v>
      </c>
      <c r="H34" s="212">
        <v>9</v>
      </c>
      <c r="I34" s="199">
        <f t="shared" si="3"/>
        <v>1</v>
      </c>
      <c r="J34" s="224">
        <v>29</v>
      </c>
      <c r="K34" s="212">
        <v>0</v>
      </c>
      <c r="L34" s="199">
        <f t="shared" si="4"/>
        <v>0</v>
      </c>
      <c r="M34" s="212">
        <v>29</v>
      </c>
      <c r="N34" s="199">
        <f t="shared" si="5"/>
        <v>1</v>
      </c>
      <c r="O34" s="224">
        <v>2042</v>
      </c>
      <c r="P34" s="212">
        <v>29</v>
      </c>
      <c r="Q34" s="199">
        <f t="shared" si="6"/>
        <v>1.4201762977473066E-2</v>
      </c>
      <c r="R34" s="212">
        <v>2013</v>
      </c>
      <c r="S34" s="199">
        <f t="shared" si="7"/>
        <v>0.98579823702252689</v>
      </c>
      <c r="T34" s="224">
        <v>1419</v>
      </c>
      <c r="U34" s="212">
        <v>12</v>
      </c>
      <c r="V34" s="199">
        <f t="shared" si="8"/>
        <v>8.4566596194503175E-3</v>
      </c>
      <c r="W34" s="212">
        <v>1407</v>
      </c>
      <c r="X34" s="199">
        <f t="shared" si="9"/>
        <v>0.9915433403805497</v>
      </c>
      <c r="Y34" s="224">
        <v>1000</v>
      </c>
      <c r="Z34" s="212">
        <v>11</v>
      </c>
      <c r="AA34" s="199">
        <f t="shared" si="10"/>
        <v>1.0999999999999999E-2</v>
      </c>
      <c r="AB34" s="212">
        <v>989</v>
      </c>
      <c r="AC34" s="199">
        <f t="shared" si="11"/>
        <v>0.98899999999999999</v>
      </c>
      <c r="AD34" s="224">
        <v>486</v>
      </c>
      <c r="AE34" s="212">
        <v>6</v>
      </c>
      <c r="AF34" s="199">
        <f t="shared" si="12"/>
        <v>1.2345679012345678E-2</v>
      </c>
      <c r="AG34" s="212">
        <v>480</v>
      </c>
      <c r="AH34" s="199">
        <f t="shared" si="13"/>
        <v>0.98765432098765427</v>
      </c>
      <c r="AI34" s="224">
        <v>160</v>
      </c>
      <c r="AJ34" s="212">
        <v>1</v>
      </c>
      <c r="AK34" s="199">
        <f t="shared" si="14"/>
        <v>6.2500000000000003E-3</v>
      </c>
      <c r="AL34" s="212">
        <v>159</v>
      </c>
      <c r="AM34" s="199">
        <f t="shared" si="15"/>
        <v>0.99375000000000002</v>
      </c>
      <c r="AN34" s="224">
        <f t="shared" si="16"/>
        <v>5145</v>
      </c>
      <c r="AO34" s="212">
        <f t="shared" si="51"/>
        <v>59</v>
      </c>
      <c r="AP34" s="199">
        <f t="shared" si="17"/>
        <v>1.1467444120505346E-2</v>
      </c>
      <c r="AQ34" s="211">
        <f t="shared" si="52"/>
        <v>5086</v>
      </c>
      <c r="AR34" s="199">
        <f t="shared" si="18"/>
        <v>0.98853255587949462</v>
      </c>
      <c r="AS34" s="69"/>
      <c r="AT34" s="283"/>
      <c r="AU34" s="344"/>
      <c r="AV34" s="8" t="s">
        <v>135</v>
      </c>
      <c r="AW34" s="140">
        <v>5500</v>
      </c>
      <c r="AX34" s="28">
        <v>65</v>
      </c>
      <c r="AY34" s="63">
        <v>1.1818181818181818E-2</v>
      </c>
      <c r="AZ34" s="28">
        <v>5435</v>
      </c>
      <c r="BA34" s="63">
        <v>0.98818181818181816</v>
      </c>
      <c r="BB34" s="2">
        <v>29</v>
      </c>
      <c r="BC34" s="8" t="s">
        <v>33</v>
      </c>
      <c r="BD34" s="27">
        <f t="shared" si="19"/>
        <v>0.10047946633312486</v>
      </c>
      <c r="BE34" s="27">
        <f t="shared" si="20"/>
        <v>0.10703656462585034</v>
      </c>
      <c r="BF34" s="27">
        <f t="shared" si="21"/>
        <v>0.89952053366687512</v>
      </c>
      <c r="BG34" s="27">
        <f t="shared" si="22"/>
        <v>0.89296343537414968</v>
      </c>
      <c r="BH34" s="27">
        <f t="shared" si="23"/>
        <v>6.1028770706190059E-3</v>
      </c>
      <c r="BI34" s="27">
        <f t="shared" si="24"/>
        <v>6.9233367105707528E-3</v>
      </c>
      <c r="BJ34" s="27">
        <f t="shared" si="25"/>
        <v>0.99389712292938104</v>
      </c>
      <c r="BK34" s="27">
        <f t="shared" si="26"/>
        <v>0.99307666328942923</v>
      </c>
      <c r="BM34" s="56" t="s">
        <v>44</v>
      </c>
      <c r="BN34" s="27">
        <f t="shared" si="27"/>
        <v>0.14947897951850522</v>
      </c>
      <c r="BO34" s="27">
        <f t="shared" si="28"/>
        <v>0.16025641025641027</v>
      </c>
      <c r="BP34" s="137">
        <f t="shared" si="29"/>
        <v>-1.100000000000001</v>
      </c>
      <c r="BQ34" s="27">
        <f t="shared" si="30"/>
        <v>0.8505210204814948</v>
      </c>
      <c r="BR34" s="27">
        <f t="shared" si="31"/>
        <v>0.83974358974358976</v>
      </c>
      <c r="BS34" s="137">
        <f t="shared" si="32"/>
        <v>1.100000000000001</v>
      </c>
      <c r="BT34" s="27">
        <f t="shared" si="33"/>
        <v>1.4414414414414415E-2</v>
      </c>
      <c r="BU34" s="27">
        <f t="shared" si="34"/>
        <v>1.3417009305345163E-2</v>
      </c>
      <c r="BV34" s="137">
        <f t="shared" si="35"/>
        <v>0.10000000000000009</v>
      </c>
      <c r="BW34" s="27">
        <f t="shared" si="36"/>
        <v>0.98558558558558562</v>
      </c>
      <c r="BX34" s="27">
        <f t="shared" si="37"/>
        <v>0.98658299069465483</v>
      </c>
      <c r="BY34" s="137">
        <f t="shared" si="38"/>
        <v>-0.10000000000000009</v>
      </c>
      <c r="BZ34" s="2"/>
      <c r="CA34" s="56" t="s">
        <v>44</v>
      </c>
      <c r="CB34" s="27">
        <f t="shared" si="39"/>
        <v>0.18832275871250551</v>
      </c>
      <c r="CC34" s="27">
        <f t="shared" si="40"/>
        <v>0.19584409620572871</v>
      </c>
      <c r="CD34" s="137">
        <f t="shared" si="41"/>
        <v>-0.80000000000000071</v>
      </c>
      <c r="CE34" s="27">
        <f t="shared" si="42"/>
        <v>0.81167724128749452</v>
      </c>
      <c r="CF34" s="27">
        <f t="shared" si="43"/>
        <v>0.80415590379427127</v>
      </c>
      <c r="CG34" s="137">
        <f t="shared" si="44"/>
        <v>0.80000000000000071</v>
      </c>
      <c r="CH34" s="27">
        <f t="shared" si="45"/>
        <v>1.628940875624147E-2</v>
      </c>
      <c r="CI34" s="27">
        <f t="shared" si="46"/>
        <v>1.7281807942984805E-2</v>
      </c>
      <c r="CJ34" s="137">
        <f t="shared" si="47"/>
        <v>-0.10000000000000009</v>
      </c>
      <c r="CK34" s="27">
        <f t="shared" si="48"/>
        <v>0.98371059124375848</v>
      </c>
      <c r="CL34" s="27">
        <f t="shared" si="49"/>
        <v>0.98271819205701516</v>
      </c>
      <c r="CM34" s="137">
        <f t="shared" si="50"/>
        <v>0.10000000000000009</v>
      </c>
      <c r="CN34" s="108">
        <v>0</v>
      </c>
    </row>
    <row r="35" spans="2:92" ht="13.5" customHeight="1">
      <c r="B35" s="284"/>
      <c r="C35" s="345"/>
      <c r="D35" s="53" t="s">
        <v>67</v>
      </c>
      <c r="E35" s="181">
        <v>19</v>
      </c>
      <c r="F35" s="182">
        <v>1</v>
      </c>
      <c r="G35" s="180">
        <f t="shared" si="2"/>
        <v>5.2631578947368418E-2</v>
      </c>
      <c r="H35" s="182">
        <v>18</v>
      </c>
      <c r="I35" s="180">
        <f t="shared" si="3"/>
        <v>0.94736842105263153</v>
      </c>
      <c r="J35" s="181">
        <v>59</v>
      </c>
      <c r="K35" s="182">
        <v>3</v>
      </c>
      <c r="L35" s="180">
        <f t="shared" si="4"/>
        <v>5.0847457627118647E-2</v>
      </c>
      <c r="M35" s="182">
        <v>56</v>
      </c>
      <c r="N35" s="180">
        <f t="shared" si="5"/>
        <v>0.94915254237288138</v>
      </c>
      <c r="O35" s="181">
        <v>5137</v>
      </c>
      <c r="P35" s="182">
        <v>749</v>
      </c>
      <c r="Q35" s="180">
        <f t="shared" si="6"/>
        <v>0.14580494452014794</v>
      </c>
      <c r="R35" s="182">
        <v>4388</v>
      </c>
      <c r="S35" s="180">
        <f t="shared" si="7"/>
        <v>0.85419505547985208</v>
      </c>
      <c r="T35" s="181">
        <v>3858</v>
      </c>
      <c r="U35" s="182">
        <v>584</v>
      </c>
      <c r="V35" s="180">
        <f t="shared" si="8"/>
        <v>0.15137376879212028</v>
      </c>
      <c r="W35" s="182">
        <v>3274</v>
      </c>
      <c r="X35" s="180">
        <f t="shared" si="9"/>
        <v>0.84862623120787972</v>
      </c>
      <c r="Y35" s="181">
        <v>2458</v>
      </c>
      <c r="Z35" s="182">
        <v>327</v>
      </c>
      <c r="AA35" s="180">
        <f t="shared" si="10"/>
        <v>0.13303498779495526</v>
      </c>
      <c r="AB35" s="182">
        <v>2131</v>
      </c>
      <c r="AC35" s="180">
        <f t="shared" si="11"/>
        <v>0.86696501220504474</v>
      </c>
      <c r="AD35" s="181">
        <v>1112</v>
      </c>
      <c r="AE35" s="182">
        <v>89</v>
      </c>
      <c r="AF35" s="180">
        <f t="shared" si="12"/>
        <v>8.0035971223021585E-2</v>
      </c>
      <c r="AG35" s="182">
        <v>1023</v>
      </c>
      <c r="AH35" s="180">
        <f t="shared" si="13"/>
        <v>0.91996402877697847</v>
      </c>
      <c r="AI35" s="181">
        <v>347</v>
      </c>
      <c r="AJ35" s="182">
        <v>12</v>
      </c>
      <c r="AK35" s="180">
        <f t="shared" si="14"/>
        <v>3.4582132564841501E-2</v>
      </c>
      <c r="AL35" s="182">
        <v>335</v>
      </c>
      <c r="AM35" s="180">
        <f t="shared" si="15"/>
        <v>0.96541786743515845</v>
      </c>
      <c r="AN35" s="181">
        <f t="shared" si="16"/>
        <v>12990</v>
      </c>
      <c r="AO35" s="182">
        <f t="shared" si="51"/>
        <v>1765</v>
      </c>
      <c r="AP35" s="180">
        <f t="shared" si="17"/>
        <v>0.13587374903772131</v>
      </c>
      <c r="AQ35" s="220">
        <f t="shared" si="52"/>
        <v>11225</v>
      </c>
      <c r="AR35" s="180">
        <f t="shared" si="18"/>
        <v>0.86412625096227869</v>
      </c>
      <c r="AS35" s="69"/>
      <c r="AT35" s="284"/>
      <c r="AU35" s="345"/>
      <c r="AV35" s="110" t="s">
        <v>67</v>
      </c>
      <c r="AW35" s="140">
        <v>12955</v>
      </c>
      <c r="AX35" s="28">
        <v>1731</v>
      </c>
      <c r="AY35" s="63">
        <v>0.1336163643380934</v>
      </c>
      <c r="AZ35" s="28">
        <v>11224</v>
      </c>
      <c r="BA35" s="63">
        <v>0.86638363566190657</v>
      </c>
      <c r="BB35" s="2">
        <v>30</v>
      </c>
      <c r="BC35" s="8" t="s">
        <v>34</v>
      </c>
      <c r="BD35" s="27">
        <f t="shared" si="19"/>
        <v>0.14838093722650966</v>
      </c>
      <c r="BE35" s="27">
        <f t="shared" si="20"/>
        <v>0.14991735537190082</v>
      </c>
      <c r="BF35" s="27">
        <f t="shared" si="21"/>
        <v>0.85161906277349031</v>
      </c>
      <c r="BG35" s="27">
        <f t="shared" si="22"/>
        <v>0.85008264462809913</v>
      </c>
      <c r="BH35" s="27">
        <f t="shared" si="23"/>
        <v>8.5436893203883497E-3</v>
      </c>
      <c r="BI35" s="27">
        <f t="shared" si="24"/>
        <v>7.7388149939540511E-3</v>
      </c>
      <c r="BJ35" s="27">
        <f t="shared" si="25"/>
        <v>0.9914563106796116</v>
      </c>
      <c r="BK35" s="27">
        <f t="shared" si="26"/>
        <v>0.99226118500604599</v>
      </c>
      <c r="BM35" s="56" t="s">
        <v>16</v>
      </c>
      <c r="BN35" s="27">
        <f t="shared" si="27"/>
        <v>0.20208252988816044</v>
      </c>
      <c r="BO35" s="27">
        <f t="shared" si="28"/>
        <v>0.20913315821378056</v>
      </c>
      <c r="BP35" s="137">
        <f t="shared" si="29"/>
        <v>-0.69999999999999785</v>
      </c>
      <c r="BQ35" s="27">
        <f t="shared" si="30"/>
        <v>0.79791747011183956</v>
      </c>
      <c r="BR35" s="27">
        <f t="shared" si="31"/>
        <v>0.79086684178621947</v>
      </c>
      <c r="BS35" s="137">
        <f t="shared" si="32"/>
        <v>0.70000000000000062</v>
      </c>
      <c r="BT35" s="27">
        <f t="shared" si="33"/>
        <v>9.4998602961721152E-3</v>
      </c>
      <c r="BU35" s="27">
        <f t="shared" si="34"/>
        <v>1.0752688172043012E-2</v>
      </c>
      <c r="BV35" s="137">
        <f t="shared" si="35"/>
        <v>-0.2</v>
      </c>
      <c r="BW35" s="27">
        <f t="shared" si="36"/>
        <v>0.99050013970382789</v>
      </c>
      <c r="BX35" s="27">
        <f t="shared" si="37"/>
        <v>0.989247311827957</v>
      </c>
      <c r="BY35" s="137">
        <f t="shared" si="38"/>
        <v>0.20000000000000018</v>
      </c>
      <c r="BZ35" s="2"/>
      <c r="CA35" s="56" t="s">
        <v>16</v>
      </c>
      <c r="CB35" s="27">
        <f t="shared" si="39"/>
        <v>0.18832275871250551</v>
      </c>
      <c r="CC35" s="27">
        <f t="shared" si="40"/>
        <v>0.19584409620572871</v>
      </c>
      <c r="CD35" s="137">
        <f t="shared" si="41"/>
        <v>-0.80000000000000071</v>
      </c>
      <c r="CE35" s="27">
        <f t="shared" si="42"/>
        <v>0.81167724128749452</v>
      </c>
      <c r="CF35" s="27">
        <f t="shared" si="43"/>
        <v>0.80415590379427127</v>
      </c>
      <c r="CG35" s="137">
        <f t="shared" si="44"/>
        <v>0.80000000000000071</v>
      </c>
      <c r="CH35" s="27">
        <f t="shared" si="45"/>
        <v>1.628940875624147E-2</v>
      </c>
      <c r="CI35" s="27">
        <f t="shared" si="46"/>
        <v>1.7281807942984805E-2</v>
      </c>
      <c r="CJ35" s="137">
        <f t="shared" si="47"/>
        <v>-0.10000000000000009</v>
      </c>
      <c r="CK35" s="27">
        <f t="shared" si="48"/>
        <v>0.98371059124375848</v>
      </c>
      <c r="CL35" s="27">
        <f t="shared" si="49"/>
        <v>0.98271819205701516</v>
      </c>
      <c r="CM35" s="137">
        <f t="shared" si="50"/>
        <v>0.10000000000000009</v>
      </c>
      <c r="CN35" s="108">
        <v>0</v>
      </c>
    </row>
    <row r="36" spans="2:92" ht="13.5" customHeight="1">
      <c r="B36" s="282">
        <v>11</v>
      </c>
      <c r="C36" s="343" t="s">
        <v>53</v>
      </c>
      <c r="D36" s="54" t="s">
        <v>134</v>
      </c>
      <c r="E36" s="175">
        <v>13</v>
      </c>
      <c r="F36" s="176">
        <v>6</v>
      </c>
      <c r="G36" s="174">
        <f t="shared" si="2"/>
        <v>0.46153846153846156</v>
      </c>
      <c r="H36" s="176">
        <v>7</v>
      </c>
      <c r="I36" s="174">
        <f t="shared" si="3"/>
        <v>0.53846153846153844</v>
      </c>
      <c r="J36" s="175">
        <v>52</v>
      </c>
      <c r="K36" s="176">
        <v>5</v>
      </c>
      <c r="L36" s="174">
        <f t="shared" si="4"/>
        <v>9.6153846153846159E-2</v>
      </c>
      <c r="M36" s="176">
        <v>47</v>
      </c>
      <c r="N36" s="174">
        <f t="shared" si="5"/>
        <v>0.90384615384615385</v>
      </c>
      <c r="O36" s="175">
        <v>4895</v>
      </c>
      <c r="P36" s="176">
        <v>858</v>
      </c>
      <c r="Q36" s="174">
        <f t="shared" si="6"/>
        <v>0.1752808988764045</v>
      </c>
      <c r="R36" s="176">
        <v>4037</v>
      </c>
      <c r="S36" s="174">
        <f t="shared" si="7"/>
        <v>0.82471910112359548</v>
      </c>
      <c r="T36" s="175">
        <v>4040</v>
      </c>
      <c r="U36" s="176">
        <v>699</v>
      </c>
      <c r="V36" s="174">
        <f t="shared" si="8"/>
        <v>0.17301980198019801</v>
      </c>
      <c r="W36" s="176">
        <v>3341</v>
      </c>
      <c r="X36" s="174">
        <f t="shared" si="9"/>
        <v>0.82698019801980194</v>
      </c>
      <c r="Y36" s="175">
        <v>2413</v>
      </c>
      <c r="Z36" s="176">
        <v>355</v>
      </c>
      <c r="AA36" s="174">
        <f t="shared" si="10"/>
        <v>0.14711976792374637</v>
      </c>
      <c r="AB36" s="176">
        <v>2058</v>
      </c>
      <c r="AC36" s="174">
        <f t="shared" si="11"/>
        <v>0.85288023207625363</v>
      </c>
      <c r="AD36" s="175">
        <v>1056</v>
      </c>
      <c r="AE36" s="176">
        <v>125</v>
      </c>
      <c r="AF36" s="174">
        <f t="shared" si="12"/>
        <v>0.11837121212121213</v>
      </c>
      <c r="AG36" s="176">
        <v>931</v>
      </c>
      <c r="AH36" s="174">
        <f t="shared" si="13"/>
        <v>0.88162878787878785</v>
      </c>
      <c r="AI36" s="175">
        <v>297</v>
      </c>
      <c r="AJ36" s="176">
        <v>19</v>
      </c>
      <c r="AK36" s="174">
        <f t="shared" si="14"/>
        <v>6.3973063973063973E-2</v>
      </c>
      <c r="AL36" s="176">
        <v>278</v>
      </c>
      <c r="AM36" s="174">
        <f t="shared" si="15"/>
        <v>0.93602693602693599</v>
      </c>
      <c r="AN36" s="175">
        <f t="shared" si="16"/>
        <v>12766</v>
      </c>
      <c r="AO36" s="176">
        <f t="shared" si="51"/>
        <v>2067</v>
      </c>
      <c r="AP36" s="174">
        <f t="shared" si="17"/>
        <v>0.16191446028513237</v>
      </c>
      <c r="AQ36" s="203">
        <f t="shared" si="52"/>
        <v>10699</v>
      </c>
      <c r="AR36" s="174">
        <f t="shared" si="18"/>
        <v>0.83808553971486766</v>
      </c>
      <c r="AS36" s="69"/>
      <c r="AT36" s="282">
        <v>11</v>
      </c>
      <c r="AU36" s="343" t="s">
        <v>53</v>
      </c>
      <c r="AV36" s="8" t="s">
        <v>134</v>
      </c>
      <c r="AW36" s="140">
        <v>12175</v>
      </c>
      <c r="AX36" s="28">
        <v>2180</v>
      </c>
      <c r="AY36" s="63">
        <v>0.17905544147843944</v>
      </c>
      <c r="AZ36" s="28">
        <v>9995</v>
      </c>
      <c r="BA36" s="63">
        <v>0.82094455852156056</v>
      </c>
      <c r="BB36" s="2">
        <v>31</v>
      </c>
      <c r="BC36" s="8" t="s">
        <v>35</v>
      </c>
      <c r="BD36" s="27">
        <f t="shared" si="19"/>
        <v>0.11975848889381266</v>
      </c>
      <c r="BE36" s="27">
        <f t="shared" si="20"/>
        <v>0.13906752411575563</v>
      </c>
      <c r="BF36" s="27">
        <f t="shared" si="21"/>
        <v>0.88024151110618731</v>
      </c>
      <c r="BG36" s="27">
        <f t="shared" si="22"/>
        <v>0.86093247588424437</v>
      </c>
      <c r="BH36" s="27">
        <f t="shared" si="23"/>
        <v>1.7615571776155716E-2</v>
      </c>
      <c r="BI36" s="27">
        <f t="shared" si="24"/>
        <v>1.834862385321101E-2</v>
      </c>
      <c r="BJ36" s="27">
        <f t="shared" si="25"/>
        <v>0.98238442822384431</v>
      </c>
      <c r="BK36" s="27">
        <f t="shared" si="26"/>
        <v>0.98165137614678899</v>
      </c>
      <c r="BM36" s="56" t="s">
        <v>17</v>
      </c>
      <c r="BN36" s="27">
        <f t="shared" si="27"/>
        <v>0.11460364804405185</v>
      </c>
      <c r="BO36" s="27">
        <f t="shared" si="28"/>
        <v>0.13003206270039189</v>
      </c>
      <c r="BP36" s="137">
        <f t="shared" si="29"/>
        <v>-1.5</v>
      </c>
      <c r="BQ36" s="27">
        <f t="shared" si="30"/>
        <v>0.88539635195594812</v>
      </c>
      <c r="BR36" s="27">
        <f t="shared" si="31"/>
        <v>0.86996793729960809</v>
      </c>
      <c r="BS36" s="137">
        <f t="shared" si="32"/>
        <v>1.5000000000000013</v>
      </c>
      <c r="BT36" s="27">
        <f t="shared" si="33"/>
        <v>8.4525357607282189E-3</v>
      </c>
      <c r="BU36" s="27">
        <f t="shared" si="34"/>
        <v>7.9018506966105212E-3</v>
      </c>
      <c r="BV36" s="137">
        <f t="shared" si="35"/>
        <v>0</v>
      </c>
      <c r="BW36" s="27">
        <f t="shared" si="36"/>
        <v>0.99154746423927176</v>
      </c>
      <c r="BX36" s="27">
        <f t="shared" si="37"/>
        <v>0.99209814930338946</v>
      </c>
      <c r="BY36" s="137">
        <f t="shared" si="38"/>
        <v>0</v>
      </c>
      <c r="BZ36" s="2"/>
      <c r="CA36" s="56" t="s">
        <v>17</v>
      </c>
      <c r="CB36" s="27">
        <f t="shared" si="39"/>
        <v>0.18832275871250551</v>
      </c>
      <c r="CC36" s="27">
        <f t="shared" si="40"/>
        <v>0.19584409620572871</v>
      </c>
      <c r="CD36" s="137">
        <f t="shared" si="41"/>
        <v>-0.80000000000000071</v>
      </c>
      <c r="CE36" s="27">
        <f t="shared" si="42"/>
        <v>0.81167724128749452</v>
      </c>
      <c r="CF36" s="27">
        <f t="shared" si="43"/>
        <v>0.80415590379427127</v>
      </c>
      <c r="CG36" s="137">
        <f t="shared" si="44"/>
        <v>0.80000000000000071</v>
      </c>
      <c r="CH36" s="27">
        <f t="shared" si="45"/>
        <v>1.628940875624147E-2</v>
      </c>
      <c r="CI36" s="27">
        <f t="shared" si="46"/>
        <v>1.7281807942984805E-2</v>
      </c>
      <c r="CJ36" s="137">
        <f t="shared" si="47"/>
        <v>-0.10000000000000009</v>
      </c>
      <c r="CK36" s="27">
        <f t="shared" si="48"/>
        <v>0.98371059124375848</v>
      </c>
      <c r="CL36" s="27">
        <f t="shared" si="49"/>
        <v>0.98271819205701516</v>
      </c>
      <c r="CM36" s="137">
        <f t="shared" si="50"/>
        <v>0.10000000000000009</v>
      </c>
      <c r="CN36" s="108">
        <v>0</v>
      </c>
    </row>
    <row r="37" spans="2:92" ht="13.5" customHeight="1">
      <c r="B37" s="283"/>
      <c r="C37" s="344"/>
      <c r="D37" s="49" t="s">
        <v>135</v>
      </c>
      <c r="E37" s="224">
        <v>12</v>
      </c>
      <c r="F37" s="212">
        <v>1</v>
      </c>
      <c r="G37" s="207">
        <f t="shared" si="2"/>
        <v>8.3333333333333329E-2</v>
      </c>
      <c r="H37" s="212">
        <v>11</v>
      </c>
      <c r="I37" s="207">
        <f t="shared" si="3"/>
        <v>0.91666666666666663</v>
      </c>
      <c r="J37" s="224">
        <v>47</v>
      </c>
      <c r="K37" s="212">
        <v>0</v>
      </c>
      <c r="L37" s="207">
        <f t="shared" si="4"/>
        <v>0</v>
      </c>
      <c r="M37" s="212">
        <v>47</v>
      </c>
      <c r="N37" s="207">
        <f t="shared" si="5"/>
        <v>1</v>
      </c>
      <c r="O37" s="224">
        <v>3306</v>
      </c>
      <c r="P37" s="212">
        <v>64</v>
      </c>
      <c r="Q37" s="207">
        <f t="shared" si="6"/>
        <v>1.9358741681790685E-2</v>
      </c>
      <c r="R37" s="212">
        <v>3242</v>
      </c>
      <c r="S37" s="207">
        <f t="shared" si="7"/>
        <v>0.98064125831820936</v>
      </c>
      <c r="T37" s="224">
        <v>2523</v>
      </c>
      <c r="U37" s="212">
        <v>37</v>
      </c>
      <c r="V37" s="207">
        <f t="shared" si="8"/>
        <v>1.4665081252477209E-2</v>
      </c>
      <c r="W37" s="212">
        <v>2486</v>
      </c>
      <c r="X37" s="207">
        <f t="shared" si="9"/>
        <v>0.98533491874752277</v>
      </c>
      <c r="Y37" s="224">
        <v>1719</v>
      </c>
      <c r="Z37" s="212">
        <v>14</v>
      </c>
      <c r="AA37" s="207">
        <f t="shared" si="10"/>
        <v>8.1442699243746367E-3</v>
      </c>
      <c r="AB37" s="212">
        <v>1705</v>
      </c>
      <c r="AC37" s="207">
        <f t="shared" si="11"/>
        <v>0.99185573007562533</v>
      </c>
      <c r="AD37" s="224">
        <v>924</v>
      </c>
      <c r="AE37" s="212">
        <v>7</v>
      </c>
      <c r="AF37" s="207">
        <f t="shared" si="12"/>
        <v>7.575757575757576E-3</v>
      </c>
      <c r="AG37" s="212">
        <v>917</v>
      </c>
      <c r="AH37" s="207">
        <f t="shared" si="13"/>
        <v>0.99242424242424243</v>
      </c>
      <c r="AI37" s="224">
        <v>318</v>
      </c>
      <c r="AJ37" s="212">
        <v>2</v>
      </c>
      <c r="AK37" s="207">
        <f t="shared" si="14"/>
        <v>6.2893081761006293E-3</v>
      </c>
      <c r="AL37" s="212">
        <v>316</v>
      </c>
      <c r="AM37" s="207">
        <f t="shared" si="15"/>
        <v>0.99371069182389937</v>
      </c>
      <c r="AN37" s="224">
        <f t="shared" si="16"/>
        <v>8849</v>
      </c>
      <c r="AO37" s="212">
        <f t="shared" si="51"/>
        <v>125</v>
      </c>
      <c r="AP37" s="207">
        <f t="shared" si="17"/>
        <v>1.4125889931065658E-2</v>
      </c>
      <c r="AQ37" s="211">
        <f t="shared" si="52"/>
        <v>8724</v>
      </c>
      <c r="AR37" s="207">
        <f t="shared" si="18"/>
        <v>0.98587411006893433</v>
      </c>
      <c r="AS37" s="69"/>
      <c r="AT37" s="283"/>
      <c r="AU37" s="344"/>
      <c r="AV37" s="8" t="s">
        <v>135</v>
      </c>
      <c r="AW37" s="140">
        <v>9606</v>
      </c>
      <c r="AX37" s="28">
        <v>170</v>
      </c>
      <c r="AY37" s="63">
        <v>1.7697272537997084E-2</v>
      </c>
      <c r="AZ37" s="28">
        <v>9436</v>
      </c>
      <c r="BA37" s="63">
        <v>0.98230272746200287</v>
      </c>
      <c r="BB37" s="2">
        <v>32</v>
      </c>
      <c r="BC37" s="8" t="s">
        <v>36</v>
      </c>
      <c r="BD37" s="27">
        <f t="shared" si="19"/>
        <v>0.18655177493003389</v>
      </c>
      <c r="BE37" s="27">
        <f t="shared" si="20"/>
        <v>0.1928883439344011</v>
      </c>
      <c r="BF37" s="27">
        <f t="shared" si="21"/>
        <v>0.81344822506996617</v>
      </c>
      <c r="BG37" s="27">
        <f t="shared" si="22"/>
        <v>0.80711165606559887</v>
      </c>
      <c r="BH37" s="27">
        <f t="shared" si="23"/>
        <v>1.2541329380914377E-2</v>
      </c>
      <c r="BI37" s="27">
        <f t="shared" si="24"/>
        <v>1.724496156243507E-2</v>
      </c>
      <c r="BJ37" s="27">
        <f t="shared" si="25"/>
        <v>0.98745867061908565</v>
      </c>
      <c r="BK37" s="27">
        <f t="shared" si="26"/>
        <v>0.98275503843756495</v>
      </c>
      <c r="BM37" s="56" t="s">
        <v>26</v>
      </c>
      <c r="BN37" s="27">
        <f t="shared" si="27"/>
        <v>0.1507269789983845</v>
      </c>
      <c r="BO37" s="27">
        <f t="shared" si="28"/>
        <v>0.16242362525458248</v>
      </c>
      <c r="BP37" s="137">
        <f t="shared" si="29"/>
        <v>-1.100000000000001</v>
      </c>
      <c r="BQ37" s="27">
        <f t="shared" si="30"/>
        <v>0.8492730210016155</v>
      </c>
      <c r="BR37" s="27">
        <f t="shared" si="31"/>
        <v>0.83757637474541746</v>
      </c>
      <c r="BS37" s="137">
        <f t="shared" si="32"/>
        <v>1.100000000000001</v>
      </c>
      <c r="BT37" s="27">
        <f t="shared" si="33"/>
        <v>2.9351335485764601E-2</v>
      </c>
      <c r="BU37" s="27">
        <f t="shared" si="34"/>
        <v>3.4836618957601942E-2</v>
      </c>
      <c r="BV37" s="137">
        <f t="shared" si="35"/>
        <v>-0.6000000000000002</v>
      </c>
      <c r="BW37" s="27">
        <f t="shared" si="36"/>
        <v>0.97064866451423537</v>
      </c>
      <c r="BX37" s="27">
        <f t="shared" si="37"/>
        <v>0.96516338104239807</v>
      </c>
      <c r="BY37" s="137">
        <f t="shared" si="38"/>
        <v>0.60000000000000053</v>
      </c>
      <c r="BZ37" s="2"/>
      <c r="CA37" s="56" t="s">
        <v>26</v>
      </c>
      <c r="CB37" s="27">
        <f t="shared" si="39"/>
        <v>0.18832275871250551</v>
      </c>
      <c r="CC37" s="27">
        <f t="shared" si="40"/>
        <v>0.19584409620572871</v>
      </c>
      <c r="CD37" s="137">
        <f t="shared" si="41"/>
        <v>-0.80000000000000071</v>
      </c>
      <c r="CE37" s="27">
        <f t="shared" si="42"/>
        <v>0.81167724128749452</v>
      </c>
      <c r="CF37" s="27">
        <f t="shared" si="43"/>
        <v>0.80415590379427127</v>
      </c>
      <c r="CG37" s="137">
        <f t="shared" si="44"/>
        <v>0.80000000000000071</v>
      </c>
      <c r="CH37" s="27">
        <f t="shared" si="45"/>
        <v>1.628940875624147E-2</v>
      </c>
      <c r="CI37" s="27">
        <f t="shared" si="46"/>
        <v>1.7281807942984805E-2</v>
      </c>
      <c r="CJ37" s="137">
        <f t="shared" si="47"/>
        <v>-0.10000000000000009</v>
      </c>
      <c r="CK37" s="27">
        <f t="shared" si="48"/>
        <v>0.98371059124375848</v>
      </c>
      <c r="CL37" s="27">
        <f t="shared" si="49"/>
        <v>0.98271819205701516</v>
      </c>
      <c r="CM37" s="137">
        <f t="shared" si="50"/>
        <v>0.10000000000000009</v>
      </c>
      <c r="CN37" s="108">
        <v>0</v>
      </c>
    </row>
    <row r="38" spans="2:92" ht="13.5" customHeight="1">
      <c r="B38" s="284"/>
      <c r="C38" s="345"/>
      <c r="D38" s="53" t="s">
        <v>67</v>
      </c>
      <c r="E38" s="181">
        <v>25</v>
      </c>
      <c r="F38" s="182">
        <v>7</v>
      </c>
      <c r="G38" s="180">
        <f t="shared" si="2"/>
        <v>0.28000000000000003</v>
      </c>
      <c r="H38" s="182">
        <v>18</v>
      </c>
      <c r="I38" s="180">
        <f t="shared" si="3"/>
        <v>0.72</v>
      </c>
      <c r="J38" s="181">
        <v>99</v>
      </c>
      <c r="K38" s="182">
        <v>5</v>
      </c>
      <c r="L38" s="180">
        <f t="shared" si="4"/>
        <v>5.0505050505050504E-2</v>
      </c>
      <c r="M38" s="182">
        <v>94</v>
      </c>
      <c r="N38" s="180">
        <f t="shared" si="5"/>
        <v>0.9494949494949495</v>
      </c>
      <c r="O38" s="181">
        <v>8201</v>
      </c>
      <c r="P38" s="182">
        <v>922</v>
      </c>
      <c r="Q38" s="180">
        <f t="shared" si="6"/>
        <v>0.11242531398609926</v>
      </c>
      <c r="R38" s="182">
        <v>7279</v>
      </c>
      <c r="S38" s="180">
        <f t="shared" si="7"/>
        <v>0.88757468601390077</v>
      </c>
      <c r="T38" s="181">
        <v>6563</v>
      </c>
      <c r="U38" s="182">
        <v>736</v>
      </c>
      <c r="V38" s="180">
        <f t="shared" si="8"/>
        <v>0.112143836660064</v>
      </c>
      <c r="W38" s="182">
        <v>5827</v>
      </c>
      <c r="X38" s="180">
        <f t="shared" si="9"/>
        <v>0.887856163339936</v>
      </c>
      <c r="Y38" s="181">
        <v>4132</v>
      </c>
      <c r="Z38" s="182">
        <v>369</v>
      </c>
      <c r="AA38" s="180">
        <f t="shared" si="10"/>
        <v>8.9303000968054214E-2</v>
      </c>
      <c r="AB38" s="182">
        <v>3763</v>
      </c>
      <c r="AC38" s="180">
        <f t="shared" si="11"/>
        <v>0.91069699903194579</v>
      </c>
      <c r="AD38" s="181">
        <v>1980</v>
      </c>
      <c r="AE38" s="182">
        <v>132</v>
      </c>
      <c r="AF38" s="180">
        <f t="shared" si="12"/>
        <v>6.6666666666666666E-2</v>
      </c>
      <c r="AG38" s="182">
        <v>1848</v>
      </c>
      <c r="AH38" s="180">
        <f t="shared" si="13"/>
        <v>0.93333333333333335</v>
      </c>
      <c r="AI38" s="181">
        <v>615</v>
      </c>
      <c r="AJ38" s="182">
        <v>21</v>
      </c>
      <c r="AK38" s="180">
        <f t="shared" si="14"/>
        <v>3.4146341463414637E-2</v>
      </c>
      <c r="AL38" s="182">
        <v>594</v>
      </c>
      <c r="AM38" s="180">
        <f t="shared" si="15"/>
        <v>0.96585365853658534</v>
      </c>
      <c r="AN38" s="181">
        <f t="shared" si="16"/>
        <v>21615</v>
      </c>
      <c r="AO38" s="182">
        <f t="shared" si="51"/>
        <v>2192</v>
      </c>
      <c r="AP38" s="180">
        <f t="shared" si="17"/>
        <v>0.10141105713624797</v>
      </c>
      <c r="AQ38" s="220">
        <f t="shared" si="52"/>
        <v>19423</v>
      </c>
      <c r="AR38" s="180">
        <f t="shared" si="18"/>
        <v>0.89858894286375202</v>
      </c>
      <c r="AS38" s="69"/>
      <c r="AT38" s="284"/>
      <c r="AU38" s="345"/>
      <c r="AV38" s="110" t="s">
        <v>67</v>
      </c>
      <c r="AW38" s="140">
        <v>21781</v>
      </c>
      <c r="AX38" s="28">
        <v>2350</v>
      </c>
      <c r="AY38" s="63">
        <v>0.10789219962352509</v>
      </c>
      <c r="AZ38" s="28">
        <v>19431</v>
      </c>
      <c r="BA38" s="63">
        <v>0.89210780037647486</v>
      </c>
      <c r="BB38" s="2">
        <v>33</v>
      </c>
      <c r="BC38" s="8" t="s">
        <v>37</v>
      </c>
      <c r="BD38" s="27">
        <f t="shared" si="19"/>
        <v>0.13738630923887027</v>
      </c>
      <c r="BE38" s="27">
        <f t="shared" si="20"/>
        <v>0.13752505010020041</v>
      </c>
      <c r="BF38" s="27">
        <f t="shared" si="21"/>
        <v>0.8626136907611297</v>
      </c>
      <c r="BG38" s="27">
        <f t="shared" si="22"/>
        <v>0.86247494989979956</v>
      </c>
      <c r="BH38" s="27">
        <f t="shared" si="23"/>
        <v>7.5244544770504138E-3</v>
      </c>
      <c r="BI38" s="27">
        <f t="shared" si="24"/>
        <v>6.8517850703209522E-3</v>
      </c>
      <c r="BJ38" s="27">
        <f t="shared" si="25"/>
        <v>0.99247554552294959</v>
      </c>
      <c r="BK38" s="27">
        <f t="shared" si="26"/>
        <v>0.99314821492967909</v>
      </c>
      <c r="BM38" s="56" t="s">
        <v>45</v>
      </c>
      <c r="BN38" s="27">
        <f t="shared" si="27"/>
        <v>9.9158848269168556E-2</v>
      </c>
      <c r="BO38" s="27">
        <f t="shared" si="28"/>
        <v>0.10160245482441187</v>
      </c>
      <c r="BP38" s="137">
        <f t="shared" si="29"/>
        <v>-0.29999999999999888</v>
      </c>
      <c r="BQ38" s="27">
        <f t="shared" si="30"/>
        <v>0.90084115173083146</v>
      </c>
      <c r="BR38" s="27">
        <f t="shared" si="31"/>
        <v>0.89839754517558812</v>
      </c>
      <c r="BS38" s="137">
        <f t="shared" si="32"/>
        <v>0.30000000000000027</v>
      </c>
      <c r="BT38" s="27">
        <f t="shared" si="33"/>
        <v>9.8318240620957308E-3</v>
      </c>
      <c r="BU38" s="27">
        <f t="shared" si="34"/>
        <v>7.8973346495557744E-3</v>
      </c>
      <c r="BV38" s="137">
        <f t="shared" si="35"/>
        <v>0.2</v>
      </c>
      <c r="BW38" s="27">
        <f t="shared" si="36"/>
        <v>0.99016817593790429</v>
      </c>
      <c r="BX38" s="27">
        <f t="shared" si="37"/>
        <v>0.99210266535044422</v>
      </c>
      <c r="BY38" s="137">
        <f t="shared" si="38"/>
        <v>-0.20000000000000018</v>
      </c>
      <c r="BZ38" s="2"/>
      <c r="CA38" s="56" t="s">
        <v>45</v>
      </c>
      <c r="CB38" s="27">
        <f t="shared" si="39"/>
        <v>0.18832275871250551</v>
      </c>
      <c r="CC38" s="27">
        <f t="shared" si="40"/>
        <v>0.19584409620572871</v>
      </c>
      <c r="CD38" s="137">
        <f t="shared" si="41"/>
        <v>-0.80000000000000071</v>
      </c>
      <c r="CE38" s="27">
        <f t="shared" si="42"/>
        <v>0.81167724128749452</v>
      </c>
      <c r="CF38" s="27">
        <f t="shared" si="43"/>
        <v>0.80415590379427127</v>
      </c>
      <c r="CG38" s="137">
        <f t="shared" si="44"/>
        <v>0.80000000000000071</v>
      </c>
      <c r="CH38" s="27">
        <f t="shared" si="45"/>
        <v>1.628940875624147E-2</v>
      </c>
      <c r="CI38" s="27">
        <f t="shared" si="46"/>
        <v>1.7281807942984805E-2</v>
      </c>
      <c r="CJ38" s="137">
        <f t="shared" si="47"/>
        <v>-0.10000000000000009</v>
      </c>
      <c r="CK38" s="27">
        <f t="shared" si="48"/>
        <v>0.98371059124375848</v>
      </c>
      <c r="CL38" s="27">
        <f t="shared" si="49"/>
        <v>0.98271819205701516</v>
      </c>
      <c r="CM38" s="137">
        <f t="shared" si="50"/>
        <v>0.10000000000000009</v>
      </c>
      <c r="CN38" s="108">
        <v>0</v>
      </c>
    </row>
    <row r="39" spans="2:92" ht="13.5" customHeight="1">
      <c r="B39" s="282">
        <v>12</v>
      </c>
      <c r="C39" s="343" t="s">
        <v>105</v>
      </c>
      <c r="D39" s="54" t="s">
        <v>134</v>
      </c>
      <c r="E39" s="175">
        <v>20</v>
      </c>
      <c r="F39" s="176">
        <v>1</v>
      </c>
      <c r="G39" s="174">
        <f t="shared" si="2"/>
        <v>0.05</v>
      </c>
      <c r="H39" s="176">
        <v>19</v>
      </c>
      <c r="I39" s="174">
        <f t="shared" si="3"/>
        <v>0.95</v>
      </c>
      <c r="J39" s="175">
        <v>30</v>
      </c>
      <c r="K39" s="176">
        <v>7</v>
      </c>
      <c r="L39" s="174">
        <f t="shared" si="4"/>
        <v>0.23333333333333334</v>
      </c>
      <c r="M39" s="176">
        <v>23</v>
      </c>
      <c r="N39" s="174">
        <f t="shared" si="5"/>
        <v>0.76666666666666672</v>
      </c>
      <c r="O39" s="175">
        <v>2512</v>
      </c>
      <c r="P39" s="176">
        <v>667</v>
      </c>
      <c r="Q39" s="174">
        <f t="shared" si="6"/>
        <v>0.26552547770700635</v>
      </c>
      <c r="R39" s="176">
        <v>1845</v>
      </c>
      <c r="S39" s="174">
        <f t="shared" si="7"/>
        <v>0.73447452229299359</v>
      </c>
      <c r="T39" s="175">
        <v>1895</v>
      </c>
      <c r="U39" s="176">
        <v>535</v>
      </c>
      <c r="V39" s="174">
        <f t="shared" si="8"/>
        <v>0.28232189973614774</v>
      </c>
      <c r="W39" s="176">
        <v>1360</v>
      </c>
      <c r="X39" s="174">
        <f t="shared" si="9"/>
        <v>0.71767810026385226</v>
      </c>
      <c r="Y39" s="175">
        <v>1260</v>
      </c>
      <c r="Z39" s="176">
        <v>322</v>
      </c>
      <c r="AA39" s="174">
        <f t="shared" si="10"/>
        <v>0.25555555555555554</v>
      </c>
      <c r="AB39" s="176">
        <v>938</v>
      </c>
      <c r="AC39" s="174">
        <f t="shared" si="11"/>
        <v>0.74444444444444446</v>
      </c>
      <c r="AD39" s="175">
        <v>644</v>
      </c>
      <c r="AE39" s="176">
        <v>116</v>
      </c>
      <c r="AF39" s="174">
        <f t="shared" si="12"/>
        <v>0.18012422360248448</v>
      </c>
      <c r="AG39" s="176">
        <v>528</v>
      </c>
      <c r="AH39" s="174">
        <f t="shared" si="13"/>
        <v>0.81987577639751552</v>
      </c>
      <c r="AI39" s="175">
        <v>191</v>
      </c>
      <c r="AJ39" s="176">
        <v>15</v>
      </c>
      <c r="AK39" s="174">
        <f t="shared" si="14"/>
        <v>7.8534031413612565E-2</v>
      </c>
      <c r="AL39" s="176">
        <v>176</v>
      </c>
      <c r="AM39" s="174">
        <f t="shared" si="15"/>
        <v>0.92146596858638741</v>
      </c>
      <c r="AN39" s="175">
        <f t="shared" si="16"/>
        <v>6552</v>
      </c>
      <c r="AO39" s="176">
        <f t="shared" si="0"/>
        <v>1663</v>
      </c>
      <c r="AP39" s="174">
        <f t="shared" si="17"/>
        <v>0.2538156288156288</v>
      </c>
      <c r="AQ39" s="203">
        <f t="shared" si="1"/>
        <v>4889</v>
      </c>
      <c r="AR39" s="174">
        <f t="shared" si="18"/>
        <v>0.7461843711843712</v>
      </c>
      <c r="AS39" s="69"/>
      <c r="AT39" s="282">
        <v>12</v>
      </c>
      <c r="AU39" s="343" t="s">
        <v>105</v>
      </c>
      <c r="AV39" s="8" t="s">
        <v>134</v>
      </c>
      <c r="AW39" s="140">
        <v>6293</v>
      </c>
      <c r="AX39" s="28">
        <v>1633</v>
      </c>
      <c r="AY39" s="63">
        <v>0.25949467662482123</v>
      </c>
      <c r="AZ39" s="28">
        <v>4660</v>
      </c>
      <c r="BA39" s="63">
        <v>0.74050532337517883</v>
      </c>
      <c r="BB39" s="2">
        <v>34</v>
      </c>
      <c r="BC39" s="8" t="s">
        <v>38</v>
      </c>
      <c r="BD39" s="27">
        <f t="shared" si="19"/>
        <v>0.15829949550879782</v>
      </c>
      <c r="BE39" s="27">
        <f t="shared" si="20"/>
        <v>0.14853993792360803</v>
      </c>
      <c r="BF39" s="27">
        <f t="shared" si="21"/>
        <v>0.84170050449120215</v>
      </c>
      <c r="BG39" s="27">
        <f t="shared" si="22"/>
        <v>0.85146006207639202</v>
      </c>
      <c r="BH39" s="27">
        <f t="shared" si="23"/>
        <v>1.6019192075530105E-2</v>
      </c>
      <c r="BI39" s="27">
        <f t="shared" si="24"/>
        <v>1.6141312623724684E-2</v>
      </c>
      <c r="BJ39" s="27">
        <f t="shared" si="25"/>
        <v>0.98398080792446985</v>
      </c>
      <c r="BK39" s="27">
        <f t="shared" si="26"/>
        <v>0.98385868737627535</v>
      </c>
      <c r="BM39" s="56" t="s">
        <v>10</v>
      </c>
      <c r="BN39" s="27">
        <f t="shared" si="27"/>
        <v>0.21771446268194489</v>
      </c>
      <c r="BO39" s="27">
        <f t="shared" si="28"/>
        <v>0.22986247544204322</v>
      </c>
      <c r="BP39" s="137">
        <f t="shared" si="29"/>
        <v>-1.2000000000000011</v>
      </c>
      <c r="BQ39" s="27">
        <f t="shared" si="30"/>
        <v>0.78228553731805517</v>
      </c>
      <c r="BR39" s="27">
        <f t="shared" si="31"/>
        <v>0.77013752455795681</v>
      </c>
      <c r="BS39" s="137">
        <f t="shared" si="32"/>
        <v>1.2000000000000011</v>
      </c>
      <c r="BT39" s="27">
        <f t="shared" si="33"/>
        <v>1.1218765935747067E-2</v>
      </c>
      <c r="BU39" s="27">
        <f t="shared" si="34"/>
        <v>1.2363996043521267E-2</v>
      </c>
      <c r="BV39" s="137">
        <f t="shared" si="35"/>
        <v>-0.10000000000000009</v>
      </c>
      <c r="BW39" s="27">
        <f t="shared" si="36"/>
        <v>0.98878123406425289</v>
      </c>
      <c r="BX39" s="27">
        <f t="shared" si="37"/>
        <v>0.98763600395647877</v>
      </c>
      <c r="BY39" s="137">
        <f t="shared" si="38"/>
        <v>0.10000000000000009</v>
      </c>
      <c r="BZ39" s="2"/>
      <c r="CA39" s="56" t="s">
        <v>10</v>
      </c>
      <c r="CB39" s="27">
        <f t="shared" si="39"/>
        <v>0.18832275871250551</v>
      </c>
      <c r="CC39" s="27">
        <f t="shared" si="40"/>
        <v>0.19584409620572871</v>
      </c>
      <c r="CD39" s="137">
        <f t="shared" si="41"/>
        <v>-0.80000000000000071</v>
      </c>
      <c r="CE39" s="27">
        <f t="shared" si="42"/>
        <v>0.81167724128749452</v>
      </c>
      <c r="CF39" s="27">
        <f t="shared" si="43"/>
        <v>0.80415590379427127</v>
      </c>
      <c r="CG39" s="137">
        <f t="shared" si="44"/>
        <v>0.80000000000000071</v>
      </c>
      <c r="CH39" s="27">
        <f t="shared" si="45"/>
        <v>1.628940875624147E-2</v>
      </c>
      <c r="CI39" s="27">
        <f t="shared" si="46"/>
        <v>1.7281807942984805E-2</v>
      </c>
      <c r="CJ39" s="137">
        <f t="shared" si="47"/>
        <v>-0.10000000000000009</v>
      </c>
      <c r="CK39" s="27">
        <f t="shared" si="48"/>
        <v>0.98371059124375848</v>
      </c>
      <c r="CL39" s="27">
        <f t="shared" si="49"/>
        <v>0.98271819205701516</v>
      </c>
      <c r="CM39" s="137">
        <f t="shared" si="50"/>
        <v>0.10000000000000009</v>
      </c>
      <c r="CN39" s="108">
        <v>0</v>
      </c>
    </row>
    <row r="40" spans="2:92" ht="13.5" customHeight="1">
      <c r="B40" s="283"/>
      <c r="C40" s="344"/>
      <c r="D40" s="49" t="s">
        <v>135</v>
      </c>
      <c r="E40" s="224">
        <v>6</v>
      </c>
      <c r="F40" s="212">
        <v>0</v>
      </c>
      <c r="G40" s="199">
        <f t="shared" si="2"/>
        <v>0</v>
      </c>
      <c r="H40" s="212">
        <v>6</v>
      </c>
      <c r="I40" s="199">
        <f t="shared" si="3"/>
        <v>1</v>
      </c>
      <c r="J40" s="224">
        <v>27</v>
      </c>
      <c r="K40" s="212">
        <v>0</v>
      </c>
      <c r="L40" s="199">
        <f t="shared" si="4"/>
        <v>0</v>
      </c>
      <c r="M40" s="212">
        <v>27</v>
      </c>
      <c r="N40" s="199">
        <f t="shared" si="5"/>
        <v>1</v>
      </c>
      <c r="O40" s="224">
        <v>1568</v>
      </c>
      <c r="P40" s="212">
        <v>52</v>
      </c>
      <c r="Q40" s="199">
        <f t="shared" si="6"/>
        <v>3.3163265306122451E-2</v>
      </c>
      <c r="R40" s="212">
        <v>1516</v>
      </c>
      <c r="S40" s="199">
        <f t="shared" si="7"/>
        <v>0.96683673469387754</v>
      </c>
      <c r="T40" s="224">
        <v>1178</v>
      </c>
      <c r="U40" s="212">
        <v>30</v>
      </c>
      <c r="V40" s="199">
        <f t="shared" si="8"/>
        <v>2.5466893039049237E-2</v>
      </c>
      <c r="W40" s="212">
        <v>1148</v>
      </c>
      <c r="X40" s="199">
        <f t="shared" si="9"/>
        <v>0.97453310696095075</v>
      </c>
      <c r="Y40" s="224">
        <v>837</v>
      </c>
      <c r="Z40" s="212">
        <v>21</v>
      </c>
      <c r="AA40" s="199">
        <f t="shared" si="10"/>
        <v>2.5089605734767026E-2</v>
      </c>
      <c r="AB40" s="212">
        <v>816</v>
      </c>
      <c r="AC40" s="199">
        <f t="shared" si="11"/>
        <v>0.97491039426523296</v>
      </c>
      <c r="AD40" s="224">
        <v>509</v>
      </c>
      <c r="AE40" s="212">
        <v>4</v>
      </c>
      <c r="AF40" s="199">
        <f t="shared" si="12"/>
        <v>7.8585461689587421E-3</v>
      </c>
      <c r="AG40" s="212">
        <v>505</v>
      </c>
      <c r="AH40" s="199">
        <f t="shared" si="13"/>
        <v>0.99214145383104124</v>
      </c>
      <c r="AI40" s="224">
        <v>203</v>
      </c>
      <c r="AJ40" s="212">
        <v>1</v>
      </c>
      <c r="AK40" s="199">
        <f t="shared" si="14"/>
        <v>4.9261083743842365E-3</v>
      </c>
      <c r="AL40" s="212">
        <v>202</v>
      </c>
      <c r="AM40" s="199">
        <f t="shared" si="15"/>
        <v>0.99507389162561577</v>
      </c>
      <c r="AN40" s="224">
        <f t="shared" si="16"/>
        <v>4328</v>
      </c>
      <c r="AO40" s="212">
        <f t="shared" si="0"/>
        <v>108</v>
      </c>
      <c r="AP40" s="199">
        <f t="shared" si="17"/>
        <v>2.4953789279112754E-2</v>
      </c>
      <c r="AQ40" s="211">
        <f t="shared" si="1"/>
        <v>4220</v>
      </c>
      <c r="AR40" s="199">
        <f t="shared" si="18"/>
        <v>0.97504621072088726</v>
      </c>
      <c r="AS40" s="69"/>
      <c r="AT40" s="283"/>
      <c r="AU40" s="344"/>
      <c r="AV40" s="8" t="s">
        <v>135</v>
      </c>
      <c r="AW40" s="140">
        <v>4828</v>
      </c>
      <c r="AX40" s="28">
        <v>131</v>
      </c>
      <c r="AY40" s="63">
        <v>2.7133388566694283E-2</v>
      </c>
      <c r="AZ40" s="28">
        <v>4697</v>
      </c>
      <c r="BA40" s="63">
        <v>0.97286661143330566</v>
      </c>
      <c r="BB40" s="2">
        <v>35</v>
      </c>
      <c r="BC40" s="8" t="s">
        <v>1</v>
      </c>
      <c r="BD40" s="27">
        <f t="shared" si="19"/>
        <v>0.16224721419727611</v>
      </c>
      <c r="BE40" s="27">
        <f t="shared" si="20"/>
        <v>0.16387237785537223</v>
      </c>
      <c r="BF40" s="27">
        <f t="shared" si="21"/>
        <v>0.83775278580272394</v>
      </c>
      <c r="BG40" s="27">
        <f t="shared" si="22"/>
        <v>0.83612762214462777</v>
      </c>
      <c r="BH40" s="27">
        <f t="shared" si="23"/>
        <v>9.5378892651056327E-3</v>
      </c>
      <c r="BI40" s="27">
        <f t="shared" si="24"/>
        <v>9.140767824497258E-3</v>
      </c>
      <c r="BJ40" s="27">
        <f t="shared" si="25"/>
        <v>0.99046211073489432</v>
      </c>
      <c r="BK40" s="27">
        <f t="shared" si="26"/>
        <v>0.99085923217550276</v>
      </c>
      <c r="BM40" s="56" t="s">
        <v>5</v>
      </c>
      <c r="BN40" s="27">
        <f t="shared" si="27"/>
        <v>0.25376344086021507</v>
      </c>
      <c r="BO40" s="27">
        <f t="shared" si="28"/>
        <v>0.26523094361008787</v>
      </c>
      <c r="BP40" s="137">
        <f t="shared" si="29"/>
        <v>-1.100000000000001</v>
      </c>
      <c r="BQ40" s="27">
        <f t="shared" si="30"/>
        <v>0.74623655913978493</v>
      </c>
      <c r="BR40" s="27">
        <f t="shared" si="31"/>
        <v>0.73476905638991219</v>
      </c>
      <c r="BS40" s="137">
        <f t="shared" si="32"/>
        <v>1.100000000000001</v>
      </c>
      <c r="BT40" s="27">
        <f t="shared" si="33"/>
        <v>1.9583843329253364E-2</v>
      </c>
      <c r="BU40" s="27">
        <f t="shared" si="34"/>
        <v>1.5321154979375369E-2</v>
      </c>
      <c r="BV40" s="137">
        <f t="shared" si="35"/>
        <v>0.50000000000000011</v>
      </c>
      <c r="BW40" s="27">
        <f t="shared" si="36"/>
        <v>0.98041615667074666</v>
      </c>
      <c r="BX40" s="27">
        <f t="shared" si="37"/>
        <v>0.98467884502062464</v>
      </c>
      <c r="BY40" s="137">
        <f t="shared" si="38"/>
        <v>-0.50000000000000044</v>
      </c>
      <c r="BZ40" s="2"/>
      <c r="CA40" s="56" t="s">
        <v>5</v>
      </c>
      <c r="CB40" s="27">
        <f t="shared" si="39"/>
        <v>0.18832275871250551</v>
      </c>
      <c r="CC40" s="27">
        <f t="shared" si="40"/>
        <v>0.19584409620572871</v>
      </c>
      <c r="CD40" s="137">
        <f t="shared" si="41"/>
        <v>-0.80000000000000071</v>
      </c>
      <c r="CE40" s="27">
        <f t="shared" si="42"/>
        <v>0.81167724128749452</v>
      </c>
      <c r="CF40" s="27">
        <f t="shared" si="43"/>
        <v>0.80415590379427127</v>
      </c>
      <c r="CG40" s="137">
        <f t="shared" si="44"/>
        <v>0.80000000000000071</v>
      </c>
      <c r="CH40" s="27">
        <f t="shared" si="45"/>
        <v>1.628940875624147E-2</v>
      </c>
      <c r="CI40" s="27">
        <f t="shared" si="46"/>
        <v>1.7281807942984805E-2</v>
      </c>
      <c r="CJ40" s="137">
        <f t="shared" si="47"/>
        <v>-0.10000000000000009</v>
      </c>
      <c r="CK40" s="27">
        <f t="shared" si="48"/>
        <v>0.98371059124375848</v>
      </c>
      <c r="CL40" s="27">
        <f t="shared" si="49"/>
        <v>0.98271819205701516</v>
      </c>
      <c r="CM40" s="137">
        <f t="shared" si="50"/>
        <v>0.10000000000000009</v>
      </c>
      <c r="CN40" s="108">
        <v>0</v>
      </c>
    </row>
    <row r="41" spans="2:92" ht="13.5" customHeight="1">
      <c r="B41" s="284"/>
      <c r="C41" s="345"/>
      <c r="D41" s="53" t="s">
        <v>67</v>
      </c>
      <c r="E41" s="181">
        <v>26</v>
      </c>
      <c r="F41" s="182">
        <v>1</v>
      </c>
      <c r="G41" s="180">
        <f t="shared" si="2"/>
        <v>3.8461538461538464E-2</v>
      </c>
      <c r="H41" s="182">
        <v>25</v>
      </c>
      <c r="I41" s="180">
        <f t="shared" si="3"/>
        <v>0.96153846153846156</v>
      </c>
      <c r="J41" s="181">
        <v>57</v>
      </c>
      <c r="K41" s="182">
        <v>7</v>
      </c>
      <c r="L41" s="180">
        <f t="shared" si="4"/>
        <v>0.12280701754385964</v>
      </c>
      <c r="M41" s="182">
        <v>50</v>
      </c>
      <c r="N41" s="180">
        <f t="shared" si="5"/>
        <v>0.8771929824561403</v>
      </c>
      <c r="O41" s="181">
        <v>4080</v>
      </c>
      <c r="P41" s="182">
        <v>719</v>
      </c>
      <c r="Q41" s="180">
        <f t="shared" si="6"/>
        <v>0.17622549019607844</v>
      </c>
      <c r="R41" s="182">
        <v>3361</v>
      </c>
      <c r="S41" s="180">
        <f t="shared" si="7"/>
        <v>0.82377450980392153</v>
      </c>
      <c r="T41" s="181">
        <v>3073</v>
      </c>
      <c r="U41" s="182">
        <v>565</v>
      </c>
      <c r="V41" s="180">
        <f t="shared" si="8"/>
        <v>0.18385942076147088</v>
      </c>
      <c r="W41" s="182">
        <v>2508</v>
      </c>
      <c r="X41" s="180">
        <f t="shared" si="9"/>
        <v>0.81614057923852912</v>
      </c>
      <c r="Y41" s="181">
        <v>2097</v>
      </c>
      <c r="Z41" s="182">
        <v>343</v>
      </c>
      <c r="AA41" s="180">
        <f t="shared" si="10"/>
        <v>0.16356700047687173</v>
      </c>
      <c r="AB41" s="182">
        <v>1754</v>
      </c>
      <c r="AC41" s="180">
        <f t="shared" si="11"/>
        <v>0.83643299952312833</v>
      </c>
      <c r="AD41" s="181">
        <v>1153</v>
      </c>
      <c r="AE41" s="182">
        <v>120</v>
      </c>
      <c r="AF41" s="180">
        <f t="shared" si="12"/>
        <v>0.10407632263660017</v>
      </c>
      <c r="AG41" s="182">
        <v>1033</v>
      </c>
      <c r="AH41" s="180">
        <f t="shared" si="13"/>
        <v>0.89592367736339984</v>
      </c>
      <c r="AI41" s="181">
        <v>394</v>
      </c>
      <c r="AJ41" s="182">
        <v>16</v>
      </c>
      <c r="AK41" s="180">
        <f t="shared" si="14"/>
        <v>4.060913705583756E-2</v>
      </c>
      <c r="AL41" s="182">
        <v>378</v>
      </c>
      <c r="AM41" s="180">
        <f t="shared" si="15"/>
        <v>0.95939086294416243</v>
      </c>
      <c r="AN41" s="181">
        <f t="shared" si="16"/>
        <v>10880</v>
      </c>
      <c r="AO41" s="182">
        <f t="shared" si="0"/>
        <v>1771</v>
      </c>
      <c r="AP41" s="180">
        <f t="shared" si="17"/>
        <v>0.16277573529411765</v>
      </c>
      <c r="AQ41" s="220">
        <f t="shared" si="1"/>
        <v>9109</v>
      </c>
      <c r="AR41" s="180">
        <f t="shared" si="18"/>
        <v>0.8372242647058824</v>
      </c>
      <c r="AS41" s="69"/>
      <c r="AT41" s="284"/>
      <c r="AU41" s="345"/>
      <c r="AV41" s="110" t="s">
        <v>67</v>
      </c>
      <c r="AW41" s="140">
        <v>11121</v>
      </c>
      <c r="AX41" s="28">
        <v>1764</v>
      </c>
      <c r="AY41" s="63">
        <v>0.15861882924197465</v>
      </c>
      <c r="AZ41" s="28">
        <v>9357</v>
      </c>
      <c r="BA41" s="63">
        <v>0.84138117075802532</v>
      </c>
      <c r="BB41" s="2">
        <v>36</v>
      </c>
      <c r="BC41" s="8" t="s">
        <v>2</v>
      </c>
      <c r="BD41" s="27">
        <f t="shared" si="19"/>
        <v>0.15442969384990518</v>
      </c>
      <c r="BE41" s="27">
        <f t="shared" si="20"/>
        <v>0.16635583737411413</v>
      </c>
      <c r="BF41" s="27">
        <f t="shared" si="21"/>
        <v>0.84557030615009487</v>
      </c>
      <c r="BG41" s="27">
        <f t="shared" si="22"/>
        <v>0.83364416262588581</v>
      </c>
      <c r="BH41" s="27">
        <f t="shared" si="23"/>
        <v>8.887308922858158E-3</v>
      </c>
      <c r="BI41" s="27">
        <f t="shared" si="24"/>
        <v>9.6839959225280322E-3</v>
      </c>
      <c r="BJ41" s="27">
        <f t="shared" si="25"/>
        <v>0.99111269107714184</v>
      </c>
      <c r="BK41" s="27">
        <f t="shared" si="26"/>
        <v>0.990316004077472</v>
      </c>
      <c r="BM41" s="56" t="s">
        <v>6</v>
      </c>
      <c r="BN41" s="27">
        <f t="shared" si="27"/>
        <v>0.15284178187403993</v>
      </c>
      <c r="BO41" s="27">
        <f t="shared" si="28"/>
        <v>0.2071307300509338</v>
      </c>
      <c r="BP41" s="137">
        <f t="shared" si="29"/>
        <v>-5.3999999999999995</v>
      </c>
      <c r="BQ41" s="27">
        <f t="shared" si="30"/>
        <v>0.84715821812596004</v>
      </c>
      <c r="BR41" s="27">
        <f t="shared" si="31"/>
        <v>0.79286926994906626</v>
      </c>
      <c r="BS41" s="137">
        <f t="shared" si="32"/>
        <v>5.3999999999999932</v>
      </c>
      <c r="BT41" s="27">
        <f t="shared" si="33"/>
        <v>9.8253275109170309E-3</v>
      </c>
      <c r="BU41" s="27">
        <f t="shared" si="34"/>
        <v>8.8062622309197647E-3</v>
      </c>
      <c r="BV41" s="137">
        <f t="shared" si="35"/>
        <v>0.10000000000000009</v>
      </c>
      <c r="BW41" s="27">
        <f t="shared" si="36"/>
        <v>0.99017467248908297</v>
      </c>
      <c r="BX41" s="27">
        <f t="shared" si="37"/>
        <v>0.99119373776908026</v>
      </c>
      <c r="BY41" s="137">
        <f t="shared" si="38"/>
        <v>-0.10000000000000009</v>
      </c>
      <c r="BZ41" s="2"/>
      <c r="CA41" s="56" t="s">
        <v>6</v>
      </c>
      <c r="CB41" s="27">
        <f t="shared" si="39"/>
        <v>0.18832275871250551</v>
      </c>
      <c r="CC41" s="27">
        <f t="shared" si="40"/>
        <v>0.19584409620572871</v>
      </c>
      <c r="CD41" s="137">
        <f t="shared" si="41"/>
        <v>-0.80000000000000071</v>
      </c>
      <c r="CE41" s="27">
        <f t="shared" si="42"/>
        <v>0.81167724128749452</v>
      </c>
      <c r="CF41" s="27">
        <f t="shared" si="43"/>
        <v>0.80415590379427127</v>
      </c>
      <c r="CG41" s="137">
        <f t="shared" si="44"/>
        <v>0.80000000000000071</v>
      </c>
      <c r="CH41" s="27">
        <f t="shared" si="45"/>
        <v>1.628940875624147E-2</v>
      </c>
      <c r="CI41" s="27">
        <f t="shared" si="46"/>
        <v>1.7281807942984805E-2</v>
      </c>
      <c r="CJ41" s="137">
        <f t="shared" si="47"/>
        <v>-0.10000000000000009</v>
      </c>
      <c r="CK41" s="27">
        <f t="shared" si="48"/>
        <v>0.98371059124375848</v>
      </c>
      <c r="CL41" s="27">
        <f t="shared" si="49"/>
        <v>0.98271819205701516</v>
      </c>
      <c r="CM41" s="137">
        <f t="shared" si="50"/>
        <v>0.10000000000000009</v>
      </c>
      <c r="CN41" s="108">
        <v>0</v>
      </c>
    </row>
    <row r="42" spans="2:92" ht="13.5" customHeight="1">
      <c r="B42" s="282">
        <v>13</v>
      </c>
      <c r="C42" s="343" t="s">
        <v>106</v>
      </c>
      <c r="D42" s="54" t="s">
        <v>134</v>
      </c>
      <c r="E42" s="175">
        <v>18</v>
      </c>
      <c r="F42" s="176">
        <v>2</v>
      </c>
      <c r="G42" s="174">
        <f t="shared" si="2"/>
        <v>0.1111111111111111</v>
      </c>
      <c r="H42" s="176">
        <v>16</v>
      </c>
      <c r="I42" s="174">
        <f t="shared" si="3"/>
        <v>0.88888888888888884</v>
      </c>
      <c r="J42" s="175">
        <v>56</v>
      </c>
      <c r="K42" s="176">
        <v>7</v>
      </c>
      <c r="L42" s="174">
        <f t="shared" si="4"/>
        <v>0.125</v>
      </c>
      <c r="M42" s="176">
        <v>49</v>
      </c>
      <c r="N42" s="174">
        <f t="shared" si="5"/>
        <v>0.875</v>
      </c>
      <c r="O42" s="175">
        <v>3862</v>
      </c>
      <c r="P42" s="176">
        <v>572</v>
      </c>
      <c r="Q42" s="174">
        <f t="shared" si="6"/>
        <v>0.14810978767477992</v>
      </c>
      <c r="R42" s="176">
        <v>3290</v>
      </c>
      <c r="S42" s="174">
        <f t="shared" si="7"/>
        <v>0.85189021232522011</v>
      </c>
      <c r="T42" s="175">
        <v>3300</v>
      </c>
      <c r="U42" s="176">
        <v>539</v>
      </c>
      <c r="V42" s="174">
        <f t="shared" si="8"/>
        <v>0.16333333333333333</v>
      </c>
      <c r="W42" s="176">
        <v>2761</v>
      </c>
      <c r="X42" s="174">
        <f t="shared" si="9"/>
        <v>0.83666666666666667</v>
      </c>
      <c r="Y42" s="175">
        <v>2184</v>
      </c>
      <c r="Z42" s="176">
        <v>305</v>
      </c>
      <c r="AA42" s="174">
        <f t="shared" si="10"/>
        <v>0.13965201465201466</v>
      </c>
      <c r="AB42" s="176">
        <v>1879</v>
      </c>
      <c r="AC42" s="174">
        <f t="shared" si="11"/>
        <v>0.8603479853479854</v>
      </c>
      <c r="AD42" s="175">
        <v>1030</v>
      </c>
      <c r="AE42" s="176">
        <v>112</v>
      </c>
      <c r="AF42" s="174">
        <f t="shared" si="12"/>
        <v>0.1087378640776699</v>
      </c>
      <c r="AG42" s="176">
        <v>918</v>
      </c>
      <c r="AH42" s="174">
        <f t="shared" si="13"/>
        <v>0.89126213592233006</v>
      </c>
      <c r="AI42" s="175">
        <v>288</v>
      </c>
      <c r="AJ42" s="176">
        <v>12</v>
      </c>
      <c r="AK42" s="174">
        <f t="shared" si="14"/>
        <v>4.1666666666666664E-2</v>
      </c>
      <c r="AL42" s="176">
        <v>276</v>
      </c>
      <c r="AM42" s="174">
        <f t="shared" si="15"/>
        <v>0.95833333333333337</v>
      </c>
      <c r="AN42" s="175">
        <f t="shared" si="16"/>
        <v>10738</v>
      </c>
      <c r="AO42" s="176">
        <f t="shared" si="0"/>
        <v>1549</v>
      </c>
      <c r="AP42" s="174">
        <f t="shared" si="17"/>
        <v>0.14425405103371206</v>
      </c>
      <c r="AQ42" s="203">
        <f t="shared" si="1"/>
        <v>9189</v>
      </c>
      <c r="AR42" s="174">
        <f t="shared" si="18"/>
        <v>0.85574594896628797</v>
      </c>
      <c r="AS42" s="69"/>
      <c r="AT42" s="282">
        <v>13</v>
      </c>
      <c r="AU42" s="343" t="s">
        <v>106</v>
      </c>
      <c r="AV42" s="8" t="s">
        <v>134</v>
      </c>
      <c r="AW42" s="140">
        <v>10573</v>
      </c>
      <c r="AX42" s="28">
        <v>1593</v>
      </c>
      <c r="AY42" s="63">
        <v>0.1506667927740471</v>
      </c>
      <c r="AZ42" s="28">
        <v>8980</v>
      </c>
      <c r="BA42" s="63">
        <v>0.84933320722595285</v>
      </c>
      <c r="BB42" s="2">
        <v>37</v>
      </c>
      <c r="BC42" s="8" t="s">
        <v>3</v>
      </c>
      <c r="BD42" s="27">
        <f t="shared" si="19"/>
        <v>0.23003769208466221</v>
      </c>
      <c r="BE42" s="27">
        <f t="shared" si="20"/>
        <v>0.24222891566265059</v>
      </c>
      <c r="BF42" s="27">
        <f t="shared" si="21"/>
        <v>0.76996230791533782</v>
      </c>
      <c r="BG42" s="27">
        <f t="shared" si="22"/>
        <v>0.75777108433734941</v>
      </c>
      <c r="BH42" s="27">
        <f t="shared" si="23"/>
        <v>3.7940531729526168E-2</v>
      </c>
      <c r="BI42" s="27">
        <f t="shared" si="24"/>
        <v>4.1197502534820428E-2</v>
      </c>
      <c r="BJ42" s="27">
        <f t="shared" si="25"/>
        <v>0.96205946827047384</v>
      </c>
      <c r="BK42" s="27">
        <f t="shared" si="26"/>
        <v>0.95880249746517954</v>
      </c>
      <c r="BM42" s="56" t="s">
        <v>46</v>
      </c>
      <c r="BN42" s="27">
        <f t="shared" si="27"/>
        <v>0.2155227710070558</v>
      </c>
      <c r="BO42" s="27">
        <f t="shared" si="28"/>
        <v>0.23425863236289776</v>
      </c>
      <c r="BP42" s="137">
        <f t="shared" si="29"/>
        <v>-1.8000000000000016</v>
      </c>
      <c r="BQ42" s="27">
        <f t="shared" si="30"/>
        <v>0.78447722899294414</v>
      </c>
      <c r="BR42" s="27">
        <f t="shared" si="31"/>
        <v>0.76574136763710221</v>
      </c>
      <c r="BS42" s="137">
        <f t="shared" si="32"/>
        <v>1.8000000000000016</v>
      </c>
      <c r="BT42" s="27">
        <f t="shared" si="33"/>
        <v>1.2722646310432569E-2</v>
      </c>
      <c r="BU42" s="27">
        <f t="shared" si="34"/>
        <v>1.0486891385767791E-2</v>
      </c>
      <c r="BV42" s="137">
        <f t="shared" si="35"/>
        <v>0.29999999999999993</v>
      </c>
      <c r="BW42" s="27">
        <f t="shared" si="36"/>
        <v>0.98727735368956748</v>
      </c>
      <c r="BX42" s="27">
        <f t="shared" si="37"/>
        <v>0.98951310861423225</v>
      </c>
      <c r="BY42" s="137">
        <f t="shared" si="38"/>
        <v>-0.30000000000000027</v>
      </c>
      <c r="BZ42" s="2"/>
      <c r="CA42" s="56" t="s">
        <v>46</v>
      </c>
      <c r="CB42" s="27">
        <f t="shared" si="39"/>
        <v>0.18832275871250551</v>
      </c>
      <c r="CC42" s="27">
        <f t="shared" si="40"/>
        <v>0.19584409620572871</v>
      </c>
      <c r="CD42" s="137">
        <f t="shared" si="41"/>
        <v>-0.80000000000000071</v>
      </c>
      <c r="CE42" s="27">
        <f t="shared" si="42"/>
        <v>0.81167724128749452</v>
      </c>
      <c r="CF42" s="27">
        <f t="shared" si="43"/>
        <v>0.80415590379427127</v>
      </c>
      <c r="CG42" s="137">
        <f t="shared" si="44"/>
        <v>0.80000000000000071</v>
      </c>
      <c r="CH42" s="27">
        <f t="shared" si="45"/>
        <v>1.628940875624147E-2</v>
      </c>
      <c r="CI42" s="27">
        <f t="shared" si="46"/>
        <v>1.7281807942984805E-2</v>
      </c>
      <c r="CJ42" s="137">
        <f t="shared" si="47"/>
        <v>-0.10000000000000009</v>
      </c>
      <c r="CK42" s="27">
        <f t="shared" si="48"/>
        <v>0.98371059124375848</v>
      </c>
      <c r="CL42" s="27">
        <f t="shared" si="49"/>
        <v>0.98271819205701516</v>
      </c>
      <c r="CM42" s="137">
        <f t="shared" si="50"/>
        <v>0.10000000000000009</v>
      </c>
      <c r="CN42" s="108">
        <v>0</v>
      </c>
    </row>
    <row r="43" spans="2:92" ht="13.5" customHeight="1">
      <c r="B43" s="283"/>
      <c r="C43" s="344"/>
      <c r="D43" s="49" t="s">
        <v>135</v>
      </c>
      <c r="E43" s="224">
        <v>11</v>
      </c>
      <c r="F43" s="212">
        <v>1</v>
      </c>
      <c r="G43" s="199">
        <f t="shared" si="2"/>
        <v>9.0909090909090912E-2</v>
      </c>
      <c r="H43" s="212">
        <v>10</v>
      </c>
      <c r="I43" s="199">
        <f t="shared" si="3"/>
        <v>0.90909090909090906</v>
      </c>
      <c r="J43" s="224">
        <v>36</v>
      </c>
      <c r="K43" s="212">
        <v>0</v>
      </c>
      <c r="L43" s="199">
        <f t="shared" si="4"/>
        <v>0</v>
      </c>
      <c r="M43" s="212">
        <v>36</v>
      </c>
      <c r="N43" s="199">
        <f t="shared" si="5"/>
        <v>1</v>
      </c>
      <c r="O43" s="224">
        <v>2814</v>
      </c>
      <c r="P43" s="212">
        <v>44</v>
      </c>
      <c r="Q43" s="199">
        <f t="shared" si="6"/>
        <v>1.5636105188343994E-2</v>
      </c>
      <c r="R43" s="212">
        <v>2770</v>
      </c>
      <c r="S43" s="199">
        <f t="shared" si="7"/>
        <v>0.98436389481165598</v>
      </c>
      <c r="T43" s="224">
        <v>2087</v>
      </c>
      <c r="U43" s="212">
        <v>46</v>
      </c>
      <c r="V43" s="199">
        <f t="shared" si="8"/>
        <v>2.2041207474844275E-2</v>
      </c>
      <c r="W43" s="212">
        <v>2041</v>
      </c>
      <c r="X43" s="199">
        <f t="shared" si="9"/>
        <v>0.97795879252515572</v>
      </c>
      <c r="Y43" s="224">
        <v>1528</v>
      </c>
      <c r="Z43" s="212">
        <v>27</v>
      </c>
      <c r="AA43" s="199">
        <f t="shared" si="10"/>
        <v>1.7670157068062829E-2</v>
      </c>
      <c r="AB43" s="212">
        <v>1501</v>
      </c>
      <c r="AC43" s="199">
        <f t="shared" si="11"/>
        <v>0.98232984293193715</v>
      </c>
      <c r="AD43" s="224">
        <v>803</v>
      </c>
      <c r="AE43" s="212">
        <v>3</v>
      </c>
      <c r="AF43" s="199">
        <f t="shared" si="12"/>
        <v>3.7359900373599006E-3</v>
      </c>
      <c r="AG43" s="212">
        <v>800</v>
      </c>
      <c r="AH43" s="199">
        <f t="shared" si="13"/>
        <v>0.99626400996264008</v>
      </c>
      <c r="AI43" s="224">
        <v>267</v>
      </c>
      <c r="AJ43" s="212">
        <v>1</v>
      </c>
      <c r="AK43" s="199">
        <f t="shared" si="14"/>
        <v>3.7453183520599251E-3</v>
      </c>
      <c r="AL43" s="212">
        <v>266</v>
      </c>
      <c r="AM43" s="199">
        <f t="shared" si="15"/>
        <v>0.99625468164794007</v>
      </c>
      <c r="AN43" s="224">
        <f t="shared" si="16"/>
        <v>7546</v>
      </c>
      <c r="AO43" s="212">
        <f t="shared" si="0"/>
        <v>122</v>
      </c>
      <c r="AP43" s="199">
        <f t="shared" si="17"/>
        <v>1.6167505963424332E-2</v>
      </c>
      <c r="AQ43" s="211">
        <f t="shared" si="1"/>
        <v>7424</v>
      </c>
      <c r="AR43" s="199">
        <f t="shared" si="18"/>
        <v>0.98383249403657569</v>
      </c>
      <c r="AS43" s="69"/>
      <c r="AT43" s="283"/>
      <c r="AU43" s="344"/>
      <c r="AV43" s="8" t="s">
        <v>135</v>
      </c>
      <c r="AW43" s="140">
        <v>8179</v>
      </c>
      <c r="AX43" s="28">
        <v>149</v>
      </c>
      <c r="AY43" s="63">
        <v>1.8217385988507154E-2</v>
      </c>
      <c r="AZ43" s="28">
        <v>8030</v>
      </c>
      <c r="BA43" s="63">
        <v>0.9817826140114928</v>
      </c>
      <c r="BB43" s="2">
        <v>38</v>
      </c>
      <c r="BC43" s="24" t="s">
        <v>39</v>
      </c>
      <c r="BD43" s="27">
        <f t="shared" si="19"/>
        <v>0.20298602287166456</v>
      </c>
      <c r="BE43" s="27">
        <f t="shared" si="20"/>
        <v>0.21146019860003257</v>
      </c>
      <c r="BF43" s="27">
        <f t="shared" si="21"/>
        <v>0.79701397712833544</v>
      </c>
      <c r="BG43" s="27">
        <f t="shared" si="22"/>
        <v>0.78853980139996749</v>
      </c>
      <c r="BH43" s="27">
        <f t="shared" si="23"/>
        <v>1.7205781142463867E-2</v>
      </c>
      <c r="BI43" s="27">
        <f t="shared" si="24"/>
        <v>1.76278563656148E-2</v>
      </c>
      <c r="BJ43" s="27">
        <f t="shared" si="25"/>
        <v>0.98279421885753615</v>
      </c>
      <c r="BK43" s="27">
        <f t="shared" si="26"/>
        <v>0.98237214363438519</v>
      </c>
      <c r="BM43" s="56" t="s">
        <v>47</v>
      </c>
      <c r="BN43" s="27">
        <f t="shared" si="27"/>
        <v>0.19326535451742946</v>
      </c>
      <c r="BO43" s="27">
        <f t="shared" si="28"/>
        <v>0.21565694340563452</v>
      </c>
      <c r="BP43" s="137">
        <f t="shared" si="29"/>
        <v>-2.2999999999999994</v>
      </c>
      <c r="BQ43" s="27">
        <f t="shared" si="30"/>
        <v>0.80673464548257057</v>
      </c>
      <c r="BR43" s="27">
        <f t="shared" si="31"/>
        <v>0.78434305659436554</v>
      </c>
      <c r="BS43" s="137">
        <f t="shared" si="32"/>
        <v>2.300000000000002</v>
      </c>
      <c r="BT43" s="27">
        <f t="shared" si="33"/>
        <v>9.4155844155844153E-3</v>
      </c>
      <c r="BU43" s="27">
        <f t="shared" si="34"/>
        <v>1.8524332810047096E-2</v>
      </c>
      <c r="BV43" s="137">
        <f t="shared" si="35"/>
        <v>-1</v>
      </c>
      <c r="BW43" s="27">
        <f t="shared" si="36"/>
        <v>0.99058441558441557</v>
      </c>
      <c r="BX43" s="27">
        <f t="shared" si="37"/>
        <v>0.98147566718995294</v>
      </c>
      <c r="BY43" s="137">
        <f t="shared" si="38"/>
        <v>1.0000000000000009</v>
      </c>
      <c r="BZ43" s="2"/>
      <c r="CA43" s="56" t="s">
        <v>47</v>
      </c>
      <c r="CB43" s="27">
        <f t="shared" si="39"/>
        <v>0.18832275871250551</v>
      </c>
      <c r="CC43" s="27">
        <f t="shared" si="40"/>
        <v>0.19584409620572871</v>
      </c>
      <c r="CD43" s="137">
        <f t="shared" si="41"/>
        <v>-0.80000000000000071</v>
      </c>
      <c r="CE43" s="27">
        <f t="shared" si="42"/>
        <v>0.81167724128749452</v>
      </c>
      <c r="CF43" s="27">
        <f t="shared" si="43"/>
        <v>0.80415590379427127</v>
      </c>
      <c r="CG43" s="137">
        <f t="shared" si="44"/>
        <v>0.80000000000000071</v>
      </c>
      <c r="CH43" s="27">
        <f t="shared" si="45"/>
        <v>1.628940875624147E-2</v>
      </c>
      <c r="CI43" s="27">
        <f t="shared" si="46"/>
        <v>1.7281807942984805E-2</v>
      </c>
      <c r="CJ43" s="137">
        <f t="shared" si="47"/>
        <v>-0.10000000000000009</v>
      </c>
      <c r="CK43" s="27">
        <f t="shared" si="48"/>
        <v>0.98371059124375848</v>
      </c>
      <c r="CL43" s="27">
        <f t="shared" si="49"/>
        <v>0.98271819205701516</v>
      </c>
      <c r="CM43" s="137">
        <f t="shared" si="50"/>
        <v>0.10000000000000009</v>
      </c>
      <c r="CN43" s="108">
        <v>0</v>
      </c>
    </row>
    <row r="44" spans="2:92" ht="13.5" customHeight="1">
      <c r="B44" s="284"/>
      <c r="C44" s="345"/>
      <c r="D44" s="53" t="s">
        <v>67</v>
      </c>
      <c r="E44" s="181">
        <v>29</v>
      </c>
      <c r="F44" s="182">
        <v>3</v>
      </c>
      <c r="G44" s="180">
        <f t="shared" si="2"/>
        <v>0.10344827586206896</v>
      </c>
      <c r="H44" s="182">
        <v>26</v>
      </c>
      <c r="I44" s="180">
        <f t="shared" si="3"/>
        <v>0.89655172413793105</v>
      </c>
      <c r="J44" s="181">
        <v>92</v>
      </c>
      <c r="K44" s="182">
        <v>7</v>
      </c>
      <c r="L44" s="180">
        <f t="shared" si="4"/>
        <v>7.6086956521739135E-2</v>
      </c>
      <c r="M44" s="182">
        <v>85</v>
      </c>
      <c r="N44" s="180">
        <f t="shared" si="5"/>
        <v>0.92391304347826086</v>
      </c>
      <c r="O44" s="181">
        <v>6676</v>
      </c>
      <c r="P44" s="182">
        <v>616</v>
      </c>
      <c r="Q44" s="180">
        <f t="shared" si="6"/>
        <v>9.2270820850808871E-2</v>
      </c>
      <c r="R44" s="182">
        <v>6060</v>
      </c>
      <c r="S44" s="180">
        <f t="shared" si="7"/>
        <v>0.90772917914919116</v>
      </c>
      <c r="T44" s="181">
        <v>5387</v>
      </c>
      <c r="U44" s="182">
        <v>585</v>
      </c>
      <c r="V44" s="180">
        <f t="shared" si="8"/>
        <v>0.10859476517542231</v>
      </c>
      <c r="W44" s="182">
        <v>4802</v>
      </c>
      <c r="X44" s="180">
        <f t="shared" si="9"/>
        <v>0.89140523482457767</v>
      </c>
      <c r="Y44" s="181">
        <v>3712</v>
      </c>
      <c r="Z44" s="182">
        <v>332</v>
      </c>
      <c r="AA44" s="180">
        <f t="shared" si="10"/>
        <v>8.9439655172413798E-2</v>
      </c>
      <c r="AB44" s="182">
        <v>3380</v>
      </c>
      <c r="AC44" s="180">
        <f t="shared" si="11"/>
        <v>0.91056034482758619</v>
      </c>
      <c r="AD44" s="181">
        <v>1833</v>
      </c>
      <c r="AE44" s="182">
        <v>115</v>
      </c>
      <c r="AF44" s="180">
        <f t="shared" si="12"/>
        <v>6.2738679759956353E-2</v>
      </c>
      <c r="AG44" s="182">
        <v>1718</v>
      </c>
      <c r="AH44" s="180">
        <f t="shared" si="13"/>
        <v>0.9372613202400436</v>
      </c>
      <c r="AI44" s="181">
        <v>555</v>
      </c>
      <c r="AJ44" s="182">
        <v>13</v>
      </c>
      <c r="AK44" s="180">
        <f t="shared" si="14"/>
        <v>2.3423423423423424E-2</v>
      </c>
      <c r="AL44" s="182">
        <v>542</v>
      </c>
      <c r="AM44" s="180">
        <f t="shared" si="15"/>
        <v>0.97657657657657659</v>
      </c>
      <c r="AN44" s="181">
        <f t="shared" si="16"/>
        <v>18284</v>
      </c>
      <c r="AO44" s="182">
        <f t="shared" si="0"/>
        <v>1671</v>
      </c>
      <c r="AP44" s="180">
        <f t="shared" si="17"/>
        <v>9.1391380441916428E-2</v>
      </c>
      <c r="AQ44" s="220">
        <f t="shared" si="1"/>
        <v>16613</v>
      </c>
      <c r="AR44" s="180">
        <f t="shared" si="18"/>
        <v>0.90860861955808359</v>
      </c>
      <c r="AS44" s="69"/>
      <c r="AT44" s="284"/>
      <c r="AU44" s="345"/>
      <c r="AV44" s="110" t="s">
        <v>67</v>
      </c>
      <c r="AW44" s="140">
        <v>18752</v>
      </c>
      <c r="AX44" s="28">
        <v>1742</v>
      </c>
      <c r="AY44" s="63">
        <v>9.2896757679180889E-2</v>
      </c>
      <c r="AZ44" s="28">
        <v>17010</v>
      </c>
      <c r="BA44" s="63">
        <v>0.90710324232081907</v>
      </c>
      <c r="BB44" s="2">
        <v>39</v>
      </c>
      <c r="BC44" s="24" t="s">
        <v>7</v>
      </c>
      <c r="BD44" s="27">
        <f t="shared" si="19"/>
        <v>0.16842408226274888</v>
      </c>
      <c r="BE44" s="27">
        <f t="shared" si="20"/>
        <v>0.17727297137640299</v>
      </c>
      <c r="BF44" s="27">
        <f t="shared" si="21"/>
        <v>0.83157591773725115</v>
      </c>
      <c r="BG44" s="27">
        <f t="shared" si="22"/>
        <v>0.82272702862359703</v>
      </c>
      <c r="BH44" s="27">
        <f t="shared" si="23"/>
        <v>1.5406342277570933E-2</v>
      </c>
      <c r="BI44" s="27">
        <f t="shared" si="24"/>
        <v>1.7555705604321403E-2</v>
      </c>
      <c r="BJ44" s="27">
        <f t="shared" si="25"/>
        <v>0.98459365772242902</v>
      </c>
      <c r="BK44" s="27">
        <f t="shared" si="26"/>
        <v>0.9824442943956786</v>
      </c>
      <c r="BM44" s="56" t="s">
        <v>48</v>
      </c>
      <c r="BN44" s="27">
        <f t="shared" si="27"/>
        <v>0.26100151745068284</v>
      </c>
      <c r="BO44" s="27">
        <f t="shared" si="28"/>
        <v>0.25931677018633542</v>
      </c>
      <c r="BP44" s="137">
        <f t="shared" si="29"/>
        <v>0.20000000000000018</v>
      </c>
      <c r="BQ44" s="27">
        <f t="shared" si="30"/>
        <v>0.7389984825493171</v>
      </c>
      <c r="BR44" s="27">
        <f t="shared" si="31"/>
        <v>0.74068322981366463</v>
      </c>
      <c r="BS44" s="137">
        <f t="shared" si="32"/>
        <v>-0.20000000000000018</v>
      </c>
      <c r="BT44" s="27">
        <f t="shared" si="33"/>
        <v>2.0283975659229209E-3</v>
      </c>
      <c r="BU44" s="27">
        <f t="shared" si="34"/>
        <v>6.0362173038229373E-3</v>
      </c>
      <c r="BV44" s="137">
        <f t="shared" si="35"/>
        <v>-0.4</v>
      </c>
      <c r="BW44" s="27">
        <f t="shared" si="36"/>
        <v>0.99797160243407712</v>
      </c>
      <c r="BX44" s="27">
        <f t="shared" si="37"/>
        <v>0.99396378269617702</v>
      </c>
      <c r="BY44" s="137">
        <f t="shared" si="38"/>
        <v>0.40000000000000036</v>
      </c>
      <c r="BZ44" s="2"/>
      <c r="CA44" s="56" t="s">
        <v>48</v>
      </c>
      <c r="CB44" s="27">
        <f t="shared" si="39"/>
        <v>0.18832275871250551</v>
      </c>
      <c r="CC44" s="27">
        <f t="shared" si="40"/>
        <v>0.19584409620572871</v>
      </c>
      <c r="CD44" s="137">
        <f t="shared" si="41"/>
        <v>-0.80000000000000071</v>
      </c>
      <c r="CE44" s="27">
        <f t="shared" si="42"/>
        <v>0.81167724128749452</v>
      </c>
      <c r="CF44" s="27">
        <f t="shared" si="43"/>
        <v>0.80415590379427127</v>
      </c>
      <c r="CG44" s="137">
        <f t="shared" si="44"/>
        <v>0.80000000000000071</v>
      </c>
      <c r="CH44" s="27">
        <f t="shared" si="45"/>
        <v>1.628940875624147E-2</v>
      </c>
      <c r="CI44" s="27">
        <f t="shared" si="46"/>
        <v>1.7281807942984805E-2</v>
      </c>
      <c r="CJ44" s="137">
        <f t="shared" si="47"/>
        <v>-0.10000000000000009</v>
      </c>
      <c r="CK44" s="27">
        <f t="shared" si="48"/>
        <v>0.98371059124375848</v>
      </c>
      <c r="CL44" s="27">
        <f t="shared" si="49"/>
        <v>0.98271819205701516</v>
      </c>
      <c r="CM44" s="137">
        <f t="shared" si="50"/>
        <v>0.10000000000000009</v>
      </c>
      <c r="CN44" s="108">
        <v>0</v>
      </c>
    </row>
    <row r="45" spans="2:92" ht="13.5" customHeight="1">
      <c r="B45" s="282">
        <v>14</v>
      </c>
      <c r="C45" s="343" t="s">
        <v>107</v>
      </c>
      <c r="D45" s="54" t="s">
        <v>134</v>
      </c>
      <c r="E45" s="175">
        <v>14</v>
      </c>
      <c r="F45" s="176">
        <v>2</v>
      </c>
      <c r="G45" s="174">
        <f t="shared" si="2"/>
        <v>0.14285714285714285</v>
      </c>
      <c r="H45" s="176">
        <v>12</v>
      </c>
      <c r="I45" s="174">
        <f t="shared" si="3"/>
        <v>0.8571428571428571</v>
      </c>
      <c r="J45" s="175">
        <v>33</v>
      </c>
      <c r="K45" s="176">
        <v>3</v>
      </c>
      <c r="L45" s="174">
        <f t="shared" si="4"/>
        <v>9.0909090909090912E-2</v>
      </c>
      <c r="M45" s="176">
        <v>30</v>
      </c>
      <c r="N45" s="174">
        <f t="shared" si="5"/>
        <v>0.90909090909090906</v>
      </c>
      <c r="O45" s="175">
        <v>3118</v>
      </c>
      <c r="P45" s="176">
        <v>636</v>
      </c>
      <c r="Q45" s="174">
        <f t="shared" si="6"/>
        <v>0.20397690827453496</v>
      </c>
      <c r="R45" s="176">
        <v>2482</v>
      </c>
      <c r="S45" s="174">
        <f t="shared" si="7"/>
        <v>0.79602309172546504</v>
      </c>
      <c r="T45" s="175">
        <v>2530</v>
      </c>
      <c r="U45" s="176">
        <v>463</v>
      </c>
      <c r="V45" s="174">
        <f t="shared" si="8"/>
        <v>0.18300395256916996</v>
      </c>
      <c r="W45" s="176">
        <v>2067</v>
      </c>
      <c r="X45" s="174">
        <f t="shared" si="9"/>
        <v>0.81699604743082999</v>
      </c>
      <c r="Y45" s="175">
        <v>1632</v>
      </c>
      <c r="Z45" s="176">
        <v>259</v>
      </c>
      <c r="AA45" s="174">
        <f t="shared" si="10"/>
        <v>0.15870098039215685</v>
      </c>
      <c r="AB45" s="176">
        <v>1373</v>
      </c>
      <c r="AC45" s="174">
        <f t="shared" si="11"/>
        <v>0.84129901960784315</v>
      </c>
      <c r="AD45" s="175">
        <v>839</v>
      </c>
      <c r="AE45" s="176">
        <v>114</v>
      </c>
      <c r="AF45" s="174">
        <f t="shared" si="12"/>
        <v>0.13587604290822408</v>
      </c>
      <c r="AG45" s="176">
        <v>725</v>
      </c>
      <c r="AH45" s="174">
        <f t="shared" si="13"/>
        <v>0.86412395709177592</v>
      </c>
      <c r="AI45" s="175">
        <v>274</v>
      </c>
      <c r="AJ45" s="176">
        <v>21</v>
      </c>
      <c r="AK45" s="174">
        <f t="shared" si="14"/>
        <v>7.6642335766423361E-2</v>
      </c>
      <c r="AL45" s="176">
        <v>253</v>
      </c>
      <c r="AM45" s="174">
        <f t="shared" si="15"/>
        <v>0.92335766423357668</v>
      </c>
      <c r="AN45" s="175">
        <f t="shared" si="16"/>
        <v>8440</v>
      </c>
      <c r="AO45" s="176">
        <f t="shared" si="0"/>
        <v>1498</v>
      </c>
      <c r="AP45" s="174">
        <f t="shared" si="17"/>
        <v>0.17748815165876777</v>
      </c>
      <c r="AQ45" s="203">
        <f t="shared" si="1"/>
        <v>6942</v>
      </c>
      <c r="AR45" s="174">
        <f t="shared" si="18"/>
        <v>0.82251184834123225</v>
      </c>
      <c r="AS45" s="69"/>
      <c r="AT45" s="282">
        <v>14</v>
      </c>
      <c r="AU45" s="343" t="s">
        <v>107</v>
      </c>
      <c r="AV45" s="8" t="s">
        <v>134</v>
      </c>
      <c r="AW45" s="140">
        <v>8253</v>
      </c>
      <c r="AX45" s="28">
        <v>1534</v>
      </c>
      <c r="AY45" s="63">
        <v>0.18587180419241489</v>
      </c>
      <c r="AZ45" s="28">
        <v>6719</v>
      </c>
      <c r="BA45" s="63">
        <v>0.81412819580758511</v>
      </c>
      <c r="BB45" s="2">
        <v>40</v>
      </c>
      <c r="BC45" s="24" t="s">
        <v>40</v>
      </c>
      <c r="BD45" s="27">
        <f t="shared" si="19"/>
        <v>0.21145994650147826</v>
      </c>
      <c r="BE45" s="27">
        <f t="shared" si="20"/>
        <v>0.20785286819442417</v>
      </c>
      <c r="BF45" s="27">
        <f t="shared" si="21"/>
        <v>0.78854005349852174</v>
      </c>
      <c r="BG45" s="27">
        <f t="shared" si="22"/>
        <v>0.79214713180557583</v>
      </c>
      <c r="BH45" s="27">
        <f t="shared" si="23"/>
        <v>2.564102564102564E-2</v>
      </c>
      <c r="BI45" s="27">
        <f t="shared" si="24"/>
        <v>2.5688693594727058E-2</v>
      </c>
      <c r="BJ45" s="27">
        <f t="shared" si="25"/>
        <v>0.97435897435897434</v>
      </c>
      <c r="BK45" s="27">
        <f t="shared" si="26"/>
        <v>0.97431130640527297</v>
      </c>
      <c r="BM45" s="56" t="s">
        <v>49</v>
      </c>
      <c r="BN45" s="27">
        <f t="shared" si="27"/>
        <v>6.4083457526080481E-2</v>
      </c>
      <c r="BO45" s="27">
        <f t="shared" si="28"/>
        <v>7.2053525476067942E-2</v>
      </c>
      <c r="BP45" s="137">
        <f t="shared" si="29"/>
        <v>-0.79999999999999938</v>
      </c>
      <c r="BQ45" s="27">
        <f t="shared" si="30"/>
        <v>0.93591654247391953</v>
      </c>
      <c r="BR45" s="27">
        <f t="shared" si="31"/>
        <v>0.92794647452393209</v>
      </c>
      <c r="BS45" s="137">
        <f t="shared" si="32"/>
        <v>0.80000000000000071</v>
      </c>
      <c r="BT45" s="27">
        <f t="shared" si="33"/>
        <v>4.1067761806981521E-3</v>
      </c>
      <c r="BU45" s="27">
        <f t="shared" si="34"/>
        <v>4.475703324808184E-3</v>
      </c>
      <c r="BV45" s="137">
        <f t="shared" si="35"/>
        <v>0</v>
      </c>
      <c r="BW45" s="27">
        <f t="shared" si="36"/>
        <v>0.9958932238193019</v>
      </c>
      <c r="BX45" s="27">
        <f t="shared" si="37"/>
        <v>0.99552429667519182</v>
      </c>
      <c r="BY45" s="137">
        <f t="shared" si="38"/>
        <v>0</v>
      </c>
      <c r="BZ45" s="2"/>
      <c r="CA45" s="56" t="s">
        <v>49</v>
      </c>
      <c r="CB45" s="27">
        <f t="shared" si="39"/>
        <v>0.18832275871250551</v>
      </c>
      <c r="CC45" s="27">
        <f t="shared" si="40"/>
        <v>0.19584409620572871</v>
      </c>
      <c r="CD45" s="137">
        <f t="shared" si="41"/>
        <v>-0.80000000000000071</v>
      </c>
      <c r="CE45" s="27">
        <f t="shared" si="42"/>
        <v>0.81167724128749452</v>
      </c>
      <c r="CF45" s="27">
        <f t="shared" si="43"/>
        <v>0.80415590379427127</v>
      </c>
      <c r="CG45" s="137">
        <f t="shared" si="44"/>
        <v>0.80000000000000071</v>
      </c>
      <c r="CH45" s="27">
        <f t="shared" si="45"/>
        <v>1.628940875624147E-2</v>
      </c>
      <c r="CI45" s="27">
        <f t="shared" si="46"/>
        <v>1.7281807942984805E-2</v>
      </c>
      <c r="CJ45" s="137">
        <f t="shared" si="47"/>
        <v>-0.10000000000000009</v>
      </c>
      <c r="CK45" s="27">
        <f t="shared" si="48"/>
        <v>0.98371059124375848</v>
      </c>
      <c r="CL45" s="27">
        <f t="shared" si="49"/>
        <v>0.98271819205701516</v>
      </c>
      <c r="CM45" s="137">
        <f t="shared" si="50"/>
        <v>0.10000000000000009</v>
      </c>
      <c r="CN45" s="108">
        <v>0</v>
      </c>
    </row>
    <row r="46" spans="2:92" ht="13.5" customHeight="1">
      <c r="B46" s="283"/>
      <c r="C46" s="344"/>
      <c r="D46" s="49" t="s">
        <v>135</v>
      </c>
      <c r="E46" s="224">
        <v>11</v>
      </c>
      <c r="F46" s="212">
        <v>0</v>
      </c>
      <c r="G46" s="199">
        <f t="shared" si="2"/>
        <v>0</v>
      </c>
      <c r="H46" s="212">
        <v>11</v>
      </c>
      <c r="I46" s="199">
        <f t="shared" si="3"/>
        <v>1</v>
      </c>
      <c r="J46" s="224">
        <v>28</v>
      </c>
      <c r="K46" s="212">
        <v>2</v>
      </c>
      <c r="L46" s="199">
        <f t="shared" si="4"/>
        <v>7.1428571428571425E-2</v>
      </c>
      <c r="M46" s="212">
        <v>26</v>
      </c>
      <c r="N46" s="199">
        <f t="shared" si="5"/>
        <v>0.9285714285714286</v>
      </c>
      <c r="O46" s="224">
        <v>2147</v>
      </c>
      <c r="P46" s="212">
        <v>71</v>
      </c>
      <c r="Q46" s="199">
        <f t="shared" si="6"/>
        <v>3.3069399161620869E-2</v>
      </c>
      <c r="R46" s="212">
        <v>2076</v>
      </c>
      <c r="S46" s="199">
        <f t="shared" si="7"/>
        <v>0.96693060083837912</v>
      </c>
      <c r="T46" s="224">
        <v>1564</v>
      </c>
      <c r="U46" s="212">
        <v>47</v>
      </c>
      <c r="V46" s="199">
        <f t="shared" si="8"/>
        <v>3.0051150895140665E-2</v>
      </c>
      <c r="W46" s="212">
        <v>1517</v>
      </c>
      <c r="X46" s="199">
        <f t="shared" si="9"/>
        <v>0.96994884910485935</v>
      </c>
      <c r="Y46" s="224">
        <v>1217</v>
      </c>
      <c r="Z46" s="212">
        <v>26</v>
      </c>
      <c r="AA46" s="199">
        <f t="shared" si="10"/>
        <v>2.1364009860312245E-2</v>
      </c>
      <c r="AB46" s="212">
        <v>1191</v>
      </c>
      <c r="AC46" s="199">
        <f t="shared" si="11"/>
        <v>0.97863599013968772</v>
      </c>
      <c r="AD46" s="224">
        <v>713</v>
      </c>
      <c r="AE46" s="212">
        <v>9</v>
      </c>
      <c r="AF46" s="199">
        <f t="shared" si="12"/>
        <v>1.2622720897615708E-2</v>
      </c>
      <c r="AG46" s="212">
        <v>704</v>
      </c>
      <c r="AH46" s="199">
        <f t="shared" si="13"/>
        <v>0.98737727910238426</v>
      </c>
      <c r="AI46" s="224">
        <v>247</v>
      </c>
      <c r="AJ46" s="212">
        <v>1</v>
      </c>
      <c r="AK46" s="199">
        <f t="shared" si="14"/>
        <v>4.048582995951417E-3</v>
      </c>
      <c r="AL46" s="212">
        <v>246</v>
      </c>
      <c r="AM46" s="199">
        <f t="shared" si="15"/>
        <v>0.99595141700404854</v>
      </c>
      <c r="AN46" s="224">
        <f t="shared" si="16"/>
        <v>5927</v>
      </c>
      <c r="AO46" s="212">
        <f t="shared" si="0"/>
        <v>156</v>
      </c>
      <c r="AP46" s="199">
        <f t="shared" si="17"/>
        <v>2.6320229458410664E-2</v>
      </c>
      <c r="AQ46" s="211">
        <f t="shared" si="1"/>
        <v>5771</v>
      </c>
      <c r="AR46" s="199">
        <f t="shared" si="18"/>
        <v>0.97367977054158938</v>
      </c>
      <c r="AS46" s="69"/>
      <c r="AT46" s="283"/>
      <c r="AU46" s="344"/>
      <c r="AV46" s="8" t="s">
        <v>135</v>
      </c>
      <c r="AW46" s="140">
        <v>6513</v>
      </c>
      <c r="AX46" s="28">
        <v>169</v>
      </c>
      <c r="AY46" s="63">
        <v>2.5948103792415168E-2</v>
      </c>
      <c r="AZ46" s="28">
        <v>6344</v>
      </c>
      <c r="BA46" s="63">
        <v>0.97405189620758481</v>
      </c>
      <c r="BB46" s="2">
        <v>41</v>
      </c>
      <c r="BC46" s="24" t="s">
        <v>11</v>
      </c>
      <c r="BD46" s="27">
        <f t="shared" si="19"/>
        <v>0.20065349769790583</v>
      </c>
      <c r="BE46" s="27">
        <f t="shared" si="20"/>
        <v>0.20705775901070728</v>
      </c>
      <c r="BF46" s="27">
        <f t="shared" si="21"/>
        <v>0.79934650230209414</v>
      </c>
      <c r="BG46" s="27">
        <f t="shared" si="22"/>
        <v>0.79294224098929267</v>
      </c>
      <c r="BH46" s="27">
        <f t="shared" si="23"/>
        <v>2.0399623391568155E-2</v>
      </c>
      <c r="BI46" s="27">
        <f t="shared" si="24"/>
        <v>1.860009789525208E-2</v>
      </c>
      <c r="BJ46" s="27">
        <f t="shared" si="25"/>
        <v>0.9796003766084318</v>
      </c>
      <c r="BK46" s="27">
        <f t="shared" si="26"/>
        <v>0.98139990210474792</v>
      </c>
      <c r="BM46" s="56" t="s">
        <v>27</v>
      </c>
      <c r="BN46" s="27">
        <f t="shared" si="27"/>
        <v>0.12444771723122239</v>
      </c>
      <c r="BO46" s="27">
        <f t="shared" si="28"/>
        <v>0.1409090909090909</v>
      </c>
      <c r="BP46" s="137">
        <f t="shared" si="29"/>
        <v>-1.6999999999999988</v>
      </c>
      <c r="BQ46" s="27">
        <f t="shared" si="30"/>
        <v>0.87555228276877761</v>
      </c>
      <c r="BR46" s="27">
        <f t="shared" si="31"/>
        <v>0.85909090909090913</v>
      </c>
      <c r="BS46" s="137">
        <f t="shared" si="32"/>
        <v>1.7000000000000015</v>
      </c>
      <c r="BT46" s="27">
        <f t="shared" si="33"/>
        <v>6.5005417118093175E-3</v>
      </c>
      <c r="BU46" s="27">
        <f t="shared" si="34"/>
        <v>5.1813471502590676E-3</v>
      </c>
      <c r="BV46" s="137">
        <f t="shared" si="35"/>
        <v>0.2</v>
      </c>
      <c r="BW46" s="27">
        <f t="shared" si="36"/>
        <v>0.99349945828819064</v>
      </c>
      <c r="BX46" s="27">
        <f t="shared" si="37"/>
        <v>0.99481865284974091</v>
      </c>
      <c r="BY46" s="137">
        <f t="shared" si="38"/>
        <v>-0.20000000000000018</v>
      </c>
      <c r="BZ46" s="2"/>
      <c r="CA46" s="56" t="s">
        <v>27</v>
      </c>
      <c r="CB46" s="27">
        <f t="shared" si="39"/>
        <v>0.18832275871250551</v>
      </c>
      <c r="CC46" s="27">
        <f t="shared" si="40"/>
        <v>0.19584409620572871</v>
      </c>
      <c r="CD46" s="137">
        <f t="shared" si="41"/>
        <v>-0.80000000000000071</v>
      </c>
      <c r="CE46" s="27">
        <f t="shared" si="42"/>
        <v>0.81167724128749452</v>
      </c>
      <c r="CF46" s="27">
        <f t="shared" si="43"/>
        <v>0.80415590379427127</v>
      </c>
      <c r="CG46" s="137">
        <f t="shared" si="44"/>
        <v>0.80000000000000071</v>
      </c>
      <c r="CH46" s="27">
        <f t="shared" si="45"/>
        <v>1.628940875624147E-2</v>
      </c>
      <c r="CI46" s="27">
        <f t="shared" si="46"/>
        <v>1.7281807942984805E-2</v>
      </c>
      <c r="CJ46" s="137">
        <f t="shared" si="47"/>
        <v>-0.10000000000000009</v>
      </c>
      <c r="CK46" s="27">
        <f t="shared" si="48"/>
        <v>0.98371059124375848</v>
      </c>
      <c r="CL46" s="27">
        <f t="shared" si="49"/>
        <v>0.98271819205701516</v>
      </c>
      <c r="CM46" s="137">
        <f t="shared" si="50"/>
        <v>0.10000000000000009</v>
      </c>
      <c r="CN46" s="108">
        <v>0</v>
      </c>
    </row>
    <row r="47" spans="2:92" ht="13.5" customHeight="1">
      <c r="B47" s="284"/>
      <c r="C47" s="345"/>
      <c r="D47" s="53" t="s">
        <v>67</v>
      </c>
      <c r="E47" s="181">
        <v>25</v>
      </c>
      <c r="F47" s="182">
        <v>2</v>
      </c>
      <c r="G47" s="180">
        <f t="shared" si="2"/>
        <v>0.08</v>
      </c>
      <c r="H47" s="182">
        <v>23</v>
      </c>
      <c r="I47" s="180">
        <f t="shared" si="3"/>
        <v>0.92</v>
      </c>
      <c r="J47" s="181">
        <v>61</v>
      </c>
      <c r="K47" s="182">
        <v>5</v>
      </c>
      <c r="L47" s="180">
        <f t="shared" si="4"/>
        <v>8.1967213114754092E-2</v>
      </c>
      <c r="M47" s="182">
        <v>56</v>
      </c>
      <c r="N47" s="180">
        <f t="shared" si="5"/>
        <v>0.91803278688524592</v>
      </c>
      <c r="O47" s="181">
        <v>5265</v>
      </c>
      <c r="P47" s="182">
        <v>707</v>
      </c>
      <c r="Q47" s="180">
        <f t="shared" si="6"/>
        <v>0.13428300094966761</v>
      </c>
      <c r="R47" s="182">
        <v>4558</v>
      </c>
      <c r="S47" s="180">
        <f t="shared" si="7"/>
        <v>0.86571699905033239</v>
      </c>
      <c r="T47" s="181">
        <v>4094</v>
      </c>
      <c r="U47" s="182">
        <v>510</v>
      </c>
      <c r="V47" s="180">
        <f t="shared" si="8"/>
        <v>0.12457254518808011</v>
      </c>
      <c r="W47" s="182">
        <v>3584</v>
      </c>
      <c r="X47" s="180">
        <f t="shared" si="9"/>
        <v>0.87542745481191986</v>
      </c>
      <c r="Y47" s="181">
        <v>2849</v>
      </c>
      <c r="Z47" s="182">
        <v>285</v>
      </c>
      <c r="AA47" s="180">
        <f t="shared" si="10"/>
        <v>0.10003510003510004</v>
      </c>
      <c r="AB47" s="182">
        <v>2564</v>
      </c>
      <c r="AC47" s="180">
        <f t="shared" si="11"/>
        <v>0.89996489996489992</v>
      </c>
      <c r="AD47" s="181">
        <v>1552</v>
      </c>
      <c r="AE47" s="182">
        <v>123</v>
      </c>
      <c r="AF47" s="180">
        <f t="shared" si="12"/>
        <v>7.9252577319587625E-2</v>
      </c>
      <c r="AG47" s="182">
        <v>1429</v>
      </c>
      <c r="AH47" s="180">
        <f t="shared" si="13"/>
        <v>0.92074742268041232</v>
      </c>
      <c r="AI47" s="181">
        <v>521</v>
      </c>
      <c r="AJ47" s="182">
        <v>22</v>
      </c>
      <c r="AK47" s="180">
        <f t="shared" si="14"/>
        <v>4.2226487523992322E-2</v>
      </c>
      <c r="AL47" s="182">
        <v>499</v>
      </c>
      <c r="AM47" s="180">
        <f t="shared" si="15"/>
        <v>0.95777351247600773</v>
      </c>
      <c r="AN47" s="181">
        <f t="shared" si="16"/>
        <v>14367</v>
      </c>
      <c r="AO47" s="182">
        <f t="shared" si="0"/>
        <v>1654</v>
      </c>
      <c r="AP47" s="180">
        <f t="shared" si="17"/>
        <v>0.11512493909654069</v>
      </c>
      <c r="AQ47" s="220">
        <f t="shared" si="1"/>
        <v>12713</v>
      </c>
      <c r="AR47" s="180">
        <f t="shared" si="18"/>
        <v>0.88487506090345935</v>
      </c>
      <c r="AS47" s="69"/>
      <c r="AT47" s="284"/>
      <c r="AU47" s="345"/>
      <c r="AV47" s="110" t="s">
        <v>67</v>
      </c>
      <c r="AW47" s="140">
        <v>14766</v>
      </c>
      <c r="AX47" s="28">
        <v>1703</v>
      </c>
      <c r="AY47" s="63">
        <v>0.11533252065556007</v>
      </c>
      <c r="AZ47" s="28">
        <v>13063</v>
      </c>
      <c r="BA47" s="63">
        <v>0.8846674793444399</v>
      </c>
      <c r="BB47" s="2">
        <v>42</v>
      </c>
      <c r="BC47" s="24" t="s">
        <v>12</v>
      </c>
      <c r="BD47" s="27">
        <f t="shared" si="19"/>
        <v>0.14366642353513251</v>
      </c>
      <c r="BE47" s="27">
        <f t="shared" si="20"/>
        <v>0.14221102944955544</v>
      </c>
      <c r="BF47" s="27">
        <f t="shared" si="21"/>
        <v>0.85633357646486752</v>
      </c>
      <c r="BG47" s="27">
        <f t="shared" si="22"/>
        <v>0.85778897055044456</v>
      </c>
      <c r="BH47" s="27">
        <f t="shared" si="23"/>
        <v>2.0951690237318184E-2</v>
      </c>
      <c r="BI47" s="27">
        <f t="shared" si="24"/>
        <v>2.2733476311171768E-2</v>
      </c>
      <c r="BJ47" s="27">
        <f t="shared" si="25"/>
        <v>0.97904830976268187</v>
      </c>
      <c r="BK47" s="27">
        <f t="shared" si="26"/>
        <v>0.97726652368882827</v>
      </c>
      <c r="BM47" s="56" t="s">
        <v>28</v>
      </c>
      <c r="BN47" s="27">
        <f t="shared" si="27"/>
        <v>0.14920460778935821</v>
      </c>
      <c r="BO47" s="27">
        <f t="shared" si="28"/>
        <v>0.15146579804560262</v>
      </c>
      <c r="BP47" s="137">
        <f t="shared" si="29"/>
        <v>-0.20000000000000018</v>
      </c>
      <c r="BQ47" s="27">
        <f t="shared" si="30"/>
        <v>0.85079539221064182</v>
      </c>
      <c r="BR47" s="27">
        <f t="shared" si="31"/>
        <v>0.84853420195439744</v>
      </c>
      <c r="BS47" s="137">
        <f t="shared" si="32"/>
        <v>0.20000000000000018</v>
      </c>
      <c r="BT47" s="27">
        <f t="shared" si="33"/>
        <v>6.156552330694811E-3</v>
      </c>
      <c r="BU47" s="27">
        <f t="shared" si="34"/>
        <v>7.819287576020852E-3</v>
      </c>
      <c r="BV47" s="137">
        <f t="shared" si="35"/>
        <v>-0.2</v>
      </c>
      <c r="BW47" s="27">
        <f t="shared" si="36"/>
        <v>0.99384344766930521</v>
      </c>
      <c r="BX47" s="27">
        <f t="shared" si="37"/>
        <v>0.99218071242397909</v>
      </c>
      <c r="BY47" s="137">
        <f t="shared" si="38"/>
        <v>0.20000000000000018</v>
      </c>
      <c r="BZ47" s="2"/>
      <c r="CA47" s="56" t="s">
        <v>28</v>
      </c>
      <c r="CB47" s="27">
        <f t="shared" si="39"/>
        <v>0.18832275871250551</v>
      </c>
      <c r="CC47" s="27">
        <f t="shared" si="40"/>
        <v>0.19584409620572871</v>
      </c>
      <c r="CD47" s="137">
        <f t="shared" si="41"/>
        <v>-0.80000000000000071</v>
      </c>
      <c r="CE47" s="27">
        <f t="shared" si="42"/>
        <v>0.81167724128749452</v>
      </c>
      <c r="CF47" s="27">
        <f t="shared" si="43"/>
        <v>0.80415590379427127</v>
      </c>
      <c r="CG47" s="137">
        <f t="shared" si="44"/>
        <v>0.80000000000000071</v>
      </c>
      <c r="CH47" s="27">
        <f t="shared" si="45"/>
        <v>1.628940875624147E-2</v>
      </c>
      <c r="CI47" s="27">
        <f t="shared" si="46"/>
        <v>1.7281807942984805E-2</v>
      </c>
      <c r="CJ47" s="137">
        <f t="shared" si="47"/>
        <v>-0.10000000000000009</v>
      </c>
      <c r="CK47" s="27">
        <f t="shared" si="48"/>
        <v>0.98371059124375848</v>
      </c>
      <c r="CL47" s="27">
        <f t="shared" si="49"/>
        <v>0.98271819205701516</v>
      </c>
      <c r="CM47" s="137">
        <f t="shared" si="50"/>
        <v>0.10000000000000009</v>
      </c>
      <c r="CN47" s="108">
        <v>0</v>
      </c>
    </row>
    <row r="48" spans="2:92" ht="13.5" customHeight="1">
      <c r="B48" s="282">
        <v>15</v>
      </c>
      <c r="C48" s="343" t="s">
        <v>108</v>
      </c>
      <c r="D48" s="54" t="s">
        <v>134</v>
      </c>
      <c r="E48" s="175">
        <v>20</v>
      </c>
      <c r="F48" s="176">
        <v>2</v>
      </c>
      <c r="G48" s="174">
        <f t="shared" si="2"/>
        <v>0.1</v>
      </c>
      <c r="H48" s="176">
        <v>18</v>
      </c>
      <c r="I48" s="174">
        <f t="shared" si="3"/>
        <v>0.9</v>
      </c>
      <c r="J48" s="175">
        <v>77</v>
      </c>
      <c r="K48" s="176">
        <v>9</v>
      </c>
      <c r="L48" s="174">
        <f t="shared" si="4"/>
        <v>0.11688311688311688</v>
      </c>
      <c r="M48" s="176">
        <v>68</v>
      </c>
      <c r="N48" s="174">
        <f t="shared" si="5"/>
        <v>0.88311688311688308</v>
      </c>
      <c r="O48" s="175">
        <v>5585</v>
      </c>
      <c r="P48" s="176">
        <v>862</v>
      </c>
      <c r="Q48" s="174">
        <f t="shared" si="6"/>
        <v>0.15434198746642794</v>
      </c>
      <c r="R48" s="176">
        <v>4723</v>
      </c>
      <c r="S48" s="174">
        <f t="shared" si="7"/>
        <v>0.84565801253357209</v>
      </c>
      <c r="T48" s="175">
        <v>4387</v>
      </c>
      <c r="U48" s="176">
        <v>628</v>
      </c>
      <c r="V48" s="174">
        <f t="shared" si="8"/>
        <v>0.14315021654889445</v>
      </c>
      <c r="W48" s="176">
        <v>3759</v>
      </c>
      <c r="X48" s="174">
        <f t="shared" si="9"/>
        <v>0.85684978345110552</v>
      </c>
      <c r="Y48" s="175">
        <v>2604</v>
      </c>
      <c r="Z48" s="176">
        <v>293</v>
      </c>
      <c r="AA48" s="174">
        <f t="shared" si="10"/>
        <v>0.11251920122887865</v>
      </c>
      <c r="AB48" s="176">
        <v>2311</v>
      </c>
      <c r="AC48" s="174">
        <f t="shared" si="11"/>
        <v>0.8874807987711214</v>
      </c>
      <c r="AD48" s="175">
        <v>1211</v>
      </c>
      <c r="AE48" s="176">
        <v>126</v>
      </c>
      <c r="AF48" s="174">
        <f t="shared" si="12"/>
        <v>0.10404624277456648</v>
      </c>
      <c r="AG48" s="176">
        <v>1085</v>
      </c>
      <c r="AH48" s="174">
        <f t="shared" si="13"/>
        <v>0.89595375722543358</v>
      </c>
      <c r="AI48" s="175">
        <v>323</v>
      </c>
      <c r="AJ48" s="176">
        <v>22</v>
      </c>
      <c r="AK48" s="174">
        <f t="shared" si="14"/>
        <v>6.8111455108359129E-2</v>
      </c>
      <c r="AL48" s="176">
        <v>301</v>
      </c>
      <c r="AM48" s="174">
        <f t="shared" si="15"/>
        <v>0.93188854489164086</v>
      </c>
      <c r="AN48" s="175">
        <f t="shared" si="16"/>
        <v>14207</v>
      </c>
      <c r="AO48" s="176">
        <f t="shared" si="0"/>
        <v>1942</v>
      </c>
      <c r="AP48" s="174">
        <f t="shared" si="17"/>
        <v>0.13669317941859646</v>
      </c>
      <c r="AQ48" s="203">
        <f t="shared" si="1"/>
        <v>12265</v>
      </c>
      <c r="AR48" s="174">
        <f t="shared" si="18"/>
        <v>0.86330682058140351</v>
      </c>
      <c r="AS48" s="69"/>
      <c r="AT48" s="282">
        <v>15</v>
      </c>
      <c r="AU48" s="343" t="s">
        <v>108</v>
      </c>
      <c r="AV48" s="8" t="s">
        <v>134</v>
      </c>
      <c r="AW48" s="140">
        <v>13760</v>
      </c>
      <c r="AX48" s="28">
        <v>2076</v>
      </c>
      <c r="AY48" s="63">
        <v>0.15087209302325583</v>
      </c>
      <c r="AZ48" s="28">
        <v>11684</v>
      </c>
      <c r="BA48" s="63">
        <v>0.84912790697674423</v>
      </c>
      <c r="BB48" s="2">
        <v>43</v>
      </c>
      <c r="BC48" s="24" t="s">
        <v>8</v>
      </c>
      <c r="BD48" s="27">
        <f t="shared" si="19"/>
        <v>0.34859641049240681</v>
      </c>
      <c r="BE48" s="27">
        <f t="shared" si="20"/>
        <v>0.34515023190159305</v>
      </c>
      <c r="BF48" s="27">
        <f t="shared" si="21"/>
        <v>0.65140358950759314</v>
      </c>
      <c r="BG48" s="27">
        <f t="shared" si="22"/>
        <v>0.65484976809840689</v>
      </c>
      <c r="BH48" s="27">
        <f t="shared" si="23"/>
        <v>1.9491646437241182E-2</v>
      </c>
      <c r="BI48" s="27">
        <f t="shared" si="24"/>
        <v>2.0236548848020782E-2</v>
      </c>
      <c r="BJ48" s="27">
        <f t="shared" si="25"/>
        <v>0.98050835356275878</v>
      </c>
      <c r="BK48" s="27">
        <f t="shared" si="26"/>
        <v>0.97976345115197927</v>
      </c>
      <c r="BM48" s="56" t="s">
        <v>29</v>
      </c>
      <c r="BN48" s="27">
        <f t="shared" si="27"/>
        <v>0.19554455445544555</v>
      </c>
      <c r="BO48" s="27">
        <f t="shared" si="28"/>
        <v>0.19600000000000001</v>
      </c>
      <c r="BP48" s="137">
        <f t="shared" si="29"/>
        <v>0</v>
      </c>
      <c r="BQ48" s="27">
        <f t="shared" si="30"/>
        <v>0.8044554455445545</v>
      </c>
      <c r="BR48" s="27">
        <f t="shared" si="31"/>
        <v>0.80400000000000005</v>
      </c>
      <c r="BS48" s="137">
        <f t="shared" si="32"/>
        <v>0</v>
      </c>
      <c r="BT48" s="27">
        <f t="shared" si="33"/>
        <v>2.8286189683860232E-2</v>
      </c>
      <c r="BU48" s="27">
        <f t="shared" si="34"/>
        <v>2.2255192878338281E-2</v>
      </c>
      <c r="BV48" s="137">
        <f t="shared" si="35"/>
        <v>0.6000000000000002</v>
      </c>
      <c r="BW48" s="27">
        <f t="shared" si="36"/>
        <v>0.97171381031613979</v>
      </c>
      <c r="BX48" s="27">
        <f t="shared" si="37"/>
        <v>0.97774480712166167</v>
      </c>
      <c r="BY48" s="137">
        <f t="shared" si="38"/>
        <v>-0.60000000000000053</v>
      </c>
      <c r="BZ48" s="2"/>
      <c r="CA48" s="56" t="s">
        <v>29</v>
      </c>
      <c r="CB48" s="27">
        <f t="shared" si="39"/>
        <v>0.18832275871250551</v>
      </c>
      <c r="CC48" s="27">
        <f t="shared" si="40"/>
        <v>0.19584409620572871</v>
      </c>
      <c r="CD48" s="137">
        <f t="shared" si="41"/>
        <v>-0.80000000000000071</v>
      </c>
      <c r="CE48" s="27">
        <f t="shared" si="42"/>
        <v>0.81167724128749452</v>
      </c>
      <c r="CF48" s="27">
        <f t="shared" si="43"/>
        <v>0.80415590379427127</v>
      </c>
      <c r="CG48" s="137">
        <f t="shared" si="44"/>
        <v>0.80000000000000071</v>
      </c>
      <c r="CH48" s="27">
        <f t="shared" si="45"/>
        <v>1.628940875624147E-2</v>
      </c>
      <c r="CI48" s="27">
        <f t="shared" si="46"/>
        <v>1.7281807942984805E-2</v>
      </c>
      <c r="CJ48" s="137">
        <f t="shared" si="47"/>
        <v>-0.10000000000000009</v>
      </c>
      <c r="CK48" s="27">
        <f t="shared" si="48"/>
        <v>0.98371059124375848</v>
      </c>
      <c r="CL48" s="27">
        <f t="shared" si="49"/>
        <v>0.98271819205701516</v>
      </c>
      <c r="CM48" s="137">
        <f t="shared" si="50"/>
        <v>0.10000000000000009</v>
      </c>
      <c r="CN48" s="108">
        <v>999</v>
      </c>
    </row>
    <row r="49" spans="2:78" ht="13.5" customHeight="1">
      <c r="B49" s="283"/>
      <c r="C49" s="344"/>
      <c r="D49" s="49" t="s">
        <v>135</v>
      </c>
      <c r="E49" s="224">
        <v>13</v>
      </c>
      <c r="F49" s="212">
        <v>0</v>
      </c>
      <c r="G49" s="199">
        <f t="shared" si="2"/>
        <v>0</v>
      </c>
      <c r="H49" s="212">
        <v>13</v>
      </c>
      <c r="I49" s="199">
        <f t="shared" si="3"/>
        <v>1</v>
      </c>
      <c r="J49" s="224">
        <v>51</v>
      </c>
      <c r="K49" s="212">
        <v>1</v>
      </c>
      <c r="L49" s="199">
        <f t="shared" si="4"/>
        <v>1.9607843137254902E-2</v>
      </c>
      <c r="M49" s="212">
        <v>50</v>
      </c>
      <c r="N49" s="199">
        <f t="shared" si="5"/>
        <v>0.98039215686274506</v>
      </c>
      <c r="O49" s="224">
        <v>3556</v>
      </c>
      <c r="P49" s="212">
        <v>92</v>
      </c>
      <c r="Q49" s="199">
        <f t="shared" si="6"/>
        <v>2.5871766029246346E-2</v>
      </c>
      <c r="R49" s="212">
        <v>3464</v>
      </c>
      <c r="S49" s="199">
        <f t="shared" si="7"/>
        <v>0.97412823397075365</v>
      </c>
      <c r="T49" s="224">
        <v>2674</v>
      </c>
      <c r="U49" s="212">
        <v>65</v>
      </c>
      <c r="V49" s="199">
        <f t="shared" si="8"/>
        <v>2.4308152580403888E-2</v>
      </c>
      <c r="W49" s="212">
        <v>2609</v>
      </c>
      <c r="X49" s="199">
        <f t="shared" si="9"/>
        <v>0.97569184741959614</v>
      </c>
      <c r="Y49" s="224">
        <v>1858</v>
      </c>
      <c r="Z49" s="212">
        <v>34</v>
      </c>
      <c r="AA49" s="199">
        <f t="shared" si="10"/>
        <v>1.829924650161464E-2</v>
      </c>
      <c r="AB49" s="212">
        <v>1824</v>
      </c>
      <c r="AC49" s="199">
        <f t="shared" si="11"/>
        <v>0.98170075349838537</v>
      </c>
      <c r="AD49" s="224">
        <v>1086</v>
      </c>
      <c r="AE49" s="212">
        <v>13</v>
      </c>
      <c r="AF49" s="199">
        <f t="shared" si="12"/>
        <v>1.1970534069981584E-2</v>
      </c>
      <c r="AG49" s="212">
        <v>1073</v>
      </c>
      <c r="AH49" s="199">
        <f t="shared" si="13"/>
        <v>0.98802946593001839</v>
      </c>
      <c r="AI49" s="224">
        <v>332</v>
      </c>
      <c r="AJ49" s="212">
        <v>1</v>
      </c>
      <c r="AK49" s="199">
        <f t="shared" si="14"/>
        <v>3.0120481927710845E-3</v>
      </c>
      <c r="AL49" s="212">
        <v>331</v>
      </c>
      <c r="AM49" s="199">
        <f t="shared" si="15"/>
        <v>0.99698795180722888</v>
      </c>
      <c r="AN49" s="224">
        <f t="shared" si="16"/>
        <v>9570</v>
      </c>
      <c r="AO49" s="212">
        <f t="shared" si="0"/>
        <v>206</v>
      </c>
      <c r="AP49" s="199">
        <f t="shared" si="17"/>
        <v>2.1525600835945662E-2</v>
      </c>
      <c r="AQ49" s="211">
        <f t="shared" si="1"/>
        <v>9364</v>
      </c>
      <c r="AR49" s="199">
        <f t="shared" si="18"/>
        <v>0.97847439916405432</v>
      </c>
      <c r="AS49" s="69"/>
      <c r="AT49" s="283"/>
      <c r="AU49" s="344"/>
      <c r="AV49" s="8" t="s">
        <v>135</v>
      </c>
      <c r="AW49" s="140">
        <v>10417</v>
      </c>
      <c r="AX49" s="28">
        <v>202</v>
      </c>
      <c r="AY49" s="63">
        <v>1.9391379475856771E-2</v>
      </c>
      <c r="AZ49" s="28">
        <v>10215</v>
      </c>
      <c r="BA49" s="63">
        <v>0.98060862052414322</v>
      </c>
      <c r="BB49" s="2">
        <v>44</v>
      </c>
      <c r="BC49" s="24" t="s">
        <v>18</v>
      </c>
      <c r="BD49" s="27">
        <f t="shared" si="19"/>
        <v>0.27731797551394027</v>
      </c>
      <c r="BE49" s="27">
        <f t="shared" si="20"/>
        <v>0.2933391276864728</v>
      </c>
      <c r="BF49" s="27">
        <f t="shared" si="21"/>
        <v>0.72268202448605978</v>
      </c>
      <c r="BG49" s="27">
        <f t="shared" si="22"/>
        <v>0.70666087231352714</v>
      </c>
      <c r="BH49" s="27">
        <f t="shared" si="23"/>
        <v>1.578165614556257E-2</v>
      </c>
      <c r="BI49" s="27">
        <f t="shared" si="24"/>
        <v>2.0288150543957658E-2</v>
      </c>
      <c r="BJ49" s="27">
        <f t="shared" si="25"/>
        <v>0.98421834385443741</v>
      </c>
      <c r="BK49" s="27">
        <f t="shared" si="26"/>
        <v>0.97971184945604239</v>
      </c>
      <c r="BM49" s="56" t="s">
        <v>192</v>
      </c>
      <c r="BN49" s="27">
        <f t="shared" si="27"/>
        <v>0.18832275871250551</v>
      </c>
      <c r="BO49" s="27">
        <f t="shared" si="28"/>
        <v>0.19584409620572871</v>
      </c>
      <c r="BP49" s="137">
        <f t="shared" si="29"/>
        <v>-0.80000000000000071</v>
      </c>
      <c r="BQ49" s="27">
        <f t="shared" si="30"/>
        <v>0.81167724128749452</v>
      </c>
      <c r="BR49" s="27">
        <f t="shared" si="31"/>
        <v>0.80415590379427127</v>
      </c>
      <c r="BS49" s="137">
        <f t="shared" si="32"/>
        <v>0.80000000000000071</v>
      </c>
      <c r="BT49" s="27">
        <f t="shared" si="33"/>
        <v>1.628940875624147E-2</v>
      </c>
      <c r="BU49" s="27">
        <f t="shared" si="34"/>
        <v>1.7281807942984805E-2</v>
      </c>
      <c r="BV49" s="137">
        <f t="shared" si="35"/>
        <v>-0.10000000000000009</v>
      </c>
      <c r="BW49" s="27">
        <f t="shared" si="36"/>
        <v>0.98371059124375848</v>
      </c>
      <c r="BX49" s="27">
        <f t="shared" si="37"/>
        <v>0.98271819205701516</v>
      </c>
      <c r="BY49" s="137">
        <f t="shared" si="38"/>
        <v>0.10000000000000009</v>
      </c>
      <c r="BZ49" s="2"/>
    </row>
    <row r="50" spans="2:78" ht="13.5" customHeight="1">
      <c r="B50" s="284"/>
      <c r="C50" s="345"/>
      <c r="D50" s="53" t="s">
        <v>67</v>
      </c>
      <c r="E50" s="181">
        <v>33</v>
      </c>
      <c r="F50" s="182">
        <v>2</v>
      </c>
      <c r="G50" s="180">
        <f t="shared" si="2"/>
        <v>6.0606060606060608E-2</v>
      </c>
      <c r="H50" s="182">
        <v>31</v>
      </c>
      <c r="I50" s="180">
        <f t="shared" si="3"/>
        <v>0.93939393939393945</v>
      </c>
      <c r="J50" s="181">
        <v>128</v>
      </c>
      <c r="K50" s="182">
        <v>10</v>
      </c>
      <c r="L50" s="180">
        <f t="shared" si="4"/>
        <v>7.8125E-2</v>
      </c>
      <c r="M50" s="182">
        <v>118</v>
      </c>
      <c r="N50" s="180">
        <f t="shared" si="5"/>
        <v>0.921875</v>
      </c>
      <c r="O50" s="181">
        <v>9141</v>
      </c>
      <c r="P50" s="182">
        <v>954</v>
      </c>
      <c r="Q50" s="180">
        <f t="shared" si="6"/>
        <v>0.1043649491302921</v>
      </c>
      <c r="R50" s="182">
        <v>8187</v>
      </c>
      <c r="S50" s="180">
        <f t="shared" si="7"/>
        <v>0.89563505086970796</v>
      </c>
      <c r="T50" s="181">
        <v>7061</v>
      </c>
      <c r="U50" s="182">
        <v>693</v>
      </c>
      <c r="V50" s="180">
        <f t="shared" si="8"/>
        <v>9.8144738705565782E-2</v>
      </c>
      <c r="W50" s="182">
        <v>6368</v>
      </c>
      <c r="X50" s="180">
        <f t="shared" si="9"/>
        <v>0.90185526129443416</v>
      </c>
      <c r="Y50" s="181">
        <v>4462</v>
      </c>
      <c r="Z50" s="182">
        <v>327</v>
      </c>
      <c r="AA50" s="180">
        <f t="shared" si="10"/>
        <v>7.3285522187359925E-2</v>
      </c>
      <c r="AB50" s="182">
        <v>4135</v>
      </c>
      <c r="AC50" s="180">
        <f t="shared" si="11"/>
        <v>0.92671447781264005</v>
      </c>
      <c r="AD50" s="181">
        <v>2297</v>
      </c>
      <c r="AE50" s="182">
        <v>139</v>
      </c>
      <c r="AF50" s="180">
        <f t="shared" si="12"/>
        <v>6.0513713539399216E-2</v>
      </c>
      <c r="AG50" s="182">
        <v>2158</v>
      </c>
      <c r="AH50" s="180">
        <f t="shared" si="13"/>
        <v>0.93948628646060084</v>
      </c>
      <c r="AI50" s="181">
        <v>655</v>
      </c>
      <c r="AJ50" s="182">
        <v>23</v>
      </c>
      <c r="AK50" s="180">
        <f t="shared" si="14"/>
        <v>3.5114503816793895E-2</v>
      </c>
      <c r="AL50" s="182">
        <v>632</v>
      </c>
      <c r="AM50" s="180">
        <f t="shared" si="15"/>
        <v>0.96488549618320607</v>
      </c>
      <c r="AN50" s="181">
        <f t="shared" si="16"/>
        <v>23777</v>
      </c>
      <c r="AO50" s="182">
        <f t="shared" si="0"/>
        <v>2148</v>
      </c>
      <c r="AP50" s="180">
        <f t="shared" si="17"/>
        <v>9.0339403625352227E-2</v>
      </c>
      <c r="AQ50" s="220">
        <f t="shared" si="1"/>
        <v>21629</v>
      </c>
      <c r="AR50" s="180">
        <f t="shared" si="18"/>
        <v>0.9096605963746478</v>
      </c>
      <c r="AS50" s="69"/>
      <c r="AT50" s="284"/>
      <c r="AU50" s="345"/>
      <c r="AV50" s="110" t="s">
        <v>67</v>
      </c>
      <c r="AW50" s="140">
        <v>24177</v>
      </c>
      <c r="AX50" s="28">
        <v>2278</v>
      </c>
      <c r="AY50" s="63">
        <v>9.4221781031558913E-2</v>
      </c>
      <c r="AZ50" s="28">
        <v>21899</v>
      </c>
      <c r="BA50" s="63">
        <v>0.90577821896844113</v>
      </c>
      <c r="BB50" s="2">
        <v>45</v>
      </c>
      <c r="BC50" s="24" t="s">
        <v>41</v>
      </c>
      <c r="BD50" s="27">
        <f t="shared" si="19"/>
        <v>0.24981853375272201</v>
      </c>
      <c r="BE50" s="27">
        <f t="shared" si="20"/>
        <v>0.23996443089430894</v>
      </c>
      <c r="BF50" s="27">
        <f t="shared" si="21"/>
        <v>0.75018146624727799</v>
      </c>
      <c r="BG50" s="27">
        <f t="shared" si="22"/>
        <v>0.76003556910569103</v>
      </c>
      <c r="BH50" s="27">
        <f t="shared" si="23"/>
        <v>9.5816033216224849E-3</v>
      </c>
      <c r="BI50" s="27">
        <f t="shared" si="24"/>
        <v>1.1116118371638877E-2</v>
      </c>
      <c r="BJ50" s="27">
        <f t="shared" si="25"/>
        <v>0.9904183966783775</v>
      </c>
      <c r="BK50" s="27">
        <f t="shared" si="26"/>
        <v>0.98888388162836116</v>
      </c>
    </row>
    <row r="51" spans="2:78" ht="13.5" customHeight="1">
      <c r="B51" s="282">
        <v>16</v>
      </c>
      <c r="C51" s="343" t="s">
        <v>54</v>
      </c>
      <c r="D51" s="54" t="s">
        <v>134</v>
      </c>
      <c r="E51" s="175">
        <v>13</v>
      </c>
      <c r="F51" s="176">
        <v>2</v>
      </c>
      <c r="G51" s="174">
        <f t="shared" si="2"/>
        <v>0.15384615384615385</v>
      </c>
      <c r="H51" s="176">
        <v>11</v>
      </c>
      <c r="I51" s="174">
        <f t="shared" si="3"/>
        <v>0.84615384615384615</v>
      </c>
      <c r="J51" s="175">
        <v>33</v>
      </c>
      <c r="K51" s="176">
        <v>5</v>
      </c>
      <c r="L51" s="174">
        <f t="shared" si="4"/>
        <v>0.15151515151515152</v>
      </c>
      <c r="M51" s="176">
        <v>28</v>
      </c>
      <c r="N51" s="174">
        <f t="shared" si="5"/>
        <v>0.84848484848484851</v>
      </c>
      <c r="O51" s="175">
        <v>3576</v>
      </c>
      <c r="P51" s="176">
        <v>612</v>
      </c>
      <c r="Q51" s="174">
        <f t="shared" si="6"/>
        <v>0.17114093959731544</v>
      </c>
      <c r="R51" s="176">
        <v>2964</v>
      </c>
      <c r="S51" s="174">
        <f t="shared" si="7"/>
        <v>0.82885906040268453</v>
      </c>
      <c r="T51" s="175">
        <v>2827</v>
      </c>
      <c r="U51" s="176">
        <v>439</v>
      </c>
      <c r="V51" s="174">
        <f t="shared" si="8"/>
        <v>0.1552882914750619</v>
      </c>
      <c r="W51" s="176">
        <v>2388</v>
      </c>
      <c r="X51" s="174">
        <f t="shared" si="9"/>
        <v>0.84471170852493804</v>
      </c>
      <c r="Y51" s="175">
        <v>1840</v>
      </c>
      <c r="Z51" s="176">
        <v>269</v>
      </c>
      <c r="AA51" s="174">
        <f t="shared" si="10"/>
        <v>0.14619565217391303</v>
      </c>
      <c r="AB51" s="176">
        <v>1571</v>
      </c>
      <c r="AC51" s="174">
        <f t="shared" si="11"/>
        <v>0.85380434782608694</v>
      </c>
      <c r="AD51" s="175">
        <v>969</v>
      </c>
      <c r="AE51" s="176">
        <v>90</v>
      </c>
      <c r="AF51" s="174">
        <f t="shared" si="12"/>
        <v>9.2879256965944276E-2</v>
      </c>
      <c r="AG51" s="176">
        <v>879</v>
      </c>
      <c r="AH51" s="174">
        <f t="shared" si="13"/>
        <v>0.90712074303405577</v>
      </c>
      <c r="AI51" s="175">
        <v>322</v>
      </c>
      <c r="AJ51" s="176">
        <v>10</v>
      </c>
      <c r="AK51" s="174">
        <f t="shared" si="14"/>
        <v>3.1055900621118012E-2</v>
      </c>
      <c r="AL51" s="176">
        <v>312</v>
      </c>
      <c r="AM51" s="174">
        <f t="shared" si="15"/>
        <v>0.96894409937888204</v>
      </c>
      <c r="AN51" s="175">
        <f t="shared" si="16"/>
        <v>9580</v>
      </c>
      <c r="AO51" s="176">
        <f>SUM(F51,K51,P51,U51,Z51,AE51,AJ51)</f>
        <v>1427</v>
      </c>
      <c r="AP51" s="174">
        <f t="shared" si="17"/>
        <v>0.14895615866388309</v>
      </c>
      <c r="AQ51" s="203">
        <f>SUM(H51,M51,R51,W51,AB51,AG51,AL51)</f>
        <v>8153</v>
      </c>
      <c r="AR51" s="174">
        <f t="shared" si="18"/>
        <v>0.85104384133611688</v>
      </c>
      <c r="AS51" s="69"/>
      <c r="AT51" s="282">
        <v>16</v>
      </c>
      <c r="AU51" s="343" t="s">
        <v>54</v>
      </c>
      <c r="AV51" s="8" t="s">
        <v>134</v>
      </c>
      <c r="AW51" s="140">
        <v>9280</v>
      </c>
      <c r="AX51" s="28">
        <v>1390</v>
      </c>
      <c r="AY51" s="63">
        <v>0.14978448275862069</v>
      </c>
      <c r="AZ51" s="28">
        <v>7890</v>
      </c>
      <c r="BA51" s="63">
        <v>0.85021551724137934</v>
      </c>
      <c r="BB51" s="2">
        <v>46</v>
      </c>
      <c r="BC51" s="24" t="s">
        <v>21</v>
      </c>
      <c r="BD51" s="27">
        <f t="shared" si="19"/>
        <v>0.21946240217761143</v>
      </c>
      <c r="BE51" s="27">
        <f t="shared" si="20"/>
        <v>0.22666195190947666</v>
      </c>
      <c r="BF51" s="27">
        <f t="shared" si="21"/>
        <v>0.78053759782238852</v>
      </c>
      <c r="BG51" s="27">
        <f t="shared" si="22"/>
        <v>0.77333804809052331</v>
      </c>
      <c r="BH51" s="27">
        <f t="shared" si="23"/>
        <v>1.1270349241686378E-2</v>
      </c>
      <c r="BI51" s="27">
        <f t="shared" si="24"/>
        <v>1.1775602011114052E-2</v>
      </c>
      <c r="BJ51" s="27">
        <f t="shared" si="25"/>
        <v>0.98872965075831365</v>
      </c>
      <c r="BK51" s="27">
        <f t="shared" si="26"/>
        <v>0.98822439798888595</v>
      </c>
    </row>
    <row r="52" spans="2:78" ht="13.5" customHeight="1">
      <c r="B52" s="283"/>
      <c r="C52" s="344"/>
      <c r="D52" s="49" t="s">
        <v>135</v>
      </c>
      <c r="E52" s="224">
        <v>5</v>
      </c>
      <c r="F52" s="212">
        <v>0</v>
      </c>
      <c r="G52" s="199">
        <f t="shared" si="2"/>
        <v>0</v>
      </c>
      <c r="H52" s="212">
        <v>5</v>
      </c>
      <c r="I52" s="199">
        <f t="shared" si="3"/>
        <v>1</v>
      </c>
      <c r="J52" s="224">
        <v>26</v>
      </c>
      <c r="K52" s="212">
        <v>1</v>
      </c>
      <c r="L52" s="199">
        <f t="shared" si="4"/>
        <v>3.8461538461538464E-2</v>
      </c>
      <c r="M52" s="212">
        <v>25</v>
      </c>
      <c r="N52" s="199">
        <f t="shared" si="5"/>
        <v>0.96153846153846156</v>
      </c>
      <c r="O52" s="224">
        <v>2051</v>
      </c>
      <c r="P52" s="212">
        <v>35</v>
      </c>
      <c r="Q52" s="199">
        <f t="shared" si="6"/>
        <v>1.7064846416382253E-2</v>
      </c>
      <c r="R52" s="212">
        <v>2016</v>
      </c>
      <c r="S52" s="199">
        <f t="shared" si="7"/>
        <v>0.98293515358361772</v>
      </c>
      <c r="T52" s="224">
        <v>1485</v>
      </c>
      <c r="U52" s="212">
        <v>24</v>
      </c>
      <c r="V52" s="199">
        <f t="shared" si="8"/>
        <v>1.6161616161616162E-2</v>
      </c>
      <c r="W52" s="212">
        <v>1461</v>
      </c>
      <c r="X52" s="199">
        <f t="shared" si="9"/>
        <v>0.98383838383838385</v>
      </c>
      <c r="Y52" s="224">
        <v>1151</v>
      </c>
      <c r="Z52" s="212">
        <v>18</v>
      </c>
      <c r="AA52" s="199">
        <f t="shared" si="10"/>
        <v>1.5638575152041704E-2</v>
      </c>
      <c r="AB52" s="212">
        <v>1133</v>
      </c>
      <c r="AC52" s="199">
        <f t="shared" si="11"/>
        <v>0.9843614248479583</v>
      </c>
      <c r="AD52" s="224">
        <v>727</v>
      </c>
      <c r="AE52" s="212">
        <v>6</v>
      </c>
      <c r="AF52" s="199">
        <f t="shared" si="12"/>
        <v>8.253094910591471E-3</v>
      </c>
      <c r="AG52" s="212">
        <v>721</v>
      </c>
      <c r="AH52" s="199">
        <f t="shared" si="13"/>
        <v>0.99174690508940855</v>
      </c>
      <c r="AI52" s="224">
        <v>282</v>
      </c>
      <c r="AJ52" s="212">
        <v>2</v>
      </c>
      <c r="AK52" s="199">
        <f t="shared" si="14"/>
        <v>7.0921985815602835E-3</v>
      </c>
      <c r="AL52" s="212">
        <v>280</v>
      </c>
      <c r="AM52" s="199">
        <f t="shared" si="15"/>
        <v>0.99290780141843971</v>
      </c>
      <c r="AN52" s="224">
        <f t="shared" si="16"/>
        <v>5727</v>
      </c>
      <c r="AO52" s="212">
        <f>SUM(F52,K52,P52,U52,Z52,AE52,AJ52)</f>
        <v>86</v>
      </c>
      <c r="AP52" s="199">
        <f t="shared" si="17"/>
        <v>1.5016588091496421E-2</v>
      </c>
      <c r="AQ52" s="211">
        <f>SUM(H52,M52,R52,W52,AB52,AG52,AL52)</f>
        <v>5641</v>
      </c>
      <c r="AR52" s="199">
        <f t="shared" si="18"/>
        <v>0.98498341190850358</v>
      </c>
      <c r="AS52" s="69"/>
      <c r="AT52" s="283"/>
      <c r="AU52" s="344"/>
      <c r="AV52" s="8" t="s">
        <v>135</v>
      </c>
      <c r="AW52" s="140">
        <v>6398</v>
      </c>
      <c r="AX52" s="28">
        <v>102</v>
      </c>
      <c r="AY52" s="63">
        <v>1.594248202563301E-2</v>
      </c>
      <c r="AZ52" s="28">
        <v>6296</v>
      </c>
      <c r="BA52" s="63">
        <v>0.98405751797436702</v>
      </c>
      <c r="BB52" s="2">
        <v>47</v>
      </c>
      <c r="BC52" s="24" t="s">
        <v>13</v>
      </c>
      <c r="BD52" s="27">
        <f t="shared" si="19"/>
        <v>0.21648657774776295</v>
      </c>
      <c r="BE52" s="27">
        <f t="shared" si="20"/>
        <v>0.2300830513688096</v>
      </c>
      <c r="BF52" s="27">
        <f t="shared" si="21"/>
        <v>0.78351342225223708</v>
      </c>
      <c r="BG52" s="27">
        <f t="shared" si="22"/>
        <v>0.76991694863119042</v>
      </c>
      <c r="BH52" s="27">
        <f t="shared" si="23"/>
        <v>1.2305115320190697E-2</v>
      </c>
      <c r="BI52" s="27">
        <f t="shared" si="24"/>
        <v>1.5775798069784706E-2</v>
      </c>
      <c r="BJ52" s="27">
        <f t="shared" si="25"/>
        <v>0.98769488467980926</v>
      </c>
      <c r="BK52" s="27">
        <f t="shared" si="26"/>
        <v>0.98422420193021531</v>
      </c>
    </row>
    <row r="53" spans="2:78" ht="13.5" customHeight="1">
      <c r="B53" s="284"/>
      <c r="C53" s="345"/>
      <c r="D53" s="53" t="s">
        <v>67</v>
      </c>
      <c r="E53" s="181">
        <v>18</v>
      </c>
      <c r="F53" s="182">
        <v>2</v>
      </c>
      <c r="G53" s="180">
        <f t="shared" si="2"/>
        <v>0.1111111111111111</v>
      </c>
      <c r="H53" s="182">
        <v>16</v>
      </c>
      <c r="I53" s="180">
        <f t="shared" si="3"/>
        <v>0.88888888888888884</v>
      </c>
      <c r="J53" s="181">
        <v>59</v>
      </c>
      <c r="K53" s="182">
        <v>6</v>
      </c>
      <c r="L53" s="180">
        <f t="shared" si="4"/>
        <v>0.10169491525423729</v>
      </c>
      <c r="M53" s="182">
        <v>53</v>
      </c>
      <c r="N53" s="180">
        <f t="shared" si="5"/>
        <v>0.89830508474576276</v>
      </c>
      <c r="O53" s="181">
        <v>5627</v>
      </c>
      <c r="P53" s="182">
        <v>647</v>
      </c>
      <c r="Q53" s="180">
        <f t="shared" si="6"/>
        <v>0.11498133996801137</v>
      </c>
      <c r="R53" s="182">
        <v>4980</v>
      </c>
      <c r="S53" s="180">
        <f t="shared" si="7"/>
        <v>0.88501866003198859</v>
      </c>
      <c r="T53" s="181">
        <v>4312</v>
      </c>
      <c r="U53" s="182">
        <v>463</v>
      </c>
      <c r="V53" s="180">
        <f t="shared" si="8"/>
        <v>0.1073747680890538</v>
      </c>
      <c r="W53" s="182">
        <v>3849</v>
      </c>
      <c r="X53" s="180">
        <f t="shared" si="9"/>
        <v>0.89262523191094623</v>
      </c>
      <c r="Y53" s="181">
        <v>2991</v>
      </c>
      <c r="Z53" s="182">
        <v>287</v>
      </c>
      <c r="AA53" s="180">
        <f t="shared" si="10"/>
        <v>9.5954530257438983E-2</v>
      </c>
      <c r="AB53" s="182">
        <v>2704</v>
      </c>
      <c r="AC53" s="180">
        <f t="shared" si="11"/>
        <v>0.90404546974256106</v>
      </c>
      <c r="AD53" s="181">
        <v>1696</v>
      </c>
      <c r="AE53" s="182">
        <v>96</v>
      </c>
      <c r="AF53" s="180">
        <f t="shared" si="12"/>
        <v>5.6603773584905662E-2</v>
      </c>
      <c r="AG53" s="182">
        <v>1600</v>
      </c>
      <c r="AH53" s="180">
        <f t="shared" si="13"/>
        <v>0.94339622641509435</v>
      </c>
      <c r="AI53" s="181">
        <v>604</v>
      </c>
      <c r="AJ53" s="182">
        <v>12</v>
      </c>
      <c r="AK53" s="180">
        <f t="shared" si="14"/>
        <v>1.9867549668874173E-2</v>
      </c>
      <c r="AL53" s="182">
        <v>592</v>
      </c>
      <c r="AM53" s="180">
        <f t="shared" si="15"/>
        <v>0.98013245033112584</v>
      </c>
      <c r="AN53" s="181">
        <f t="shared" si="16"/>
        <v>15307</v>
      </c>
      <c r="AO53" s="182">
        <f>SUM(F53,K53,P53,U53,Z53,AE53,AJ53)</f>
        <v>1513</v>
      </c>
      <c r="AP53" s="180">
        <f t="shared" si="17"/>
        <v>9.8843666296465668E-2</v>
      </c>
      <c r="AQ53" s="220">
        <f>SUM(H53,M53,R53,W53,AB53,AG53,AL53)</f>
        <v>13794</v>
      </c>
      <c r="AR53" s="180">
        <f t="shared" si="18"/>
        <v>0.90115633370353432</v>
      </c>
      <c r="AS53" s="69"/>
      <c r="AT53" s="284"/>
      <c r="AU53" s="345"/>
      <c r="AV53" s="110" t="s">
        <v>67</v>
      </c>
      <c r="AW53" s="140">
        <v>15678</v>
      </c>
      <c r="AX53" s="28">
        <v>1492</v>
      </c>
      <c r="AY53" s="63">
        <v>9.5165199642811588E-2</v>
      </c>
      <c r="AZ53" s="28">
        <v>14186</v>
      </c>
      <c r="BA53" s="63">
        <v>0.90483480035718844</v>
      </c>
      <c r="BB53" s="2">
        <v>48</v>
      </c>
      <c r="BC53" s="24" t="s">
        <v>22</v>
      </c>
      <c r="BD53" s="27">
        <f t="shared" si="19"/>
        <v>0.23106696852406339</v>
      </c>
      <c r="BE53" s="27">
        <f t="shared" si="20"/>
        <v>0.24546142208774585</v>
      </c>
      <c r="BF53" s="27">
        <f t="shared" si="21"/>
        <v>0.76893303147593661</v>
      </c>
      <c r="BG53" s="27">
        <f t="shared" si="22"/>
        <v>0.7545385779122542</v>
      </c>
      <c r="BH53" s="27">
        <f t="shared" si="23"/>
        <v>6.5492863812191549E-2</v>
      </c>
      <c r="BI53" s="27">
        <f t="shared" si="24"/>
        <v>6.1156601842374619E-2</v>
      </c>
      <c r="BJ53" s="27">
        <f t="shared" si="25"/>
        <v>0.93450713618780845</v>
      </c>
      <c r="BK53" s="27">
        <f t="shared" si="26"/>
        <v>0.93884339815762541</v>
      </c>
    </row>
    <row r="54" spans="2:78" ht="13.5" customHeight="1">
      <c r="B54" s="282">
        <v>17</v>
      </c>
      <c r="C54" s="343" t="s">
        <v>109</v>
      </c>
      <c r="D54" s="54" t="s">
        <v>134</v>
      </c>
      <c r="E54" s="175">
        <v>32</v>
      </c>
      <c r="F54" s="176">
        <v>5</v>
      </c>
      <c r="G54" s="174">
        <f t="shared" si="2"/>
        <v>0.15625</v>
      </c>
      <c r="H54" s="176">
        <v>27</v>
      </c>
      <c r="I54" s="174">
        <f t="shared" si="3"/>
        <v>0.84375</v>
      </c>
      <c r="J54" s="175">
        <v>69</v>
      </c>
      <c r="K54" s="176">
        <v>8</v>
      </c>
      <c r="L54" s="174">
        <f t="shared" si="4"/>
        <v>0.11594202898550725</v>
      </c>
      <c r="M54" s="176">
        <v>61</v>
      </c>
      <c r="N54" s="174">
        <f t="shared" si="5"/>
        <v>0.88405797101449279</v>
      </c>
      <c r="O54" s="175">
        <v>4893</v>
      </c>
      <c r="P54" s="176">
        <v>837</v>
      </c>
      <c r="Q54" s="174">
        <f t="shared" si="6"/>
        <v>0.17106069895769466</v>
      </c>
      <c r="R54" s="176">
        <v>4056</v>
      </c>
      <c r="S54" s="174">
        <f t="shared" si="7"/>
        <v>0.82893930104230529</v>
      </c>
      <c r="T54" s="175">
        <v>3881</v>
      </c>
      <c r="U54" s="176">
        <v>633</v>
      </c>
      <c r="V54" s="174">
        <f t="shared" si="8"/>
        <v>0.16310229322339603</v>
      </c>
      <c r="W54" s="176">
        <v>3248</v>
      </c>
      <c r="X54" s="174">
        <f t="shared" si="9"/>
        <v>0.83689770677660402</v>
      </c>
      <c r="Y54" s="175">
        <v>2459</v>
      </c>
      <c r="Z54" s="176">
        <v>340</v>
      </c>
      <c r="AA54" s="174">
        <f t="shared" si="10"/>
        <v>0.13826758845058967</v>
      </c>
      <c r="AB54" s="176">
        <v>2119</v>
      </c>
      <c r="AC54" s="174">
        <f t="shared" si="11"/>
        <v>0.86173241154941038</v>
      </c>
      <c r="AD54" s="175">
        <v>1271</v>
      </c>
      <c r="AE54" s="176">
        <v>134</v>
      </c>
      <c r="AF54" s="174">
        <f t="shared" si="12"/>
        <v>0.1054287962234461</v>
      </c>
      <c r="AG54" s="176">
        <v>1137</v>
      </c>
      <c r="AH54" s="174">
        <f t="shared" si="13"/>
        <v>0.89457120377655386</v>
      </c>
      <c r="AI54" s="175">
        <v>416</v>
      </c>
      <c r="AJ54" s="176">
        <v>20</v>
      </c>
      <c r="AK54" s="174">
        <f t="shared" si="14"/>
        <v>4.807692307692308E-2</v>
      </c>
      <c r="AL54" s="176">
        <v>396</v>
      </c>
      <c r="AM54" s="174">
        <f t="shared" si="15"/>
        <v>0.95192307692307687</v>
      </c>
      <c r="AN54" s="175">
        <f t="shared" si="16"/>
        <v>13021</v>
      </c>
      <c r="AO54" s="176">
        <f t="shared" ref="AO54:AO77" si="53">SUM(F54,K54,P54,U54,Z54,AE54,AJ54)</f>
        <v>1977</v>
      </c>
      <c r="AP54" s="174">
        <f t="shared" si="17"/>
        <v>0.15183165655479611</v>
      </c>
      <c r="AQ54" s="203">
        <f t="shared" ref="AQ54:AQ77" si="54">SUM(H54,M54,R54,W54,AB54,AG54,AL54)</f>
        <v>11044</v>
      </c>
      <c r="AR54" s="174">
        <f t="shared" si="18"/>
        <v>0.84816834344520387</v>
      </c>
      <c r="AS54" s="69"/>
      <c r="AT54" s="282">
        <v>17</v>
      </c>
      <c r="AU54" s="343" t="s">
        <v>109</v>
      </c>
      <c r="AV54" s="8" t="s">
        <v>134</v>
      </c>
      <c r="AW54" s="140">
        <v>12799</v>
      </c>
      <c r="AX54" s="28">
        <v>2125</v>
      </c>
      <c r="AY54" s="63">
        <v>0.16602859598406125</v>
      </c>
      <c r="AZ54" s="28">
        <v>10674</v>
      </c>
      <c r="BA54" s="63">
        <v>0.83397140401593872</v>
      </c>
      <c r="BB54" s="2">
        <v>49</v>
      </c>
      <c r="BC54" s="24" t="s">
        <v>23</v>
      </c>
      <c r="BD54" s="27">
        <f t="shared" si="19"/>
        <v>0.14093422001442193</v>
      </c>
      <c r="BE54" s="27">
        <f t="shared" si="20"/>
        <v>0.14986040400722614</v>
      </c>
      <c r="BF54" s="27">
        <f t="shared" si="21"/>
        <v>0.85906577998557809</v>
      </c>
      <c r="BG54" s="27">
        <f t="shared" si="22"/>
        <v>0.85013959599277389</v>
      </c>
      <c r="BH54" s="27">
        <f t="shared" si="23"/>
        <v>8.2584406120961868E-3</v>
      </c>
      <c r="BI54" s="27">
        <f t="shared" si="24"/>
        <v>8.0608014739751259E-3</v>
      </c>
      <c r="BJ54" s="27">
        <f t="shared" si="25"/>
        <v>0.99174155938790376</v>
      </c>
      <c r="BK54" s="27">
        <f t="shared" si="26"/>
        <v>0.99193919852602486</v>
      </c>
    </row>
    <row r="55" spans="2:78" ht="13.5" customHeight="1">
      <c r="B55" s="283"/>
      <c r="C55" s="344"/>
      <c r="D55" s="49" t="s">
        <v>135</v>
      </c>
      <c r="E55" s="224">
        <v>13</v>
      </c>
      <c r="F55" s="212">
        <v>0</v>
      </c>
      <c r="G55" s="199">
        <f t="shared" si="2"/>
        <v>0</v>
      </c>
      <c r="H55" s="212">
        <v>13</v>
      </c>
      <c r="I55" s="199">
        <f t="shared" si="3"/>
        <v>1</v>
      </c>
      <c r="J55" s="224">
        <v>41</v>
      </c>
      <c r="K55" s="212">
        <v>0</v>
      </c>
      <c r="L55" s="199">
        <f t="shared" si="4"/>
        <v>0</v>
      </c>
      <c r="M55" s="212">
        <v>41</v>
      </c>
      <c r="N55" s="199">
        <f t="shared" si="5"/>
        <v>1</v>
      </c>
      <c r="O55" s="224">
        <v>3180</v>
      </c>
      <c r="P55" s="212">
        <v>59</v>
      </c>
      <c r="Q55" s="199">
        <f t="shared" si="6"/>
        <v>1.8553459119496855E-2</v>
      </c>
      <c r="R55" s="212">
        <v>3121</v>
      </c>
      <c r="S55" s="199">
        <f t="shared" si="7"/>
        <v>0.98144654088050309</v>
      </c>
      <c r="T55" s="224">
        <v>2249</v>
      </c>
      <c r="U55" s="212">
        <v>42</v>
      </c>
      <c r="V55" s="199">
        <f t="shared" si="8"/>
        <v>1.8674966651845263E-2</v>
      </c>
      <c r="W55" s="212">
        <v>2207</v>
      </c>
      <c r="X55" s="199">
        <f t="shared" si="9"/>
        <v>0.98132503334815468</v>
      </c>
      <c r="Y55" s="224">
        <v>1711</v>
      </c>
      <c r="Z55" s="212">
        <v>19</v>
      </c>
      <c r="AA55" s="199">
        <f t="shared" si="10"/>
        <v>1.1104617182933957E-2</v>
      </c>
      <c r="AB55" s="212">
        <v>1692</v>
      </c>
      <c r="AC55" s="199">
        <f t="shared" si="11"/>
        <v>0.98889538281706602</v>
      </c>
      <c r="AD55" s="224">
        <v>987</v>
      </c>
      <c r="AE55" s="212">
        <v>5</v>
      </c>
      <c r="AF55" s="199">
        <f t="shared" si="12"/>
        <v>5.065856129685917E-3</v>
      </c>
      <c r="AG55" s="212">
        <v>982</v>
      </c>
      <c r="AH55" s="199">
        <f t="shared" si="13"/>
        <v>0.99493414387031409</v>
      </c>
      <c r="AI55" s="224">
        <v>379</v>
      </c>
      <c r="AJ55" s="212">
        <v>2</v>
      </c>
      <c r="AK55" s="199">
        <f t="shared" si="14"/>
        <v>5.2770448548812663E-3</v>
      </c>
      <c r="AL55" s="212">
        <v>377</v>
      </c>
      <c r="AM55" s="199">
        <f t="shared" si="15"/>
        <v>0.99472295514511877</v>
      </c>
      <c r="AN55" s="224">
        <f t="shared" si="16"/>
        <v>8560</v>
      </c>
      <c r="AO55" s="212">
        <f t="shared" si="53"/>
        <v>127</v>
      </c>
      <c r="AP55" s="199">
        <f t="shared" si="17"/>
        <v>1.483644859813084E-2</v>
      </c>
      <c r="AQ55" s="211">
        <f t="shared" si="54"/>
        <v>8433</v>
      </c>
      <c r="AR55" s="199">
        <f t="shared" si="18"/>
        <v>0.98516355140186918</v>
      </c>
      <c r="AS55" s="69"/>
      <c r="AT55" s="283"/>
      <c r="AU55" s="344"/>
      <c r="AV55" s="8" t="s">
        <v>135</v>
      </c>
      <c r="AW55" s="140">
        <v>9457</v>
      </c>
      <c r="AX55" s="28">
        <v>150</v>
      </c>
      <c r="AY55" s="63">
        <v>1.5861266786507348E-2</v>
      </c>
      <c r="AZ55" s="28">
        <v>9307</v>
      </c>
      <c r="BA55" s="63">
        <v>0.98413873321349266</v>
      </c>
      <c r="BB55" s="2">
        <v>50</v>
      </c>
      <c r="BC55" s="24" t="s">
        <v>14</v>
      </c>
      <c r="BD55" s="27">
        <f t="shared" si="19"/>
        <v>0.18896080546565983</v>
      </c>
      <c r="BE55" s="27">
        <f t="shared" si="20"/>
        <v>0.20761341587360252</v>
      </c>
      <c r="BF55" s="27">
        <f t="shared" si="21"/>
        <v>0.81103919453434015</v>
      </c>
      <c r="BG55" s="27">
        <f t="shared" si="22"/>
        <v>0.79238658412639751</v>
      </c>
      <c r="BH55" s="27">
        <f t="shared" si="23"/>
        <v>1.173890608875129E-2</v>
      </c>
      <c r="BI55" s="27">
        <f t="shared" si="24"/>
        <v>1.373592377181042E-2</v>
      </c>
      <c r="BJ55" s="27">
        <f t="shared" si="25"/>
        <v>0.98826109391124872</v>
      </c>
      <c r="BK55" s="27">
        <f t="shared" si="26"/>
        <v>0.98626407622818957</v>
      </c>
    </row>
    <row r="56" spans="2:78" ht="13.5" customHeight="1">
      <c r="B56" s="284"/>
      <c r="C56" s="345"/>
      <c r="D56" s="53" t="s">
        <v>67</v>
      </c>
      <c r="E56" s="181">
        <v>45</v>
      </c>
      <c r="F56" s="182">
        <v>5</v>
      </c>
      <c r="G56" s="180">
        <f t="shared" si="2"/>
        <v>0.1111111111111111</v>
      </c>
      <c r="H56" s="182">
        <v>40</v>
      </c>
      <c r="I56" s="180">
        <f t="shared" si="3"/>
        <v>0.88888888888888884</v>
      </c>
      <c r="J56" s="181">
        <v>110</v>
      </c>
      <c r="K56" s="182">
        <v>8</v>
      </c>
      <c r="L56" s="180">
        <f t="shared" si="4"/>
        <v>7.2727272727272724E-2</v>
      </c>
      <c r="M56" s="182">
        <v>102</v>
      </c>
      <c r="N56" s="180">
        <f t="shared" si="5"/>
        <v>0.92727272727272725</v>
      </c>
      <c r="O56" s="181">
        <v>8073</v>
      </c>
      <c r="P56" s="182">
        <v>896</v>
      </c>
      <c r="Q56" s="180">
        <f t="shared" si="6"/>
        <v>0.11098724142202403</v>
      </c>
      <c r="R56" s="182">
        <v>7177</v>
      </c>
      <c r="S56" s="180">
        <f t="shared" si="7"/>
        <v>0.88901275857797601</v>
      </c>
      <c r="T56" s="181">
        <v>6130</v>
      </c>
      <c r="U56" s="182">
        <v>675</v>
      </c>
      <c r="V56" s="180">
        <f t="shared" si="8"/>
        <v>0.11011419249592169</v>
      </c>
      <c r="W56" s="182">
        <v>5455</v>
      </c>
      <c r="X56" s="180">
        <f t="shared" si="9"/>
        <v>0.88988580750407831</v>
      </c>
      <c r="Y56" s="181">
        <v>4170</v>
      </c>
      <c r="Z56" s="182">
        <v>359</v>
      </c>
      <c r="AA56" s="180">
        <f t="shared" si="10"/>
        <v>8.6091127098321341E-2</v>
      </c>
      <c r="AB56" s="182">
        <v>3811</v>
      </c>
      <c r="AC56" s="180">
        <f t="shared" si="11"/>
        <v>0.91390887290167866</v>
      </c>
      <c r="AD56" s="181">
        <v>2258</v>
      </c>
      <c r="AE56" s="182">
        <v>139</v>
      </c>
      <c r="AF56" s="180">
        <f t="shared" si="12"/>
        <v>6.1558901682905225E-2</v>
      </c>
      <c r="AG56" s="182">
        <v>2119</v>
      </c>
      <c r="AH56" s="180">
        <f t="shared" si="13"/>
        <v>0.93844109831709477</v>
      </c>
      <c r="AI56" s="181">
        <v>795</v>
      </c>
      <c r="AJ56" s="182">
        <v>22</v>
      </c>
      <c r="AK56" s="180">
        <f t="shared" si="14"/>
        <v>2.7672955974842768E-2</v>
      </c>
      <c r="AL56" s="182">
        <v>773</v>
      </c>
      <c r="AM56" s="180">
        <f t="shared" si="15"/>
        <v>0.97232704402515724</v>
      </c>
      <c r="AN56" s="181">
        <f t="shared" si="16"/>
        <v>21581</v>
      </c>
      <c r="AO56" s="182">
        <f t="shared" si="53"/>
        <v>2104</v>
      </c>
      <c r="AP56" s="180">
        <f t="shared" si="17"/>
        <v>9.749316528427783E-2</v>
      </c>
      <c r="AQ56" s="220">
        <f t="shared" si="54"/>
        <v>19477</v>
      </c>
      <c r="AR56" s="180">
        <f t="shared" si="18"/>
        <v>0.90250683471572213</v>
      </c>
      <c r="AS56" s="69"/>
      <c r="AT56" s="284"/>
      <c r="AU56" s="345"/>
      <c r="AV56" s="110" t="s">
        <v>67</v>
      </c>
      <c r="AW56" s="140">
        <v>22256</v>
      </c>
      <c r="AX56" s="28">
        <v>2275</v>
      </c>
      <c r="AY56" s="63">
        <v>0.1022196261682243</v>
      </c>
      <c r="AZ56" s="28">
        <v>19981</v>
      </c>
      <c r="BA56" s="63">
        <v>0.89778037383177567</v>
      </c>
      <c r="BB56" s="2">
        <v>51</v>
      </c>
      <c r="BC56" s="24" t="s">
        <v>42</v>
      </c>
      <c r="BD56" s="27">
        <f t="shared" si="19"/>
        <v>0.29781454500555626</v>
      </c>
      <c r="BE56" s="27">
        <f t="shared" si="20"/>
        <v>0.31145107152078494</v>
      </c>
      <c r="BF56" s="27">
        <f t="shared" si="21"/>
        <v>0.70218545499444374</v>
      </c>
      <c r="BG56" s="27">
        <f t="shared" si="22"/>
        <v>0.68854892847921512</v>
      </c>
      <c r="BH56" s="27">
        <f t="shared" si="23"/>
        <v>1.5145515739457533E-2</v>
      </c>
      <c r="BI56" s="27">
        <f t="shared" si="24"/>
        <v>1.4324168429148241E-2</v>
      </c>
      <c r="BJ56" s="27">
        <f t="shared" si="25"/>
        <v>0.98485448426054245</v>
      </c>
      <c r="BK56" s="27">
        <f t="shared" si="26"/>
        <v>0.98567583157085181</v>
      </c>
    </row>
    <row r="57" spans="2:78" ht="13.5" customHeight="1">
      <c r="B57" s="282">
        <v>18</v>
      </c>
      <c r="C57" s="343" t="s">
        <v>55</v>
      </c>
      <c r="D57" s="54" t="s">
        <v>134</v>
      </c>
      <c r="E57" s="175">
        <v>15</v>
      </c>
      <c r="F57" s="176">
        <v>2</v>
      </c>
      <c r="G57" s="174">
        <f t="shared" si="2"/>
        <v>0.13333333333333333</v>
      </c>
      <c r="H57" s="176">
        <v>13</v>
      </c>
      <c r="I57" s="174">
        <f t="shared" si="3"/>
        <v>0.8666666666666667</v>
      </c>
      <c r="J57" s="175">
        <v>51</v>
      </c>
      <c r="K57" s="176">
        <v>4</v>
      </c>
      <c r="L57" s="174">
        <f t="shared" si="4"/>
        <v>7.8431372549019607E-2</v>
      </c>
      <c r="M57" s="176">
        <v>47</v>
      </c>
      <c r="N57" s="174">
        <f t="shared" si="5"/>
        <v>0.92156862745098034</v>
      </c>
      <c r="O57" s="175">
        <v>4425</v>
      </c>
      <c r="P57" s="176">
        <v>922</v>
      </c>
      <c r="Q57" s="174">
        <f t="shared" si="6"/>
        <v>0.20836158192090395</v>
      </c>
      <c r="R57" s="176">
        <v>3503</v>
      </c>
      <c r="S57" s="174">
        <f t="shared" si="7"/>
        <v>0.79163841807909607</v>
      </c>
      <c r="T57" s="175">
        <v>3604</v>
      </c>
      <c r="U57" s="176">
        <v>732</v>
      </c>
      <c r="V57" s="174">
        <f t="shared" si="8"/>
        <v>0.20310765815760268</v>
      </c>
      <c r="W57" s="176">
        <v>2872</v>
      </c>
      <c r="X57" s="174">
        <f t="shared" si="9"/>
        <v>0.79689234184239732</v>
      </c>
      <c r="Y57" s="175">
        <v>2417</v>
      </c>
      <c r="Z57" s="176">
        <v>433</v>
      </c>
      <c r="AA57" s="174">
        <f t="shared" si="10"/>
        <v>0.17914770376499792</v>
      </c>
      <c r="AB57" s="176">
        <v>1984</v>
      </c>
      <c r="AC57" s="174">
        <f t="shared" si="11"/>
        <v>0.82085229623500211</v>
      </c>
      <c r="AD57" s="175">
        <v>1200</v>
      </c>
      <c r="AE57" s="176">
        <v>166</v>
      </c>
      <c r="AF57" s="174">
        <f t="shared" si="12"/>
        <v>0.13833333333333334</v>
      </c>
      <c r="AG57" s="176">
        <v>1034</v>
      </c>
      <c r="AH57" s="174">
        <f t="shared" si="13"/>
        <v>0.86166666666666669</v>
      </c>
      <c r="AI57" s="175">
        <v>368</v>
      </c>
      <c r="AJ57" s="176">
        <v>22</v>
      </c>
      <c r="AK57" s="174">
        <f t="shared" si="14"/>
        <v>5.9782608695652176E-2</v>
      </c>
      <c r="AL57" s="176">
        <v>346</v>
      </c>
      <c r="AM57" s="174">
        <f t="shared" si="15"/>
        <v>0.94021739130434778</v>
      </c>
      <c r="AN57" s="175">
        <f t="shared" si="16"/>
        <v>12080</v>
      </c>
      <c r="AO57" s="176">
        <f t="shared" si="53"/>
        <v>2281</v>
      </c>
      <c r="AP57" s="174">
        <f t="shared" si="17"/>
        <v>0.18882450331125827</v>
      </c>
      <c r="AQ57" s="203">
        <f t="shared" si="54"/>
        <v>9799</v>
      </c>
      <c r="AR57" s="174">
        <f t="shared" si="18"/>
        <v>0.81117549668874167</v>
      </c>
      <c r="AS57" s="69"/>
      <c r="AT57" s="282">
        <v>18</v>
      </c>
      <c r="AU57" s="343" t="s">
        <v>55</v>
      </c>
      <c r="AV57" s="8" t="s">
        <v>134</v>
      </c>
      <c r="AW57" s="140">
        <v>11884</v>
      </c>
      <c r="AX57" s="28">
        <v>2354</v>
      </c>
      <c r="AY57" s="63">
        <v>0.19808145405587343</v>
      </c>
      <c r="AZ57" s="28">
        <v>9530</v>
      </c>
      <c r="BA57" s="63">
        <v>0.80191854594412659</v>
      </c>
      <c r="BB57" s="2">
        <v>52</v>
      </c>
      <c r="BC57" s="24" t="s">
        <v>4</v>
      </c>
      <c r="BD57" s="27">
        <f t="shared" si="19"/>
        <v>0.30153760523203227</v>
      </c>
      <c r="BE57" s="27">
        <f t="shared" si="20"/>
        <v>0.30901751603834787</v>
      </c>
      <c r="BF57" s="27">
        <f t="shared" si="21"/>
        <v>0.69846239476796768</v>
      </c>
      <c r="BG57" s="27">
        <f t="shared" si="22"/>
        <v>0.69098248396165218</v>
      </c>
      <c r="BH57" s="27">
        <f t="shared" si="23"/>
        <v>1.2868472243004638E-2</v>
      </c>
      <c r="BI57" s="27">
        <f t="shared" si="24"/>
        <v>1.3134851138353765E-2</v>
      </c>
      <c r="BJ57" s="27">
        <f t="shared" si="25"/>
        <v>0.98713152775699531</v>
      </c>
      <c r="BK57" s="27">
        <f t="shared" si="26"/>
        <v>0.98686514886164622</v>
      </c>
    </row>
    <row r="58" spans="2:78" ht="13.5" customHeight="1">
      <c r="B58" s="283"/>
      <c r="C58" s="344"/>
      <c r="D58" s="128" t="s">
        <v>135</v>
      </c>
      <c r="E58" s="178">
        <v>9</v>
      </c>
      <c r="F58" s="179">
        <v>0</v>
      </c>
      <c r="G58" s="177">
        <f t="shared" si="2"/>
        <v>0</v>
      </c>
      <c r="H58" s="179">
        <v>9</v>
      </c>
      <c r="I58" s="177">
        <f t="shared" si="3"/>
        <v>1</v>
      </c>
      <c r="J58" s="178">
        <v>23</v>
      </c>
      <c r="K58" s="179">
        <v>0</v>
      </c>
      <c r="L58" s="177">
        <f t="shared" si="4"/>
        <v>0</v>
      </c>
      <c r="M58" s="179">
        <v>23</v>
      </c>
      <c r="N58" s="177">
        <f t="shared" si="5"/>
        <v>1</v>
      </c>
      <c r="O58" s="178">
        <v>2596</v>
      </c>
      <c r="P58" s="179">
        <v>12</v>
      </c>
      <c r="Q58" s="177">
        <f t="shared" si="6"/>
        <v>4.6224961479198771E-3</v>
      </c>
      <c r="R58" s="179">
        <v>2584</v>
      </c>
      <c r="S58" s="177">
        <f t="shared" si="7"/>
        <v>0.99537750385208013</v>
      </c>
      <c r="T58" s="178">
        <v>2006</v>
      </c>
      <c r="U58" s="179">
        <v>16</v>
      </c>
      <c r="V58" s="177">
        <f t="shared" si="8"/>
        <v>7.9760717846460612E-3</v>
      </c>
      <c r="W58" s="179">
        <v>1990</v>
      </c>
      <c r="X58" s="177">
        <f t="shared" si="9"/>
        <v>0.9920239282153539</v>
      </c>
      <c r="Y58" s="178">
        <v>1493</v>
      </c>
      <c r="Z58" s="179">
        <v>4</v>
      </c>
      <c r="AA58" s="177">
        <f t="shared" si="10"/>
        <v>2.6791694574681848E-3</v>
      </c>
      <c r="AB58" s="179">
        <v>1489</v>
      </c>
      <c r="AC58" s="177">
        <f t="shared" si="11"/>
        <v>0.99732083054253184</v>
      </c>
      <c r="AD58" s="178">
        <v>874</v>
      </c>
      <c r="AE58" s="179">
        <v>6</v>
      </c>
      <c r="AF58" s="177">
        <f t="shared" si="12"/>
        <v>6.8649885583524023E-3</v>
      </c>
      <c r="AG58" s="179">
        <v>868</v>
      </c>
      <c r="AH58" s="177">
        <f t="shared" si="13"/>
        <v>0.99313501144164762</v>
      </c>
      <c r="AI58" s="178">
        <v>350</v>
      </c>
      <c r="AJ58" s="179">
        <v>0</v>
      </c>
      <c r="AK58" s="177">
        <f t="shared" si="14"/>
        <v>0</v>
      </c>
      <c r="AL58" s="179">
        <v>350</v>
      </c>
      <c r="AM58" s="177">
        <f t="shared" si="15"/>
        <v>1</v>
      </c>
      <c r="AN58" s="178">
        <f t="shared" si="16"/>
        <v>7351</v>
      </c>
      <c r="AO58" s="179">
        <f t="shared" si="53"/>
        <v>38</v>
      </c>
      <c r="AP58" s="177">
        <f t="shared" si="17"/>
        <v>5.1693647122840426E-3</v>
      </c>
      <c r="AQ58" s="243">
        <f t="shared" si="54"/>
        <v>7313</v>
      </c>
      <c r="AR58" s="177">
        <f t="shared" si="18"/>
        <v>0.99483063528771598</v>
      </c>
      <c r="AS58" s="69"/>
      <c r="AT58" s="283"/>
      <c r="AU58" s="344"/>
      <c r="AV58" s="8" t="s">
        <v>135</v>
      </c>
      <c r="AW58" s="140">
        <v>8204</v>
      </c>
      <c r="AX58" s="28">
        <v>81</v>
      </c>
      <c r="AY58" s="63">
        <v>9.8732325694783039E-3</v>
      </c>
      <c r="AZ58" s="28">
        <v>8123</v>
      </c>
      <c r="BA58" s="63">
        <v>0.99012676743052175</v>
      </c>
      <c r="BB58" s="2">
        <v>53</v>
      </c>
      <c r="BC58" s="24" t="s">
        <v>19</v>
      </c>
      <c r="BD58" s="27">
        <f t="shared" si="19"/>
        <v>0.19356307879155912</v>
      </c>
      <c r="BE58" s="27">
        <f t="shared" si="20"/>
        <v>0.20391906961924486</v>
      </c>
      <c r="BF58" s="27">
        <f t="shared" si="21"/>
        <v>0.8064369212084409</v>
      </c>
      <c r="BG58" s="27">
        <f t="shared" si="22"/>
        <v>0.79608093038075511</v>
      </c>
      <c r="BH58" s="27">
        <f t="shared" si="23"/>
        <v>4.8262548262548263E-2</v>
      </c>
      <c r="BI58" s="27">
        <f t="shared" si="24"/>
        <v>5.5388659406684193E-2</v>
      </c>
      <c r="BJ58" s="27">
        <f t="shared" si="25"/>
        <v>0.95173745173745172</v>
      </c>
      <c r="BK58" s="27">
        <f t="shared" si="26"/>
        <v>0.94461134059331586</v>
      </c>
    </row>
    <row r="59" spans="2:78" ht="13.5" customHeight="1">
      <c r="B59" s="284"/>
      <c r="C59" s="345"/>
      <c r="D59" s="110" t="s">
        <v>67</v>
      </c>
      <c r="E59" s="185">
        <v>24</v>
      </c>
      <c r="F59" s="183">
        <v>2</v>
      </c>
      <c r="G59" s="184">
        <f t="shared" si="2"/>
        <v>8.3333333333333329E-2</v>
      </c>
      <c r="H59" s="183">
        <v>22</v>
      </c>
      <c r="I59" s="184">
        <f t="shared" si="3"/>
        <v>0.91666666666666663</v>
      </c>
      <c r="J59" s="185">
        <v>74</v>
      </c>
      <c r="K59" s="183">
        <v>4</v>
      </c>
      <c r="L59" s="184">
        <f t="shared" si="4"/>
        <v>5.4054054054054057E-2</v>
      </c>
      <c r="M59" s="183">
        <v>70</v>
      </c>
      <c r="N59" s="184">
        <f t="shared" si="5"/>
        <v>0.94594594594594594</v>
      </c>
      <c r="O59" s="185">
        <v>7021</v>
      </c>
      <c r="P59" s="183">
        <v>934</v>
      </c>
      <c r="Q59" s="184">
        <f t="shared" si="6"/>
        <v>0.13302948297963252</v>
      </c>
      <c r="R59" s="183">
        <v>6087</v>
      </c>
      <c r="S59" s="184">
        <f t="shared" si="7"/>
        <v>0.86697051702036743</v>
      </c>
      <c r="T59" s="185">
        <v>5610</v>
      </c>
      <c r="U59" s="183">
        <v>748</v>
      </c>
      <c r="V59" s="184">
        <f t="shared" si="8"/>
        <v>0.13333333333333333</v>
      </c>
      <c r="W59" s="183">
        <v>4862</v>
      </c>
      <c r="X59" s="184">
        <f t="shared" si="9"/>
        <v>0.8666666666666667</v>
      </c>
      <c r="Y59" s="185">
        <v>3910</v>
      </c>
      <c r="Z59" s="183">
        <v>437</v>
      </c>
      <c r="AA59" s="184">
        <f t="shared" si="10"/>
        <v>0.11176470588235295</v>
      </c>
      <c r="AB59" s="183">
        <v>3473</v>
      </c>
      <c r="AC59" s="184">
        <f t="shared" si="11"/>
        <v>0.88823529411764701</v>
      </c>
      <c r="AD59" s="185">
        <v>2074</v>
      </c>
      <c r="AE59" s="183">
        <v>172</v>
      </c>
      <c r="AF59" s="184">
        <f t="shared" si="12"/>
        <v>8.2931533269045329E-2</v>
      </c>
      <c r="AG59" s="183">
        <v>1902</v>
      </c>
      <c r="AH59" s="184">
        <f t="shared" si="13"/>
        <v>0.91706846673095466</v>
      </c>
      <c r="AI59" s="185">
        <v>718</v>
      </c>
      <c r="AJ59" s="183">
        <v>22</v>
      </c>
      <c r="AK59" s="184">
        <f t="shared" si="14"/>
        <v>3.0640668523676879E-2</v>
      </c>
      <c r="AL59" s="183">
        <v>696</v>
      </c>
      <c r="AM59" s="184">
        <f t="shared" si="15"/>
        <v>0.96935933147632314</v>
      </c>
      <c r="AN59" s="185">
        <f t="shared" si="16"/>
        <v>19431</v>
      </c>
      <c r="AO59" s="183">
        <f t="shared" si="53"/>
        <v>2319</v>
      </c>
      <c r="AP59" s="184">
        <f t="shared" si="17"/>
        <v>0.11934537594565385</v>
      </c>
      <c r="AQ59" s="222">
        <f t="shared" si="54"/>
        <v>17112</v>
      </c>
      <c r="AR59" s="184">
        <f t="shared" si="18"/>
        <v>0.88065462405434614</v>
      </c>
      <c r="AS59" s="69"/>
      <c r="AT59" s="284"/>
      <c r="AU59" s="345"/>
      <c r="AV59" s="110" t="s">
        <v>67</v>
      </c>
      <c r="AW59" s="140">
        <v>20088</v>
      </c>
      <c r="AX59" s="28">
        <v>2435</v>
      </c>
      <c r="AY59" s="63">
        <v>0.12121664675428116</v>
      </c>
      <c r="AZ59" s="28">
        <v>17653</v>
      </c>
      <c r="BA59" s="63">
        <v>0.87878335324571888</v>
      </c>
      <c r="BB59" s="2">
        <v>54</v>
      </c>
      <c r="BC59" s="24" t="s">
        <v>24</v>
      </c>
      <c r="BD59" s="27">
        <f t="shared" si="19"/>
        <v>0.21708124628576281</v>
      </c>
      <c r="BE59" s="27">
        <f t="shared" si="20"/>
        <v>0.20771800281293953</v>
      </c>
      <c r="BF59" s="27">
        <f t="shared" si="21"/>
        <v>0.78291875371423725</v>
      </c>
      <c r="BG59" s="27">
        <f t="shared" si="22"/>
        <v>0.79228199718706049</v>
      </c>
      <c r="BH59" s="27">
        <f t="shared" si="23"/>
        <v>1.5653389238294898E-2</v>
      </c>
      <c r="BI59" s="27">
        <f t="shared" si="24"/>
        <v>1.6137496720020992E-2</v>
      </c>
      <c r="BJ59" s="27">
        <f t="shared" si="25"/>
        <v>0.98434661076170515</v>
      </c>
      <c r="BK59" s="27">
        <f t="shared" si="26"/>
        <v>0.98386250327997904</v>
      </c>
    </row>
    <row r="60" spans="2:78" ht="13.5" customHeight="1">
      <c r="B60" s="282">
        <v>19</v>
      </c>
      <c r="C60" s="343" t="s">
        <v>110</v>
      </c>
      <c r="D60" s="54" t="s">
        <v>134</v>
      </c>
      <c r="E60" s="175">
        <v>15</v>
      </c>
      <c r="F60" s="176">
        <v>0</v>
      </c>
      <c r="G60" s="174">
        <f t="shared" si="2"/>
        <v>0</v>
      </c>
      <c r="H60" s="176">
        <v>15</v>
      </c>
      <c r="I60" s="174">
        <f t="shared" si="3"/>
        <v>1</v>
      </c>
      <c r="J60" s="175">
        <v>48</v>
      </c>
      <c r="K60" s="176">
        <v>5</v>
      </c>
      <c r="L60" s="174">
        <f t="shared" si="4"/>
        <v>0.10416666666666667</v>
      </c>
      <c r="M60" s="176">
        <v>43</v>
      </c>
      <c r="N60" s="174">
        <f t="shared" si="5"/>
        <v>0.89583333333333337</v>
      </c>
      <c r="O60" s="175">
        <v>2257</v>
      </c>
      <c r="P60" s="176">
        <v>293</v>
      </c>
      <c r="Q60" s="174">
        <f t="shared" si="6"/>
        <v>0.12981834293309702</v>
      </c>
      <c r="R60" s="176">
        <v>1964</v>
      </c>
      <c r="S60" s="174">
        <f t="shared" si="7"/>
        <v>0.87018165706690298</v>
      </c>
      <c r="T60" s="175">
        <v>1852</v>
      </c>
      <c r="U60" s="176">
        <v>206</v>
      </c>
      <c r="V60" s="174">
        <f t="shared" si="8"/>
        <v>0.11123110151187905</v>
      </c>
      <c r="W60" s="176">
        <v>1646</v>
      </c>
      <c r="X60" s="174">
        <f t="shared" si="9"/>
        <v>0.88876889848812091</v>
      </c>
      <c r="Y60" s="175">
        <v>1183</v>
      </c>
      <c r="Z60" s="176">
        <v>113</v>
      </c>
      <c r="AA60" s="174">
        <f t="shared" si="10"/>
        <v>9.5519864750633982E-2</v>
      </c>
      <c r="AB60" s="176">
        <v>1070</v>
      </c>
      <c r="AC60" s="174">
        <f t="shared" si="11"/>
        <v>0.90448013524936599</v>
      </c>
      <c r="AD60" s="175">
        <v>558</v>
      </c>
      <c r="AE60" s="176">
        <v>40</v>
      </c>
      <c r="AF60" s="174">
        <f t="shared" si="12"/>
        <v>7.1684587813620068E-2</v>
      </c>
      <c r="AG60" s="176">
        <v>518</v>
      </c>
      <c r="AH60" s="174">
        <f t="shared" si="13"/>
        <v>0.92831541218637992</v>
      </c>
      <c r="AI60" s="175">
        <v>186</v>
      </c>
      <c r="AJ60" s="176">
        <v>7</v>
      </c>
      <c r="AK60" s="174">
        <f t="shared" si="14"/>
        <v>3.7634408602150539E-2</v>
      </c>
      <c r="AL60" s="176">
        <v>179</v>
      </c>
      <c r="AM60" s="174">
        <f t="shared" si="15"/>
        <v>0.9623655913978495</v>
      </c>
      <c r="AN60" s="175">
        <f t="shared" si="16"/>
        <v>6099</v>
      </c>
      <c r="AO60" s="176">
        <f t="shared" si="53"/>
        <v>664</v>
      </c>
      <c r="AP60" s="174">
        <f t="shared" si="17"/>
        <v>0.10887030660764059</v>
      </c>
      <c r="AQ60" s="203">
        <f t="shared" si="54"/>
        <v>5435</v>
      </c>
      <c r="AR60" s="174">
        <f t="shared" si="18"/>
        <v>0.89112969339235937</v>
      </c>
      <c r="AS60" s="69"/>
      <c r="AT60" s="282">
        <v>19</v>
      </c>
      <c r="AU60" s="343" t="s">
        <v>110</v>
      </c>
      <c r="AV60" s="8" t="s">
        <v>134</v>
      </c>
      <c r="AW60" s="140">
        <v>6158</v>
      </c>
      <c r="AX60" s="28">
        <v>669</v>
      </c>
      <c r="AY60" s="63">
        <v>0.10863916856122117</v>
      </c>
      <c r="AZ60" s="28">
        <v>5489</v>
      </c>
      <c r="BA60" s="63">
        <v>0.89136083143877887</v>
      </c>
      <c r="BB60" s="2">
        <v>55</v>
      </c>
      <c r="BC60" s="24" t="s">
        <v>15</v>
      </c>
      <c r="BD60" s="27">
        <f t="shared" si="19"/>
        <v>0.14559317418534992</v>
      </c>
      <c r="BE60" s="27">
        <f t="shared" si="20"/>
        <v>0.15249813571961224</v>
      </c>
      <c r="BF60" s="27">
        <f t="shared" si="21"/>
        <v>0.85440682581465011</v>
      </c>
      <c r="BG60" s="27">
        <f t="shared" si="22"/>
        <v>0.84750186428038776</v>
      </c>
      <c r="BH60" s="27">
        <f t="shared" si="23"/>
        <v>5.6045790603386596E-3</v>
      </c>
      <c r="BI60" s="27">
        <f t="shared" si="24"/>
        <v>5.6490792000903857E-3</v>
      </c>
      <c r="BJ60" s="27">
        <f t="shared" si="25"/>
        <v>0.99439542093966138</v>
      </c>
      <c r="BK60" s="27">
        <f t="shared" si="26"/>
        <v>0.99435092079990961</v>
      </c>
    </row>
    <row r="61" spans="2:78" ht="13.5" customHeight="1">
      <c r="B61" s="283"/>
      <c r="C61" s="344"/>
      <c r="D61" s="49" t="s">
        <v>135</v>
      </c>
      <c r="E61" s="224">
        <v>8</v>
      </c>
      <c r="F61" s="212">
        <v>0</v>
      </c>
      <c r="G61" s="199">
        <f t="shared" si="2"/>
        <v>0</v>
      </c>
      <c r="H61" s="212">
        <v>8</v>
      </c>
      <c r="I61" s="199">
        <f t="shared" si="3"/>
        <v>1</v>
      </c>
      <c r="J61" s="224">
        <v>41</v>
      </c>
      <c r="K61" s="212">
        <v>0</v>
      </c>
      <c r="L61" s="199">
        <f t="shared" si="4"/>
        <v>0</v>
      </c>
      <c r="M61" s="212">
        <v>41</v>
      </c>
      <c r="N61" s="199">
        <f t="shared" si="5"/>
        <v>1</v>
      </c>
      <c r="O61" s="224">
        <v>2598</v>
      </c>
      <c r="P61" s="212">
        <v>31</v>
      </c>
      <c r="Q61" s="199">
        <f t="shared" si="6"/>
        <v>1.1932255581216321E-2</v>
      </c>
      <c r="R61" s="212">
        <v>2567</v>
      </c>
      <c r="S61" s="199">
        <f t="shared" si="7"/>
        <v>0.98806774441878364</v>
      </c>
      <c r="T61" s="224">
        <v>1784</v>
      </c>
      <c r="U61" s="212">
        <v>11</v>
      </c>
      <c r="V61" s="199">
        <f t="shared" si="8"/>
        <v>6.1659192825112103E-3</v>
      </c>
      <c r="W61" s="212">
        <v>1773</v>
      </c>
      <c r="X61" s="199">
        <f t="shared" si="9"/>
        <v>0.9938340807174888</v>
      </c>
      <c r="Y61" s="224">
        <v>1179</v>
      </c>
      <c r="Z61" s="212">
        <v>7</v>
      </c>
      <c r="AA61" s="199">
        <f t="shared" si="10"/>
        <v>5.9372349448685328E-3</v>
      </c>
      <c r="AB61" s="212">
        <v>1172</v>
      </c>
      <c r="AC61" s="199">
        <f t="shared" si="11"/>
        <v>0.99406276505513147</v>
      </c>
      <c r="AD61" s="224">
        <v>630</v>
      </c>
      <c r="AE61" s="212">
        <v>2</v>
      </c>
      <c r="AF61" s="199">
        <f t="shared" si="12"/>
        <v>3.1746031746031746E-3</v>
      </c>
      <c r="AG61" s="212">
        <v>628</v>
      </c>
      <c r="AH61" s="199">
        <f t="shared" si="13"/>
        <v>0.99682539682539684</v>
      </c>
      <c r="AI61" s="224">
        <v>226</v>
      </c>
      <c r="AJ61" s="212">
        <v>1</v>
      </c>
      <c r="AK61" s="199">
        <f t="shared" si="14"/>
        <v>4.4247787610619468E-3</v>
      </c>
      <c r="AL61" s="212">
        <v>225</v>
      </c>
      <c r="AM61" s="199">
        <f t="shared" si="15"/>
        <v>0.99557522123893805</v>
      </c>
      <c r="AN61" s="224">
        <f t="shared" si="16"/>
        <v>6466</v>
      </c>
      <c r="AO61" s="212">
        <f t="shared" si="53"/>
        <v>52</v>
      </c>
      <c r="AP61" s="199">
        <f t="shared" si="17"/>
        <v>8.0420661923909682E-3</v>
      </c>
      <c r="AQ61" s="211">
        <f t="shared" si="54"/>
        <v>6414</v>
      </c>
      <c r="AR61" s="199">
        <f t="shared" si="18"/>
        <v>0.99195793380760899</v>
      </c>
      <c r="AS61" s="69"/>
      <c r="AT61" s="283"/>
      <c r="AU61" s="344"/>
      <c r="AV61" s="8" t="s">
        <v>135</v>
      </c>
      <c r="AW61" s="140">
        <v>7043</v>
      </c>
      <c r="AX61" s="28">
        <v>74</v>
      </c>
      <c r="AY61" s="63">
        <v>1.0506886270055374E-2</v>
      </c>
      <c r="AZ61" s="28">
        <v>6969</v>
      </c>
      <c r="BA61" s="63">
        <v>0.98949311372994464</v>
      </c>
      <c r="BB61" s="2">
        <v>56</v>
      </c>
      <c r="BC61" s="24" t="s">
        <v>9</v>
      </c>
      <c r="BD61" s="27">
        <f t="shared" si="19"/>
        <v>0.19667774086378736</v>
      </c>
      <c r="BE61" s="27">
        <f t="shared" si="20"/>
        <v>0.19969742813918306</v>
      </c>
      <c r="BF61" s="27">
        <f t="shared" si="21"/>
        <v>0.80332225913621258</v>
      </c>
      <c r="BG61" s="27">
        <f t="shared" si="22"/>
        <v>0.80030257186081699</v>
      </c>
      <c r="BH61" s="27">
        <f t="shared" si="23"/>
        <v>3.1232361241768581E-2</v>
      </c>
      <c r="BI61" s="27">
        <f t="shared" si="24"/>
        <v>3.2111756168359942E-2</v>
      </c>
      <c r="BJ61" s="27">
        <f t="shared" si="25"/>
        <v>0.96876763875823146</v>
      </c>
      <c r="BK61" s="27">
        <f t="shared" si="26"/>
        <v>0.96788824383164007</v>
      </c>
    </row>
    <row r="62" spans="2:78" ht="13.5" customHeight="1">
      <c r="B62" s="284"/>
      <c r="C62" s="345"/>
      <c r="D62" s="53" t="s">
        <v>67</v>
      </c>
      <c r="E62" s="181">
        <v>23</v>
      </c>
      <c r="F62" s="182">
        <v>0</v>
      </c>
      <c r="G62" s="180">
        <f t="shared" si="2"/>
        <v>0</v>
      </c>
      <c r="H62" s="182">
        <v>23</v>
      </c>
      <c r="I62" s="180">
        <f t="shared" si="3"/>
        <v>1</v>
      </c>
      <c r="J62" s="181">
        <v>89</v>
      </c>
      <c r="K62" s="182">
        <v>5</v>
      </c>
      <c r="L62" s="180">
        <f t="shared" si="4"/>
        <v>5.6179775280898875E-2</v>
      </c>
      <c r="M62" s="182">
        <v>84</v>
      </c>
      <c r="N62" s="180">
        <f t="shared" si="5"/>
        <v>0.9438202247191011</v>
      </c>
      <c r="O62" s="181">
        <v>4855</v>
      </c>
      <c r="P62" s="182">
        <v>324</v>
      </c>
      <c r="Q62" s="180">
        <f t="shared" si="6"/>
        <v>6.6735324407826979E-2</v>
      </c>
      <c r="R62" s="182">
        <v>4531</v>
      </c>
      <c r="S62" s="180">
        <f t="shared" si="7"/>
        <v>0.93326467559217297</v>
      </c>
      <c r="T62" s="181">
        <v>3636</v>
      </c>
      <c r="U62" s="182">
        <v>217</v>
      </c>
      <c r="V62" s="180">
        <f t="shared" si="8"/>
        <v>5.9680968096809679E-2</v>
      </c>
      <c r="W62" s="182">
        <v>3419</v>
      </c>
      <c r="X62" s="180">
        <f t="shared" si="9"/>
        <v>0.94031903190319033</v>
      </c>
      <c r="Y62" s="181">
        <v>2362</v>
      </c>
      <c r="Z62" s="182">
        <v>120</v>
      </c>
      <c r="AA62" s="180">
        <f t="shared" si="10"/>
        <v>5.0804403048264182E-2</v>
      </c>
      <c r="AB62" s="182">
        <v>2242</v>
      </c>
      <c r="AC62" s="180">
        <f t="shared" si="11"/>
        <v>0.94919559695173583</v>
      </c>
      <c r="AD62" s="181">
        <v>1188</v>
      </c>
      <c r="AE62" s="182">
        <v>42</v>
      </c>
      <c r="AF62" s="180">
        <f t="shared" si="12"/>
        <v>3.5353535353535352E-2</v>
      </c>
      <c r="AG62" s="182">
        <v>1146</v>
      </c>
      <c r="AH62" s="180">
        <f t="shared" si="13"/>
        <v>0.96464646464646464</v>
      </c>
      <c r="AI62" s="181">
        <v>412</v>
      </c>
      <c r="AJ62" s="182">
        <v>8</v>
      </c>
      <c r="AK62" s="180">
        <f t="shared" si="14"/>
        <v>1.9417475728155338E-2</v>
      </c>
      <c r="AL62" s="182">
        <v>404</v>
      </c>
      <c r="AM62" s="180">
        <f t="shared" si="15"/>
        <v>0.98058252427184467</v>
      </c>
      <c r="AN62" s="181">
        <f t="shared" si="16"/>
        <v>12565</v>
      </c>
      <c r="AO62" s="182">
        <f t="shared" si="53"/>
        <v>716</v>
      </c>
      <c r="AP62" s="180">
        <f t="shared" si="17"/>
        <v>5.698368483883804E-2</v>
      </c>
      <c r="AQ62" s="220">
        <f t="shared" si="54"/>
        <v>11849</v>
      </c>
      <c r="AR62" s="180">
        <f t="shared" si="18"/>
        <v>0.94301631516116191</v>
      </c>
      <c r="AS62" s="69"/>
      <c r="AT62" s="284"/>
      <c r="AU62" s="345"/>
      <c r="AV62" s="110" t="s">
        <v>67</v>
      </c>
      <c r="AW62" s="140">
        <v>13201</v>
      </c>
      <c r="AX62" s="28">
        <v>743</v>
      </c>
      <c r="AY62" s="63">
        <v>5.628361487766078E-2</v>
      </c>
      <c r="AZ62" s="28">
        <v>12458</v>
      </c>
      <c r="BA62" s="63">
        <v>0.94371638512233924</v>
      </c>
      <c r="BB62" s="2">
        <v>57</v>
      </c>
      <c r="BC62" s="24" t="s">
        <v>43</v>
      </c>
      <c r="BD62" s="27">
        <f t="shared" si="19"/>
        <v>0.18715726163099239</v>
      </c>
      <c r="BE62" s="27">
        <f t="shared" si="20"/>
        <v>0.19778801843317972</v>
      </c>
      <c r="BF62" s="27">
        <f t="shared" si="21"/>
        <v>0.81284273836900756</v>
      </c>
      <c r="BG62" s="27">
        <f t="shared" si="22"/>
        <v>0.80221198156682028</v>
      </c>
      <c r="BH62" s="27">
        <f t="shared" si="23"/>
        <v>3.6030714707619607E-2</v>
      </c>
      <c r="BI62" s="27">
        <f t="shared" si="24"/>
        <v>2.7846705266060104E-2</v>
      </c>
      <c r="BJ62" s="27">
        <f t="shared" si="25"/>
        <v>0.96396928529238035</v>
      </c>
      <c r="BK62" s="27">
        <f t="shared" si="26"/>
        <v>0.97215329473393985</v>
      </c>
    </row>
    <row r="63" spans="2:78" ht="13.5" customHeight="1">
      <c r="B63" s="282">
        <v>20</v>
      </c>
      <c r="C63" s="343" t="s">
        <v>111</v>
      </c>
      <c r="D63" s="54" t="s">
        <v>134</v>
      </c>
      <c r="E63" s="175">
        <v>15</v>
      </c>
      <c r="F63" s="176">
        <v>1</v>
      </c>
      <c r="G63" s="174">
        <f t="shared" si="2"/>
        <v>6.6666666666666666E-2</v>
      </c>
      <c r="H63" s="176">
        <v>14</v>
      </c>
      <c r="I63" s="174">
        <f t="shared" si="3"/>
        <v>0.93333333333333335</v>
      </c>
      <c r="J63" s="175">
        <v>68</v>
      </c>
      <c r="K63" s="176">
        <v>6</v>
      </c>
      <c r="L63" s="174">
        <f t="shared" si="4"/>
        <v>8.8235294117647065E-2</v>
      </c>
      <c r="M63" s="176">
        <v>62</v>
      </c>
      <c r="N63" s="174">
        <f t="shared" si="5"/>
        <v>0.91176470588235292</v>
      </c>
      <c r="O63" s="175">
        <v>5383</v>
      </c>
      <c r="P63" s="176">
        <v>902</v>
      </c>
      <c r="Q63" s="174">
        <f t="shared" si="6"/>
        <v>0.16756455508080995</v>
      </c>
      <c r="R63" s="176">
        <v>4481</v>
      </c>
      <c r="S63" s="174">
        <f t="shared" si="7"/>
        <v>0.83243544491919008</v>
      </c>
      <c r="T63" s="175">
        <v>4117</v>
      </c>
      <c r="U63" s="176">
        <v>701</v>
      </c>
      <c r="V63" s="174">
        <f t="shared" si="8"/>
        <v>0.17026961379645372</v>
      </c>
      <c r="W63" s="176">
        <v>3416</v>
      </c>
      <c r="X63" s="174">
        <f t="shared" si="9"/>
        <v>0.82973038620354622</v>
      </c>
      <c r="Y63" s="175">
        <v>2374</v>
      </c>
      <c r="Z63" s="176">
        <v>366</v>
      </c>
      <c r="AA63" s="174">
        <f t="shared" si="10"/>
        <v>0.15417017691659646</v>
      </c>
      <c r="AB63" s="176">
        <v>2008</v>
      </c>
      <c r="AC63" s="174">
        <f t="shared" si="11"/>
        <v>0.84582982308340349</v>
      </c>
      <c r="AD63" s="175">
        <v>1069</v>
      </c>
      <c r="AE63" s="176">
        <v>136</v>
      </c>
      <c r="AF63" s="174">
        <f t="shared" si="12"/>
        <v>0.12722170252572498</v>
      </c>
      <c r="AG63" s="176">
        <v>933</v>
      </c>
      <c r="AH63" s="174">
        <f t="shared" si="13"/>
        <v>0.87277829747427504</v>
      </c>
      <c r="AI63" s="175">
        <v>338</v>
      </c>
      <c r="AJ63" s="176">
        <v>25</v>
      </c>
      <c r="AK63" s="174">
        <f t="shared" si="14"/>
        <v>7.3964497041420121E-2</v>
      </c>
      <c r="AL63" s="176">
        <v>313</v>
      </c>
      <c r="AM63" s="174">
        <f t="shared" si="15"/>
        <v>0.92603550295857984</v>
      </c>
      <c r="AN63" s="175">
        <f t="shared" si="16"/>
        <v>13364</v>
      </c>
      <c r="AO63" s="176">
        <f t="shared" si="53"/>
        <v>2137</v>
      </c>
      <c r="AP63" s="174">
        <f t="shared" si="17"/>
        <v>0.15990721340915892</v>
      </c>
      <c r="AQ63" s="203">
        <f t="shared" si="54"/>
        <v>11227</v>
      </c>
      <c r="AR63" s="174">
        <f t="shared" si="18"/>
        <v>0.84009278659084108</v>
      </c>
      <c r="AS63" s="69"/>
      <c r="AT63" s="282">
        <v>20</v>
      </c>
      <c r="AU63" s="343" t="s">
        <v>111</v>
      </c>
      <c r="AV63" s="8" t="s">
        <v>134</v>
      </c>
      <c r="AW63" s="140">
        <v>12855</v>
      </c>
      <c r="AX63" s="28">
        <v>2155</v>
      </c>
      <c r="AY63" s="63">
        <v>0.1676390509529366</v>
      </c>
      <c r="AZ63" s="28">
        <v>10700</v>
      </c>
      <c r="BA63" s="63">
        <v>0.83236094904706337</v>
      </c>
      <c r="BB63" s="2">
        <v>58</v>
      </c>
      <c r="BC63" s="24" t="s">
        <v>25</v>
      </c>
      <c r="BD63" s="27">
        <f t="shared" si="19"/>
        <v>0.27732024073487488</v>
      </c>
      <c r="BE63" s="27">
        <f t="shared" si="20"/>
        <v>0.28035248041775457</v>
      </c>
      <c r="BF63" s="27">
        <f t="shared" si="21"/>
        <v>0.72267975926512507</v>
      </c>
      <c r="BG63" s="27">
        <f t="shared" si="22"/>
        <v>0.71964751958224538</v>
      </c>
      <c r="BH63" s="27">
        <f t="shared" si="23"/>
        <v>3.1722791605661299E-2</v>
      </c>
      <c r="BI63" s="27">
        <f t="shared" si="24"/>
        <v>3.1521242576518956E-2</v>
      </c>
      <c r="BJ63" s="27">
        <f t="shared" si="25"/>
        <v>0.96827720839433873</v>
      </c>
      <c r="BK63" s="27">
        <f t="shared" si="26"/>
        <v>0.968478757423481</v>
      </c>
    </row>
    <row r="64" spans="2:78" ht="13.5" customHeight="1">
      <c r="B64" s="283"/>
      <c r="C64" s="344"/>
      <c r="D64" s="49" t="s">
        <v>135</v>
      </c>
      <c r="E64" s="224">
        <v>18</v>
      </c>
      <c r="F64" s="212">
        <v>1</v>
      </c>
      <c r="G64" s="199">
        <f t="shared" si="2"/>
        <v>5.5555555555555552E-2</v>
      </c>
      <c r="H64" s="212">
        <v>17</v>
      </c>
      <c r="I64" s="199">
        <f t="shared" si="3"/>
        <v>0.94444444444444442</v>
      </c>
      <c r="J64" s="224">
        <v>37</v>
      </c>
      <c r="K64" s="212">
        <v>3</v>
      </c>
      <c r="L64" s="199">
        <f t="shared" si="4"/>
        <v>8.1081081081081086E-2</v>
      </c>
      <c r="M64" s="212">
        <v>34</v>
      </c>
      <c r="N64" s="199">
        <f t="shared" si="5"/>
        <v>0.91891891891891897</v>
      </c>
      <c r="O64" s="224">
        <v>3292</v>
      </c>
      <c r="P64" s="212">
        <v>78</v>
      </c>
      <c r="Q64" s="199">
        <f t="shared" si="6"/>
        <v>2.3693803159173753E-2</v>
      </c>
      <c r="R64" s="212">
        <v>3214</v>
      </c>
      <c r="S64" s="199">
        <f t="shared" si="7"/>
        <v>0.9763061968408262</v>
      </c>
      <c r="T64" s="224">
        <v>2220</v>
      </c>
      <c r="U64" s="212">
        <v>40</v>
      </c>
      <c r="V64" s="199">
        <f t="shared" si="8"/>
        <v>1.8018018018018018E-2</v>
      </c>
      <c r="W64" s="212">
        <v>2180</v>
      </c>
      <c r="X64" s="199">
        <f t="shared" si="9"/>
        <v>0.98198198198198194</v>
      </c>
      <c r="Y64" s="224">
        <v>1558</v>
      </c>
      <c r="Z64" s="212">
        <v>19</v>
      </c>
      <c r="AA64" s="199">
        <f t="shared" si="10"/>
        <v>1.2195121951219513E-2</v>
      </c>
      <c r="AB64" s="212">
        <v>1539</v>
      </c>
      <c r="AC64" s="199">
        <f t="shared" si="11"/>
        <v>0.98780487804878048</v>
      </c>
      <c r="AD64" s="224">
        <v>879</v>
      </c>
      <c r="AE64" s="212">
        <v>10</v>
      </c>
      <c r="AF64" s="199">
        <f t="shared" si="12"/>
        <v>1.1376564277588168E-2</v>
      </c>
      <c r="AG64" s="212">
        <v>869</v>
      </c>
      <c r="AH64" s="199">
        <f t="shared" si="13"/>
        <v>0.98862343572241185</v>
      </c>
      <c r="AI64" s="224">
        <v>313</v>
      </c>
      <c r="AJ64" s="212">
        <v>0</v>
      </c>
      <c r="AK64" s="199">
        <f t="shared" si="14"/>
        <v>0</v>
      </c>
      <c r="AL64" s="212">
        <v>313</v>
      </c>
      <c r="AM64" s="199">
        <f t="shared" si="15"/>
        <v>1</v>
      </c>
      <c r="AN64" s="224">
        <f t="shared" si="16"/>
        <v>8317</v>
      </c>
      <c r="AO64" s="212">
        <f t="shared" si="53"/>
        <v>151</v>
      </c>
      <c r="AP64" s="199">
        <f t="shared" si="17"/>
        <v>1.8155584946495131E-2</v>
      </c>
      <c r="AQ64" s="211">
        <f t="shared" si="54"/>
        <v>8166</v>
      </c>
      <c r="AR64" s="199">
        <f t="shared" si="18"/>
        <v>0.98184441505350484</v>
      </c>
      <c r="AS64" s="69"/>
      <c r="AT64" s="283"/>
      <c r="AU64" s="344"/>
      <c r="AV64" s="8" t="s">
        <v>135</v>
      </c>
      <c r="AW64" s="140">
        <v>9169</v>
      </c>
      <c r="AX64" s="28">
        <v>175</v>
      </c>
      <c r="AY64" s="63">
        <v>1.9086050823426765E-2</v>
      </c>
      <c r="AZ64" s="28">
        <v>8994</v>
      </c>
      <c r="BA64" s="63">
        <v>0.98091394917657326</v>
      </c>
      <c r="BB64" s="2">
        <v>59</v>
      </c>
      <c r="BC64" s="24" t="s">
        <v>20</v>
      </c>
      <c r="BD64" s="27">
        <f t="shared" si="19"/>
        <v>0.21740458015267175</v>
      </c>
      <c r="BE64" s="27">
        <f t="shared" si="20"/>
        <v>0.22682872435325602</v>
      </c>
      <c r="BF64" s="27">
        <f t="shared" si="21"/>
        <v>0.78259541984732828</v>
      </c>
      <c r="BG64" s="27">
        <f t="shared" si="22"/>
        <v>0.77317127564674393</v>
      </c>
      <c r="BH64" s="27">
        <f t="shared" si="23"/>
        <v>1.102267807785807E-2</v>
      </c>
      <c r="BI64" s="27">
        <f t="shared" si="24"/>
        <v>1.092896174863388E-2</v>
      </c>
      <c r="BJ64" s="27">
        <f t="shared" si="25"/>
        <v>0.98897732192214194</v>
      </c>
      <c r="BK64" s="27">
        <f t="shared" si="26"/>
        <v>0.98907103825136611</v>
      </c>
    </row>
    <row r="65" spans="2:63" ht="13.5" customHeight="1">
      <c r="B65" s="284"/>
      <c r="C65" s="345"/>
      <c r="D65" s="45" t="s">
        <v>67</v>
      </c>
      <c r="E65" s="185">
        <v>33</v>
      </c>
      <c r="F65" s="183">
        <v>2</v>
      </c>
      <c r="G65" s="184">
        <f t="shared" si="2"/>
        <v>6.0606060606060608E-2</v>
      </c>
      <c r="H65" s="183">
        <v>31</v>
      </c>
      <c r="I65" s="184">
        <f t="shared" si="3"/>
        <v>0.93939393939393945</v>
      </c>
      <c r="J65" s="185">
        <v>105</v>
      </c>
      <c r="K65" s="183">
        <v>9</v>
      </c>
      <c r="L65" s="184">
        <f t="shared" si="4"/>
        <v>8.5714285714285715E-2</v>
      </c>
      <c r="M65" s="183">
        <v>96</v>
      </c>
      <c r="N65" s="184">
        <f t="shared" si="5"/>
        <v>0.91428571428571426</v>
      </c>
      <c r="O65" s="185">
        <v>8675</v>
      </c>
      <c r="P65" s="183">
        <v>980</v>
      </c>
      <c r="Q65" s="184">
        <f t="shared" si="6"/>
        <v>0.11296829971181556</v>
      </c>
      <c r="R65" s="183">
        <v>7695</v>
      </c>
      <c r="S65" s="184">
        <f t="shared" si="7"/>
        <v>0.88703170028818445</v>
      </c>
      <c r="T65" s="185">
        <v>6337</v>
      </c>
      <c r="U65" s="183">
        <v>741</v>
      </c>
      <c r="V65" s="184">
        <f t="shared" si="8"/>
        <v>0.11693230235127032</v>
      </c>
      <c r="W65" s="183">
        <v>5596</v>
      </c>
      <c r="X65" s="184">
        <f t="shared" si="9"/>
        <v>0.88306769764872972</v>
      </c>
      <c r="Y65" s="185">
        <v>3932</v>
      </c>
      <c r="Z65" s="183">
        <v>385</v>
      </c>
      <c r="AA65" s="184">
        <f t="shared" si="10"/>
        <v>9.7914547304170901E-2</v>
      </c>
      <c r="AB65" s="183">
        <v>3547</v>
      </c>
      <c r="AC65" s="184">
        <f t="shared" si="11"/>
        <v>0.90208545269582907</v>
      </c>
      <c r="AD65" s="185">
        <v>1948</v>
      </c>
      <c r="AE65" s="183">
        <v>146</v>
      </c>
      <c r="AF65" s="184">
        <f t="shared" si="12"/>
        <v>7.4948665297741274E-2</v>
      </c>
      <c r="AG65" s="183">
        <v>1802</v>
      </c>
      <c r="AH65" s="184">
        <f t="shared" si="13"/>
        <v>0.92505133470225875</v>
      </c>
      <c r="AI65" s="185">
        <v>651</v>
      </c>
      <c r="AJ65" s="183">
        <v>25</v>
      </c>
      <c r="AK65" s="184">
        <f t="shared" si="14"/>
        <v>3.840245775729647E-2</v>
      </c>
      <c r="AL65" s="183">
        <v>626</v>
      </c>
      <c r="AM65" s="184">
        <f t="shared" si="15"/>
        <v>0.96159754224270355</v>
      </c>
      <c r="AN65" s="185">
        <f t="shared" si="16"/>
        <v>21681</v>
      </c>
      <c r="AO65" s="183">
        <f t="shared" si="53"/>
        <v>2288</v>
      </c>
      <c r="AP65" s="184">
        <f t="shared" si="17"/>
        <v>0.10553018772196854</v>
      </c>
      <c r="AQ65" s="222">
        <f t="shared" si="54"/>
        <v>19393</v>
      </c>
      <c r="AR65" s="184">
        <f t="shared" si="18"/>
        <v>0.89446981227803146</v>
      </c>
      <c r="AS65" s="69"/>
      <c r="AT65" s="284"/>
      <c r="AU65" s="345"/>
      <c r="AV65" s="110" t="s">
        <v>67</v>
      </c>
      <c r="AW65" s="140">
        <v>22024</v>
      </c>
      <c r="AX65" s="28">
        <v>2330</v>
      </c>
      <c r="AY65" s="63">
        <v>0.1057936796222303</v>
      </c>
      <c r="AZ65" s="28">
        <v>19694</v>
      </c>
      <c r="BA65" s="63">
        <v>0.8942063203777697</v>
      </c>
      <c r="BB65" s="2">
        <v>60</v>
      </c>
      <c r="BC65" s="24" t="s">
        <v>44</v>
      </c>
      <c r="BD65" s="27">
        <f t="shared" si="19"/>
        <v>0.14947897951850522</v>
      </c>
      <c r="BE65" s="27">
        <f t="shared" si="20"/>
        <v>0.16025641025641027</v>
      </c>
      <c r="BF65" s="27">
        <f t="shared" si="21"/>
        <v>0.8505210204814948</v>
      </c>
      <c r="BG65" s="27">
        <f t="shared" si="22"/>
        <v>0.83974358974358976</v>
      </c>
      <c r="BH65" s="27">
        <f t="shared" si="23"/>
        <v>1.4414414414414415E-2</v>
      </c>
      <c r="BI65" s="27">
        <f t="shared" si="24"/>
        <v>1.3417009305345163E-2</v>
      </c>
      <c r="BJ65" s="27">
        <f t="shared" si="25"/>
        <v>0.98558558558558562</v>
      </c>
      <c r="BK65" s="27">
        <f t="shared" si="26"/>
        <v>0.98658299069465483</v>
      </c>
    </row>
    <row r="66" spans="2:63" ht="13.5" customHeight="1">
      <c r="B66" s="282">
        <v>21</v>
      </c>
      <c r="C66" s="343" t="s">
        <v>112</v>
      </c>
      <c r="D66" s="54" t="s">
        <v>134</v>
      </c>
      <c r="E66" s="175">
        <v>22</v>
      </c>
      <c r="F66" s="176">
        <v>0</v>
      </c>
      <c r="G66" s="174">
        <f t="shared" si="2"/>
        <v>0</v>
      </c>
      <c r="H66" s="176">
        <v>22</v>
      </c>
      <c r="I66" s="174">
        <f t="shared" si="3"/>
        <v>1</v>
      </c>
      <c r="J66" s="175">
        <v>36</v>
      </c>
      <c r="K66" s="176">
        <v>3</v>
      </c>
      <c r="L66" s="174">
        <f t="shared" si="4"/>
        <v>8.3333333333333329E-2</v>
      </c>
      <c r="M66" s="176">
        <v>33</v>
      </c>
      <c r="N66" s="174">
        <f t="shared" si="5"/>
        <v>0.91666666666666663</v>
      </c>
      <c r="O66" s="175">
        <v>3182</v>
      </c>
      <c r="P66" s="176">
        <v>589</v>
      </c>
      <c r="Q66" s="174">
        <f t="shared" si="6"/>
        <v>0.18510370835952231</v>
      </c>
      <c r="R66" s="176">
        <v>2593</v>
      </c>
      <c r="S66" s="174">
        <f t="shared" si="7"/>
        <v>0.81489629164047772</v>
      </c>
      <c r="T66" s="175">
        <v>2732</v>
      </c>
      <c r="U66" s="176">
        <v>480</v>
      </c>
      <c r="V66" s="174">
        <f t="shared" si="8"/>
        <v>0.17569546120058566</v>
      </c>
      <c r="W66" s="176">
        <v>2252</v>
      </c>
      <c r="X66" s="174">
        <f t="shared" si="9"/>
        <v>0.82430453879941434</v>
      </c>
      <c r="Y66" s="175">
        <v>1702</v>
      </c>
      <c r="Z66" s="176">
        <v>249</v>
      </c>
      <c r="AA66" s="174">
        <f t="shared" si="10"/>
        <v>0.1462984723854289</v>
      </c>
      <c r="AB66" s="176">
        <v>1453</v>
      </c>
      <c r="AC66" s="174">
        <f t="shared" si="11"/>
        <v>0.85370152761457108</v>
      </c>
      <c r="AD66" s="175">
        <v>739</v>
      </c>
      <c r="AE66" s="176">
        <v>88</v>
      </c>
      <c r="AF66" s="174">
        <f t="shared" si="12"/>
        <v>0.11907983761840325</v>
      </c>
      <c r="AG66" s="176">
        <v>651</v>
      </c>
      <c r="AH66" s="174">
        <f t="shared" si="13"/>
        <v>0.88092016238159676</v>
      </c>
      <c r="AI66" s="175">
        <v>172</v>
      </c>
      <c r="AJ66" s="176">
        <v>11</v>
      </c>
      <c r="AK66" s="174">
        <f t="shared" si="14"/>
        <v>6.3953488372093026E-2</v>
      </c>
      <c r="AL66" s="176">
        <v>161</v>
      </c>
      <c r="AM66" s="174">
        <f t="shared" si="15"/>
        <v>0.93604651162790697</v>
      </c>
      <c r="AN66" s="175">
        <f t="shared" si="16"/>
        <v>8585</v>
      </c>
      <c r="AO66" s="176">
        <f t="shared" si="53"/>
        <v>1420</v>
      </c>
      <c r="AP66" s="174">
        <f t="shared" si="17"/>
        <v>0.16540477577169482</v>
      </c>
      <c r="AQ66" s="203">
        <f t="shared" si="54"/>
        <v>7165</v>
      </c>
      <c r="AR66" s="174">
        <f t="shared" si="18"/>
        <v>0.83459522422830523</v>
      </c>
      <c r="AS66" s="69"/>
      <c r="AT66" s="282">
        <v>21</v>
      </c>
      <c r="AU66" s="343" t="s">
        <v>112</v>
      </c>
      <c r="AV66" s="8" t="s">
        <v>134</v>
      </c>
      <c r="AW66" s="140">
        <v>8396</v>
      </c>
      <c r="AX66" s="28">
        <v>1356</v>
      </c>
      <c r="AY66" s="63">
        <v>0.16150547879942831</v>
      </c>
      <c r="AZ66" s="28">
        <v>7040</v>
      </c>
      <c r="BA66" s="63">
        <v>0.83849452120057166</v>
      </c>
      <c r="BB66" s="2">
        <v>61</v>
      </c>
      <c r="BC66" s="24" t="s">
        <v>16</v>
      </c>
      <c r="BD66" s="27">
        <f t="shared" si="19"/>
        <v>0.20208252988816044</v>
      </c>
      <c r="BE66" s="27">
        <f t="shared" si="20"/>
        <v>0.20913315821378056</v>
      </c>
      <c r="BF66" s="27">
        <f t="shared" si="21"/>
        <v>0.79791747011183956</v>
      </c>
      <c r="BG66" s="27">
        <f t="shared" si="22"/>
        <v>0.79086684178621947</v>
      </c>
      <c r="BH66" s="27">
        <f t="shared" si="23"/>
        <v>9.4998602961721152E-3</v>
      </c>
      <c r="BI66" s="27">
        <f t="shared" si="24"/>
        <v>1.0752688172043012E-2</v>
      </c>
      <c r="BJ66" s="27">
        <f t="shared" si="25"/>
        <v>0.99050013970382789</v>
      </c>
      <c r="BK66" s="27">
        <f t="shared" si="26"/>
        <v>0.989247311827957</v>
      </c>
    </row>
    <row r="67" spans="2:63" ht="13.5" customHeight="1">
      <c r="B67" s="283"/>
      <c r="C67" s="344"/>
      <c r="D67" s="49" t="s">
        <v>135</v>
      </c>
      <c r="E67" s="224">
        <v>13</v>
      </c>
      <c r="F67" s="212">
        <v>0</v>
      </c>
      <c r="G67" s="199">
        <f t="shared" si="2"/>
        <v>0</v>
      </c>
      <c r="H67" s="212">
        <v>13</v>
      </c>
      <c r="I67" s="199">
        <f t="shared" si="3"/>
        <v>1</v>
      </c>
      <c r="J67" s="224">
        <v>31</v>
      </c>
      <c r="K67" s="212">
        <v>0</v>
      </c>
      <c r="L67" s="199">
        <f t="shared" si="4"/>
        <v>0</v>
      </c>
      <c r="M67" s="212">
        <v>31</v>
      </c>
      <c r="N67" s="199">
        <f t="shared" si="5"/>
        <v>1</v>
      </c>
      <c r="O67" s="224">
        <v>2043</v>
      </c>
      <c r="P67" s="212">
        <v>47</v>
      </c>
      <c r="Q67" s="199">
        <f t="shared" si="6"/>
        <v>2.3005384238864415E-2</v>
      </c>
      <c r="R67" s="212">
        <v>1996</v>
      </c>
      <c r="S67" s="199">
        <f t="shared" si="7"/>
        <v>0.97699461576113555</v>
      </c>
      <c r="T67" s="224">
        <v>1590</v>
      </c>
      <c r="U67" s="212">
        <v>38</v>
      </c>
      <c r="V67" s="199">
        <f t="shared" si="8"/>
        <v>2.3899371069182392E-2</v>
      </c>
      <c r="W67" s="212">
        <v>1552</v>
      </c>
      <c r="X67" s="199">
        <f t="shared" si="9"/>
        <v>0.97610062893081762</v>
      </c>
      <c r="Y67" s="224">
        <v>1119</v>
      </c>
      <c r="Z67" s="212">
        <v>16</v>
      </c>
      <c r="AA67" s="199">
        <f t="shared" si="10"/>
        <v>1.4298480786416443E-2</v>
      </c>
      <c r="AB67" s="212">
        <v>1103</v>
      </c>
      <c r="AC67" s="199">
        <f t="shared" si="11"/>
        <v>0.98570151921358351</v>
      </c>
      <c r="AD67" s="224">
        <v>567</v>
      </c>
      <c r="AE67" s="212">
        <v>1</v>
      </c>
      <c r="AF67" s="199">
        <f t="shared" si="12"/>
        <v>1.7636684303350969E-3</v>
      </c>
      <c r="AG67" s="212">
        <v>566</v>
      </c>
      <c r="AH67" s="199">
        <f t="shared" si="13"/>
        <v>0.99823633156966485</v>
      </c>
      <c r="AI67" s="224">
        <v>172</v>
      </c>
      <c r="AJ67" s="212">
        <v>1</v>
      </c>
      <c r="AK67" s="199">
        <f t="shared" si="14"/>
        <v>5.8139534883720929E-3</v>
      </c>
      <c r="AL67" s="212">
        <v>171</v>
      </c>
      <c r="AM67" s="199">
        <f t="shared" si="15"/>
        <v>0.9941860465116279</v>
      </c>
      <c r="AN67" s="224">
        <f t="shared" si="16"/>
        <v>5535</v>
      </c>
      <c r="AO67" s="212">
        <f t="shared" si="53"/>
        <v>103</v>
      </c>
      <c r="AP67" s="199">
        <f t="shared" si="17"/>
        <v>1.8608852755194218E-2</v>
      </c>
      <c r="AQ67" s="211">
        <f t="shared" si="54"/>
        <v>5432</v>
      </c>
      <c r="AR67" s="199">
        <f t="shared" si="18"/>
        <v>0.98139114724480581</v>
      </c>
      <c r="AS67" s="69"/>
      <c r="AT67" s="283"/>
      <c r="AU67" s="344"/>
      <c r="AV67" s="8" t="s">
        <v>135</v>
      </c>
      <c r="AW67" s="140">
        <v>5952</v>
      </c>
      <c r="AX67" s="28">
        <v>94</v>
      </c>
      <c r="AY67" s="63">
        <v>1.5793010752688172E-2</v>
      </c>
      <c r="AZ67" s="28">
        <v>5858</v>
      </c>
      <c r="BA67" s="63">
        <v>0.98420698924731187</v>
      </c>
      <c r="BB67" s="2">
        <v>62</v>
      </c>
      <c r="BC67" s="24" t="s">
        <v>17</v>
      </c>
      <c r="BD67" s="27">
        <f t="shared" si="19"/>
        <v>0.11460364804405185</v>
      </c>
      <c r="BE67" s="27">
        <f t="shared" si="20"/>
        <v>0.13003206270039189</v>
      </c>
      <c r="BF67" s="27">
        <f t="shared" si="21"/>
        <v>0.88539635195594812</v>
      </c>
      <c r="BG67" s="27">
        <f t="shared" si="22"/>
        <v>0.86996793729960809</v>
      </c>
      <c r="BH67" s="27">
        <f t="shared" si="23"/>
        <v>8.4525357607282189E-3</v>
      </c>
      <c r="BI67" s="27">
        <f t="shared" si="24"/>
        <v>7.9018506966105212E-3</v>
      </c>
      <c r="BJ67" s="27">
        <f t="shared" si="25"/>
        <v>0.99154746423927176</v>
      </c>
      <c r="BK67" s="27">
        <f t="shared" si="26"/>
        <v>0.99209814930338946</v>
      </c>
    </row>
    <row r="68" spans="2:63" ht="13.5" customHeight="1">
      <c r="B68" s="284"/>
      <c r="C68" s="345"/>
      <c r="D68" s="53" t="s">
        <v>67</v>
      </c>
      <c r="E68" s="181">
        <v>35</v>
      </c>
      <c r="F68" s="182">
        <v>0</v>
      </c>
      <c r="G68" s="180">
        <f t="shared" si="2"/>
        <v>0</v>
      </c>
      <c r="H68" s="182">
        <v>35</v>
      </c>
      <c r="I68" s="180">
        <f t="shared" si="3"/>
        <v>1</v>
      </c>
      <c r="J68" s="181">
        <v>67</v>
      </c>
      <c r="K68" s="182">
        <v>3</v>
      </c>
      <c r="L68" s="180">
        <f t="shared" si="4"/>
        <v>4.4776119402985072E-2</v>
      </c>
      <c r="M68" s="182">
        <v>64</v>
      </c>
      <c r="N68" s="180">
        <f t="shared" si="5"/>
        <v>0.95522388059701491</v>
      </c>
      <c r="O68" s="181">
        <v>5225</v>
      </c>
      <c r="P68" s="182">
        <v>636</v>
      </c>
      <c r="Q68" s="180">
        <f t="shared" si="6"/>
        <v>0.12172248803827751</v>
      </c>
      <c r="R68" s="182">
        <v>4589</v>
      </c>
      <c r="S68" s="180">
        <f t="shared" si="7"/>
        <v>0.87827751196172243</v>
      </c>
      <c r="T68" s="181">
        <v>4322</v>
      </c>
      <c r="U68" s="182">
        <v>518</v>
      </c>
      <c r="V68" s="180">
        <f t="shared" si="8"/>
        <v>0.11985192040721888</v>
      </c>
      <c r="W68" s="182">
        <v>3804</v>
      </c>
      <c r="X68" s="180">
        <f t="shared" si="9"/>
        <v>0.88014807959278107</v>
      </c>
      <c r="Y68" s="181">
        <v>2821</v>
      </c>
      <c r="Z68" s="182">
        <v>265</v>
      </c>
      <c r="AA68" s="180">
        <f t="shared" si="10"/>
        <v>9.3938319744771362E-2</v>
      </c>
      <c r="AB68" s="182">
        <v>2556</v>
      </c>
      <c r="AC68" s="180">
        <f t="shared" si="11"/>
        <v>0.9060616802552286</v>
      </c>
      <c r="AD68" s="181">
        <v>1306</v>
      </c>
      <c r="AE68" s="182">
        <v>89</v>
      </c>
      <c r="AF68" s="180">
        <f t="shared" si="12"/>
        <v>6.8147013782542107E-2</v>
      </c>
      <c r="AG68" s="182">
        <v>1217</v>
      </c>
      <c r="AH68" s="180">
        <f t="shared" si="13"/>
        <v>0.93185298621745793</v>
      </c>
      <c r="AI68" s="181">
        <v>344</v>
      </c>
      <c r="AJ68" s="182">
        <v>12</v>
      </c>
      <c r="AK68" s="180">
        <f t="shared" si="14"/>
        <v>3.4883720930232558E-2</v>
      </c>
      <c r="AL68" s="182">
        <v>332</v>
      </c>
      <c r="AM68" s="180">
        <f t="shared" si="15"/>
        <v>0.96511627906976749</v>
      </c>
      <c r="AN68" s="181">
        <f t="shared" si="16"/>
        <v>14120</v>
      </c>
      <c r="AO68" s="182">
        <f t="shared" si="53"/>
        <v>1523</v>
      </c>
      <c r="AP68" s="180">
        <f t="shared" si="17"/>
        <v>0.10786118980169972</v>
      </c>
      <c r="AQ68" s="220">
        <f t="shared" si="54"/>
        <v>12597</v>
      </c>
      <c r="AR68" s="180">
        <f t="shared" si="18"/>
        <v>0.89213881019830032</v>
      </c>
      <c r="AS68" s="69"/>
      <c r="AT68" s="284"/>
      <c r="AU68" s="345"/>
      <c r="AV68" s="110" t="s">
        <v>67</v>
      </c>
      <c r="AW68" s="140">
        <v>14348</v>
      </c>
      <c r="AX68" s="28">
        <v>1450</v>
      </c>
      <c r="AY68" s="63">
        <v>0.10105938109841092</v>
      </c>
      <c r="AZ68" s="28">
        <v>12898</v>
      </c>
      <c r="BA68" s="63">
        <v>0.89894061890158905</v>
      </c>
      <c r="BB68" s="2">
        <v>63</v>
      </c>
      <c r="BC68" s="24" t="s">
        <v>26</v>
      </c>
      <c r="BD68" s="27">
        <f t="shared" si="19"/>
        <v>0.1507269789983845</v>
      </c>
      <c r="BE68" s="27">
        <f t="shared" si="20"/>
        <v>0.16242362525458248</v>
      </c>
      <c r="BF68" s="27">
        <f t="shared" si="21"/>
        <v>0.8492730210016155</v>
      </c>
      <c r="BG68" s="27">
        <f t="shared" si="22"/>
        <v>0.83757637474541746</v>
      </c>
      <c r="BH68" s="27">
        <f t="shared" si="23"/>
        <v>2.9351335485764601E-2</v>
      </c>
      <c r="BI68" s="27">
        <f t="shared" si="24"/>
        <v>3.4836618957601942E-2</v>
      </c>
      <c r="BJ68" s="27">
        <f t="shared" si="25"/>
        <v>0.97064866451423537</v>
      </c>
      <c r="BK68" s="27">
        <f t="shared" si="26"/>
        <v>0.96516338104239807</v>
      </c>
    </row>
    <row r="69" spans="2:63" ht="13.5" customHeight="1">
      <c r="B69" s="282">
        <v>22</v>
      </c>
      <c r="C69" s="343" t="s">
        <v>56</v>
      </c>
      <c r="D69" s="54" t="s">
        <v>134</v>
      </c>
      <c r="E69" s="175">
        <v>20</v>
      </c>
      <c r="F69" s="176">
        <v>5</v>
      </c>
      <c r="G69" s="174">
        <f t="shared" si="2"/>
        <v>0.25</v>
      </c>
      <c r="H69" s="176">
        <v>15</v>
      </c>
      <c r="I69" s="174">
        <f t="shared" si="3"/>
        <v>0.75</v>
      </c>
      <c r="J69" s="175">
        <v>50</v>
      </c>
      <c r="K69" s="176">
        <v>5</v>
      </c>
      <c r="L69" s="174">
        <f t="shared" si="4"/>
        <v>0.1</v>
      </c>
      <c r="M69" s="176">
        <v>45</v>
      </c>
      <c r="N69" s="174">
        <f t="shared" si="5"/>
        <v>0.9</v>
      </c>
      <c r="O69" s="175">
        <v>4668</v>
      </c>
      <c r="P69" s="176">
        <v>936</v>
      </c>
      <c r="Q69" s="174">
        <f t="shared" si="6"/>
        <v>0.20051413881748073</v>
      </c>
      <c r="R69" s="176">
        <v>3732</v>
      </c>
      <c r="S69" s="174">
        <f t="shared" si="7"/>
        <v>0.7994858611825193</v>
      </c>
      <c r="T69" s="175">
        <v>3266</v>
      </c>
      <c r="U69" s="176">
        <v>688</v>
      </c>
      <c r="V69" s="174">
        <f t="shared" si="8"/>
        <v>0.2106552357624005</v>
      </c>
      <c r="W69" s="176">
        <v>2578</v>
      </c>
      <c r="X69" s="174">
        <f t="shared" si="9"/>
        <v>0.78934476423759947</v>
      </c>
      <c r="Y69" s="175">
        <v>1861</v>
      </c>
      <c r="Z69" s="176">
        <v>336</v>
      </c>
      <c r="AA69" s="174">
        <f t="shared" si="10"/>
        <v>0.18054809242342826</v>
      </c>
      <c r="AB69" s="176">
        <v>1525</v>
      </c>
      <c r="AC69" s="174">
        <f t="shared" si="11"/>
        <v>0.81945190757657171</v>
      </c>
      <c r="AD69" s="175">
        <v>797</v>
      </c>
      <c r="AE69" s="176">
        <v>101</v>
      </c>
      <c r="AF69" s="174">
        <f t="shared" si="12"/>
        <v>0.12672521957340024</v>
      </c>
      <c r="AG69" s="176">
        <v>696</v>
      </c>
      <c r="AH69" s="174">
        <f t="shared" si="13"/>
        <v>0.87327478042659978</v>
      </c>
      <c r="AI69" s="175">
        <v>218</v>
      </c>
      <c r="AJ69" s="176">
        <v>12</v>
      </c>
      <c r="AK69" s="174">
        <f t="shared" si="14"/>
        <v>5.5045871559633031E-2</v>
      </c>
      <c r="AL69" s="176">
        <v>206</v>
      </c>
      <c r="AM69" s="174">
        <f t="shared" si="15"/>
        <v>0.94495412844036697</v>
      </c>
      <c r="AN69" s="175">
        <f t="shared" si="16"/>
        <v>10880</v>
      </c>
      <c r="AO69" s="176">
        <f t="shared" si="53"/>
        <v>2083</v>
      </c>
      <c r="AP69" s="174">
        <f t="shared" si="17"/>
        <v>0.19145220588235295</v>
      </c>
      <c r="AQ69" s="203">
        <f t="shared" si="54"/>
        <v>8797</v>
      </c>
      <c r="AR69" s="174">
        <f t="shared" si="18"/>
        <v>0.8085477941176471</v>
      </c>
      <c r="AS69" s="69"/>
      <c r="AT69" s="282">
        <v>22</v>
      </c>
      <c r="AU69" s="343" t="s">
        <v>56</v>
      </c>
      <c r="AV69" s="8" t="s">
        <v>134</v>
      </c>
      <c r="AW69" s="140">
        <v>10552</v>
      </c>
      <c r="AX69" s="28">
        <v>2223</v>
      </c>
      <c r="AY69" s="63">
        <v>0.21067096285064443</v>
      </c>
      <c r="AZ69" s="28">
        <v>8329</v>
      </c>
      <c r="BA69" s="63">
        <v>0.78932903714935554</v>
      </c>
      <c r="BB69" s="2">
        <v>64</v>
      </c>
      <c r="BC69" s="24" t="s">
        <v>45</v>
      </c>
      <c r="BD69" s="27">
        <f t="shared" si="19"/>
        <v>9.9158848269168556E-2</v>
      </c>
      <c r="BE69" s="27">
        <f t="shared" si="20"/>
        <v>0.10160245482441187</v>
      </c>
      <c r="BF69" s="27">
        <f t="shared" si="21"/>
        <v>0.90084115173083146</v>
      </c>
      <c r="BG69" s="27">
        <f t="shared" si="22"/>
        <v>0.89839754517558812</v>
      </c>
      <c r="BH69" s="27">
        <f t="shared" si="23"/>
        <v>9.8318240620957308E-3</v>
      </c>
      <c r="BI69" s="27">
        <f t="shared" si="24"/>
        <v>7.8973346495557744E-3</v>
      </c>
      <c r="BJ69" s="27">
        <f t="shared" si="25"/>
        <v>0.99016817593790429</v>
      </c>
      <c r="BK69" s="27">
        <f t="shared" si="26"/>
        <v>0.99210266535044422</v>
      </c>
    </row>
    <row r="70" spans="2:63" ht="13.5" customHeight="1">
      <c r="B70" s="283"/>
      <c r="C70" s="344"/>
      <c r="D70" s="49" t="s">
        <v>135</v>
      </c>
      <c r="E70" s="224">
        <v>16</v>
      </c>
      <c r="F70" s="212">
        <v>0</v>
      </c>
      <c r="G70" s="199">
        <f t="shared" si="2"/>
        <v>0</v>
      </c>
      <c r="H70" s="212">
        <v>16</v>
      </c>
      <c r="I70" s="199">
        <f t="shared" si="3"/>
        <v>1</v>
      </c>
      <c r="J70" s="224">
        <v>29</v>
      </c>
      <c r="K70" s="212">
        <v>1</v>
      </c>
      <c r="L70" s="199">
        <f t="shared" si="4"/>
        <v>3.4482758620689655E-2</v>
      </c>
      <c r="M70" s="212">
        <v>28</v>
      </c>
      <c r="N70" s="199">
        <f t="shared" si="5"/>
        <v>0.96551724137931039</v>
      </c>
      <c r="O70" s="224">
        <v>3231</v>
      </c>
      <c r="P70" s="212">
        <v>73</v>
      </c>
      <c r="Q70" s="199">
        <f t="shared" si="6"/>
        <v>2.2593624264933457E-2</v>
      </c>
      <c r="R70" s="212">
        <v>3158</v>
      </c>
      <c r="S70" s="199">
        <f t="shared" si="7"/>
        <v>0.9774063757350665</v>
      </c>
      <c r="T70" s="224">
        <v>2258</v>
      </c>
      <c r="U70" s="212">
        <v>56</v>
      </c>
      <c r="V70" s="199">
        <f t="shared" si="8"/>
        <v>2.4800708591674048E-2</v>
      </c>
      <c r="W70" s="212">
        <v>2202</v>
      </c>
      <c r="X70" s="199">
        <f t="shared" si="9"/>
        <v>0.97519929140832595</v>
      </c>
      <c r="Y70" s="224">
        <v>1476</v>
      </c>
      <c r="Z70" s="212">
        <v>34</v>
      </c>
      <c r="AA70" s="199">
        <f t="shared" si="10"/>
        <v>2.3035230352303523E-2</v>
      </c>
      <c r="AB70" s="212">
        <v>1442</v>
      </c>
      <c r="AC70" s="199">
        <f t="shared" si="11"/>
        <v>0.97696476964769652</v>
      </c>
      <c r="AD70" s="224">
        <v>706</v>
      </c>
      <c r="AE70" s="212">
        <v>12</v>
      </c>
      <c r="AF70" s="199">
        <f t="shared" si="12"/>
        <v>1.69971671388102E-2</v>
      </c>
      <c r="AG70" s="212">
        <v>694</v>
      </c>
      <c r="AH70" s="199">
        <f t="shared" si="13"/>
        <v>0.98300283286118983</v>
      </c>
      <c r="AI70" s="224">
        <v>242</v>
      </c>
      <c r="AJ70" s="212">
        <v>2</v>
      </c>
      <c r="AK70" s="199">
        <f t="shared" si="14"/>
        <v>8.2644628099173556E-3</v>
      </c>
      <c r="AL70" s="212">
        <v>240</v>
      </c>
      <c r="AM70" s="199">
        <f t="shared" si="15"/>
        <v>0.99173553719008267</v>
      </c>
      <c r="AN70" s="224">
        <f t="shared" si="16"/>
        <v>7958</v>
      </c>
      <c r="AO70" s="212">
        <f t="shared" si="53"/>
        <v>178</v>
      </c>
      <c r="AP70" s="199">
        <f t="shared" si="17"/>
        <v>2.2367429002261876E-2</v>
      </c>
      <c r="AQ70" s="211">
        <f t="shared" si="54"/>
        <v>7780</v>
      </c>
      <c r="AR70" s="199">
        <f t="shared" si="18"/>
        <v>0.97763257099773815</v>
      </c>
      <c r="AS70" s="69"/>
      <c r="AT70" s="283"/>
      <c r="AU70" s="344"/>
      <c r="AV70" s="8" t="s">
        <v>135</v>
      </c>
      <c r="AW70" s="140">
        <v>8493</v>
      </c>
      <c r="AX70" s="28">
        <v>197</v>
      </c>
      <c r="AY70" s="63">
        <v>2.3195572824679149E-2</v>
      </c>
      <c r="AZ70" s="28">
        <v>8296</v>
      </c>
      <c r="BA70" s="63">
        <v>0.9768044271753209</v>
      </c>
      <c r="BB70" s="2">
        <v>65</v>
      </c>
      <c r="BC70" s="24" t="s">
        <v>10</v>
      </c>
      <c r="BD70" s="27">
        <f t="shared" si="19"/>
        <v>0.21771446268194489</v>
      </c>
      <c r="BE70" s="27">
        <f t="shared" si="20"/>
        <v>0.22986247544204322</v>
      </c>
      <c r="BF70" s="27">
        <f t="shared" si="21"/>
        <v>0.78228553731805517</v>
      </c>
      <c r="BG70" s="27">
        <f t="shared" si="22"/>
        <v>0.77013752455795681</v>
      </c>
      <c r="BH70" s="27">
        <f t="shared" si="23"/>
        <v>1.1218765935747067E-2</v>
      </c>
      <c r="BI70" s="27">
        <f t="shared" si="24"/>
        <v>1.2363996043521267E-2</v>
      </c>
      <c r="BJ70" s="27">
        <f t="shared" si="25"/>
        <v>0.98878123406425289</v>
      </c>
      <c r="BK70" s="27">
        <f t="shared" si="26"/>
        <v>0.98763600395647877</v>
      </c>
    </row>
    <row r="71" spans="2:63" ht="13.5" customHeight="1">
      <c r="B71" s="284"/>
      <c r="C71" s="345"/>
      <c r="D71" s="53" t="s">
        <v>67</v>
      </c>
      <c r="E71" s="181">
        <v>36</v>
      </c>
      <c r="F71" s="182">
        <v>5</v>
      </c>
      <c r="G71" s="180">
        <f t="shared" ref="G71:G134" si="55">IFERROR(F71/E71,"-")</f>
        <v>0.1388888888888889</v>
      </c>
      <c r="H71" s="182">
        <v>31</v>
      </c>
      <c r="I71" s="180">
        <f t="shared" ref="I71:I134" si="56">IFERROR(H71/E71,"-")</f>
        <v>0.86111111111111116</v>
      </c>
      <c r="J71" s="181">
        <v>79</v>
      </c>
      <c r="K71" s="182">
        <v>6</v>
      </c>
      <c r="L71" s="180">
        <f t="shared" ref="L71:L134" si="57">IFERROR(K71/J71,"-")</f>
        <v>7.5949367088607597E-2</v>
      </c>
      <c r="M71" s="182">
        <v>73</v>
      </c>
      <c r="N71" s="180">
        <f t="shared" ref="N71:N134" si="58">IFERROR(M71/J71,"-")</f>
        <v>0.92405063291139244</v>
      </c>
      <c r="O71" s="181">
        <v>7899</v>
      </c>
      <c r="P71" s="182">
        <v>1009</v>
      </c>
      <c r="Q71" s="180">
        <f t="shared" ref="Q71:Q134" si="59">IFERROR(P71/O71,"-")</f>
        <v>0.12773768831497659</v>
      </c>
      <c r="R71" s="182">
        <v>6890</v>
      </c>
      <c r="S71" s="180">
        <f t="shared" ref="S71:S134" si="60">IFERROR(R71/O71,"-")</f>
        <v>0.87226231168502344</v>
      </c>
      <c r="T71" s="181">
        <v>5524</v>
      </c>
      <c r="U71" s="182">
        <v>744</v>
      </c>
      <c r="V71" s="180">
        <f t="shared" ref="V71:V134" si="61">IFERROR(U71/T71,"-")</f>
        <v>0.13468501086169443</v>
      </c>
      <c r="W71" s="182">
        <v>4780</v>
      </c>
      <c r="X71" s="180">
        <f t="shared" ref="X71:X134" si="62">IFERROR(W71/T71,"-")</f>
        <v>0.86531498913830562</v>
      </c>
      <c r="Y71" s="181">
        <v>3337</v>
      </c>
      <c r="Z71" s="182">
        <v>370</v>
      </c>
      <c r="AA71" s="180">
        <f t="shared" ref="AA71:AA134" si="63">IFERROR(Z71/Y71,"-")</f>
        <v>0.11087803416242134</v>
      </c>
      <c r="AB71" s="182">
        <v>2967</v>
      </c>
      <c r="AC71" s="180">
        <f t="shared" ref="AC71:AC134" si="64">IFERROR(AB71/Y71,"-")</f>
        <v>0.88912196583757863</v>
      </c>
      <c r="AD71" s="181">
        <v>1503</v>
      </c>
      <c r="AE71" s="182">
        <v>113</v>
      </c>
      <c r="AF71" s="180">
        <f t="shared" ref="AF71:AF134" si="65">IFERROR(AE71/AD71,"-")</f>
        <v>7.5182967398536263E-2</v>
      </c>
      <c r="AG71" s="182">
        <v>1390</v>
      </c>
      <c r="AH71" s="180">
        <f t="shared" ref="AH71:AH134" si="66">IFERROR(AG71/AD71,"-")</f>
        <v>0.92481703260146375</v>
      </c>
      <c r="AI71" s="181">
        <v>460</v>
      </c>
      <c r="AJ71" s="182">
        <v>14</v>
      </c>
      <c r="AK71" s="180">
        <f t="shared" ref="AK71:AK134" si="67">IFERROR(AJ71/AI71,"-")</f>
        <v>3.0434782608695653E-2</v>
      </c>
      <c r="AL71" s="182">
        <v>446</v>
      </c>
      <c r="AM71" s="180">
        <f t="shared" ref="AM71:AM134" si="68">IFERROR(AL71/AI71,"-")</f>
        <v>0.9695652173913043</v>
      </c>
      <c r="AN71" s="181">
        <f t="shared" ref="AN71:AN134" si="69">SUM(E71,J71,O71,T71,Y71,AD71,AI71)</f>
        <v>18838</v>
      </c>
      <c r="AO71" s="182">
        <f t="shared" si="53"/>
        <v>2261</v>
      </c>
      <c r="AP71" s="180">
        <f t="shared" ref="AP71:AP134" si="70">IFERROR(AO71/AN71,"-")</f>
        <v>0.12002335704427222</v>
      </c>
      <c r="AQ71" s="220">
        <f t="shared" si="54"/>
        <v>16577</v>
      </c>
      <c r="AR71" s="180">
        <f t="shared" ref="AR71:AR134" si="71">IFERROR(AQ71/AN71,"-")</f>
        <v>0.87997664295572775</v>
      </c>
      <c r="AS71" s="69"/>
      <c r="AT71" s="284"/>
      <c r="AU71" s="345"/>
      <c r="AV71" s="110" t="s">
        <v>67</v>
      </c>
      <c r="AW71" s="140">
        <v>19045</v>
      </c>
      <c r="AX71" s="28">
        <v>2420</v>
      </c>
      <c r="AY71" s="63">
        <v>0.12706747177736938</v>
      </c>
      <c r="AZ71" s="28">
        <v>16625</v>
      </c>
      <c r="BA71" s="63">
        <v>0.87293252822263057</v>
      </c>
      <c r="BB71" s="2">
        <v>66</v>
      </c>
      <c r="BC71" s="24" t="s">
        <v>5</v>
      </c>
      <c r="BD71" s="27">
        <f t="shared" ref="BD71:BD80" si="72">INDEX($AP:$AP,(ROW()+(BB71*2)-2))</f>
        <v>0.25376344086021507</v>
      </c>
      <c r="BE71" s="27">
        <f t="shared" ref="BE71:BE80" si="73">INDEX($AY:$AY,(ROW()+(BB71*2)-2))</f>
        <v>0.26523094361008787</v>
      </c>
      <c r="BF71" s="27">
        <f t="shared" ref="BF71:BF80" si="74">INDEX($AR:$AR,(ROW()+(BB71*2)-2))</f>
        <v>0.74623655913978493</v>
      </c>
      <c r="BG71" s="27">
        <f t="shared" ref="BG71:BG80" si="75">INDEX($BA:$BA,(ROW()+(BB71*2)-2))</f>
        <v>0.73476905638991219</v>
      </c>
      <c r="BH71" s="27">
        <f t="shared" ref="BH71:BH80" si="76">INDEX($AP:$AP,(ROW()+(BB71*2)-1))</f>
        <v>1.9583843329253364E-2</v>
      </c>
      <c r="BI71" s="27">
        <f t="shared" ref="BI71:BI80" si="77">INDEX($AY:$AY,(ROW()+(BB71*2)-1))</f>
        <v>1.5321154979375369E-2</v>
      </c>
      <c r="BJ71" s="27">
        <f t="shared" ref="BJ71:BJ80" si="78">INDEX($AR:$AR,(ROW()+(BB71*2)-1))</f>
        <v>0.98041615667074666</v>
      </c>
      <c r="BK71" s="27">
        <f t="shared" ref="BK71:BK80" si="79">INDEX($BA:$BA,(ROW()+(BB71*2)-1))</f>
        <v>0.98467884502062464</v>
      </c>
    </row>
    <row r="72" spans="2:63" ht="13.5" customHeight="1">
      <c r="B72" s="282">
        <v>23</v>
      </c>
      <c r="C72" s="343" t="s">
        <v>113</v>
      </c>
      <c r="D72" s="54" t="s">
        <v>134</v>
      </c>
      <c r="E72" s="175">
        <v>29</v>
      </c>
      <c r="F72" s="176">
        <v>4</v>
      </c>
      <c r="G72" s="174">
        <f t="shared" si="55"/>
        <v>0.13793103448275862</v>
      </c>
      <c r="H72" s="176">
        <v>25</v>
      </c>
      <c r="I72" s="174">
        <f t="shared" si="56"/>
        <v>0.86206896551724133</v>
      </c>
      <c r="J72" s="175">
        <v>74</v>
      </c>
      <c r="K72" s="176">
        <v>6</v>
      </c>
      <c r="L72" s="174">
        <f t="shared" si="57"/>
        <v>8.1081081081081086E-2</v>
      </c>
      <c r="M72" s="176">
        <v>68</v>
      </c>
      <c r="N72" s="174">
        <f t="shared" si="58"/>
        <v>0.91891891891891897</v>
      </c>
      <c r="O72" s="175">
        <v>6141</v>
      </c>
      <c r="P72" s="176">
        <v>1126</v>
      </c>
      <c r="Q72" s="174">
        <f t="shared" si="59"/>
        <v>0.18335775932258591</v>
      </c>
      <c r="R72" s="176">
        <v>5015</v>
      </c>
      <c r="S72" s="174">
        <f t="shared" si="60"/>
        <v>0.81664224067741409</v>
      </c>
      <c r="T72" s="175">
        <v>5360</v>
      </c>
      <c r="U72" s="176">
        <v>926</v>
      </c>
      <c r="V72" s="174">
        <f t="shared" si="61"/>
        <v>0.17276119402985074</v>
      </c>
      <c r="W72" s="176">
        <v>4434</v>
      </c>
      <c r="X72" s="174">
        <f t="shared" si="62"/>
        <v>0.8272388059701492</v>
      </c>
      <c r="Y72" s="175">
        <v>3413</v>
      </c>
      <c r="Z72" s="176">
        <v>446</v>
      </c>
      <c r="AA72" s="174">
        <f t="shared" si="63"/>
        <v>0.13067682390858482</v>
      </c>
      <c r="AB72" s="176">
        <v>2967</v>
      </c>
      <c r="AC72" s="174">
        <f t="shared" si="64"/>
        <v>0.86932317609141518</v>
      </c>
      <c r="AD72" s="175">
        <v>1352</v>
      </c>
      <c r="AE72" s="176">
        <v>137</v>
      </c>
      <c r="AF72" s="174">
        <f t="shared" si="65"/>
        <v>0.10133136094674557</v>
      </c>
      <c r="AG72" s="176">
        <v>1215</v>
      </c>
      <c r="AH72" s="174">
        <f t="shared" si="66"/>
        <v>0.89866863905325445</v>
      </c>
      <c r="AI72" s="175">
        <v>324</v>
      </c>
      <c r="AJ72" s="176">
        <v>14</v>
      </c>
      <c r="AK72" s="174">
        <f t="shared" si="67"/>
        <v>4.3209876543209874E-2</v>
      </c>
      <c r="AL72" s="176">
        <v>310</v>
      </c>
      <c r="AM72" s="174">
        <f t="shared" si="68"/>
        <v>0.95679012345679015</v>
      </c>
      <c r="AN72" s="175">
        <f t="shared" si="69"/>
        <v>16693</v>
      </c>
      <c r="AO72" s="176">
        <f t="shared" si="53"/>
        <v>2659</v>
      </c>
      <c r="AP72" s="174">
        <f t="shared" si="70"/>
        <v>0.15928832444737315</v>
      </c>
      <c r="AQ72" s="203">
        <f t="shared" si="54"/>
        <v>14034</v>
      </c>
      <c r="AR72" s="174">
        <f t="shared" si="71"/>
        <v>0.84071167555262682</v>
      </c>
      <c r="AS72" s="69"/>
      <c r="AT72" s="282">
        <v>23</v>
      </c>
      <c r="AU72" s="343" t="s">
        <v>113</v>
      </c>
      <c r="AV72" s="8" t="s">
        <v>134</v>
      </c>
      <c r="AW72" s="140">
        <v>16465</v>
      </c>
      <c r="AX72" s="28">
        <v>2833</v>
      </c>
      <c r="AY72" s="63">
        <v>0.17206194959003948</v>
      </c>
      <c r="AZ72" s="28">
        <v>13632</v>
      </c>
      <c r="BA72" s="63">
        <v>0.82793805040996049</v>
      </c>
      <c r="BB72" s="2">
        <v>67</v>
      </c>
      <c r="BC72" s="24" t="s">
        <v>6</v>
      </c>
      <c r="BD72" s="27">
        <f t="shared" si="72"/>
        <v>0.15284178187403993</v>
      </c>
      <c r="BE72" s="27">
        <f t="shared" si="73"/>
        <v>0.2071307300509338</v>
      </c>
      <c r="BF72" s="27">
        <f t="shared" si="74"/>
        <v>0.84715821812596004</v>
      </c>
      <c r="BG72" s="27">
        <f t="shared" si="75"/>
        <v>0.79286926994906626</v>
      </c>
      <c r="BH72" s="27">
        <f t="shared" si="76"/>
        <v>9.8253275109170309E-3</v>
      </c>
      <c r="BI72" s="27">
        <f t="shared" si="77"/>
        <v>8.8062622309197647E-3</v>
      </c>
      <c r="BJ72" s="27">
        <f t="shared" si="78"/>
        <v>0.99017467248908297</v>
      </c>
      <c r="BK72" s="27">
        <f t="shared" si="79"/>
        <v>0.99119373776908026</v>
      </c>
    </row>
    <row r="73" spans="2:63" ht="13.5" customHeight="1">
      <c r="B73" s="283"/>
      <c r="C73" s="344"/>
      <c r="D73" s="49" t="s">
        <v>135</v>
      </c>
      <c r="E73" s="224">
        <v>27</v>
      </c>
      <c r="F73" s="212">
        <v>0</v>
      </c>
      <c r="G73" s="199">
        <f t="shared" si="55"/>
        <v>0</v>
      </c>
      <c r="H73" s="212">
        <v>27</v>
      </c>
      <c r="I73" s="199">
        <f t="shared" si="56"/>
        <v>1</v>
      </c>
      <c r="J73" s="224">
        <v>68</v>
      </c>
      <c r="K73" s="212">
        <v>0</v>
      </c>
      <c r="L73" s="199">
        <f t="shared" si="57"/>
        <v>0</v>
      </c>
      <c r="M73" s="212">
        <v>68</v>
      </c>
      <c r="N73" s="199">
        <f t="shared" si="58"/>
        <v>1</v>
      </c>
      <c r="O73" s="224">
        <v>4221</v>
      </c>
      <c r="P73" s="212">
        <v>38</v>
      </c>
      <c r="Q73" s="199">
        <f t="shared" si="59"/>
        <v>9.0026060175313911E-3</v>
      </c>
      <c r="R73" s="212">
        <v>4183</v>
      </c>
      <c r="S73" s="199">
        <f t="shared" si="60"/>
        <v>0.99099739398246856</v>
      </c>
      <c r="T73" s="224">
        <v>3580</v>
      </c>
      <c r="U73" s="212">
        <v>19</v>
      </c>
      <c r="V73" s="199">
        <f t="shared" si="61"/>
        <v>5.3072625698324018E-3</v>
      </c>
      <c r="W73" s="212">
        <v>3561</v>
      </c>
      <c r="X73" s="199">
        <f t="shared" si="62"/>
        <v>0.99469273743016762</v>
      </c>
      <c r="Y73" s="224">
        <v>2640</v>
      </c>
      <c r="Z73" s="212">
        <v>14</v>
      </c>
      <c r="AA73" s="199">
        <f t="shared" si="63"/>
        <v>5.3030303030303034E-3</v>
      </c>
      <c r="AB73" s="212">
        <v>2626</v>
      </c>
      <c r="AC73" s="199">
        <f t="shared" si="64"/>
        <v>0.99469696969696975</v>
      </c>
      <c r="AD73" s="224">
        <v>1270</v>
      </c>
      <c r="AE73" s="212">
        <v>5</v>
      </c>
      <c r="AF73" s="199">
        <f t="shared" si="65"/>
        <v>3.937007874015748E-3</v>
      </c>
      <c r="AG73" s="212">
        <v>1265</v>
      </c>
      <c r="AH73" s="199">
        <f t="shared" si="66"/>
        <v>0.99606299212598426</v>
      </c>
      <c r="AI73" s="224">
        <v>348</v>
      </c>
      <c r="AJ73" s="212">
        <v>2</v>
      </c>
      <c r="AK73" s="199">
        <f t="shared" si="67"/>
        <v>5.7471264367816091E-3</v>
      </c>
      <c r="AL73" s="212">
        <v>346</v>
      </c>
      <c r="AM73" s="199">
        <f t="shared" si="68"/>
        <v>0.99425287356321834</v>
      </c>
      <c r="AN73" s="224">
        <f t="shared" si="69"/>
        <v>12154</v>
      </c>
      <c r="AO73" s="212">
        <f t="shared" si="53"/>
        <v>78</v>
      </c>
      <c r="AP73" s="199">
        <f t="shared" si="70"/>
        <v>6.4176402830343916E-3</v>
      </c>
      <c r="AQ73" s="211">
        <f t="shared" si="54"/>
        <v>12076</v>
      </c>
      <c r="AR73" s="199">
        <f t="shared" si="71"/>
        <v>0.99358235971696562</v>
      </c>
      <c r="AS73" s="69"/>
      <c r="AT73" s="283"/>
      <c r="AU73" s="344"/>
      <c r="AV73" s="8" t="s">
        <v>135</v>
      </c>
      <c r="AW73" s="140">
        <v>13211</v>
      </c>
      <c r="AX73" s="28">
        <v>109</v>
      </c>
      <c r="AY73" s="63">
        <v>8.2507001740973439E-3</v>
      </c>
      <c r="AZ73" s="28">
        <v>13102</v>
      </c>
      <c r="BA73" s="63">
        <v>0.99174929982590265</v>
      </c>
      <c r="BB73" s="2">
        <v>68</v>
      </c>
      <c r="BC73" s="24" t="s">
        <v>46</v>
      </c>
      <c r="BD73" s="27">
        <f t="shared" si="72"/>
        <v>0.2155227710070558</v>
      </c>
      <c r="BE73" s="27">
        <f t="shared" si="73"/>
        <v>0.23425863236289776</v>
      </c>
      <c r="BF73" s="27">
        <f t="shared" si="74"/>
        <v>0.78447722899294414</v>
      </c>
      <c r="BG73" s="27">
        <f t="shared" si="75"/>
        <v>0.76574136763710221</v>
      </c>
      <c r="BH73" s="27">
        <f t="shared" si="76"/>
        <v>1.2722646310432569E-2</v>
      </c>
      <c r="BI73" s="27">
        <f t="shared" si="77"/>
        <v>1.0486891385767791E-2</v>
      </c>
      <c r="BJ73" s="27">
        <f t="shared" si="78"/>
        <v>0.98727735368956748</v>
      </c>
      <c r="BK73" s="27">
        <f t="shared" si="79"/>
        <v>0.98951310861423225</v>
      </c>
    </row>
    <row r="74" spans="2:63" ht="13.5" customHeight="1">
      <c r="B74" s="284"/>
      <c r="C74" s="345"/>
      <c r="D74" s="53" t="s">
        <v>67</v>
      </c>
      <c r="E74" s="181">
        <v>56</v>
      </c>
      <c r="F74" s="182">
        <v>4</v>
      </c>
      <c r="G74" s="180">
        <f t="shared" si="55"/>
        <v>7.1428571428571425E-2</v>
      </c>
      <c r="H74" s="182">
        <v>52</v>
      </c>
      <c r="I74" s="180">
        <f t="shared" si="56"/>
        <v>0.9285714285714286</v>
      </c>
      <c r="J74" s="181">
        <v>142</v>
      </c>
      <c r="K74" s="182">
        <v>6</v>
      </c>
      <c r="L74" s="180">
        <f t="shared" si="57"/>
        <v>4.2253521126760563E-2</v>
      </c>
      <c r="M74" s="182">
        <v>136</v>
      </c>
      <c r="N74" s="180">
        <f t="shared" si="58"/>
        <v>0.95774647887323938</v>
      </c>
      <c r="O74" s="181">
        <v>10362</v>
      </c>
      <c r="P74" s="182">
        <v>1164</v>
      </c>
      <c r="Q74" s="180">
        <f t="shared" si="59"/>
        <v>0.1123335263462652</v>
      </c>
      <c r="R74" s="182">
        <v>9198</v>
      </c>
      <c r="S74" s="180">
        <f t="shared" si="60"/>
        <v>0.88766647365373486</v>
      </c>
      <c r="T74" s="181">
        <v>8940</v>
      </c>
      <c r="U74" s="182">
        <v>945</v>
      </c>
      <c r="V74" s="180">
        <f t="shared" si="61"/>
        <v>0.10570469798657718</v>
      </c>
      <c r="W74" s="182">
        <v>7995</v>
      </c>
      <c r="X74" s="180">
        <f t="shared" si="62"/>
        <v>0.89429530201342278</v>
      </c>
      <c r="Y74" s="181">
        <v>6053</v>
      </c>
      <c r="Z74" s="182">
        <v>460</v>
      </c>
      <c r="AA74" s="180">
        <f t="shared" si="63"/>
        <v>7.5995374194614246E-2</v>
      </c>
      <c r="AB74" s="182">
        <v>5593</v>
      </c>
      <c r="AC74" s="180">
        <f t="shared" si="64"/>
        <v>0.92400462580538578</v>
      </c>
      <c r="AD74" s="181">
        <v>2622</v>
      </c>
      <c r="AE74" s="182">
        <v>142</v>
      </c>
      <c r="AF74" s="180">
        <f t="shared" si="65"/>
        <v>5.4157131960335621E-2</v>
      </c>
      <c r="AG74" s="182">
        <v>2480</v>
      </c>
      <c r="AH74" s="180">
        <f t="shared" si="66"/>
        <v>0.94584286803966433</v>
      </c>
      <c r="AI74" s="181">
        <v>672</v>
      </c>
      <c r="AJ74" s="182">
        <v>16</v>
      </c>
      <c r="AK74" s="180">
        <f t="shared" si="67"/>
        <v>2.3809523809523808E-2</v>
      </c>
      <c r="AL74" s="182">
        <v>656</v>
      </c>
      <c r="AM74" s="180">
        <f t="shared" si="68"/>
        <v>0.97619047619047616</v>
      </c>
      <c r="AN74" s="181">
        <f t="shared" si="69"/>
        <v>28847</v>
      </c>
      <c r="AO74" s="182">
        <f t="shared" si="53"/>
        <v>2737</v>
      </c>
      <c r="AP74" s="180">
        <f t="shared" si="70"/>
        <v>9.4879883523416642E-2</v>
      </c>
      <c r="AQ74" s="220">
        <f t="shared" si="54"/>
        <v>26110</v>
      </c>
      <c r="AR74" s="180">
        <f t="shared" si="71"/>
        <v>0.9051201164765833</v>
      </c>
      <c r="AS74" s="69"/>
      <c r="AT74" s="284"/>
      <c r="AU74" s="345"/>
      <c r="AV74" s="110" t="s">
        <v>67</v>
      </c>
      <c r="AW74" s="140">
        <v>29676</v>
      </c>
      <c r="AX74" s="28">
        <v>2942</v>
      </c>
      <c r="AY74" s="63">
        <v>9.9137350047176165E-2</v>
      </c>
      <c r="AZ74" s="28">
        <v>26734</v>
      </c>
      <c r="BA74" s="63">
        <v>0.90086264995282384</v>
      </c>
      <c r="BB74" s="2">
        <v>69</v>
      </c>
      <c r="BC74" s="24" t="s">
        <v>47</v>
      </c>
      <c r="BD74" s="27">
        <f t="shared" si="72"/>
        <v>0.19326535451742946</v>
      </c>
      <c r="BE74" s="27">
        <f t="shared" si="73"/>
        <v>0.21565694340563452</v>
      </c>
      <c r="BF74" s="27">
        <f t="shared" si="74"/>
        <v>0.80673464548257057</v>
      </c>
      <c r="BG74" s="27">
        <f t="shared" si="75"/>
        <v>0.78434305659436554</v>
      </c>
      <c r="BH74" s="27">
        <f t="shared" si="76"/>
        <v>9.4155844155844153E-3</v>
      </c>
      <c r="BI74" s="27">
        <f t="shared" si="77"/>
        <v>1.8524332810047096E-2</v>
      </c>
      <c r="BJ74" s="27">
        <f t="shared" si="78"/>
        <v>0.99058441558441557</v>
      </c>
      <c r="BK74" s="27">
        <f t="shared" si="79"/>
        <v>0.98147566718995294</v>
      </c>
    </row>
    <row r="75" spans="2:63" ht="13.5" customHeight="1">
      <c r="B75" s="282">
        <v>24</v>
      </c>
      <c r="C75" s="343" t="s">
        <v>114</v>
      </c>
      <c r="D75" s="54" t="s">
        <v>134</v>
      </c>
      <c r="E75" s="175">
        <v>22</v>
      </c>
      <c r="F75" s="176">
        <v>1</v>
      </c>
      <c r="G75" s="174">
        <f t="shared" si="55"/>
        <v>4.5454545454545456E-2</v>
      </c>
      <c r="H75" s="176">
        <v>21</v>
      </c>
      <c r="I75" s="174">
        <f t="shared" si="56"/>
        <v>0.95454545454545459</v>
      </c>
      <c r="J75" s="175">
        <v>35</v>
      </c>
      <c r="K75" s="176">
        <v>0</v>
      </c>
      <c r="L75" s="174">
        <f t="shared" si="57"/>
        <v>0</v>
      </c>
      <c r="M75" s="176">
        <v>35</v>
      </c>
      <c r="N75" s="174">
        <f t="shared" si="58"/>
        <v>1</v>
      </c>
      <c r="O75" s="175">
        <v>3602</v>
      </c>
      <c r="P75" s="176">
        <v>614</v>
      </c>
      <c r="Q75" s="174">
        <f t="shared" si="59"/>
        <v>0.17046085508051081</v>
      </c>
      <c r="R75" s="176">
        <v>2988</v>
      </c>
      <c r="S75" s="174">
        <f t="shared" si="60"/>
        <v>0.82953914491948921</v>
      </c>
      <c r="T75" s="175">
        <v>2457</v>
      </c>
      <c r="U75" s="176">
        <v>422</v>
      </c>
      <c r="V75" s="174">
        <f t="shared" si="61"/>
        <v>0.17175417175417176</v>
      </c>
      <c r="W75" s="176">
        <v>2035</v>
      </c>
      <c r="X75" s="174">
        <f t="shared" si="62"/>
        <v>0.82824582824582826</v>
      </c>
      <c r="Y75" s="175">
        <v>1541</v>
      </c>
      <c r="Z75" s="176">
        <v>239</v>
      </c>
      <c r="AA75" s="174">
        <f t="shared" si="63"/>
        <v>0.15509409474367294</v>
      </c>
      <c r="AB75" s="176">
        <v>1302</v>
      </c>
      <c r="AC75" s="174">
        <f t="shared" si="64"/>
        <v>0.84490590525632703</v>
      </c>
      <c r="AD75" s="175">
        <v>782</v>
      </c>
      <c r="AE75" s="176">
        <v>101</v>
      </c>
      <c r="AF75" s="174">
        <f t="shared" si="65"/>
        <v>0.12915601023017903</v>
      </c>
      <c r="AG75" s="176">
        <v>681</v>
      </c>
      <c r="AH75" s="174">
        <f t="shared" si="66"/>
        <v>0.87084398976982103</v>
      </c>
      <c r="AI75" s="175">
        <v>236</v>
      </c>
      <c r="AJ75" s="176">
        <v>12</v>
      </c>
      <c r="AK75" s="174">
        <f t="shared" si="67"/>
        <v>5.0847457627118647E-2</v>
      </c>
      <c r="AL75" s="176">
        <v>224</v>
      </c>
      <c r="AM75" s="174">
        <f t="shared" si="68"/>
        <v>0.94915254237288138</v>
      </c>
      <c r="AN75" s="175">
        <f t="shared" si="69"/>
        <v>8675</v>
      </c>
      <c r="AO75" s="176">
        <f t="shared" si="53"/>
        <v>1389</v>
      </c>
      <c r="AP75" s="174">
        <f t="shared" si="70"/>
        <v>0.16011527377521614</v>
      </c>
      <c r="AQ75" s="203">
        <f t="shared" si="54"/>
        <v>7286</v>
      </c>
      <c r="AR75" s="174">
        <f t="shared" si="71"/>
        <v>0.83988472622478383</v>
      </c>
      <c r="AS75" s="69"/>
      <c r="AT75" s="282">
        <v>24</v>
      </c>
      <c r="AU75" s="343" t="s">
        <v>114</v>
      </c>
      <c r="AV75" s="8" t="s">
        <v>134</v>
      </c>
      <c r="AW75" s="140">
        <v>8448</v>
      </c>
      <c r="AX75" s="28">
        <v>1485</v>
      </c>
      <c r="AY75" s="63">
        <v>0.17578125</v>
      </c>
      <c r="AZ75" s="28">
        <v>6963</v>
      </c>
      <c r="BA75" s="63">
        <v>0.82421875</v>
      </c>
      <c r="BB75" s="2">
        <v>70</v>
      </c>
      <c r="BC75" s="24" t="s">
        <v>48</v>
      </c>
      <c r="BD75" s="27">
        <f t="shared" si="72"/>
        <v>0.26100151745068284</v>
      </c>
      <c r="BE75" s="27">
        <f t="shared" si="73"/>
        <v>0.25931677018633542</v>
      </c>
      <c r="BF75" s="27">
        <f t="shared" si="74"/>
        <v>0.7389984825493171</v>
      </c>
      <c r="BG75" s="27">
        <f t="shared" si="75"/>
        <v>0.74068322981366463</v>
      </c>
      <c r="BH75" s="27">
        <f t="shared" si="76"/>
        <v>2.0283975659229209E-3</v>
      </c>
      <c r="BI75" s="27">
        <f t="shared" si="77"/>
        <v>6.0362173038229373E-3</v>
      </c>
      <c r="BJ75" s="27">
        <f t="shared" si="78"/>
        <v>0.99797160243407712</v>
      </c>
      <c r="BK75" s="27">
        <f t="shared" si="79"/>
        <v>0.99396378269617702</v>
      </c>
    </row>
    <row r="76" spans="2:63" ht="13.5" customHeight="1">
      <c r="B76" s="283"/>
      <c r="C76" s="344"/>
      <c r="D76" s="49" t="s">
        <v>135</v>
      </c>
      <c r="E76" s="224">
        <v>4</v>
      </c>
      <c r="F76" s="212">
        <v>0</v>
      </c>
      <c r="G76" s="199">
        <f t="shared" si="55"/>
        <v>0</v>
      </c>
      <c r="H76" s="212">
        <v>4</v>
      </c>
      <c r="I76" s="199">
        <f t="shared" si="56"/>
        <v>1</v>
      </c>
      <c r="J76" s="224">
        <v>23</v>
      </c>
      <c r="K76" s="212">
        <v>0</v>
      </c>
      <c r="L76" s="199">
        <f t="shared" si="57"/>
        <v>0</v>
      </c>
      <c r="M76" s="212">
        <v>23</v>
      </c>
      <c r="N76" s="199">
        <f t="shared" si="58"/>
        <v>1</v>
      </c>
      <c r="O76" s="224">
        <v>1827</v>
      </c>
      <c r="P76" s="212">
        <v>12</v>
      </c>
      <c r="Q76" s="199">
        <f t="shared" si="59"/>
        <v>6.5681444991789817E-3</v>
      </c>
      <c r="R76" s="212">
        <v>1815</v>
      </c>
      <c r="S76" s="199">
        <f t="shared" si="60"/>
        <v>0.99343185550082103</v>
      </c>
      <c r="T76" s="224">
        <v>1161</v>
      </c>
      <c r="U76" s="212">
        <v>7</v>
      </c>
      <c r="V76" s="199">
        <f t="shared" si="61"/>
        <v>6.029285099052541E-3</v>
      </c>
      <c r="W76" s="212">
        <v>1154</v>
      </c>
      <c r="X76" s="199">
        <f t="shared" si="62"/>
        <v>0.99397071490094746</v>
      </c>
      <c r="Y76" s="224">
        <v>890</v>
      </c>
      <c r="Z76" s="212">
        <v>8</v>
      </c>
      <c r="AA76" s="199">
        <f t="shared" si="63"/>
        <v>8.988764044943821E-3</v>
      </c>
      <c r="AB76" s="212">
        <v>882</v>
      </c>
      <c r="AC76" s="199">
        <f t="shared" si="64"/>
        <v>0.99101123595505614</v>
      </c>
      <c r="AD76" s="224">
        <v>438</v>
      </c>
      <c r="AE76" s="212">
        <v>1</v>
      </c>
      <c r="AF76" s="199">
        <f t="shared" si="65"/>
        <v>2.2831050228310501E-3</v>
      </c>
      <c r="AG76" s="212">
        <v>437</v>
      </c>
      <c r="AH76" s="199">
        <f t="shared" si="66"/>
        <v>0.99771689497716898</v>
      </c>
      <c r="AI76" s="224">
        <v>163</v>
      </c>
      <c r="AJ76" s="212">
        <v>1</v>
      </c>
      <c r="AK76" s="199">
        <f t="shared" si="67"/>
        <v>6.1349693251533744E-3</v>
      </c>
      <c r="AL76" s="212">
        <v>162</v>
      </c>
      <c r="AM76" s="199">
        <f t="shared" si="68"/>
        <v>0.99386503067484666</v>
      </c>
      <c r="AN76" s="224">
        <f t="shared" si="69"/>
        <v>4506</v>
      </c>
      <c r="AO76" s="212">
        <f t="shared" si="53"/>
        <v>29</v>
      </c>
      <c r="AP76" s="199">
        <f t="shared" si="70"/>
        <v>6.4358632933865954E-3</v>
      </c>
      <c r="AQ76" s="211">
        <f t="shared" si="54"/>
        <v>4477</v>
      </c>
      <c r="AR76" s="199">
        <f t="shared" si="71"/>
        <v>0.99356413670661337</v>
      </c>
      <c r="AS76" s="69"/>
      <c r="AT76" s="283"/>
      <c r="AU76" s="344"/>
      <c r="AV76" s="8" t="s">
        <v>135</v>
      </c>
      <c r="AW76" s="140">
        <v>4935</v>
      </c>
      <c r="AX76" s="28">
        <v>27</v>
      </c>
      <c r="AY76" s="63">
        <v>5.47112462006079E-3</v>
      </c>
      <c r="AZ76" s="28">
        <v>4908</v>
      </c>
      <c r="BA76" s="63">
        <v>0.99452887537993917</v>
      </c>
      <c r="BB76" s="2">
        <v>71</v>
      </c>
      <c r="BC76" s="24" t="s">
        <v>49</v>
      </c>
      <c r="BD76" s="27">
        <f t="shared" si="72"/>
        <v>6.4083457526080481E-2</v>
      </c>
      <c r="BE76" s="27">
        <f t="shared" si="73"/>
        <v>7.2053525476067942E-2</v>
      </c>
      <c r="BF76" s="27">
        <f t="shared" si="74"/>
        <v>0.93591654247391953</v>
      </c>
      <c r="BG76" s="27">
        <f t="shared" si="75"/>
        <v>0.92794647452393209</v>
      </c>
      <c r="BH76" s="27">
        <f t="shared" si="76"/>
        <v>4.1067761806981521E-3</v>
      </c>
      <c r="BI76" s="27">
        <f t="shared" si="77"/>
        <v>4.475703324808184E-3</v>
      </c>
      <c r="BJ76" s="27">
        <f t="shared" si="78"/>
        <v>0.9958932238193019</v>
      </c>
      <c r="BK76" s="27">
        <f t="shared" si="79"/>
        <v>0.99552429667519182</v>
      </c>
    </row>
    <row r="77" spans="2:63" ht="13.5" customHeight="1">
      <c r="B77" s="284"/>
      <c r="C77" s="345"/>
      <c r="D77" s="53" t="s">
        <v>67</v>
      </c>
      <c r="E77" s="181">
        <v>26</v>
      </c>
      <c r="F77" s="182">
        <v>1</v>
      </c>
      <c r="G77" s="180">
        <f t="shared" si="55"/>
        <v>3.8461538461538464E-2</v>
      </c>
      <c r="H77" s="182">
        <v>25</v>
      </c>
      <c r="I77" s="180">
        <f t="shared" si="56"/>
        <v>0.96153846153846156</v>
      </c>
      <c r="J77" s="181">
        <v>58</v>
      </c>
      <c r="K77" s="182">
        <v>0</v>
      </c>
      <c r="L77" s="180">
        <f t="shared" si="57"/>
        <v>0</v>
      </c>
      <c r="M77" s="182">
        <v>58</v>
      </c>
      <c r="N77" s="180">
        <f t="shared" si="58"/>
        <v>1</v>
      </c>
      <c r="O77" s="181">
        <v>5429</v>
      </c>
      <c r="P77" s="182">
        <v>626</v>
      </c>
      <c r="Q77" s="180">
        <f t="shared" si="59"/>
        <v>0.11530668631423835</v>
      </c>
      <c r="R77" s="182">
        <v>4803</v>
      </c>
      <c r="S77" s="180">
        <f t="shared" si="60"/>
        <v>0.88469331368576165</v>
      </c>
      <c r="T77" s="181">
        <v>3618</v>
      </c>
      <c r="U77" s="182">
        <v>429</v>
      </c>
      <c r="V77" s="180">
        <f t="shared" si="61"/>
        <v>0.11857379767827529</v>
      </c>
      <c r="W77" s="182">
        <v>3189</v>
      </c>
      <c r="X77" s="180">
        <f t="shared" si="62"/>
        <v>0.88142620232172475</v>
      </c>
      <c r="Y77" s="181">
        <v>2431</v>
      </c>
      <c r="Z77" s="182">
        <v>247</v>
      </c>
      <c r="AA77" s="180">
        <f t="shared" si="63"/>
        <v>0.10160427807486631</v>
      </c>
      <c r="AB77" s="182">
        <v>2184</v>
      </c>
      <c r="AC77" s="180">
        <f t="shared" si="64"/>
        <v>0.89839572192513373</v>
      </c>
      <c r="AD77" s="181">
        <v>1220</v>
      </c>
      <c r="AE77" s="182">
        <v>102</v>
      </c>
      <c r="AF77" s="180">
        <f t="shared" si="65"/>
        <v>8.3606557377049182E-2</v>
      </c>
      <c r="AG77" s="182">
        <v>1118</v>
      </c>
      <c r="AH77" s="180">
        <f t="shared" si="66"/>
        <v>0.91639344262295086</v>
      </c>
      <c r="AI77" s="181">
        <v>399</v>
      </c>
      <c r="AJ77" s="182">
        <v>13</v>
      </c>
      <c r="AK77" s="180">
        <f t="shared" si="67"/>
        <v>3.2581453634085211E-2</v>
      </c>
      <c r="AL77" s="182">
        <v>386</v>
      </c>
      <c r="AM77" s="180">
        <f t="shared" si="68"/>
        <v>0.96741854636591473</v>
      </c>
      <c r="AN77" s="181">
        <f t="shared" si="69"/>
        <v>13181</v>
      </c>
      <c r="AO77" s="182">
        <f t="shared" si="53"/>
        <v>1418</v>
      </c>
      <c r="AP77" s="180">
        <f t="shared" si="70"/>
        <v>0.10757909111600031</v>
      </c>
      <c r="AQ77" s="220">
        <f t="shared" si="54"/>
        <v>11763</v>
      </c>
      <c r="AR77" s="180">
        <f t="shared" si="71"/>
        <v>0.89242090888399972</v>
      </c>
      <c r="AS77" s="69"/>
      <c r="AT77" s="284"/>
      <c r="AU77" s="345"/>
      <c r="AV77" s="110" t="s">
        <v>67</v>
      </c>
      <c r="AW77" s="140">
        <v>13383</v>
      </c>
      <c r="AX77" s="28">
        <v>1512</v>
      </c>
      <c r="AY77" s="63">
        <v>0.11297915265635508</v>
      </c>
      <c r="AZ77" s="28">
        <v>11871</v>
      </c>
      <c r="BA77" s="63">
        <v>0.88702084734364495</v>
      </c>
      <c r="BB77" s="2">
        <v>72</v>
      </c>
      <c r="BC77" s="24" t="s">
        <v>27</v>
      </c>
      <c r="BD77" s="27">
        <f t="shared" si="72"/>
        <v>0.12444771723122239</v>
      </c>
      <c r="BE77" s="27">
        <f t="shared" si="73"/>
        <v>0.1409090909090909</v>
      </c>
      <c r="BF77" s="27">
        <f t="shared" si="74"/>
        <v>0.87555228276877761</v>
      </c>
      <c r="BG77" s="27">
        <f t="shared" si="75"/>
        <v>0.85909090909090913</v>
      </c>
      <c r="BH77" s="27">
        <f t="shared" si="76"/>
        <v>6.5005417118093175E-3</v>
      </c>
      <c r="BI77" s="27">
        <f t="shared" si="77"/>
        <v>5.1813471502590676E-3</v>
      </c>
      <c r="BJ77" s="27">
        <f t="shared" si="78"/>
        <v>0.99349945828819064</v>
      </c>
      <c r="BK77" s="27">
        <f t="shared" si="79"/>
        <v>0.99481865284974091</v>
      </c>
    </row>
    <row r="78" spans="2:63" ht="13.5" customHeight="1">
      <c r="B78" s="282">
        <v>25</v>
      </c>
      <c r="C78" s="343" t="s">
        <v>115</v>
      </c>
      <c r="D78" s="54" t="s">
        <v>134</v>
      </c>
      <c r="E78" s="175">
        <v>7</v>
      </c>
      <c r="F78" s="176">
        <v>0</v>
      </c>
      <c r="G78" s="174">
        <f t="shared" si="55"/>
        <v>0</v>
      </c>
      <c r="H78" s="176">
        <v>7</v>
      </c>
      <c r="I78" s="174">
        <f t="shared" si="56"/>
        <v>1</v>
      </c>
      <c r="J78" s="175">
        <v>11</v>
      </c>
      <c r="K78" s="176">
        <v>1</v>
      </c>
      <c r="L78" s="174">
        <f t="shared" si="57"/>
        <v>9.0909090909090912E-2</v>
      </c>
      <c r="M78" s="176">
        <v>10</v>
      </c>
      <c r="N78" s="174">
        <f t="shared" si="58"/>
        <v>0.90909090909090906</v>
      </c>
      <c r="O78" s="175">
        <v>2188</v>
      </c>
      <c r="P78" s="176">
        <v>307</v>
      </c>
      <c r="Q78" s="174">
        <f t="shared" si="59"/>
        <v>0.1403107861060329</v>
      </c>
      <c r="R78" s="176">
        <v>1881</v>
      </c>
      <c r="S78" s="174">
        <f t="shared" si="60"/>
        <v>0.85968921389396713</v>
      </c>
      <c r="T78" s="175">
        <v>1623</v>
      </c>
      <c r="U78" s="176">
        <v>247</v>
      </c>
      <c r="V78" s="174">
        <f t="shared" si="61"/>
        <v>0.15218730745532963</v>
      </c>
      <c r="W78" s="176">
        <v>1376</v>
      </c>
      <c r="X78" s="174">
        <f t="shared" si="62"/>
        <v>0.8478126925446704</v>
      </c>
      <c r="Y78" s="175">
        <v>977</v>
      </c>
      <c r="Z78" s="176">
        <v>120</v>
      </c>
      <c r="AA78" s="174">
        <f t="shared" si="63"/>
        <v>0.12282497441146366</v>
      </c>
      <c r="AB78" s="176">
        <v>857</v>
      </c>
      <c r="AC78" s="174">
        <f t="shared" si="64"/>
        <v>0.87717502558853633</v>
      </c>
      <c r="AD78" s="175">
        <v>486</v>
      </c>
      <c r="AE78" s="176">
        <v>45</v>
      </c>
      <c r="AF78" s="174">
        <f t="shared" si="65"/>
        <v>9.2592592592592587E-2</v>
      </c>
      <c r="AG78" s="176">
        <v>441</v>
      </c>
      <c r="AH78" s="174">
        <f t="shared" si="66"/>
        <v>0.90740740740740744</v>
      </c>
      <c r="AI78" s="175">
        <v>184</v>
      </c>
      <c r="AJ78" s="176">
        <v>11</v>
      </c>
      <c r="AK78" s="174">
        <f t="shared" si="67"/>
        <v>5.9782608695652176E-2</v>
      </c>
      <c r="AL78" s="176">
        <v>173</v>
      </c>
      <c r="AM78" s="174">
        <f t="shared" si="68"/>
        <v>0.94021739130434778</v>
      </c>
      <c r="AN78" s="175">
        <f t="shared" si="69"/>
        <v>5476</v>
      </c>
      <c r="AO78" s="176">
        <f t="shared" ref="AO78:AO101" si="80">SUM(F78,K78,P78,U78,Z78,AE78,AJ78)</f>
        <v>731</v>
      </c>
      <c r="AP78" s="174">
        <f t="shared" si="70"/>
        <v>0.13349159970781593</v>
      </c>
      <c r="AQ78" s="203">
        <f t="shared" ref="AQ78:AQ101" si="81">SUM(H78,M78,R78,W78,AB78,AG78,AL78)</f>
        <v>4745</v>
      </c>
      <c r="AR78" s="174">
        <f t="shared" si="71"/>
        <v>0.86650840029218412</v>
      </c>
      <c r="AS78" s="69"/>
      <c r="AT78" s="282">
        <v>25</v>
      </c>
      <c r="AU78" s="343" t="s">
        <v>115</v>
      </c>
      <c r="AV78" s="8" t="s">
        <v>134</v>
      </c>
      <c r="AW78" s="140">
        <v>5428</v>
      </c>
      <c r="AX78" s="28">
        <v>815</v>
      </c>
      <c r="AY78" s="63">
        <v>0.15014738393515106</v>
      </c>
      <c r="AZ78" s="28">
        <v>4613</v>
      </c>
      <c r="BA78" s="63">
        <v>0.84985261606484896</v>
      </c>
      <c r="BB78" s="2">
        <v>73</v>
      </c>
      <c r="BC78" s="24" t="s">
        <v>28</v>
      </c>
      <c r="BD78" s="27">
        <f t="shared" si="72"/>
        <v>0.14920460778935821</v>
      </c>
      <c r="BE78" s="27">
        <f t="shared" si="73"/>
        <v>0.15146579804560262</v>
      </c>
      <c r="BF78" s="27">
        <f t="shared" si="74"/>
        <v>0.85079539221064182</v>
      </c>
      <c r="BG78" s="27">
        <f t="shared" si="75"/>
        <v>0.84853420195439744</v>
      </c>
      <c r="BH78" s="27">
        <f t="shared" si="76"/>
        <v>6.156552330694811E-3</v>
      </c>
      <c r="BI78" s="27">
        <f t="shared" si="77"/>
        <v>7.819287576020852E-3</v>
      </c>
      <c r="BJ78" s="27">
        <f t="shared" si="78"/>
        <v>0.99384344766930521</v>
      </c>
      <c r="BK78" s="27">
        <f t="shared" si="79"/>
        <v>0.99218071242397909</v>
      </c>
    </row>
    <row r="79" spans="2:63" ht="13.5" customHeight="1">
      <c r="B79" s="283"/>
      <c r="C79" s="344"/>
      <c r="D79" s="49" t="s">
        <v>135</v>
      </c>
      <c r="E79" s="224">
        <v>4</v>
      </c>
      <c r="F79" s="212">
        <v>0</v>
      </c>
      <c r="G79" s="199">
        <f t="shared" si="55"/>
        <v>0</v>
      </c>
      <c r="H79" s="212">
        <v>4</v>
      </c>
      <c r="I79" s="199">
        <f t="shared" si="56"/>
        <v>1</v>
      </c>
      <c r="J79" s="224">
        <v>6</v>
      </c>
      <c r="K79" s="212">
        <v>0</v>
      </c>
      <c r="L79" s="199">
        <f t="shared" si="57"/>
        <v>0</v>
      </c>
      <c r="M79" s="212">
        <v>6</v>
      </c>
      <c r="N79" s="199">
        <f t="shared" si="58"/>
        <v>1</v>
      </c>
      <c r="O79" s="224">
        <v>1241</v>
      </c>
      <c r="P79" s="212">
        <v>39</v>
      </c>
      <c r="Q79" s="199">
        <f t="shared" si="59"/>
        <v>3.1426269137792104E-2</v>
      </c>
      <c r="R79" s="212">
        <v>1202</v>
      </c>
      <c r="S79" s="199">
        <f t="shared" si="60"/>
        <v>0.96857373086220788</v>
      </c>
      <c r="T79" s="224">
        <v>815</v>
      </c>
      <c r="U79" s="212">
        <v>18</v>
      </c>
      <c r="V79" s="199">
        <f t="shared" si="61"/>
        <v>2.2085889570552148E-2</v>
      </c>
      <c r="W79" s="212">
        <v>797</v>
      </c>
      <c r="X79" s="199">
        <f t="shared" si="62"/>
        <v>0.97791411042944787</v>
      </c>
      <c r="Y79" s="224">
        <v>569</v>
      </c>
      <c r="Z79" s="212">
        <v>18</v>
      </c>
      <c r="AA79" s="199">
        <f t="shared" si="63"/>
        <v>3.163444639718805E-2</v>
      </c>
      <c r="AB79" s="212">
        <v>551</v>
      </c>
      <c r="AC79" s="199">
        <f t="shared" si="64"/>
        <v>0.96836555360281196</v>
      </c>
      <c r="AD79" s="224">
        <v>360</v>
      </c>
      <c r="AE79" s="212">
        <v>5</v>
      </c>
      <c r="AF79" s="199">
        <f t="shared" si="65"/>
        <v>1.3888888888888888E-2</v>
      </c>
      <c r="AG79" s="212">
        <v>355</v>
      </c>
      <c r="AH79" s="199">
        <f t="shared" si="66"/>
        <v>0.98611111111111116</v>
      </c>
      <c r="AI79" s="224">
        <v>161</v>
      </c>
      <c r="AJ79" s="212">
        <v>1</v>
      </c>
      <c r="AK79" s="199">
        <f t="shared" si="67"/>
        <v>6.2111801242236021E-3</v>
      </c>
      <c r="AL79" s="212">
        <v>160</v>
      </c>
      <c r="AM79" s="199">
        <f t="shared" si="68"/>
        <v>0.99378881987577639</v>
      </c>
      <c r="AN79" s="224">
        <f t="shared" si="69"/>
        <v>3156</v>
      </c>
      <c r="AO79" s="212">
        <f t="shared" si="80"/>
        <v>81</v>
      </c>
      <c r="AP79" s="199">
        <f t="shared" si="70"/>
        <v>2.5665399239543727E-2</v>
      </c>
      <c r="AQ79" s="211">
        <f t="shared" si="81"/>
        <v>3075</v>
      </c>
      <c r="AR79" s="199">
        <f t="shared" si="71"/>
        <v>0.9743346007604563</v>
      </c>
      <c r="AS79" s="69"/>
      <c r="AT79" s="283"/>
      <c r="AU79" s="344"/>
      <c r="AV79" s="8" t="s">
        <v>135</v>
      </c>
      <c r="AW79" s="140">
        <v>3639</v>
      </c>
      <c r="AX79" s="28">
        <v>73</v>
      </c>
      <c r="AY79" s="63">
        <v>2.0060456169277274E-2</v>
      </c>
      <c r="AZ79" s="28">
        <v>3566</v>
      </c>
      <c r="BA79" s="63">
        <v>0.97993954383072268</v>
      </c>
      <c r="BB79" s="2">
        <v>74</v>
      </c>
      <c r="BC79" s="24" t="s">
        <v>29</v>
      </c>
      <c r="BD79" s="27">
        <f t="shared" si="72"/>
        <v>0.19554455445544555</v>
      </c>
      <c r="BE79" s="27">
        <f t="shared" si="73"/>
        <v>0.19600000000000001</v>
      </c>
      <c r="BF79" s="27">
        <f t="shared" si="74"/>
        <v>0.8044554455445545</v>
      </c>
      <c r="BG79" s="27">
        <f t="shared" si="75"/>
        <v>0.80400000000000005</v>
      </c>
      <c r="BH79" s="27">
        <f t="shared" si="76"/>
        <v>2.8286189683860232E-2</v>
      </c>
      <c r="BI79" s="27">
        <f t="shared" si="77"/>
        <v>2.2255192878338281E-2</v>
      </c>
      <c r="BJ79" s="27">
        <f t="shared" si="78"/>
        <v>0.97171381031613979</v>
      </c>
      <c r="BK79" s="27">
        <f t="shared" si="79"/>
        <v>0.97774480712166167</v>
      </c>
    </row>
    <row r="80" spans="2:63" ht="13.5" customHeight="1">
      <c r="B80" s="284"/>
      <c r="C80" s="345"/>
      <c r="D80" s="53" t="s">
        <v>67</v>
      </c>
      <c r="E80" s="181">
        <v>11</v>
      </c>
      <c r="F80" s="182">
        <v>0</v>
      </c>
      <c r="G80" s="180">
        <f t="shared" si="55"/>
        <v>0</v>
      </c>
      <c r="H80" s="182">
        <v>11</v>
      </c>
      <c r="I80" s="180">
        <f t="shared" si="56"/>
        <v>1</v>
      </c>
      <c r="J80" s="181">
        <v>17</v>
      </c>
      <c r="K80" s="182">
        <v>1</v>
      </c>
      <c r="L80" s="180">
        <f t="shared" si="57"/>
        <v>5.8823529411764705E-2</v>
      </c>
      <c r="M80" s="182">
        <v>16</v>
      </c>
      <c r="N80" s="180">
        <f t="shared" si="58"/>
        <v>0.94117647058823528</v>
      </c>
      <c r="O80" s="181">
        <v>3429</v>
      </c>
      <c r="P80" s="182">
        <v>346</v>
      </c>
      <c r="Q80" s="180">
        <f t="shared" si="59"/>
        <v>0.10090405365995918</v>
      </c>
      <c r="R80" s="182">
        <v>3083</v>
      </c>
      <c r="S80" s="180">
        <f t="shared" si="60"/>
        <v>0.89909594634004086</v>
      </c>
      <c r="T80" s="181">
        <v>2438</v>
      </c>
      <c r="U80" s="182">
        <v>265</v>
      </c>
      <c r="V80" s="180">
        <f t="shared" si="61"/>
        <v>0.10869565217391304</v>
      </c>
      <c r="W80" s="182">
        <v>2173</v>
      </c>
      <c r="X80" s="180">
        <f t="shared" si="62"/>
        <v>0.89130434782608692</v>
      </c>
      <c r="Y80" s="181">
        <v>1546</v>
      </c>
      <c r="Z80" s="182">
        <v>138</v>
      </c>
      <c r="AA80" s="180">
        <f t="shared" si="63"/>
        <v>8.9262613195342816E-2</v>
      </c>
      <c r="AB80" s="182">
        <v>1408</v>
      </c>
      <c r="AC80" s="180">
        <f t="shared" si="64"/>
        <v>0.91073738680465721</v>
      </c>
      <c r="AD80" s="181">
        <v>846</v>
      </c>
      <c r="AE80" s="182">
        <v>50</v>
      </c>
      <c r="AF80" s="180">
        <f t="shared" si="65"/>
        <v>5.9101654846335699E-2</v>
      </c>
      <c r="AG80" s="182">
        <v>796</v>
      </c>
      <c r="AH80" s="180">
        <f t="shared" si="66"/>
        <v>0.94089834515366433</v>
      </c>
      <c r="AI80" s="181">
        <v>345</v>
      </c>
      <c r="AJ80" s="182">
        <v>12</v>
      </c>
      <c r="AK80" s="180">
        <f t="shared" si="67"/>
        <v>3.4782608695652174E-2</v>
      </c>
      <c r="AL80" s="182">
        <v>333</v>
      </c>
      <c r="AM80" s="180">
        <f t="shared" si="68"/>
        <v>0.9652173913043478</v>
      </c>
      <c r="AN80" s="181">
        <f t="shared" si="69"/>
        <v>8632</v>
      </c>
      <c r="AO80" s="182">
        <f t="shared" si="80"/>
        <v>812</v>
      </c>
      <c r="AP80" s="180">
        <f t="shared" si="70"/>
        <v>9.4068582020389244E-2</v>
      </c>
      <c r="AQ80" s="220">
        <f t="shared" si="81"/>
        <v>7820</v>
      </c>
      <c r="AR80" s="180">
        <f t="shared" si="71"/>
        <v>0.90593141797961074</v>
      </c>
      <c r="AS80" s="69"/>
      <c r="AT80" s="284"/>
      <c r="AU80" s="345"/>
      <c r="AV80" s="110" t="s">
        <v>67</v>
      </c>
      <c r="AW80" s="140">
        <v>9067</v>
      </c>
      <c r="AX80" s="28">
        <v>888</v>
      </c>
      <c r="AY80" s="63">
        <v>9.7937575824418213E-2</v>
      </c>
      <c r="AZ80" s="28">
        <v>8179</v>
      </c>
      <c r="BA80" s="63">
        <v>0.9020624241755818</v>
      </c>
      <c r="BB80" s="2">
        <v>75</v>
      </c>
      <c r="BC80" s="24" t="s">
        <v>192</v>
      </c>
      <c r="BD80" s="27">
        <f t="shared" si="72"/>
        <v>0.18832275871250551</v>
      </c>
      <c r="BE80" s="27">
        <f t="shared" si="73"/>
        <v>0.19584409620572871</v>
      </c>
      <c r="BF80" s="27">
        <f t="shared" si="74"/>
        <v>0.81167724128749452</v>
      </c>
      <c r="BG80" s="27">
        <f t="shared" si="75"/>
        <v>0.80415590379427127</v>
      </c>
      <c r="BH80" s="27">
        <f t="shared" si="76"/>
        <v>1.628940875624147E-2</v>
      </c>
      <c r="BI80" s="27">
        <f t="shared" si="77"/>
        <v>1.7281807942984805E-2</v>
      </c>
      <c r="BJ80" s="27">
        <f t="shared" si="78"/>
        <v>0.98371059124375848</v>
      </c>
      <c r="BK80" s="27">
        <f t="shared" si="79"/>
        <v>0.98271819205701516</v>
      </c>
    </row>
    <row r="81" spans="2:53" ht="13.5" customHeight="1">
      <c r="B81" s="282">
        <v>26</v>
      </c>
      <c r="C81" s="343" t="s">
        <v>30</v>
      </c>
      <c r="D81" s="54" t="s">
        <v>134</v>
      </c>
      <c r="E81" s="175">
        <v>154</v>
      </c>
      <c r="F81" s="176">
        <v>19</v>
      </c>
      <c r="G81" s="174">
        <f t="shared" si="55"/>
        <v>0.12337662337662338</v>
      </c>
      <c r="H81" s="176">
        <v>135</v>
      </c>
      <c r="I81" s="174">
        <f t="shared" si="56"/>
        <v>0.87662337662337664</v>
      </c>
      <c r="J81" s="175">
        <v>368</v>
      </c>
      <c r="K81" s="176">
        <v>30</v>
      </c>
      <c r="L81" s="174">
        <f t="shared" si="57"/>
        <v>8.1521739130434784E-2</v>
      </c>
      <c r="M81" s="176">
        <v>338</v>
      </c>
      <c r="N81" s="174">
        <f t="shared" si="58"/>
        <v>0.91847826086956519</v>
      </c>
      <c r="O81" s="175">
        <v>33170</v>
      </c>
      <c r="P81" s="176">
        <v>5076</v>
      </c>
      <c r="Q81" s="174">
        <f t="shared" si="59"/>
        <v>0.15302984624660837</v>
      </c>
      <c r="R81" s="176">
        <v>28094</v>
      </c>
      <c r="S81" s="174">
        <f t="shared" si="60"/>
        <v>0.84697015375339157</v>
      </c>
      <c r="T81" s="175">
        <v>26603</v>
      </c>
      <c r="U81" s="176">
        <v>3604</v>
      </c>
      <c r="V81" s="174">
        <f t="shared" si="61"/>
        <v>0.13547344284479193</v>
      </c>
      <c r="W81" s="176">
        <v>22999</v>
      </c>
      <c r="X81" s="174">
        <f t="shared" si="62"/>
        <v>0.8645265571552081</v>
      </c>
      <c r="Y81" s="175">
        <v>14575</v>
      </c>
      <c r="Z81" s="176">
        <v>1686</v>
      </c>
      <c r="AA81" s="174">
        <f t="shared" si="63"/>
        <v>0.11567753001715265</v>
      </c>
      <c r="AB81" s="176">
        <v>12889</v>
      </c>
      <c r="AC81" s="174">
        <f t="shared" si="64"/>
        <v>0.88432246998284736</v>
      </c>
      <c r="AD81" s="175">
        <v>6053</v>
      </c>
      <c r="AE81" s="176">
        <v>507</v>
      </c>
      <c r="AF81" s="174">
        <f t="shared" si="65"/>
        <v>8.3760118949281342E-2</v>
      </c>
      <c r="AG81" s="176">
        <v>5546</v>
      </c>
      <c r="AH81" s="174">
        <f t="shared" si="66"/>
        <v>0.91623988105071863</v>
      </c>
      <c r="AI81" s="175">
        <v>1817</v>
      </c>
      <c r="AJ81" s="176">
        <v>82</v>
      </c>
      <c r="AK81" s="174">
        <f t="shared" si="67"/>
        <v>4.5129334067143645E-2</v>
      </c>
      <c r="AL81" s="176">
        <v>1735</v>
      </c>
      <c r="AM81" s="174">
        <f t="shared" si="68"/>
        <v>0.95487066593285641</v>
      </c>
      <c r="AN81" s="175">
        <f t="shared" si="69"/>
        <v>82740</v>
      </c>
      <c r="AO81" s="176">
        <f t="shared" si="80"/>
        <v>11004</v>
      </c>
      <c r="AP81" s="174">
        <f t="shared" si="70"/>
        <v>0.13299492385786801</v>
      </c>
      <c r="AQ81" s="203">
        <f t="shared" si="81"/>
        <v>71736</v>
      </c>
      <c r="AR81" s="174">
        <f t="shared" si="71"/>
        <v>0.86700507614213196</v>
      </c>
      <c r="AS81" s="69"/>
      <c r="AT81" s="282">
        <v>26</v>
      </c>
      <c r="AU81" s="343" t="s">
        <v>30</v>
      </c>
      <c r="AV81" s="8" t="s">
        <v>134</v>
      </c>
      <c r="AW81" s="140">
        <v>79648</v>
      </c>
      <c r="AX81" s="28">
        <v>11115</v>
      </c>
      <c r="AY81" s="63">
        <v>0.13955152671755724</v>
      </c>
      <c r="AZ81" s="28">
        <v>68533</v>
      </c>
      <c r="BA81" s="63">
        <v>0.86044847328244278</v>
      </c>
    </row>
    <row r="82" spans="2:53" ht="13.5" customHeight="1">
      <c r="B82" s="283"/>
      <c r="C82" s="344"/>
      <c r="D82" s="49" t="s">
        <v>135</v>
      </c>
      <c r="E82" s="224">
        <v>87</v>
      </c>
      <c r="F82" s="212">
        <v>0</v>
      </c>
      <c r="G82" s="199">
        <f t="shared" si="55"/>
        <v>0</v>
      </c>
      <c r="H82" s="212">
        <v>87</v>
      </c>
      <c r="I82" s="199">
        <f t="shared" si="56"/>
        <v>1</v>
      </c>
      <c r="J82" s="224">
        <v>236</v>
      </c>
      <c r="K82" s="212">
        <v>1</v>
      </c>
      <c r="L82" s="199">
        <f t="shared" si="57"/>
        <v>4.2372881355932203E-3</v>
      </c>
      <c r="M82" s="212">
        <v>235</v>
      </c>
      <c r="N82" s="199">
        <f t="shared" si="58"/>
        <v>0.99576271186440679</v>
      </c>
      <c r="O82" s="224">
        <v>19642</v>
      </c>
      <c r="P82" s="212">
        <v>246</v>
      </c>
      <c r="Q82" s="199">
        <f t="shared" si="59"/>
        <v>1.2524182873434478E-2</v>
      </c>
      <c r="R82" s="212">
        <v>19396</v>
      </c>
      <c r="S82" s="199">
        <f t="shared" si="60"/>
        <v>0.98747581712656551</v>
      </c>
      <c r="T82" s="224">
        <v>14437</v>
      </c>
      <c r="U82" s="212">
        <v>163</v>
      </c>
      <c r="V82" s="199">
        <f t="shared" si="61"/>
        <v>1.1290434300755004E-2</v>
      </c>
      <c r="W82" s="212">
        <v>14274</v>
      </c>
      <c r="X82" s="199">
        <f t="shared" si="62"/>
        <v>0.98870956569924495</v>
      </c>
      <c r="Y82" s="224">
        <v>9320</v>
      </c>
      <c r="Z82" s="212">
        <v>79</v>
      </c>
      <c r="AA82" s="199">
        <f t="shared" si="63"/>
        <v>8.4763948497854069E-3</v>
      </c>
      <c r="AB82" s="212">
        <v>9241</v>
      </c>
      <c r="AC82" s="199">
        <f t="shared" si="64"/>
        <v>0.99152360515021454</v>
      </c>
      <c r="AD82" s="224">
        <v>4667</v>
      </c>
      <c r="AE82" s="212">
        <v>22</v>
      </c>
      <c r="AF82" s="199">
        <f t="shared" si="65"/>
        <v>4.7139490036425969E-3</v>
      </c>
      <c r="AG82" s="212">
        <v>4645</v>
      </c>
      <c r="AH82" s="199">
        <f t="shared" si="66"/>
        <v>0.99528605099635736</v>
      </c>
      <c r="AI82" s="224">
        <v>1675</v>
      </c>
      <c r="AJ82" s="212">
        <v>4</v>
      </c>
      <c r="AK82" s="199">
        <f t="shared" si="67"/>
        <v>2.3880597014925373E-3</v>
      </c>
      <c r="AL82" s="212">
        <v>1671</v>
      </c>
      <c r="AM82" s="199">
        <f t="shared" si="68"/>
        <v>0.99761194029850742</v>
      </c>
      <c r="AN82" s="224">
        <f t="shared" si="69"/>
        <v>50064</v>
      </c>
      <c r="AO82" s="212">
        <f t="shared" si="80"/>
        <v>515</v>
      </c>
      <c r="AP82" s="199">
        <f t="shared" si="70"/>
        <v>1.0286832853946947E-2</v>
      </c>
      <c r="AQ82" s="211">
        <f t="shared" si="81"/>
        <v>49549</v>
      </c>
      <c r="AR82" s="199">
        <f t="shared" si="71"/>
        <v>0.98971316714605306</v>
      </c>
      <c r="AS82" s="69"/>
      <c r="AT82" s="283"/>
      <c r="AU82" s="344"/>
      <c r="AV82" s="8" t="s">
        <v>135</v>
      </c>
      <c r="AW82" s="140">
        <v>53503</v>
      </c>
      <c r="AX82" s="28">
        <v>589</v>
      </c>
      <c r="AY82" s="63">
        <v>1.1008728482514999E-2</v>
      </c>
      <c r="AZ82" s="28">
        <v>52914</v>
      </c>
      <c r="BA82" s="63">
        <v>0.988991271517485</v>
      </c>
    </row>
    <row r="83" spans="2:53" ht="13.5" customHeight="1">
      <c r="B83" s="284"/>
      <c r="C83" s="345"/>
      <c r="D83" s="53" t="s">
        <v>67</v>
      </c>
      <c r="E83" s="181">
        <v>241</v>
      </c>
      <c r="F83" s="182">
        <v>19</v>
      </c>
      <c r="G83" s="180">
        <f t="shared" si="55"/>
        <v>7.8838174273858919E-2</v>
      </c>
      <c r="H83" s="182">
        <v>222</v>
      </c>
      <c r="I83" s="180">
        <f t="shared" si="56"/>
        <v>0.92116182572614103</v>
      </c>
      <c r="J83" s="181">
        <v>604</v>
      </c>
      <c r="K83" s="182">
        <v>31</v>
      </c>
      <c r="L83" s="180">
        <f t="shared" si="57"/>
        <v>5.1324503311258277E-2</v>
      </c>
      <c r="M83" s="182">
        <v>573</v>
      </c>
      <c r="N83" s="180">
        <f t="shared" si="58"/>
        <v>0.94867549668874174</v>
      </c>
      <c r="O83" s="181">
        <v>52812</v>
      </c>
      <c r="P83" s="182">
        <v>5322</v>
      </c>
      <c r="Q83" s="180">
        <f t="shared" si="59"/>
        <v>0.10077255169279709</v>
      </c>
      <c r="R83" s="182">
        <v>47490</v>
      </c>
      <c r="S83" s="180">
        <f t="shared" si="60"/>
        <v>0.89922744830720291</v>
      </c>
      <c r="T83" s="181">
        <v>41040</v>
      </c>
      <c r="U83" s="182">
        <v>3767</v>
      </c>
      <c r="V83" s="180">
        <f t="shared" si="61"/>
        <v>9.1788499025341128E-2</v>
      </c>
      <c r="W83" s="182">
        <v>37273</v>
      </c>
      <c r="X83" s="180">
        <f t="shared" si="62"/>
        <v>0.90821150097465886</v>
      </c>
      <c r="Y83" s="181">
        <v>23895</v>
      </c>
      <c r="Z83" s="182">
        <v>1765</v>
      </c>
      <c r="AA83" s="180">
        <f t="shared" si="63"/>
        <v>7.3864825277254659E-2</v>
      </c>
      <c r="AB83" s="182">
        <v>22130</v>
      </c>
      <c r="AC83" s="180">
        <f t="shared" si="64"/>
        <v>0.92613517472274531</v>
      </c>
      <c r="AD83" s="181">
        <v>10720</v>
      </c>
      <c r="AE83" s="182">
        <v>529</v>
      </c>
      <c r="AF83" s="180">
        <f t="shared" si="65"/>
        <v>4.9347014925373134E-2</v>
      </c>
      <c r="AG83" s="182">
        <v>10191</v>
      </c>
      <c r="AH83" s="180">
        <f t="shared" si="66"/>
        <v>0.95065298507462681</v>
      </c>
      <c r="AI83" s="181">
        <v>3492</v>
      </c>
      <c r="AJ83" s="182">
        <v>86</v>
      </c>
      <c r="AK83" s="180">
        <f t="shared" si="67"/>
        <v>2.4627720504009163E-2</v>
      </c>
      <c r="AL83" s="182">
        <v>3406</v>
      </c>
      <c r="AM83" s="180">
        <f t="shared" si="68"/>
        <v>0.97537227949599081</v>
      </c>
      <c r="AN83" s="181">
        <f t="shared" si="69"/>
        <v>132804</v>
      </c>
      <c r="AO83" s="182">
        <f t="shared" si="80"/>
        <v>11519</v>
      </c>
      <c r="AP83" s="180">
        <f t="shared" si="70"/>
        <v>8.6736845275744712E-2</v>
      </c>
      <c r="AQ83" s="220">
        <f t="shared" si="81"/>
        <v>121285</v>
      </c>
      <c r="AR83" s="180">
        <f t="shared" si="71"/>
        <v>0.91326315472425534</v>
      </c>
      <c r="AS83" s="69"/>
      <c r="AT83" s="284"/>
      <c r="AU83" s="345"/>
      <c r="AV83" s="110" t="s">
        <v>67</v>
      </c>
      <c r="AW83" s="140">
        <v>133151</v>
      </c>
      <c r="AX83" s="28">
        <v>11704</v>
      </c>
      <c r="AY83" s="63">
        <v>8.7900203528324991E-2</v>
      </c>
      <c r="AZ83" s="28">
        <v>121447</v>
      </c>
      <c r="BA83" s="63">
        <v>0.91209979647167505</v>
      </c>
    </row>
    <row r="84" spans="2:53" ht="13.5" customHeight="1">
      <c r="B84" s="282">
        <v>27</v>
      </c>
      <c r="C84" s="343" t="s">
        <v>31</v>
      </c>
      <c r="D84" s="54" t="s">
        <v>134</v>
      </c>
      <c r="E84" s="175">
        <v>27</v>
      </c>
      <c r="F84" s="176">
        <v>3</v>
      </c>
      <c r="G84" s="174">
        <f t="shared" si="55"/>
        <v>0.1111111111111111</v>
      </c>
      <c r="H84" s="176">
        <v>24</v>
      </c>
      <c r="I84" s="174">
        <f t="shared" si="56"/>
        <v>0.88888888888888884</v>
      </c>
      <c r="J84" s="175">
        <v>65</v>
      </c>
      <c r="K84" s="176">
        <v>7</v>
      </c>
      <c r="L84" s="174">
        <f t="shared" si="57"/>
        <v>0.1076923076923077</v>
      </c>
      <c r="M84" s="176">
        <v>58</v>
      </c>
      <c r="N84" s="174">
        <f t="shared" si="58"/>
        <v>0.89230769230769236</v>
      </c>
      <c r="O84" s="175">
        <v>5342</v>
      </c>
      <c r="P84" s="176">
        <v>798</v>
      </c>
      <c r="Q84" s="174">
        <f t="shared" si="59"/>
        <v>0.14938225383751405</v>
      </c>
      <c r="R84" s="176">
        <v>4544</v>
      </c>
      <c r="S84" s="174">
        <f t="shared" si="60"/>
        <v>0.85061774616248598</v>
      </c>
      <c r="T84" s="175">
        <v>4194</v>
      </c>
      <c r="U84" s="176">
        <v>592</v>
      </c>
      <c r="V84" s="174">
        <f t="shared" si="61"/>
        <v>0.14115402956604672</v>
      </c>
      <c r="W84" s="176">
        <v>3602</v>
      </c>
      <c r="X84" s="174">
        <f t="shared" si="62"/>
        <v>0.85884597043395328</v>
      </c>
      <c r="Y84" s="175">
        <v>2432</v>
      </c>
      <c r="Z84" s="176">
        <v>284</v>
      </c>
      <c r="AA84" s="174">
        <f t="shared" si="63"/>
        <v>0.11677631578947369</v>
      </c>
      <c r="AB84" s="176">
        <v>2148</v>
      </c>
      <c r="AC84" s="174">
        <f t="shared" si="64"/>
        <v>0.88322368421052633</v>
      </c>
      <c r="AD84" s="175">
        <v>1153</v>
      </c>
      <c r="AE84" s="176">
        <v>101</v>
      </c>
      <c r="AF84" s="174">
        <f t="shared" si="65"/>
        <v>8.7597571552471817E-2</v>
      </c>
      <c r="AG84" s="176">
        <v>1052</v>
      </c>
      <c r="AH84" s="174">
        <f t="shared" si="66"/>
        <v>0.91240242844752817</v>
      </c>
      <c r="AI84" s="175">
        <v>361</v>
      </c>
      <c r="AJ84" s="176">
        <v>16</v>
      </c>
      <c r="AK84" s="174">
        <f t="shared" si="67"/>
        <v>4.4321329639889197E-2</v>
      </c>
      <c r="AL84" s="176">
        <v>345</v>
      </c>
      <c r="AM84" s="174">
        <f t="shared" si="68"/>
        <v>0.95567867036011078</v>
      </c>
      <c r="AN84" s="175">
        <f t="shared" si="69"/>
        <v>13574</v>
      </c>
      <c r="AO84" s="176">
        <f t="shared" si="80"/>
        <v>1801</v>
      </c>
      <c r="AP84" s="174">
        <f t="shared" si="70"/>
        <v>0.13268012376602328</v>
      </c>
      <c r="AQ84" s="203">
        <f t="shared" si="81"/>
        <v>11773</v>
      </c>
      <c r="AR84" s="174">
        <f t="shared" si="71"/>
        <v>0.86731987623397677</v>
      </c>
      <c r="AS84" s="69"/>
      <c r="AT84" s="282">
        <v>27</v>
      </c>
      <c r="AU84" s="343" t="s">
        <v>31</v>
      </c>
      <c r="AV84" s="8" t="s">
        <v>134</v>
      </c>
      <c r="AW84" s="140">
        <v>12992</v>
      </c>
      <c r="AX84" s="28">
        <v>1732</v>
      </c>
      <c r="AY84" s="63">
        <v>0.13331280788177341</v>
      </c>
      <c r="AZ84" s="28">
        <v>11260</v>
      </c>
      <c r="BA84" s="63">
        <v>0.86668719211822665</v>
      </c>
    </row>
    <row r="85" spans="2:53" ht="13.5" customHeight="1">
      <c r="B85" s="283"/>
      <c r="C85" s="344"/>
      <c r="D85" s="49" t="s">
        <v>135</v>
      </c>
      <c r="E85" s="224">
        <v>16</v>
      </c>
      <c r="F85" s="212">
        <v>0</v>
      </c>
      <c r="G85" s="199">
        <f t="shared" si="55"/>
        <v>0</v>
      </c>
      <c r="H85" s="212">
        <v>16</v>
      </c>
      <c r="I85" s="199">
        <f t="shared" si="56"/>
        <v>1</v>
      </c>
      <c r="J85" s="224">
        <v>36</v>
      </c>
      <c r="K85" s="212">
        <v>0</v>
      </c>
      <c r="L85" s="199">
        <f t="shared" si="57"/>
        <v>0</v>
      </c>
      <c r="M85" s="212">
        <v>36</v>
      </c>
      <c r="N85" s="199">
        <f t="shared" si="58"/>
        <v>1</v>
      </c>
      <c r="O85" s="224">
        <v>3004</v>
      </c>
      <c r="P85" s="212">
        <v>22</v>
      </c>
      <c r="Q85" s="199">
        <f t="shared" si="59"/>
        <v>7.3235685752330226E-3</v>
      </c>
      <c r="R85" s="212">
        <v>2982</v>
      </c>
      <c r="S85" s="199">
        <f t="shared" si="60"/>
        <v>0.99267643142476703</v>
      </c>
      <c r="T85" s="224">
        <v>2084</v>
      </c>
      <c r="U85" s="212">
        <v>17</v>
      </c>
      <c r="V85" s="199">
        <f t="shared" si="61"/>
        <v>8.1573896353166978E-3</v>
      </c>
      <c r="W85" s="212">
        <v>2067</v>
      </c>
      <c r="X85" s="199">
        <f t="shared" si="62"/>
        <v>0.99184261036468335</v>
      </c>
      <c r="Y85" s="224">
        <v>1368</v>
      </c>
      <c r="Z85" s="212">
        <v>13</v>
      </c>
      <c r="AA85" s="199">
        <f t="shared" si="63"/>
        <v>9.5029239766081866E-3</v>
      </c>
      <c r="AB85" s="212">
        <v>1355</v>
      </c>
      <c r="AC85" s="199">
        <f t="shared" si="64"/>
        <v>0.99049707602339176</v>
      </c>
      <c r="AD85" s="224">
        <v>849</v>
      </c>
      <c r="AE85" s="212">
        <v>2</v>
      </c>
      <c r="AF85" s="199">
        <f t="shared" si="65"/>
        <v>2.3557126030624262E-3</v>
      </c>
      <c r="AG85" s="212">
        <v>847</v>
      </c>
      <c r="AH85" s="199">
        <f t="shared" si="66"/>
        <v>0.99764428739693756</v>
      </c>
      <c r="AI85" s="224">
        <v>317</v>
      </c>
      <c r="AJ85" s="212">
        <v>0</v>
      </c>
      <c r="AK85" s="199">
        <f t="shared" si="67"/>
        <v>0</v>
      </c>
      <c r="AL85" s="212">
        <v>317</v>
      </c>
      <c r="AM85" s="199">
        <f t="shared" si="68"/>
        <v>1</v>
      </c>
      <c r="AN85" s="224">
        <f t="shared" si="69"/>
        <v>7674</v>
      </c>
      <c r="AO85" s="212">
        <f t="shared" si="80"/>
        <v>54</v>
      </c>
      <c r="AP85" s="199">
        <f t="shared" si="70"/>
        <v>7.0367474589523062E-3</v>
      </c>
      <c r="AQ85" s="211">
        <f t="shared" si="81"/>
        <v>7620</v>
      </c>
      <c r="AR85" s="199">
        <f t="shared" si="71"/>
        <v>0.99296325254104767</v>
      </c>
      <c r="AS85" s="69"/>
      <c r="AT85" s="283"/>
      <c r="AU85" s="344"/>
      <c r="AV85" s="8" t="s">
        <v>135</v>
      </c>
      <c r="AW85" s="140">
        <v>8464</v>
      </c>
      <c r="AX85" s="28">
        <v>61</v>
      </c>
      <c r="AY85" s="63">
        <v>7.2069943289224956E-3</v>
      </c>
      <c r="AZ85" s="28">
        <v>8403</v>
      </c>
      <c r="BA85" s="63">
        <v>0.99279300567107753</v>
      </c>
    </row>
    <row r="86" spans="2:53" ht="13.5" customHeight="1">
      <c r="B86" s="284"/>
      <c r="C86" s="345"/>
      <c r="D86" s="53" t="s">
        <v>67</v>
      </c>
      <c r="E86" s="181">
        <v>43</v>
      </c>
      <c r="F86" s="182">
        <v>3</v>
      </c>
      <c r="G86" s="180">
        <f t="shared" si="55"/>
        <v>6.9767441860465115E-2</v>
      </c>
      <c r="H86" s="182">
        <v>40</v>
      </c>
      <c r="I86" s="180">
        <f t="shared" si="56"/>
        <v>0.93023255813953487</v>
      </c>
      <c r="J86" s="181">
        <v>101</v>
      </c>
      <c r="K86" s="182">
        <v>7</v>
      </c>
      <c r="L86" s="180">
        <f t="shared" si="57"/>
        <v>6.9306930693069313E-2</v>
      </c>
      <c r="M86" s="182">
        <v>94</v>
      </c>
      <c r="N86" s="180">
        <f t="shared" si="58"/>
        <v>0.93069306930693074</v>
      </c>
      <c r="O86" s="181">
        <v>8346</v>
      </c>
      <c r="P86" s="182">
        <v>820</v>
      </c>
      <c r="Q86" s="180">
        <f t="shared" si="59"/>
        <v>9.8250658998322554E-2</v>
      </c>
      <c r="R86" s="182">
        <v>7526</v>
      </c>
      <c r="S86" s="180">
        <f t="shared" si="60"/>
        <v>0.90174934100167747</v>
      </c>
      <c r="T86" s="181">
        <v>6278</v>
      </c>
      <c r="U86" s="182">
        <v>609</v>
      </c>
      <c r="V86" s="180">
        <f t="shared" si="61"/>
        <v>9.700541573749602E-2</v>
      </c>
      <c r="W86" s="182">
        <v>5669</v>
      </c>
      <c r="X86" s="180">
        <f t="shared" si="62"/>
        <v>0.90299458426250401</v>
      </c>
      <c r="Y86" s="181">
        <v>3800</v>
      </c>
      <c r="Z86" s="182">
        <v>297</v>
      </c>
      <c r="AA86" s="180">
        <f t="shared" si="63"/>
        <v>7.8157894736842107E-2</v>
      </c>
      <c r="AB86" s="182">
        <v>3503</v>
      </c>
      <c r="AC86" s="180">
        <f t="shared" si="64"/>
        <v>0.92184210526315791</v>
      </c>
      <c r="AD86" s="181">
        <v>2002</v>
      </c>
      <c r="AE86" s="182">
        <v>103</v>
      </c>
      <c r="AF86" s="180">
        <f t="shared" si="65"/>
        <v>5.1448551448551448E-2</v>
      </c>
      <c r="AG86" s="182">
        <v>1899</v>
      </c>
      <c r="AH86" s="180">
        <f t="shared" si="66"/>
        <v>0.94855144855144857</v>
      </c>
      <c r="AI86" s="181">
        <v>678</v>
      </c>
      <c r="AJ86" s="182">
        <v>16</v>
      </c>
      <c r="AK86" s="180">
        <f t="shared" si="67"/>
        <v>2.359882005899705E-2</v>
      </c>
      <c r="AL86" s="182">
        <v>662</v>
      </c>
      <c r="AM86" s="180">
        <f t="shared" si="68"/>
        <v>0.97640117994100295</v>
      </c>
      <c r="AN86" s="181">
        <f t="shared" si="69"/>
        <v>21248</v>
      </c>
      <c r="AO86" s="182">
        <f t="shared" si="80"/>
        <v>1855</v>
      </c>
      <c r="AP86" s="180">
        <f t="shared" si="70"/>
        <v>8.7302334337349394E-2</v>
      </c>
      <c r="AQ86" s="220">
        <f t="shared" si="81"/>
        <v>19393</v>
      </c>
      <c r="AR86" s="180">
        <f t="shared" si="71"/>
        <v>0.91269766566265065</v>
      </c>
      <c r="AS86" s="69"/>
      <c r="AT86" s="284"/>
      <c r="AU86" s="345"/>
      <c r="AV86" s="110" t="s">
        <v>67</v>
      </c>
      <c r="AW86" s="140">
        <v>21456</v>
      </c>
      <c r="AX86" s="28">
        <v>1793</v>
      </c>
      <c r="AY86" s="63">
        <v>8.3566368381804618E-2</v>
      </c>
      <c r="AZ86" s="28">
        <v>19663</v>
      </c>
      <c r="BA86" s="63">
        <v>0.91643363161819535</v>
      </c>
    </row>
    <row r="87" spans="2:53" ht="13.5" customHeight="1">
      <c r="B87" s="282">
        <v>28</v>
      </c>
      <c r="C87" s="343" t="s">
        <v>32</v>
      </c>
      <c r="D87" s="54" t="s">
        <v>134</v>
      </c>
      <c r="E87" s="175">
        <v>16</v>
      </c>
      <c r="F87" s="176">
        <v>1</v>
      </c>
      <c r="G87" s="174">
        <f t="shared" si="55"/>
        <v>6.25E-2</v>
      </c>
      <c r="H87" s="176">
        <v>15</v>
      </c>
      <c r="I87" s="174">
        <f t="shared" si="56"/>
        <v>0.9375</v>
      </c>
      <c r="J87" s="175">
        <v>60</v>
      </c>
      <c r="K87" s="176">
        <v>5</v>
      </c>
      <c r="L87" s="174">
        <f t="shared" si="57"/>
        <v>8.3333333333333329E-2</v>
      </c>
      <c r="M87" s="176">
        <v>55</v>
      </c>
      <c r="N87" s="174">
        <f t="shared" si="58"/>
        <v>0.91666666666666663</v>
      </c>
      <c r="O87" s="175">
        <v>4598</v>
      </c>
      <c r="P87" s="176">
        <v>565</v>
      </c>
      <c r="Q87" s="174">
        <f t="shared" si="59"/>
        <v>0.12287951283166594</v>
      </c>
      <c r="R87" s="176">
        <v>4033</v>
      </c>
      <c r="S87" s="174">
        <f t="shared" si="60"/>
        <v>0.87712048716833402</v>
      </c>
      <c r="T87" s="175">
        <v>3740</v>
      </c>
      <c r="U87" s="176">
        <v>358</v>
      </c>
      <c r="V87" s="174">
        <f t="shared" si="61"/>
        <v>9.5721925133689836E-2</v>
      </c>
      <c r="W87" s="176">
        <v>3382</v>
      </c>
      <c r="X87" s="174">
        <f t="shared" si="62"/>
        <v>0.90427807486631018</v>
      </c>
      <c r="Y87" s="175">
        <v>1864</v>
      </c>
      <c r="Z87" s="176">
        <v>142</v>
      </c>
      <c r="AA87" s="174">
        <f t="shared" si="63"/>
        <v>7.6180257510729613E-2</v>
      </c>
      <c r="AB87" s="176">
        <v>1722</v>
      </c>
      <c r="AC87" s="174">
        <f t="shared" si="64"/>
        <v>0.92381974248927035</v>
      </c>
      <c r="AD87" s="175">
        <v>714</v>
      </c>
      <c r="AE87" s="176">
        <v>33</v>
      </c>
      <c r="AF87" s="174">
        <f t="shared" si="65"/>
        <v>4.6218487394957986E-2</v>
      </c>
      <c r="AG87" s="176">
        <v>681</v>
      </c>
      <c r="AH87" s="174">
        <f t="shared" si="66"/>
        <v>0.95378151260504207</v>
      </c>
      <c r="AI87" s="175">
        <v>202</v>
      </c>
      <c r="AJ87" s="176">
        <v>1</v>
      </c>
      <c r="AK87" s="174">
        <f t="shared" si="67"/>
        <v>4.9504950495049506E-3</v>
      </c>
      <c r="AL87" s="176">
        <v>201</v>
      </c>
      <c r="AM87" s="174">
        <f t="shared" si="68"/>
        <v>0.99504950495049505</v>
      </c>
      <c r="AN87" s="175">
        <f t="shared" si="69"/>
        <v>11194</v>
      </c>
      <c r="AO87" s="176">
        <f t="shared" si="80"/>
        <v>1105</v>
      </c>
      <c r="AP87" s="174">
        <f t="shared" si="70"/>
        <v>9.8713596569590847E-2</v>
      </c>
      <c r="AQ87" s="203">
        <f t="shared" si="81"/>
        <v>10089</v>
      </c>
      <c r="AR87" s="174">
        <f t="shared" si="71"/>
        <v>0.90128640343040911</v>
      </c>
      <c r="AS87" s="69"/>
      <c r="AT87" s="282">
        <v>28</v>
      </c>
      <c r="AU87" s="343" t="s">
        <v>32</v>
      </c>
      <c r="AV87" s="8" t="s">
        <v>134</v>
      </c>
      <c r="AW87" s="140">
        <v>10691</v>
      </c>
      <c r="AX87" s="28">
        <v>1074</v>
      </c>
      <c r="AY87" s="63">
        <v>0.10045832943597419</v>
      </c>
      <c r="AZ87" s="28">
        <v>9617</v>
      </c>
      <c r="BA87" s="63">
        <v>0.89954167056402579</v>
      </c>
    </row>
    <row r="88" spans="2:53" ht="13.5" customHeight="1">
      <c r="B88" s="283"/>
      <c r="C88" s="344"/>
      <c r="D88" s="49" t="s">
        <v>135</v>
      </c>
      <c r="E88" s="224">
        <v>13</v>
      </c>
      <c r="F88" s="212">
        <v>0</v>
      </c>
      <c r="G88" s="199">
        <f t="shared" si="55"/>
        <v>0</v>
      </c>
      <c r="H88" s="212">
        <v>13</v>
      </c>
      <c r="I88" s="199">
        <f t="shared" si="56"/>
        <v>1</v>
      </c>
      <c r="J88" s="224">
        <v>44</v>
      </c>
      <c r="K88" s="212">
        <v>1</v>
      </c>
      <c r="L88" s="199">
        <f t="shared" si="57"/>
        <v>2.2727272727272728E-2</v>
      </c>
      <c r="M88" s="212">
        <v>43</v>
      </c>
      <c r="N88" s="199">
        <f t="shared" si="58"/>
        <v>0.97727272727272729</v>
      </c>
      <c r="O88" s="224">
        <v>2943</v>
      </c>
      <c r="P88" s="212">
        <v>27</v>
      </c>
      <c r="Q88" s="199">
        <f t="shared" si="59"/>
        <v>9.1743119266055051E-3</v>
      </c>
      <c r="R88" s="212">
        <v>2916</v>
      </c>
      <c r="S88" s="199">
        <f t="shared" si="60"/>
        <v>0.99082568807339455</v>
      </c>
      <c r="T88" s="224">
        <v>2148</v>
      </c>
      <c r="U88" s="212">
        <v>15</v>
      </c>
      <c r="V88" s="199">
        <f t="shared" si="61"/>
        <v>6.9832402234636867E-3</v>
      </c>
      <c r="W88" s="212">
        <v>2133</v>
      </c>
      <c r="X88" s="199">
        <f t="shared" si="62"/>
        <v>0.99301675977653636</v>
      </c>
      <c r="Y88" s="224">
        <v>1285</v>
      </c>
      <c r="Z88" s="212">
        <v>5</v>
      </c>
      <c r="AA88" s="199">
        <f t="shared" si="63"/>
        <v>3.8910505836575876E-3</v>
      </c>
      <c r="AB88" s="212">
        <v>1280</v>
      </c>
      <c r="AC88" s="199">
        <f t="shared" si="64"/>
        <v>0.99610894941634243</v>
      </c>
      <c r="AD88" s="224">
        <v>584</v>
      </c>
      <c r="AE88" s="212">
        <v>1</v>
      </c>
      <c r="AF88" s="199">
        <f t="shared" si="65"/>
        <v>1.7123287671232876E-3</v>
      </c>
      <c r="AG88" s="212">
        <v>583</v>
      </c>
      <c r="AH88" s="199">
        <f t="shared" si="66"/>
        <v>0.99828767123287676</v>
      </c>
      <c r="AI88" s="224">
        <v>209</v>
      </c>
      <c r="AJ88" s="212">
        <v>0</v>
      </c>
      <c r="AK88" s="199">
        <f t="shared" si="67"/>
        <v>0</v>
      </c>
      <c r="AL88" s="212">
        <v>209</v>
      </c>
      <c r="AM88" s="199">
        <f t="shared" si="68"/>
        <v>1</v>
      </c>
      <c r="AN88" s="224">
        <f t="shared" si="69"/>
        <v>7226</v>
      </c>
      <c r="AO88" s="212">
        <f t="shared" si="80"/>
        <v>49</v>
      </c>
      <c r="AP88" s="199">
        <f t="shared" si="70"/>
        <v>6.7810683642402433E-3</v>
      </c>
      <c r="AQ88" s="211">
        <f t="shared" si="81"/>
        <v>7177</v>
      </c>
      <c r="AR88" s="199">
        <f t="shared" si="71"/>
        <v>0.99321893163575981</v>
      </c>
      <c r="AS88" s="69"/>
      <c r="AT88" s="283"/>
      <c r="AU88" s="344"/>
      <c r="AV88" s="8" t="s">
        <v>135</v>
      </c>
      <c r="AW88" s="140">
        <v>7657</v>
      </c>
      <c r="AX88" s="28">
        <v>40</v>
      </c>
      <c r="AY88" s="63">
        <v>5.2239780592921508E-3</v>
      </c>
      <c r="AZ88" s="28">
        <v>7617</v>
      </c>
      <c r="BA88" s="63">
        <v>0.9947760219407078</v>
      </c>
    </row>
    <row r="89" spans="2:53" ht="13.5" customHeight="1">
      <c r="B89" s="284"/>
      <c r="C89" s="345"/>
      <c r="D89" s="53" t="s">
        <v>67</v>
      </c>
      <c r="E89" s="181">
        <v>29</v>
      </c>
      <c r="F89" s="182">
        <v>1</v>
      </c>
      <c r="G89" s="180">
        <f t="shared" si="55"/>
        <v>3.4482758620689655E-2</v>
      </c>
      <c r="H89" s="182">
        <v>28</v>
      </c>
      <c r="I89" s="180">
        <f t="shared" si="56"/>
        <v>0.96551724137931039</v>
      </c>
      <c r="J89" s="181">
        <v>104</v>
      </c>
      <c r="K89" s="182">
        <v>6</v>
      </c>
      <c r="L89" s="180">
        <f t="shared" si="57"/>
        <v>5.7692307692307696E-2</v>
      </c>
      <c r="M89" s="182">
        <v>98</v>
      </c>
      <c r="N89" s="180">
        <f t="shared" si="58"/>
        <v>0.94230769230769229</v>
      </c>
      <c r="O89" s="181">
        <v>7541</v>
      </c>
      <c r="P89" s="182">
        <v>592</v>
      </c>
      <c r="Q89" s="180">
        <f t="shared" si="59"/>
        <v>7.8504177164832253E-2</v>
      </c>
      <c r="R89" s="182">
        <v>6949</v>
      </c>
      <c r="S89" s="180">
        <f t="shared" si="60"/>
        <v>0.92149582283516773</v>
      </c>
      <c r="T89" s="181">
        <v>5888</v>
      </c>
      <c r="U89" s="182">
        <v>373</v>
      </c>
      <c r="V89" s="180">
        <f t="shared" si="61"/>
        <v>6.3349184782608689E-2</v>
      </c>
      <c r="W89" s="182">
        <v>5515</v>
      </c>
      <c r="X89" s="180">
        <f t="shared" si="62"/>
        <v>0.93665081521739135</v>
      </c>
      <c r="Y89" s="181">
        <v>3149</v>
      </c>
      <c r="Z89" s="182">
        <v>147</v>
      </c>
      <c r="AA89" s="180">
        <f t="shared" si="63"/>
        <v>4.6681486186090825E-2</v>
      </c>
      <c r="AB89" s="182">
        <v>3002</v>
      </c>
      <c r="AC89" s="180">
        <f t="shared" si="64"/>
        <v>0.9533185138139092</v>
      </c>
      <c r="AD89" s="181">
        <v>1298</v>
      </c>
      <c r="AE89" s="182">
        <v>34</v>
      </c>
      <c r="AF89" s="180">
        <f t="shared" si="65"/>
        <v>2.6194144838212634E-2</v>
      </c>
      <c r="AG89" s="182">
        <v>1264</v>
      </c>
      <c r="AH89" s="180">
        <f t="shared" si="66"/>
        <v>0.97380585516178741</v>
      </c>
      <c r="AI89" s="181">
        <v>411</v>
      </c>
      <c r="AJ89" s="182">
        <v>1</v>
      </c>
      <c r="AK89" s="180">
        <f t="shared" si="67"/>
        <v>2.4330900243309003E-3</v>
      </c>
      <c r="AL89" s="182">
        <v>410</v>
      </c>
      <c r="AM89" s="180">
        <f t="shared" si="68"/>
        <v>0.9975669099756691</v>
      </c>
      <c r="AN89" s="181">
        <f t="shared" si="69"/>
        <v>18420</v>
      </c>
      <c r="AO89" s="182">
        <f t="shared" si="80"/>
        <v>1154</v>
      </c>
      <c r="AP89" s="180">
        <f t="shared" si="70"/>
        <v>6.2649294245385456E-2</v>
      </c>
      <c r="AQ89" s="220">
        <f t="shared" si="81"/>
        <v>17266</v>
      </c>
      <c r="AR89" s="180">
        <f t="shared" si="71"/>
        <v>0.93735070575461454</v>
      </c>
      <c r="AS89" s="69"/>
      <c r="AT89" s="284"/>
      <c r="AU89" s="345"/>
      <c r="AV89" s="110" t="s">
        <v>67</v>
      </c>
      <c r="AW89" s="140">
        <v>18348</v>
      </c>
      <c r="AX89" s="28">
        <v>1114</v>
      </c>
      <c r="AY89" s="63">
        <v>6.0715064312186616E-2</v>
      </c>
      <c r="AZ89" s="28">
        <v>17234</v>
      </c>
      <c r="BA89" s="63">
        <v>0.93928493568781335</v>
      </c>
    </row>
    <row r="90" spans="2:53" ht="13.5" customHeight="1">
      <c r="B90" s="282">
        <v>29</v>
      </c>
      <c r="C90" s="343" t="s">
        <v>33</v>
      </c>
      <c r="D90" s="54" t="s">
        <v>134</v>
      </c>
      <c r="E90" s="175">
        <v>21</v>
      </c>
      <c r="F90" s="176">
        <v>3</v>
      </c>
      <c r="G90" s="174">
        <f t="shared" si="55"/>
        <v>0.14285714285714285</v>
      </c>
      <c r="H90" s="176">
        <v>18</v>
      </c>
      <c r="I90" s="174">
        <f t="shared" si="56"/>
        <v>0.8571428571428571</v>
      </c>
      <c r="J90" s="175">
        <v>40</v>
      </c>
      <c r="K90" s="176">
        <v>2</v>
      </c>
      <c r="L90" s="174">
        <f t="shared" si="57"/>
        <v>0.05</v>
      </c>
      <c r="M90" s="176">
        <v>38</v>
      </c>
      <c r="N90" s="174">
        <f t="shared" si="58"/>
        <v>0.95</v>
      </c>
      <c r="O90" s="175">
        <v>3792</v>
      </c>
      <c r="P90" s="176">
        <v>460</v>
      </c>
      <c r="Q90" s="174">
        <f t="shared" si="59"/>
        <v>0.12130801687763713</v>
      </c>
      <c r="R90" s="176">
        <v>3332</v>
      </c>
      <c r="S90" s="174">
        <f t="shared" si="60"/>
        <v>0.87869198312236285</v>
      </c>
      <c r="T90" s="175">
        <v>3036</v>
      </c>
      <c r="U90" s="176">
        <v>316</v>
      </c>
      <c r="V90" s="174">
        <f t="shared" si="61"/>
        <v>0.10408432147562582</v>
      </c>
      <c r="W90" s="176">
        <v>2720</v>
      </c>
      <c r="X90" s="174">
        <f t="shared" si="62"/>
        <v>0.89591567852437415</v>
      </c>
      <c r="Y90" s="175">
        <v>1765</v>
      </c>
      <c r="Z90" s="176">
        <v>136</v>
      </c>
      <c r="AA90" s="174">
        <f t="shared" si="63"/>
        <v>7.705382436260623E-2</v>
      </c>
      <c r="AB90" s="176">
        <v>1629</v>
      </c>
      <c r="AC90" s="174">
        <f t="shared" si="64"/>
        <v>0.92294617563739378</v>
      </c>
      <c r="AD90" s="175">
        <v>704</v>
      </c>
      <c r="AE90" s="176">
        <v>36</v>
      </c>
      <c r="AF90" s="174">
        <f t="shared" si="65"/>
        <v>5.113636363636364E-2</v>
      </c>
      <c r="AG90" s="176">
        <v>668</v>
      </c>
      <c r="AH90" s="174">
        <f t="shared" si="66"/>
        <v>0.94886363636363635</v>
      </c>
      <c r="AI90" s="175">
        <v>236</v>
      </c>
      <c r="AJ90" s="176">
        <v>11</v>
      </c>
      <c r="AK90" s="174">
        <f t="shared" si="67"/>
        <v>4.6610169491525424E-2</v>
      </c>
      <c r="AL90" s="176">
        <v>225</v>
      </c>
      <c r="AM90" s="174">
        <f t="shared" si="68"/>
        <v>0.95338983050847459</v>
      </c>
      <c r="AN90" s="175">
        <f t="shared" si="69"/>
        <v>9594</v>
      </c>
      <c r="AO90" s="176">
        <f t="shared" si="80"/>
        <v>964</v>
      </c>
      <c r="AP90" s="174">
        <f t="shared" si="70"/>
        <v>0.10047946633312486</v>
      </c>
      <c r="AQ90" s="203">
        <f t="shared" si="81"/>
        <v>8630</v>
      </c>
      <c r="AR90" s="174">
        <f t="shared" si="71"/>
        <v>0.89952053366687512</v>
      </c>
      <c r="AS90" s="69"/>
      <c r="AT90" s="282">
        <v>29</v>
      </c>
      <c r="AU90" s="343" t="s">
        <v>33</v>
      </c>
      <c r="AV90" s="8" t="s">
        <v>134</v>
      </c>
      <c r="AW90" s="140">
        <v>9408</v>
      </c>
      <c r="AX90" s="28">
        <v>1007</v>
      </c>
      <c r="AY90" s="63">
        <v>0.10703656462585034</v>
      </c>
      <c r="AZ90" s="28">
        <v>8401</v>
      </c>
      <c r="BA90" s="63">
        <v>0.89296343537414968</v>
      </c>
    </row>
    <row r="91" spans="2:53" ht="13.5" customHeight="1">
      <c r="B91" s="283"/>
      <c r="C91" s="344"/>
      <c r="D91" s="49" t="s">
        <v>135</v>
      </c>
      <c r="E91" s="224">
        <v>10</v>
      </c>
      <c r="F91" s="212">
        <v>0</v>
      </c>
      <c r="G91" s="199">
        <f t="shared" si="55"/>
        <v>0</v>
      </c>
      <c r="H91" s="212">
        <v>10</v>
      </c>
      <c r="I91" s="199">
        <f t="shared" si="56"/>
        <v>1</v>
      </c>
      <c r="J91" s="224">
        <v>31</v>
      </c>
      <c r="K91" s="212">
        <v>0</v>
      </c>
      <c r="L91" s="199">
        <f t="shared" si="57"/>
        <v>0</v>
      </c>
      <c r="M91" s="212">
        <v>31</v>
      </c>
      <c r="N91" s="199">
        <f t="shared" si="58"/>
        <v>1</v>
      </c>
      <c r="O91" s="224">
        <v>2151</v>
      </c>
      <c r="P91" s="212">
        <v>23</v>
      </c>
      <c r="Q91" s="199">
        <f t="shared" si="59"/>
        <v>1.0692701069270108E-2</v>
      </c>
      <c r="R91" s="212">
        <v>2128</v>
      </c>
      <c r="S91" s="199">
        <f t="shared" si="60"/>
        <v>0.98930729893072988</v>
      </c>
      <c r="T91" s="224">
        <v>1671</v>
      </c>
      <c r="U91" s="212">
        <v>7</v>
      </c>
      <c r="V91" s="199">
        <f t="shared" si="61"/>
        <v>4.1891083183722318E-3</v>
      </c>
      <c r="W91" s="212">
        <v>1664</v>
      </c>
      <c r="X91" s="199">
        <f t="shared" si="62"/>
        <v>0.99581089168162773</v>
      </c>
      <c r="Y91" s="224">
        <v>1088</v>
      </c>
      <c r="Z91" s="212">
        <v>5</v>
      </c>
      <c r="AA91" s="199">
        <f t="shared" si="63"/>
        <v>4.5955882352941178E-3</v>
      </c>
      <c r="AB91" s="212">
        <v>1083</v>
      </c>
      <c r="AC91" s="199">
        <f t="shared" si="64"/>
        <v>0.99540441176470584</v>
      </c>
      <c r="AD91" s="224">
        <v>582</v>
      </c>
      <c r="AE91" s="212">
        <v>0</v>
      </c>
      <c r="AF91" s="199">
        <f t="shared" si="65"/>
        <v>0</v>
      </c>
      <c r="AG91" s="212">
        <v>582</v>
      </c>
      <c r="AH91" s="199">
        <f t="shared" si="66"/>
        <v>1</v>
      </c>
      <c r="AI91" s="224">
        <v>202</v>
      </c>
      <c r="AJ91" s="212">
        <v>0</v>
      </c>
      <c r="AK91" s="199">
        <f t="shared" si="67"/>
        <v>0</v>
      </c>
      <c r="AL91" s="212">
        <v>202</v>
      </c>
      <c r="AM91" s="199">
        <f t="shared" si="68"/>
        <v>1</v>
      </c>
      <c r="AN91" s="224">
        <f t="shared" si="69"/>
        <v>5735</v>
      </c>
      <c r="AO91" s="212">
        <f t="shared" si="80"/>
        <v>35</v>
      </c>
      <c r="AP91" s="199">
        <f t="shared" si="70"/>
        <v>6.1028770706190059E-3</v>
      </c>
      <c r="AQ91" s="211">
        <f t="shared" si="81"/>
        <v>5700</v>
      </c>
      <c r="AR91" s="199">
        <f t="shared" si="71"/>
        <v>0.99389712292938104</v>
      </c>
      <c r="AS91" s="69"/>
      <c r="AT91" s="283"/>
      <c r="AU91" s="344"/>
      <c r="AV91" s="8" t="s">
        <v>135</v>
      </c>
      <c r="AW91" s="140">
        <v>5922</v>
      </c>
      <c r="AX91" s="28">
        <v>41</v>
      </c>
      <c r="AY91" s="63">
        <v>6.9233367105707528E-3</v>
      </c>
      <c r="AZ91" s="28">
        <v>5881</v>
      </c>
      <c r="BA91" s="63">
        <v>0.99307666328942923</v>
      </c>
    </row>
    <row r="92" spans="2:53" ht="13.5" customHeight="1">
      <c r="B92" s="284"/>
      <c r="C92" s="345"/>
      <c r="D92" s="53" t="s">
        <v>67</v>
      </c>
      <c r="E92" s="181">
        <v>31</v>
      </c>
      <c r="F92" s="182">
        <v>3</v>
      </c>
      <c r="G92" s="180">
        <f t="shared" si="55"/>
        <v>9.6774193548387094E-2</v>
      </c>
      <c r="H92" s="182">
        <v>28</v>
      </c>
      <c r="I92" s="180">
        <f t="shared" si="56"/>
        <v>0.90322580645161288</v>
      </c>
      <c r="J92" s="181">
        <v>71</v>
      </c>
      <c r="K92" s="182">
        <v>2</v>
      </c>
      <c r="L92" s="180">
        <f t="shared" si="57"/>
        <v>2.8169014084507043E-2</v>
      </c>
      <c r="M92" s="182">
        <v>69</v>
      </c>
      <c r="N92" s="180">
        <f t="shared" si="58"/>
        <v>0.971830985915493</v>
      </c>
      <c r="O92" s="181">
        <v>5943</v>
      </c>
      <c r="P92" s="182">
        <v>483</v>
      </c>
      <c r="Q92" s="180">
        <f t="shared" si="59"/>
        <v>8.1272084805653705E-2</v>
      </c>
      <c r="R92" s="182">
        <v>5460</v>
      </c>
      <c r="S92" s="180">
        <f t="shared" si="60"/>
        <v>0.91872791519434627</v>
      </c>
      <c r="T92" s="181">
        <v>4707</v>
      </c>
      <c r="U92" s="182">
        <v>323</v>
      </c>
      <c r="V92" s="180">
        <f t="shared" si="61"/>
        <v>6.8621202464414707E-2</v>
      </c>
      <c r="W92" s="182">
        <v>4384</v>
      </c>
      <c r="X92" s="180">
        <f t="shared" si="62"/>
        <v>0.93137879753558528</v>
      </c>
      <c r="Y92" s="181">
        <v>2853</v>
      </c>
      <c r="Z92" s="182">
        <v>141</v>
      </c>
      <c r="AA92" s="180">
        <f t="shared" si="63"/>
        <v>4.9421661409043111E-2</v>
      </c>
      <c r="AB92" s="182">
        <v>2712</v>
      </c>
      <c r="AC92" s="180">
        <f t="shared" si="64"/>
        <v>0.95057833859095686</v>
      </c>
      <c r="AD92" s="181">
        <v>1286</v>
      </c>
      <c r="AE92" s="182">
        <v>36</v>
      </c>
      <c r="AF92" s="180">
        <f t="shared" si="65"/>
        <v>2.7993779160186624E-2</v>
      </c>
      <c r="AG92" s="182">
        <v>1250</v>
      </c>
      <c r="AH92" s="180">
        <f t="shared" si="66"/>
        <v>0.97200622083981336</v>
      </c>
      <c r="AI92" s="181">
        <v>438</v>
      </c>
      <c r="AJ92" s="182">
        <v>11</v>
      </c>
      <c r="AK92" s="180">
        <f t="shared" si="67"/>
        <v>2.5114155251141551E-2</v>
      </c>
      <c r="AL92" s="182">
        <v>427</v>
      </c>
      <c r="AM92" s="180">
        <f t="shared" si="68"/>
        <v>0.97488584474885842</v>
      </c>
      <c r="AN92" s="181">
        <f t="shared" si="69"/>
        <v>15329</v>
      </c>
      <c r="AO92" s="182">
        <f t="shared" si="80"/>
        <v>999</v>
      </c>
      <c r="AP92" s="180">
        <f t="shared" si="70"/>
        <v>6.5170591688955573E-2</v>
      </c>
      <c r="AQ92" s="220">
        <f t="shared" si="81"/>
        <v>14330</v>
      </c>
      <c r="AR92" s="180">
        <f t="shared" si="71"/>
        <v>0.93482940831104444</v>
      </c>
      <c r="AS92" s="69"/>
      <c r="AT92" s="284"/>
      <c r="AU92" s="345"/>
      <c r="AV92" s="110" t="s">
        <v>67</v>
      </c>
      <c r="AW92" s="140">
        <v>15330</v>
      </c>
      <c r="AX92" s="28">
        <v>1048</v>
      </c>
      <c r="AY92" s="63">
        <v>6.8362687540769726E-2</v>
      </c>
      <c r="AZ92" s="28">
        <v>14282</v>
      </c>
      <c r="BA92" s="63">
        <v>0.93163731245923032</v>
      </c>
    </row>
    <row r="93" spans="2:53" ht="13.5" customHeight="1">
      <c r="B93" s="282">
        <v>30</v>
      </c>
      <c r="C93" s="343" t="s">
        <v>34</v>
      </c>
      <c r="D93" s="54" t="s">
        <v>134</v>
      </c>
      <c r="E93" s="175">
        <v>20</v>
      </c>
      <c r="F93" s="176">
        <v>3</v>
      </c>
      <c r="G93" s="174">
        <f t="shared" si="55"/>
        <v>0.15</v>
      </c>
      <c r="H93" s="176">
        <v>17</v>
      </c>
      <c r="I93" s="174">
        <f t="shared" si="56"/>
        <v>0.85</v>
      </c>
      <c r="J93" s="175">
        <v>53</v>
      </c>
      <c r="K93" s="176">
        <v>2</v>
      </c>
      <c r="L93" s="174">
        <f t="shared" si="57"/>
        <v>3.7735849056603772E-2</v>
      </c>
      <c r="M93" s="176">
        <v>51</v>
      </c>
      <c r="N93" s="174">
        <f t="shared" si="58"/>
        <v>0.96226415094339623</v>
      </c>
      <c r="O93" s="175">
        <v>4916</v>
      </c>
      <c r="P93" s="176">
        <v>852</v>
      </c>
      <c r="Q93" s="174">
        <f t="shared" si="59"/>
        <v>0.17331163547599673</v>
      </c>
      <c r="R93" s="176">
        <v>4064</v>
      </c>
      <c r="S93" s="174">
        <f t="shared" si="60"/>
        <v>0.82668836452400329</v>
      </c>
      <c r="T93" s="175">
        <v>3974</v>
      </c>
      <c r="U93" s="176">
        <v>622</v>
      </c>
      <c r="V93" s="174">
        <f t="shared" si="61"/>
        <v>0.15651736285858078</v>
      </c>
      <c r="W93" s="176">
        <v>3352</v>
      </c>
      <c r="X93" s="174">
        <f t="shared" si="62"/>
        <v>0.84348263714141924</v>
      </c>
      <c r="Y93" s="175">
        <v>2275</v>
      </c>
      <c r="Z93" s="176">
        <v>283</v>
      </c>
      <c r="AA93" s="174">
        <f t="shared" si="63"/>
        <v>0.12439560439560439</v>
      </c>
      <c r="AB93" s="176">
        <v>1992</v>
      </c>
      <c r="AC93" s="174">
        <f t="shared" si="64"/>
        <v>0.87560439560439562</v>
      </c>
      <c r="AD93" s="175">
        <v>1009</v>
      </c>
      <c r="AE93" s="176">
        <v>84</v>
      </c>
      <c r="AF93" s="174">
        <f t="shared" si="65"/>
        <v>8.3250743310208125E-2</v>
      </c>
      <c r="AG93" s="176">
        <v>925</v>
      </c>
      <c r="AH93" s="174">
        <f t="shared" si="66"/>
        <v>0.9167492566897919</v>
      </c>
      <c r="AI93" s="175">
        <v>322</v>
      </c>
      <c r="AJ93" s="176">
        <v>19</v>
      </c>
      <c r="AK93" s="174">
        <f t="shared" si="67"/>
        <v>5.9006211180124224E-2</v>
      </c>
      <c r="AL93" s="176">
        <v>303</v>
      </c>
      <c r="AM93" s="174">
        <f t="shared" si="68"/>
        <v>0.94099378881987583</v>
      </c>
      <c r="AN93" s="175">
        <f t="shared" si="69"/>
        <v>12569</v>
      </c>
      <c r="AO93" s="176">
        <f t="shared" si="80"/>
        <v>1865</v>
      </c>
      <c r="AP93" s="174">
        <f t="shared" si="70"/>
        <v>0.14838093722650966</v>
      </c>
      <c r="AQ93" s="203">
        <f t="shared" si="81"/>
        <v>10704</v>
      </c>
      <c r="AR93" s="174">
        <f t="shared" si="71"/>
        <v>0.85161906277349031</v>
      </c>
      <c r="AS93" s="69"/>
      <c r="AT93" s="282">
        <v>30</v>
      </c>
      <c r="AU93" s="343" t="s">
        <v>34</v>
      </c>
      <c r="AV93" s="8" t="s">
        <v>134</v>
      </c>
      <c r="AW93" s="140">
        <v>12100</v>
      </c>
      <c r="AX93" s="28">
        <v>1814</v>
      </c>
      <c r="AY93" s="63">
        <v>0.14991735537190082</v>
      </c>
      <c r="AZ93" s="28">
        <v>10286</v>
      </c>
      <c r="BA93" s="63">
        <v>0.85008264462809913</v>
      </c>
    </row>
    <row r="94" spans="2:53" ht="13.5" customHeight="1">
      <c r="B94" s="283"/>
      <c r="C94" s="344"/>
      <c r="D94" s="49" t="s">
        <v>135</v>
      </c>
      <c r="E94" s="224">
        <v>12</v>
      </c>
      <c r="F94" s="212">
        <v>0</v>
      </c>
      <c r="G94" s="199">
        <f t="shared" si="55"/>
        <v>0</v>
      </c>
      <c r="H94" s="212">
        <v>12</v>
      </c>
      <c r="I94" s="199">
        <f t="shared" si="56"/>
        <v>1</v>
      </c>
      <c r="J94" s="224">
        <v>21</v>
      </c>
      <c r="K94" s="212">
        <v>0</v>
      </c>
      <c r="L94" s="199">
        <f t="shared" si="57"/>
        <v>0</v>
      </c>
      <c r="M94" s="212">
        <v>21</v>
      </c>
      <c r="N94" s="199">
        <f t="shared" si="58"/>
        <v>1</v>
      </c>
      <c r="O94" s="224">
        <v>2967</v>
      </c>
      <c r="P94" s="212">
        <v>40</v>
      </c>
      <c r="Q94" s="199">
        <f t="shared" si="59"/>
        <v>1.3481631277384564E-2</v>
      </c>
      <c r="R94" s="212">
        <v>2927</v>
      </c>
      <c r="S94" s="199">
        <f t="shared" si="60"/>
        <v>0.98651836872261545</v>
      </c>
      <c r="T94" s="224">
        <v>2188</v>
      </c>
      <c r="U94" s="212">
        <v>20</v>
      </c>
      <c r="V94" s="199">
        <f t="shared" si="61"/>
        <v>9.140767824497258E-3</v>
      </c>
      <c r="W94" s="212">
        <v>2168</v>
      </c>
      <c r="X94" s="199">
        <f t="shared" si="62"/>
        <v>0.99085923217550276</v>
      </c>
      <c r="Y94" s="224">
        <v>1461</v>
      </c>
      <c r="Z94" s="212">
        <v>5</v>
      </c>
      <c r="AA94" s="199">
        <f t="shared" si="63"/>
        <v>3.4223134839151265E-3</v>
      </c>
      <c r="AB94" s="212">
        <v>1456</v>
      </c>
      <c r="AC94" s="199">
        <f t="shared" si="64"/>
        <v>0.99657768651608492</v>
      </c>
      <c r="AD94" s="224">
        <v>787</v>
      </c>
      <c r="AE94" s="212">
        <v>1</v>
      </c>
      <c r="AF94" s="199">
        <f t="shared" si="65"/>
        <v>1.2706480304955528E-3</v>
      </c>
      <c r="AG94" s="212">
        <v>786</v>
      </c>
      <c r="AH94" s="199">
        <f t="shared" si="66"/>
        <v>0.99872935196950441</v>
      </c>
      <c r="AI94" s="224">
        <v>289</v>
      </c>
      <c r="AJ94" s="212">
        <v>0</v>
      </c>
      <c r="AK94" s="199">
        <f t="shared" si="67"/>
        <v>0</v>
      </c>
      <c r="AL94" s="212">
        <v>289</v>
      </c>
      <c r="AM94" s="199">
        <f t="shared" si="68"/>
        <v>1</v>
      </c>
      <c r="AN94" s="224">
        <f t="shared" si="69"/>
        <v>7725</v>
      </c>
      <c r="AO94" s="212">
        <f t="shared" si="80"/>
        <v>66</v>
      </c>
      <c r="AP94" s="199">
        <f t="shared" si="70"/>
        <v>8.5436893203883497E-3</v>
      </c>
      <c r="AQ94" s="211">
        <f t="shared" si="81"/>
        <v>7659</v>
      </c>
      <c r="AR94" s="199">
        <f t="shared" si="71"/>
        <v>0.9914563106796116</v>
      </c>
      <c r="AS94" s="69"/>
      <c r="AT94" s="283"/>
      <c r="AU94" s="344"/>
      <c r="AV94" s="8" t="s">
        <v>135</v>
      </c>
      <c r="AW94" s="140">
        <v>8270</v>
      </c>
      <c r="AX94" s="28">
        <v>64</v>
      </c>
      <c r="AY94" s="63">
        <v>7.7388149939540511E-3</v>
      </c>
      <c r="AZ94" s="28">
        <v>8206</v>
      </c>
      <c r="BA94" s="63">
        <v>0.99226118500604599</v>
      </c>
    </row>
    <row r="95" spans="2:53" ht="13.5" customHeight="1">
      <c r="B95" s="284"/>
      <c r="C95" s="345"/>
      <c r="D95" s="53" t="s">
        <v>67</v>
      </c>
      <c r="E95" s="181">
        <v>32</v>
      </c>
      <c r="F95" s="182">
        <v>3</v>
      </c>
      <c r="G95" s="180">
        <f t="shared" si="55"/>
        <v>9.375E-2</v>
      </c>
      <c r="H95" s="182">
        <v>29</v>
      </c>
      <c r="I95" s="180">
        <f t="shared" si="56"/>
        <v>0.90625</v>
      </c>
      <c r="J95" s="181">
        <v>74</v>
      </c>
      <c r="K95" s="182">
        <v>2</v>
      </c>
      <c r="L95" s="180">
        <f t="shared" si="57"/>
        <v>2.7027027027027029E-2</v>
      </c>
      <c r="M95" s="182">
        <v>72</v>
      </c>
      <c r="N95" s="180">
        <f t="shared" si="58"/>
        <v>0.97297297297297303</v>
      </c>
      <c r="O95" s="181">
        <v>7883</v>
      </c>
      <c r="P95" s="182">
        <v>892</v>
      </c>
      <c r="Q95" s="180">
        <f t="shared" si="59"/>
        <v>0.1131548902702017</v>
      </c>
      <c r="R95" s="182">
        <v>6991</v>
      </c>
      <c r="S95" s="180">
        <f t="shared" si="60"/>
        <v>0.88684510972979835</v>
      </c>
      <c r="T95" s="181">
        <v>6162</v>
      </c>
      <c r="U95" s="182">
        <v>642</v>
      </c>
      <c r="V95" s="180">
        <f t="shared" si="61"/>
        <v>0.10418695228821812</v>
      </c>
      <c r="W95" s="182">
        <v>5520</v>
      </c>
      <c r="X95" s="180">
        <f t="shared" si="62"/>
        <v>0.89581304771178194</v>
      </c>
      <c r="Y95" s="181">
        <v>3736</v>
      </c>
      <c r="Z95" s="182">
        <v>288</v>
      </c>
      <c r="AA95" s="180">
        <f t="shared" si="63"/>
        <v>7.7087794432548179E-2</v>
      </c>
      <c r="AB95" s="182">
        <v>3448</v>
      </c>
      <c r="AC95" s="180">
        <f t="shared" si="64"/>
        <v>0.92291220556745179</v>
      </c>
      <c r="AD95" s="181">
        <v>1796</v>
      </c>
      <c r="AE95" s="182">
        <v>85</v>
      </c>
      <c r="AF95" s="180">
        <f t="shared" si="65"/>
        <v>4.7327394209354119E-2</v>
      </c>
      <c r="AG95" s="182">
        <v>1711</v>
      </c>
      <c r="AH95" s="180">
        <f t="shared" si="66"/>
        <v>0.95267260579064583</v>
      </c>
      <c r="AI95" s="181">
        <v>611</v>
      </c>
      <c r="AJ95" s="182">
        <v>19</v>
      </c>
      <c r="AK95" s="180">
        <f t="shared" si="67"/>
        <v>3.1096563011456628E-2</v>
      </c>
      <c r="AL95" s="182">
        <v>592</v>
      </c>
      <c r="AM95" s="180">
        <f t="shared" si="68"/>
        <v>0.96890343698854342</v>
      </c>
      <c r="AN95" s="181">
        <f t="shared" si="69"/>
        <v>20294</v>
      </c>
      <c r="AO95" s="182">
        <f t="shared" si="80"/>
        <v>1931</v>
      </c>
      <c r="AP95" s="180">
        <f t="shared" si="70"/>
        <v>9.5151276239282545E-2</v>
      </c>
      <c r="AQ95" s="220">
        <f t="shared" si="81"/>
        <v>18363</v>
      </c>
      <c r="AR95" s="180">
        <f t="shared" si="71"/>
        <v>0.90484872376071745</v>
      </c>
      <c r="AS95" s="69"/>
      <c r="AT95" s="284"/>
      <c r="AU95" s="345"/>
      <c r="AV95" s="110" t="s">
        <v>67</v>
      </c>
      <c r="AW95" s="140">
        <v>20370</v>
      </c>
      <c r="AX95" s="28">
        <v>1878</v>
      </c>
      <c r="AY95" s="63">
        <v>9.2194403534609726E-2</v>
      </c>
      <c r="AZ95" s="28">
        <v>18492</v>
      </c>
      <c r="BA95" s="63">
        <v>0.90780559646539027</v>
      </c>
    </row>
    <row r="96" spans="2:53" ht="13.5" customHeight="1">
      <c r="B96" s="282">
        <v>31</v>
      </c>
      <c r="C96" s="343" t="s">
        <v>35</v>
      </c>
      <c r="D96" s="54" t="s">
        <v>134</v>
      </c>
      <c r="E96" s="175">
        <v>34</v>
      </c>
      <c r="F96" s="176">
        <v>5</v>
      </c>
      <c r="G96" s="174">
        <f t="shared" si="55"/>
        <v>0.14705882352941177</v>
      </c>
      <c r="H96" s="176">
        <v>29</v>
      </c>
      <c r="I96" s="174">
        <f t="shared" si="56"/>
        <v>0.8529411764705882</v>
      </c>
      <c r="J96" s="175">
        <v>84</v>
      </c>
      <c r="K96" s="176">
        <v>6</v>
      </c>
      <c r="L96" s="174">
        <f t="shared" si="57"/>
        <v>7.1428571428571425E-2</v>
      </c>
      <c r="M96" s="176">
        <v>78</v>
      </c>
      <c r="N96" s="174">
        <f t="shared" si="58"/>
        <v>0.9285714285714286</v>
      </c>
      <c r="O96" s="175">
        <v>7504</v>
      </c>
      <c r="P96" s="176">
        <v>1079</v>
      </c>
      <c r="Q96" s="174">
        <f t="shared" si="59"/>
        <v>0.14378997867803839</v>
      </c>
      <c r="R96" s="176">
        <v>6425</v>
      </c>
      <c r="S96" s="174">
        <f t="shared" si="60"/>
        <v>0.85621002132196167</v>
      </c>
      <c r="T96" s="175">
        <v>5893</v>
      </c>
      <c r="U96" s="176">
        <v>690</v>
      </c>
      <c r="V96" s="174">
        <f t="shared" si="61"/>
        <v>0.11708807059222806</v>
      </c>
      <c r="W96" s="176">
        <v>5203</v>
      </c>
      <c r="X96" s="174">
        <f t="shared" si="62"/>
        <v>0.88291192940777197</v>
      </c>
      <c r="Y96" s="175">
        <v>3079</v>
      </c>
      <c r="Z96" s="176">
        <v>291</v>
      </c>
      <c r="AA96" s="174">
        <f t="shared" si="63"/>
        <v>9.4511204936667745E-2</v>
      </c>
      <c r="AB96" s="176">
        <v>2788</v>
      </c>
      <c r="AC96" s="174">
        <f t="shared" si="64"/>
        <v>0.90548879506333224</v>
      </c>
      <c r="AD96" s="175">
        <v>1147</v>
      </c>
      <c r="AE96" s="176">
        <v>83</v>
      </c>
      <c r="AF96" s="174">
        <f t="shared" si="65"/>
        <v>7.2362685265911067E-2</v>
      </c>
      <c r="AG96" s="176">
        <v>1064</v>
      </c>
      <c r="AH96" s="174">
        <f t="shared" si="66"/>
        <v>0.92763731473408895</v>
      </c>
      <c r="AI96" s="175">
        <v>312</v>
      </c>
      <c r="AJ96" s="176">
        <v>8</v>
      </c>
      <c r="AK96" s="174">
        <f t="shared" si="67"/>
        <v>2.564102564102564E-2</v>
      </c>
      <c r="AL96" s="176">
        <v>304</v>
      </c>
      <c r="AM96" s="174">
        <f t="shared" si="68"/>
        <v>0.97435897435897434</v>
      </c>
      <c r="AN96" s="175">
        <f t="shared" si="69"/>
        <v>18053</v>
      </c>
      <c r="AO96" s="176">
        <f t="shared" si="80"/>
        <v>2162</v>
      </c>
      <c r="AP96" s="174">
        <f t="shared" si="70"/>
        <v>0.11975848889381266</v>
      </c>
      <c r="AQ96" s="203">
        <f t="shared" si="81"/>
        <v>15891</v>
      </c>
      <c r="AR96" s="174">
        <f t="shared" si="71"/>
        <v>0.88024151110618731</v>
      </c>
      <c r="AS96" s="69"/>
      <c r="AT96" s="282">
        <v>31</v>
      </c>
      <c r="AU96" s="343" t="s">
        <v>35</v>
      </c>
      <c r="AV96" s="8" t="s">
        <v>134</v>
      </c>
      <c r="AW96" s="140">
        <v>17416</v>
      </c>
      <c r="AX96" s="28">
        <v>2422</v>
      </c>
      <c r="AY96" s="63">
        <v>0.13906752411575563</v>
      </c>
      <c r="AZ96" s="28">
        <v>14994</v>
      </c>
      <c r="BA96" s="63">
        <v>0.86093247588424437</v>
      </c>
    </row>
    <row r="97" spans="2:53" ht="13.5" customHeight="1">
      <c r="B97" s="283"/>
      <c r="C97" s="344"/>
      <c r="D97" s="49" t="s">
        <v>135</v>
      </c>
      <c r="E97" s="224">
        <v>13</v>
      </c>
      <c r="F97" s="212">
        <v>0</v>
      </c>
      <c r="G97" s="199">
        <f t="shared" si="55"/>
        <v>0</v>
      </c>
      <c r="H97" s="212">
        <v>13</v>
      </c>
      <c r="I97" s="199">
        <f t="shared" si="56"/>
        <v>1</v>
      </c>
      <c r="J97" s="224">
        <v>60</v>
      </c>
      <c r="K97" s="212">
        <v>0</v>
      </c>
      <c r="L97" s="199">
        <f t="shared" si="57"/>
        <v>0</v>
      </c>
      <c r="M97" s="212">
        <v>60</v>
      </c>
      <c r="N97" s="199">
        <f t="shared" si="58"/>
        <v>1</v>
      </c>
      <c r="O97" s="224">
        <v>4214</v>
      </c>
      <c r="P97" s="212">
        <v>83</v>
      </c>
      <c r="Q97" s="199">
        <f t="shared" si="59"/>
        <v>1.9696250593260561E-2</v>
      </c>
      <c r="R97" s="212">
        <v>4131</v>
      </c>
      <c r="S97" s="199">
        <f t="shared" si="60"/>
        <v>0.98030374940673948</v>
      </c>
      <c r="T97" s="224">
        <v>3035</v>
      </c>
      <c r="U97" s="212">
        <v>57</v>
      </c>
      <c r="V97" s="199">
        <f t="shared" si="61"/>
        <v>1.8780889621087316E-2</v>
      </c>
      <c r="W97" s="212">
        <v>2978</v>
      </c>
      <c r="X97" s="199">
        <f t="shared" si="62"/>
        <v>0.98121911037891274</v>
      </c>
      <c r="Y97" s="224">
        <v>1834</v>
      </c>
      <c r="Z97" s="212">
        <v>25</v>
      </c>
      <c r="AA97" s="199">
        <f t="shared" si="63"/>
        <v>1.3631406761177753E-2</v>
      </c>
      <c r="AB97" s="212">
        <v>1809</v>
      </c>
      <c r="AC97" s="199">
        <f t="shared" si="64"/>
        <v>0.9863685932388222</v>
      </c>
      <c r="AD97" s="224">
        <v>837</v>
      </c>
      <c r="AE97" s="212">
        <v>12</v>
      </c>
      <c r="AF97" s="199">
        <f t="shared" si="65"/>
        <v>1.4336917562724014E-2</v>
      </c>
      <c r="AG97" s="212">
        <v>825</v>
      </c>
      <c r="AH97" s="199">
        <f t="shared" si="66"/>
        <v>0.98566308243727596</v>
      </c>
      <c r="AI97" s="224">
        <v>282</v>
      </c>
      <c r="AJ97" s="212">
        <v>4</v>
      </c>
      <c r="AK97" s="199">
        <f t="shared" si="67"/>
        <v>1.4184397163120567E-2</v>
      </c>
      <c r="AL97" s="212">
        <v>278</v>
      </c>
      <c r="AM97" s="199">
        <f t="shared" si="68"/>
        <v>0.98581560283687941</v>
      </c>
      <c r="AN97" s="224">
        <f t="shared" si="69"/>
        <v>10275</v>
      </c>
      <c r="AO97" s="212">
        <f t="shared" si="80"/>
        <v>181</v>
      </c>
      <c r="AP97" s="199">
        <f t="shared" si="70"/>
        <v>1.7615571776155716E-2</v>
      </c>
      <c r="AQ97" s="211">
        <f t="shared" si="81"/>
        <v>10094</v>
      </c>
      <c r="AR97" s="199">
        <f t="shared" si="71"/>
        <v>0.98238442822384431</v>
      </c>
      <c r="AS97" s="69"/>
      <c r="AT97" s="283"/>
      <c r="AU97" s="344"/>
      <c r="AV97" s="8" t="s">
        <v>135</v>
      </c>
      <c r="AW97" s="140">
        <v>10791</v>
      </c>
      <c r="AX97" s="28">
        <v>198</v>
      </c>
      <c r="AY97" s="63">
        <v>1.834862385321101E-2</v>
      </c>
      <c r="AZ97" s="28">
        <v>10593</v>
      </c>
      <c r="BA97" s="63">
        <v>0.98165137614678899</v>
      </c>
    </row>
    <row r="98" spans="2:53" ht="13.5" customHeight="1">
      <c r="B98" s="284"/>
      <c r="C98" s="345"/>
      <c r="D98" s="53" t="s">
        <v>67</v>
      </c>
      <c r="E98" s="181">
        <v>47</v>
      </c>
      <c r="F98" s="182">
        <v>5</v>
      </c>
      <c r="G98" s="180">
        <f t="shared" si="55"/>
        <v>0.10638297872340426</v>
      </c>
      <c r="H98" s="182">
        <v>42</v>
      </c>
      <c r="I98" s="180">
        <f t="shared" si="56"/>
        <v>0.8936170212765957</v>
      </c>
      <c r="J98" s="181">
        <v>144</v>
      </c>
      <c r="K98" s="182">
        <v>6</v>
      </c>
      <c r="L98" s="180">
        <f t="shared" si="57"/>
        <v>4.1666666666666664E-2</v>
      </c>
      <c r="M98" s="182">
        <v>138</v>
      </c>
      <c r="N98" s="180">
        <f t="shared" si="58"/>
        <v>0.95833333333333337</v>
      </c>
      <c r="O98" s="181">
        <v>11718</v>
      </c>
      <c r="P98" s="182">
        <v>1162</v>
      </c>
      <c r="Q98" s="180">
        <f t="shared" si="59"/>
        <v>9.9163679808841096E-2</v>
      </c>
      <c r="R98" s="182">
        <v>10556</v>
      </c>
      <c r="S98" s="180">
        <f t="shared" si="60"/>
        <v>0.90083632019115889</v>
      </c>
      <c r="T98" s="181">
        <v>8928</v>
      </c>
      <c r="U98" s="182">
        <v>747</v>
      </c>
      <c r="V98" s="180">
        <f t="shared" si="61"/>
        <v>8.3669354838709672E-2</v>
      </c>
      <c r="W98" s="182">
        <v>8181</v>
      </c>
      <c r="X98" s="180">
        <f t="shared" si="62"/>
        <v>0.91633064516129037</v>
      </c>
      <c r="Y98" s="181">
        <v>4913</v>
      </c>
      <c r="Z98" s="182">
        <v>316</v>
      </c>
      <c r="AA98" s="180">
        <f t="shared" si="63"/>
        <v>6.4319153266843065E-2</v>
      </c>
      <c r="AB98" s="182">
        <v>4597</v>
      </c>
      <c r="AC98" s="180">
        <f t="shared" si="64"/>
        <v>0.93568084673315688</v>
      </c>
      <c r="AD98" s="181">
        <v>1984</v>
      </c>
      <c r="AE98" s="182">
        <v>95</v>
      </c>
      <c r="AF98" s="180">
        <f t="shared" si="65"/>
        <v>4.7883064516129031E-2</v>
      </c>
      <c r="AG98" s="182">
        <v>1889</v>
      </c>
      <c r="AH98" s="180">
        <f t="shared" si="66"/>
        <v>0.952116935483871</v>
      </c>
      <c r="AI98" s="181">
        <v>594</v>
      </c>
      <c r="AJ98" s="182">
        <v>12</v>
      </c>
      <c r="AK98" s="180">
        <f t="shared" si="67"/>
        <v>2.0202020202020204E-2</v>
      </c>
      <c r="AL98" s="182">
        <v>582</v>
      </c>
      <c r="AM98" s="180">
        <f t="shared" si="68"/>
        <v>0.97979797979797978</v>
      </c>
      <c r="AN98" s="181">
        <f t="shared" si="69"/>
        <v>28328</v>
      </c>
      <c r="AO98" s="182">
        <f t="shared" si="80"/>
        <v>2343</v>
      </c>
      <c r="AP98" s="180">
        <f t="shared" si="70"/>
        <v>8.2709686529229026E-2</v>
      </c>
      <c r="AQ98" s="220">
        <f t="shared" si="81"/>
        <v>25985</v>
      </c>
      <c r="AR98" s="180">
        <f t="shared" si="71"/>
        <v>0.91729031347077095</v>
      </c>
      <c r="AS98" s="69"/>
      <c r="AT98" s="284"/>
      <c r="AU98" s="345"/>
      <c r="AV98" s="110" t="s">
        <v>67</v>
      </c>
      <c r="AW98" s="140">
        <v>28207</v>
      </c>
      <c r="AX98" s="28">
        <v>2620</v>
      </c>
      <c r="AY98" s="63">
        <v>9.2884744921473389E-2</v>
      </c>
      <c r="AZ98" s="28">
        <v>25587</v>
      </c>
      <c r="BA98" s="63">
        <v>0.90711525507852664</v>
      </c>
    </row>
    <row r="99" spans="2:53" ht="13.5" customHeight="1">
      <c r="B99" s="282">
        <v>32</v>
      </c>
      <c r="C99" s="343" t="s">
        <v>36</v>
      </c>
      <c r="D99" s="54" t="s">
        <v>134</v>
      </c>
      <c r="E99" s="175">
        <v>32</v>
      </c>
      <c r="F99" s="176">
        <v>4</v>
      </c>
      <c r="G99" s="174">
        <f t="shared" si="55"/>
        <v>0.125</v>
      </c>
      <c r="H99" s="176">
        <v>28</v>
      </c>
      <c r="I99" s="174">
        <f t="shared" si="56"/>
        <v>0.875</v>
      </c>
      <c r="J99" s="175">
        <v>53</v>
      </c>
      <c r="K99" s="176">
        <v>7</v>
      </c>
      <c r="L99" s="174">
        <f t="shared" si="57"/>
        <v>0.13207547169811321</v>
      </c>
      <c r="M99" s="176">
        <v>46</v>
      </c>
      <c r="N99" s="174">
        <f t="shared" si="58"/>
        <v>0.86792452830188682</v>
      </c>
      <c r="O99" s="175">
        <v>5243</v>
      </c>
      <c r="P99" s="176">
        <v>1031</v>
      </c>
      <c r="Q99" s="174">
        <f t="shared" si="59"/>
        <v>0.19664314323860385</v>
      </c>
      <c r="R99" s="176">
        <v>4212</v>
      </c>
      <c r="S99" s="174">
        <f t="shared" si="60"/>
        <v>0.80335685676139612</v>
      </c>
      <c r="T99" s="175">
        <v>4432</v>
      </c>
      <c r="U99" s="176">
        <v>838</v>
      </c>
      <c r="V99" s="174">
        <f t="shared" si="61"/>
        <v>0.18907942238267147</v>
      </c>
      <c r="W99" s="176">
        <v>3594</v>
      </c>
      <c r="X99" s="174">
        <f t="shared" si="62"/>
        <v>0.8109205776173285</v>
      </c>
      <c r="Y99" s="175">
        <v>2492</v>
      </c>
      <c r="Z99" s="176">
        <v>479</v>
      </c>
      <c r="AA99" s="174">
        <f t="shared" si="63"/>
        <v>0.19221508828250403</v>
      </c>
      <c r="AB99" s="176">
        <v>2013</v>
      </c>
      <c r="AC99" s="174">
        <f t="shared" si="64"/>
        <v>0.807784911717496</v>
      </c>
      <c r="AD99" s="175">
        <v>1033</v>
      </c>
      <c r="AE99" s="176">
        <v>150</v>
      </c>
      <c r="AF99" s="174">
        <f t="shared" si="65"/>
        <v>0.14520813165537269</v>
      </c>
      <c r="AG99" s="176">
        <v>883</v>
      </c>
      <c r="AH99" s="174">
        <f t="shared" si="66"/>
        <v>0.85479186834462728</v>
      </c>
      <c r="AI99" s="175">
        <v>293</v>
      </c>
      <c r="AJ99" s="176">
        <v>24</v>
      </c>
      <c r="AK99" s="174">
        <f t="shared" si="67"/>
        <v>8.191126279863481E-2</v>
      </c>
      <c r="AL99" s="176">
        <v>269</v>
      </c>
      <c r="AM99" s="174">
        <f t="shared" si="68"/>
        <v>0.91808873720136519</v>
      </c>
      <c r="AN99" s="175">
        <f t="shared" si="69"/>
        <v>13578</v>
      </c>
      <c r="AO99" s="176">
        <f t="shared" si="80"/>
        <v>2533</v>
      </c>
      <c r="AP99" s="174">
        <f t="shared" si="70"/>
        <v>0.18655177493003389</v>
      </c>
      <c r="AQ99" s="203">
        <f t="shared" si="81"/>
        <v>11045</v>
      </c>
      <c r="AR99" s="174">
        <f t="shared" si="71"/>
        <v>0.81344822506996617</v>
      </c>
      <c r="AS99" s="69"/>
      <c r="AT99" s="282">
        <v>32</v>
      </c>
      <c r="AU99" s="343" t="s">
        <v>36</v>
      </c>
      <c r="AV99" s="8" t="s">
        <v>134</v>
      </c>
      <c r="AW99" s="140">
        <v>13049</v>
      </c>
      <c r="AX99" s="28">
        <v>2517</v>
      </c>
      <c r="AY99" s="63">
        <v>0.1928883439344011</v>
      </c>
      <c r="AZ99" s="28">
        <v>10532</v>
      </c>
      <c r="BA99" s="63">
        <v>0.80711165606559887</v>
      </c>
    </row>
    <row r="100" spans="2:53" ht="13.5" customHeight="1">
      <c r="B100" s="283"/>
      <c r="C100" s="344"/>
      <c r="D100" s="49" t="s">
        <v>135</v>
      </c>
      <c r="E100" s="224">
        <v>21</v>
      </c>
      <c r="F100" s="212">
        <v>0</v>
      </c>
      <c r="G100" s="199">
        <f t="shared" si="55"/>
        <v>0</v>
      </c>
      <c r="H100" s="212">
        <v>21</v>
      </c>
      <c r="I100" s="199">
        <f t="shared" si="56"/>
        <v>1</v>
      </c>
      <c r="J100" s="224">
        <v>35</v>
      </c>
      <c r="K100" s="212">
        <v>0</v>
      </c>
      <c r="L100" s="199">
        <f t="shared" si="57"/>
        <v>0</v>
      </c>
      <c r="M100" s="212">
        <v>35</v>
      </c>
      <c r="N100" s="199">
        <f t="shared" si="58"/>
        <v>1</v>
      </c>
      <c r="O100" s="224">
        <v>3264</v>
      </c>
      <c r="P100" s="212">
        <v>42</v>
      </c>
      <c r="Q100" s="199">
        <f t="shared" si="59"/>
        <v>1.2867647058823529E-2</v>
      </c>
      <c r="R100" s="212">
        <v>3222</v>
      </c>
      <c r="S100" s="199">
        <f t="shared" si="60"/>
        <v>0.98713235294117652</v>
      </c>
      <c r="T100" s="224">
        <v>2506</v>
      </c>
      <c r="U100" s="212">
        <v>39</v>
      </c>
      <c r="V100" s="199">
        <f t="shared" si="61"/>
        <v>1.5562649640861931E-2</v>
      </c>
      <c r="W100" s="212">
        <v>2467</v>
      </c>
      <c r="X100" s="199">
        <f t="shared" si="62"/>
        <v>0.98443735035913804</v>
      </c>
      <c r="Y100" s="224">
        <v>1821</v>
      </c>
      <c r="Z100" s="212">
        <v>24</v>
      </c>
      <c r="AA100" s="199">
        <f t="shared" si="63"/>
        <v>1.3179571663920923E-2</v>
      </c>
      <c r="AB100" s="212">
        <v>1797</v>
      </c>
      <c r="AC100" s="199">
        <f t="shared" si="64"/>
        <v>0.98682042833607908</v>
      </c>
      <c r="AD100" s="224">
        <v>818</v>
      </c>
      <c r="AE100" s="212">
        <v>5</v>
      </c>
      <c r="AF100" s="199">
        <f t="shared" si="65"/>
        <v>6.1124694376528121E-3</v>
      </c>
      <c r="AG100" s="212">
        <v>813</v>
      </c>
      <c r="AH100" s="199">
        <f t="shared" si="66"/>
        <v>0.99388753056234724</v>
      </c>
      <c r="AI100" s="224">
        <v>306</v>
      </c>
      <c r="AJ100" s="212">
        <v>0</v>
      </c>
      <c r="AK100" s="199">
        <f t="shared" si="67"/>
        <v>0</v>
      </c>
      <c r="AL100" s="212">
        <v>306</v>
      </c>
      <c r="AM100" s="199">
        <f t="shared" si="68"/>
        <v>1</v>
      </c>
      <c r="AN100" s="224">
        <f t="shared" si="69"/>
        <v>8771</v>
      </c>
      <c r="AO100" s="212">
        <f t="shared" si="80"/>
        <v>110</v>
      </c>
      <c r="AP100" s="199">
        <f t="shared" si="70"/>
        <v>1.2541329380914377E-2</v>
      </c>
      <c r="AQ100" s="211">
        <f t="shared" si="81"/>
        <v>8661</v>
      </c>
      <c r="AR100" s="199">
        <f t="shared" si="71"/>
        <v>0.98745867061908565</v>
      </c>
      <c r="AS100" s="69"/>
      <c r="AT100" s="283"/>
      <c r="AU100" s="344"/>
      <c r="AV100" s="8" t="s">
        <v>135</v>
      </c>
      <c r="AW100" s="140">
        <v>9626</v>
      </c>
      <c r="AX100" s="28">
        <v>166</v>
      </c>
      <c r="AY100" s="63">
        <v>1.724496156243507E-2</v>
      </c>
      <c r="AZ100" s="28">
        <v>9460</v>
      </c>
      <c r="BA100" s="63">
        <v>0.98275503843756495</v>
      </c>
    </row>
    <row r="101" spans="2:53" ht="13.5" customHeight="1">
      <c r="B101" s="284"/>
      <c r="C101" s="345"/>
      <c r="D101" s="53" t="s">
        <v>67</v>
      </c>
      <c r="E101" s="181">
        <v>53</v>
      </c>
      <c r="F101" s="182">
        <v>4</v>
      </c>
      <c r="G101" s="180">
        <f t="shared" si="55"/>
        <v>7.5471698113207544E-2</v>
      </c>
      <c r="H101" s="182">
        <v>49</v>
      </c>
      <c r="I101" s="180">
        <f t="shared" si="56"/>
        <v>0.92452830188679247</v>
      </c>
      <c r="J101" s="181">
        <v>88</v>
      </c>
      <c r="K101" s="182">
        <v>7</v>
      </c>
      <c r="L101" s="180">
        <f t="shared" si="57"/>
        <v>7.9545454545454544E-2</v>
      </c>
      <c r="M101" s="182">
        <v>81</v>
      </c>
      <c r="N101" s="180">
        <f t="shared" si="58"/>
        <v>0.92045454545454541</v>
      </c>
      <c r="O101" s="181">
        <v>8507</v>
      </c>
      <c r="P101" s="182">
        <v>1073</v>
      </c>
      <c r="Q101" s="180">
        <f t="shared" si="59"/>
        <v>0.12613142118255555</v>
      </c>
      <c r="R101" s="182">
        <v>7434</v>
      </c>
      <c r="S101" s="180">
        <f t="shared" si="60"/>
        <v>0.87386857881744451</v>
      </c>
      <c r="T101" s="181">
        <v>6938</v>
      </c>
      <c r="U101" s="182">
        <v>877</v>
      </c>
      <c r="V101" s="180">
        <f t="shared" si="61"/>
        <v>0.12640530412222542</v>
      </c>
      <c r="W101" s="182">
        <v>6061</v>
      </c>
      <c r="X101" s="180">
        <f t="shared" si="62"/>
        <v>0.87359469587777461</v>
      </c>
      <c r="Y101" s="181">
        <v>4313</v>
      </c>
      <c r="Z101" s="182">
        <v>503</v>
      </c>
      <c r="AA101" s="180">
        <f t="shared" si="63"/>
        <v>0.11662415951773708</v>
      </c>
      <c r="AB101" s="182">
        <v>3810</v>
      </c>
      <c r="AC101" s="180">
        <f t="shared" si="64"/>
        <v>0.88337584048226292</v>
      </c>
      <c r="AD101" s="181">
        <v>1851</v>
      </c>
      <c r="AE101" s="182">
        <v>155</v>
      </c>
      <c r="AF101" s="180">
        <f t="shared" si="65"/>
        <v>8.3738519719070773E-2</v>
      </c>
      <c r="AG101" s="182">
        <v>1696</v>
      </c>
      <c r="AH101" s="180">
        <f t="shared" si="66"/>
        <v>0.91626148028092924</v>
      </c>
      <c r="AI101" s="181">
        <v>599</v>
      </c>
      <c r="AJ101" s="182">
        <v>24</v>
      </c>
      <c r="AK101" s="180">
        <f t="shared" si="67"/>
        <v>4.006677796327212E-2</v>
      </c>
      <c r="AL101" s="182">
        <v>575</v>
      </c>
      <c r="AM101" s="180">
        <f t="shared" si="68"/>
        <v>0.95993322203672793</v>
      </c>
      <c r="AN101" s="181">
        <f t="shared" si="69"/>
        <v>22349</v>
      </c>
      <c r="AO101" s="182">
        <f t="shared" si="80"/>
        <v>2643</v>
      </c>
      <c r="AP101" s="180">
        <f t="shared" si="70"/>
        <v>0.1182603248467493</v>
      </c>
      <c r="AQ101" s="220">
        <f t="shared" si="81"/>
        <v>19706</v>
      </c>
      <c r="AR101" s="180">
        <f t="shared" si="71"/>
        <v>0.88173967515325069</v>
      </c>
      <c r="AS101" s="69"/>
      <c r="AT101" s="284"/>
      <c r="AU101" s="345"/>
      <c r="AV101" s="110" t="s">
        <v>67</v>
      </c>
      <c r="AW101" s="140">
        <v>22675</v>
      </c>
      <c r="AX101" s="28">
        <v>2683</v>
      </c>
      <c r="AY101" s="63">
        <v>0.11832414553472988</v>
      </c>
      <c r="AZ101" s="28">
        <v>19992</v>
      </c>
      <c r="BA101" s="63">
        <v>0.88167585446527008</v>
      </c>
    </row>
    <row r="102" spans="2:53" ht="13.5" customHeight="1">
      <c r="B102" s="282">
        <v>33</v>
      </c>
      <c r="C102" s="343" t="s">
        <v>37</v>
      </c>
      <c r="D102" s="54" t="s">
        <v>134</v>
      </c>
      <c r="E102" s="175">
        <v>4</v>
      </c>
      <c r="F102" s="176">
        <v>0</v>
      </c>
      <c r="G102" s="174">
        <f t="shared" si="55"/>
        <v>0</v>
      </c>
      <c r="H102" s="176">
        <v>4</v>
      </c>
      <c r="I102" s="174">
        <f t="shared" si="56"/>
        <v>1</v>
      </c>
      <c r="J102" s="175">
        <v>13</v>
      </c>
      <c r="K102" s="176">
        <v>1</v>
      </c>
      <c r="L102" s="174">
        <f t="shared" si="57"/>
        <v>7.6923076923076927E-2</v>
      </c>
      <c r="M102" s="176">
        <v>12</v>
      </c>
      <c r="N102" s="174">
        <f t="shared" si="58"/>
        <v>0.92307692307692313</v>
      </c>
      <c r="O102" s="175">
        <v>1775</v>
      </c>
      <c r="P102" s="176">
        <v>291</v>
      </c>
      <c r="Q102" s="174">
        <f t="shared" si="59"/>
        <v>0.163943661971831</v>
      </c>
      <c r="R102" s="176">
        <v>1484</v>
      </c>
      <c r="S102" s="174">
        <f t="shared" si="60"/>
        <v>0.83605633802816903</v>
      </c>
      <c r="T102" s="175">
        <v>1334</v>
      </c>
      <c r="U102" s="176">
        <v>188</v>
      </c>
      <c r="V102" s="174">
        <f t="shared" si="61"/>
        <v>0.1409295352323838</v>
      </c>
      <c r="W102" s="176">
        <v>1146</v>
      </c>
      <c r="X102" s="174">
        <f t="shared" si="62"/>
        <v>0.85907046476761617</v>
      </c>
      <c r="Y102" s="175">
        <v>668</v>
      </c>
      <c r="Z102" s="176">
        <v>71</v>
      </c>
      <c r="AA102" s="174">
        <f t="shared" si="63"/>
        <v>0.1062874251497006</v>
      </c>
      <c r="AB102" s="176">
        <v>597</v>
      </c>
      <c r="AC102" s="174">
        <f t="shared" si="64"/>
        <v>0.89371257485029942</v>
      </c>
      <c r="AD102" s="175">
        <v>293</v>
      </c>
      <c r="AE102" s="176">
        <v>20</v>
      </c>
      <c r="AF102" s="174">
        <f t="shared" si="65"/>
        <v>6.8259385665529013E-2</v>
      </c>
      <c r="AG102" s="176">
        <v>273</v>
      </c>
      <c r="AH102" s="174">
        <f t="shared" si="66"/>
        <v>0.93174061433447097</v>
      </c>
      <c r="AI102" s="175">
        <v>91</v>
      </c>
      <c r="AJ102" s="176">
        <v>3</v>
      </c>
      <c r="AK102" s="174">
        <f t="shared" si="67"/>
        <v>3.2967032967032968E-2</v>
      </c>
      <c r="AL102" s="176">
        <v>88</v>
      </c>
      <c r="AM102" s="174">
        <f t="shared" si="68"/>
        <v>0.96703296703296704</v>
      </c>
      <c r="AN102" s="175">
        <f t="shared" si="69"/>
        <v>4178</v>
      </c>
      <c r="AO102" s="176">
        <f t="shared" ref="AO102:AO125" si="82">SUM(F102,K102,P102,U102,Z102,AE102,AJ102)</f>
        <v>574</v>
      </c>
      <c r="AP102" s="174">
        <f t="shared" si="70"/>
        <v>0.13738630923887027</v>
      </c>
      <c r="AQ102" s="203">
        <f t="shared" ref="AQ102:AQ125" si="83">SUM(H102,M102,R102,W102,AB102,AG102,AL102)</f>
        <v>3604</v>
      </c>
      <c r="AR102" s="174">
        <f t="shared" si="71"/>
        <v>0.8626136907611297</v>
      </c>
      <c r="AS102" s="69"/>
      <c r="AT102" s="282">
        <v>33</v>
      </c>
      <c r="AU102" s="343" t="s">
        <v>37</v>
      </c>
      <c r="AV102" s="8" t="s">
        <v>134</v>
      </c>
      <c r="AW102" s="140">
        <v>3992</v>
      </c>
      <c r="AX102" s="28">
        <v>549</v>
      </c>
      <c r="AY102" s="63">
        <v>0.13752505010020041</v>
      </c>
      <c r="AZ102" s="28">
        <v>3443</v>
      </c>
      <c r="BA102" s="63">
        <v>0.86247494989979956</v>
      </c>
    </row>
    <row r="103" spans="2:53" ht="13.5" customHeight="1">
      <c r="B103" s="283"/>
      <c r="C103" s="344"/>
      <c r="D103" s="49" t="s">
        <v>135</v>
      </c>
      <c r="E103" s="224">
        <v>2</v>
      </c>
      <c r="F103" s="212">
        <v>0</v>
      </c>
      <c r="G103" s="199">
        <f t="shared" si="55"/>
        <v>0</v>
      </c>
      <c r="H103" s="212">
        <v>2</v>
      </c>
      <c r="I103" s="199">
        <f t="shared" si="56"/>
        <v>1</v>
      </c>
      <c r="J103" s="224">
        <v>9</v>
      </c>
      <c r="K103" s="212">
        <v>0</v>
      </c>
      <c r="L103" s="199">
        <f t="shared" si="57"/>
        <v>0</v>
      </c>
      <c r="M103" s="212">
        <v>9</v>
      </c>
      <c r="N103" s="199">
        <f t="shared" si="58"/>
        <v>1</v>
      </c>
      <c r="O103" s="224">
        <v>1099</v>
      </c>
      <c r="P103" s="212">
        <v>9</v>
      </c>
      <c r="Q103" s="199">
        <f t="shared" si="59"/>
        <v>8.1892629663330302E-3</v>
      </c>
      <c r="R103" s="212">
        <v>1090</v>
      </c>
      <c r="S103" s="199">
        <f t="shared" si="60"/>
        <v>0.99181073703366696</v>
      </c>
      <c r="T103" s="224">
        <v>805</v>
      </c>
      <c r="U103" s="212">
        <v>8</v>
      </c>
      <c r="V103" s="199">
        <f t="shared" si="61"/>
        <v>9.9378881987577643E-3</v>
      </c>
      <c r="W103" s="212">
        <v>797</v>
      </c>
      <c r="X103" s="199">
        <f t="shared" si="62"/>
        <v>0.99006211180124226</v>
      </c>
      <c r="Y103" s="224">
        <v>463</v>
      </c>
      <c r="Z103" s="212">
        <v>2</v>
      </c>
      <c r="AA103" s="199">
        <f t="shared" si="63"/>
        <v>4.3196544276457886E-3</v>
      </c>
      <c r="AB103" s="212">
        <v>461</v>
      </c>
      <c r="AC103" s="199">
        <f t="shared" si="64"/>
        <v>0.99568034557235419</v>
      </c>
      <c r="AD103" s="224">
        <v>210</v>
      </c>
      <c r="AE103" s="212">
        <v>1</v>
      </c>
      <c r="AF103" s="199">
        <f t="shared" si="65"/>
        <v>4.7619047619047623E-3</v>
      </c>
      <c r="AG103" s="212">
        <v>209</v>
      </c>
      <c r="AH103" s="199">
        <f t="shared" si="66"/>
        <v>0.99523809523809526</v>
      </c>
      <c r="AI103" s="224">
        <v>70</v>
      </c>
      <c r="AJ103" s="212">
        <v>0</v>
      </c>
      <c r="AK103" s="199">
        <f t="shared" si="67"/>
        <v>0</v>
      </c>
      <c r="AL103" s="212">
        <v>70</v>
      </c>
      <c r="AM103" s="199">
        <f t="shared" si="68"/>
        <v>1</v>
      </c>
      <c r="AN103" s="224">
        <f t="shared" si="69"/>
        <v>2658</v>
      </c>
      <c r="AO103" s="212">
        <f t="shared" si="82"/>
        <v>20</v>
      </c>
      <c r="AP103" s="199">
        <f t="shared" si="70"/>
        <v>7.5244544770504138E-3</v>
      </c>
      <c r="AQ103" s="211">
        <f t="shared" si="83"/>
        <v>2638</v>
      </c>
      <c r="AR103" s="199">
        <f t="shared" si="71"/>
        <v>0.99247554552294959</v>
      </c>
      <c r="AS103" s="69"/>
      <c r="AT103" s="283"/>
      <c r="AU103" s="344"/>
      <c r="AV103" s="8" t="s">
        <v>135</v>
      </c>
      <c r="AW103" s="140">
        <v>2773</v>
      </c>
      <c r="AX103" s="28">
        <v>19</v>
      </c>
      <c r="AY103" s="63">
        <v>6.8517850703209522E-3</v>
      </c>
      <c r="AZ103" s="28">
        <v>2754</v>
      </c>
      <c r="BA103" s="63">
        <v>0.99314821492967909</v>
      </c>
    </row>
    <row r="104" spans="2:53" ht="13.5" customHeight="1">
      <c r="B104" s="284"/>
      <c r="C104" s="345"/>
      <c r="D104" s="53" t="s">
        <v>67</v>
      </c>
      <c r="E104" s="181">
        <v>6</v>
      </c>
      <c r="F104" s="182">
        <v>0</v>
      </c>
      <c r="G104" s="180">
        <f t="shared" si="55"/>
        <v>0</v>
      </c>
      <c r="H104" s="182">
        <v>6</v>
      </c>
      <c r="I104" s="180">
        <f t="shared" si="56"/>
        <v>1</v>
      </c>
      <c r="J104" s="181">
        <v>22</v>
      </c>
      <c r="K104" s="182">
        <v>1</v>
      </c>
      <c r="L104" s="180">
        <f t="shared" si="57"/>
        <v>4.5454545454545456E-2</v>
      </c>
      <c r="M104" s="182">
        <v>21</v>
      </c>
      <c r="N104" s="180">
        <f t="shared" si="58"/>
        <v>0.95454545454545459</v>
      </c>
      <c r="O104" s="181">
        <v>2874</v>
      </c>
      <c r="P104" s="182">
        <v>300</v>
      </c>
      <c r="Q104" s="180">
        <f t="shared" si="59"/>
        <v>0.10438413361169102</v>
      </c>
      <c r="R104" s="182">
        <v>2574</v>
      </c>
      <c r="S104" s="180">
        <f t="shared" si="60"/>
        <v>0.89561586638830892</v>
      </c>
      <c r="T104" s="181">
        <v>2139</v>
      </c>
      <c r="U104" s="182">
        <v>196</v>
      </c>
      <c r="V104" s="180">
        <f t="shared" si="61"/>
        <v>9.1631603553062185E-2</v>
      </c>
      <c r="W104" s="182">
        <v>1943</v>
      </c>
      <c r="X104" s="180">
        <f t="shared" si="62"/>
        <v>0.90836839644693779</v>
      </c>
      <c r="Y104" s="181">
        <v>1131</v>
      </c>
      <c r="Z104" s="182">
        <v>73</v>
      </c>
      <c r="AA104" s="180">
        <f t="shared" si="63"/>
        <v>6.4544650751547306E-2</v>
      </c>
      <c r="AB104" s="182">
        <v>1058</v>
      </c>
      <c r="AC104" s="180">
        <f t="shared" si="64"/>
        <v>0.93545534924845275</v>
      </c>
      <c r="AD104" s="181">
        <v>503</v>
      </c>
      <c r="AE104" s="182">
        <v>21</v>
      </c>
      <c r="AF104" s="180">
        <f t="shared" si="65"/>
        <v>4.1749502982107355E-2</v>
      </c>
      <c r="AG104" s="182">
        <v>482</v>
      </c>
      <c r="AH104" s="180">
        <f t="shared" si="66"/>
        <v>0.95825049701789267</v>
      </c>
      <c r="AI104" s="181">
        <v>161</v>
      </c>
      <c r="AJ104" s="182">
        <v>3</v>
      </c>
      <c r="AK104" s="180">
        <f t="shared" si="67"/>
        <v>1.8633540372670808E-2</v>
      </c>
      <c r="AL104" s="182">
        <v>158</v>
      </c>
      <c r="AM104" s="180">
        <f t="shared" si="68"/>
        <v>0.98136645962732916</v>
      </c>
      <c r="AN104" s="181">
        <f t="shared" si="69"/>
        <v>6836</v>
      </c>
      <c r="AO104" s="182">
        <f t="shared" si="82"/>
        <v>594</v>
      </c>
      <c r="AP104" s="180">
        <f t="shared" si="70"/>
        <v>8.68929198361615E-2</v>
      </c>
      <c r="AQ104" s="220">
        <f t="shared" si="83"/>
        <v>6242</v>
      </c>
      <c r="AR104" s="180">
        <f t="shared" si="71"/>
        <v>0.91310708016383846</v>
      </c>
      <c r="AS104" s="69"/>
      <c r="AT104" s="284"/>
      <c r="AU104" s="345"/>
      <c r="AV104" s="110" t="s">
        <v>67</v>
      </c>
      <c r="AW104" s="140">
        <v>6765</v>
      </c>
      <c r="AX104" s="28">
        <v>568</v>
      </c>
      <c r="AY104" s="63">
        <v>8.3961566888396164E-2</v>
      </c>
      <c r="AZ104" s="28">
        <v>6197</v>
      </c>
      <c r="BA104" s="63">
        <v>0.91603843311160382</v>
      </c>
    </row>
    <row r="105" spans="2:53" ht="13.5" customHeight="1">
      <c r="B105" s="282">
        <v>34</v>
      </c>
      <c r="C105" s="343" t="s">
        <v>38</v>
      </c>
      <c r="D105" s="54" t="s">
        <v>134</v>
      </c>
      <c r="E105" s="175">
        <v>45</v>
      </c>
      <c r="F105" s="176">
        <v>3</v>
      </c>
      <c r="G105" s="174">
        <f t="shared" si="55"/>
        <v>6.6666666666666666E-2</v>
      </c>
      <c r="H105" s="176">
        <v>42</v>
      </c>
      <c r="I105" s="174">
        <f t="shared" si="56"/>
        <v>0.93333333333333335</v>
      </c>
      <c r="J105" s="175">
        <v>105</v>
      </c>
      <c r="K105" s="176">
        <v>10</v>
      </c>
      <c r="L105" s="174">
        <f t="shared" si="57"/>
        <v>9.5238095238095233E-2</v>
      </c>
      <c r="M105" s="176">
        <v>95</v>
      </c>
      <c r="N105" s="174">
        <f t="shared" si="58"/>
        <v>0.90476190476190477</v>
      </c>
      <c r="O105" s="175">
        <v>6565</v>
      </c>
      <c r="P105" s="176">
        <v>1203</v>
      </c>
      <c r="Q105" s="174">
        <f t="shared" si="59"/>
        <v>0.18324447829398324</v>
      </c>
      <c r="R105" s="176">
        <v>5362</v>
      </c>
      <c r="S105" s="174">
        <f t="shared" si="60"/>
        <v>0.81675552170601673</v>
      </c>
      <c r="T105" s="175">
        <v>5200</v>
      </c>
      <c r="U105" s="176">
        <v>826</v>
      </c>
      <c r="V105" s="174">
        <f t="shared" si="61"/>
        <v>0.15884615384615386</v>
      </c>
      <c r="W105" s="176">
        <v>4374</v>
      </c>
      <c r="X105" s="174">
        <f t="shared" si="62"/>
        <v>0.84115384615384614</v>
      </c>
      <c r="Y105" s="175">
        <v>2908</v>
      </c>
      <c r="Z105" s="176">
        <v>415</v>
      </c>
      <c r="AA105" s="174">
        <f t="shared" si="63"/>
        <v>0.14270976616231087</v>
      </c>
      <c r="AB105" s="176">
        <v>2493</v>
      </c>
      <c r="AC105" s="174">
        <f t="shared" si="64"/>
        <v>0.8572902338376891</v>
      </c>
      <c r="AD105" s="175">
        <v>1107</v>
      </c>
      <c r="AE105" s="176">
        <v>99</v>
      </c>
      <c r="AF105" s="174">
        <f t="shared" si="65"/>
        <v>8.943089430894309E-2</v>
      </c>
      <c r="AG105" s="176">
        <v>1008</v>
      </c>
      <c r="AH105" s="174">
        <f t="shared" si="66"/>
        <v>0.91056910569105687</v>
      </c>
      <c r="AI105" s="175">
        <v>324</v>
      </c>
      <c r="AJ105" s="176">
        <v>17</v>
      </c>
      <c r="AK105" s="174">
        <f t="shared" si="67"/>
        <v>5.2469135802469133E-2</v>
      </c>
      <c r="AL105" s="176">
        <v>307</v>
      </c>
      <c r="AM105" s="174">
        <f t="shared" si="68"/>
        <v>0.94753086419753085</v>
      </c>
      <c r="AN105" s="175">
        <f t="shared" si="69"/>
        <v>16254</v>
      </c>
      <c r="AO105" s="176">
        <f t="shared" si="82"/>
        <v>2573</v>
      </c>
      <c r="AP105" s="174">
        <f t="shared" si="70"/>
        <v>0.15829949550879782</v>
      </c>
      <c r="AQ105" s="203">
        <f t="shared" si="83"/>
        <v>13681</v>
      </c>
      <c r="AR105" s="174">
        <f t="shared" si="71"/>
        <v>0.84170050449120215</v>
      </c>
      <c r="AS105" s="69"/>
      <c r="AT105" s="282">
        <v>34</v>
      </c>
      <c r="AU105" s="343" t="s">
        <v>38</v>
      </c>
      <c r="AV105" s="8" t="s">
        <v>134</v>
      </c>
      <c r="AW105" s="140">
        <v>15787</v>
      </c>
      <c r="AX105" s="28">
        <v>2345</v>
      </c>
      <c r="AY105" s="63">
        <v>0.14853993792360803</v>
      </c>
      <c r="AZ105" s="28">
        <v>13442</v>
      </c>
      <c r="BA105" s="63">
        <v>0.85146006207639202</v>
      </c>
    </row>
    <row r="106" spans="2:53" ht="13.5" customHeight="1">
      <c r="B106" s="283"/>
      <c r="C106" s="344"/>
      <c r="D106" s="49" t="s">
        <v>135</v>
      </c>
      <c r="E106" s="224">
        <v>41</v>
      </c>
      <c r="F106" s="212">
        <v>2</v>
      </c>
      <c r="G106" s="199">
        <f t="shared" si="55"/>
        <v>4.878048780487805E-2</v>
      </c>
      <c r="H106" s="212">
        <v>39</v>
      </c>
      <c r="I106" s="199">
        <f t="shared" si="56"/>
        <v>0.95121951219512191</v>
      </c>
      <c r="J106" s="224">
        <v>45</v>
      </c>
      <c r="K106" s="212">
        <v>0</v>
      </c>
      <c r="L106" s="199">
        <f t="shared" si="57"/>
        <v>0</v>
      </c>
      <c r="M106" s="212">
        <v>45</v>
      </c>
      <c r="N106" s="199">
        <f t="shared" si="58"/>
        <v>1</v>
      </c>
      <c r="O106" s="224">
        <v>4866</v>
      </c>
      <c r="P106" s="212">
        <v>105</v>
      </c>
      <c r="Q106" s="199">
        <f t="shared" si="59"/>
        <v>2.1578298397040691E-2</v>
      </c>
      <c r="R106" s="212">
        <v>4761</v>
      </c>
      <c r="S106" s="199">
        <f t="shared" si="60"/>
        <v>0.97842170160295927</v>
      </c>
      <c r="T106" s="224">
        <v>3707</v>
      </c>
      <c r="U106" s="212">
        <v>53</v>
      </c>
      <c r="V106" s="199">
        <f t="shared" si="61"/>
        <v>1.4297275424871863E-2</v>
      </c>
      <c r="W106" s="212">
        <v>3654</v>
      </c>
      <c r="X106" s="199">
        <f t="shared" si="62"/>
        <v>0.98570272457512809</v>
      </c>
      <c r="Y106" s="224">
        <v>2476</v>
      </c>
      <c r="Z106" s="212">
        <v>36</v>
      </c>
      <c r="AA106" s="199">
        <f t="shared" si="63"/>
        <v>1.4539579967689823E-2</v>
      </c>
      <c r="AB106" s="212">
        <v>2440</v>
      </c>
      <c r="AC106" s="199">
        <f t="shared" si="64"/>
        <v>0.98546042003231016</v>
      </c>
      <c r="AD106" s="224">
        <v>1300</v>
      </c>
      <c r="AE106" s="212">
        <v>10</v>
      </c>
      <c r="AF106" s="199">
        <f t="shared" si="65"/>
        <v>7.6923076923076927E-3</v>
      </c>
      <c r="AG106" s="212">
        <v>1290</v>
      </c>
      <c r="AH106" s="199">
        <f t="shared" si="66"/>
        <v>0.99230769230769234</v>
      </c>
      <c r="AI106" s="224">
        <v>487</v>
      </c>
      <c r="AJ106" s="212">
        <v>1</v>
      </c>
      <c r="AK106" s="199">
        <f t="shared" si="67"/>
        <v>2.0533880903490761E-3</v>
      </c>
      <c r="AL106" s="212">
        <v>486</v>
      </c>
      <c r="AM106" s="199">
        <f t="shared" si="68"/>
        <v>0.99794661190965095</v>
      </c>
      <c r="AN106" s="224">
        <f t="shared" si="69"/>
        <v>12922</v>
      </c>
      <c r="AO106" s="212">
        <f t="shared" si="82"/>
        <v>207</v>
      </c>
      <c r="AP106" s="199">
        <f t="shared" si="70"/>
        <v>1.6019192075530105E-2</v>
      </c>
      <c r="AQ106" s="211">
        <f t="shared" si="83"/>
        <v>12715</v>
      </c>
      <c r="AR106" s="199">
        <f t="shared" si="71"/>
        <v>0.98398080792446985</v>
      </c>
      <c r="AS106" s="69"/>
      <c r="AT106" s="283"/>
      <c r="AU106" s="344"/>
      <c r="AV106" s="8" t="s">
        <v>135</v>
      </c>
      <c r="AW106" s="140">
        <v>13134</v>
      </c>
      <c r="AX106" s="28">
        <v>212</v>
      </c>
      <c r="AY106" s="63">
        <v>1.6141312623724684E-2</v>
      </c>
      <c r="AZ106" s="28">
        <v>12922</v>
      </c>
      <c r="BA106" s="63">
        <v>0.98385868737627535</v>
      </c>
    </row>
    <row r="107" spans="2:53" ht="13.5" customHeight="1">
      <c r="B107" s="284"/>
      <c r="C107" s="345"/>
      <c r="D107" s="53" t="s">
        <v>67</v>
      </c>
      <c r="E107" s="181">
        <v>86</v>
      </c>
      <c r="F107" s="182">
        <v>5</v>
      </c>
      <c r="G107" s="180">
        <f t="shared" si="55"/>
        <v>5.8139534883720929E-2</v>
      </c>
      <c r="H107" s="182">
        <v>81</v>
      </c>
      <c r="I107" s="180">
        <f t="shared" si="56"/>
        <v>0.94186046511627908</v>
      </c>
      <c r="J107" s="181">
        <v>150</v>
      </c>
      <c r="K107" s="182">
        <v>10</v>
      </c>
      <c r="L107" s="180">
        <f t="shared" si="57"/>
        <v>6.6666666666666666E-2</v>
      </c>
      <c r="M107" s="182">
        <v>140</v>
      </c>
      <c r="N107" s="180">
        <f t="shared" si="58"/>
        <v>0.93333333333333335</v>
      </c>
      <c r="O107" s="181">
        <v>11431</v>
      </c>
      <c r="P107" s="182">
        <v>1308</v>
      </c>
      <c r="Q107" s="180">
        <f t="shared" si="59"/>
        <v>0.11442568454203482</v>
      </c>
      <c r="R107" s="182">
        <v>10123</v>
      </c>
      <c r="S107" s="180">
        <f t="shared" si="60"/>
        <v>0.88557431545796517</v>
      </c>
      <c r="T107" s="181">
        <v>8907</v>
      </c>
      <c r="U107" s="182">
        <v>879</v>
      </c>
      <c r="V107" s="180">
        <f t="shared" si="61"/>
        <v>9.8686426406197375E-2</v>
      </c>
      <c r="W107" s="182">
        <v>8028</v>
      </c>
      <c r="X107" s="180">
        <f t="shared" si="62"/>
        <v>0.9013135735938026</v>
      </c>
      <c r="Y107" s="181">
        <v>5384</v>
      </c>
      <c r="Z107" s="182">
        <v>451</v>
      </c>
      <c r="AA107" s="180">
        <f t="shared" si="63"/>
        <v>8.3766716196136695E-2</v>
      </c>
      <c r="AB107" s="182">
        <v>4933</v>
      </c>
      <c r="AC107" s="180">
        <f t="shared" si="64"/>
        <v>0.91623328380386326</v>
      </c>
      <c r="AD107" s="181">
        <v>2407</v>
      </c>
      <c r="AE107" s="182">
        <v>109</v>
      </c>
      <c r="AF107" s="180">
        <f t="shared" si="65"/>
        <v>4.5284586622351478E-2</v>
      </c>
      <c r="AG107" s="182">
        <v>2298</v>
      </c>
      <c r="AH107" s="180">
        <f t="shared" si="66"/>
        <v>0.95471541337764854</v>
      </c>
      <c r="AI107" s="181">
        <v>811</v>
      </c>
      <c r="AJ107" s="182">
        <v>18</v>
      </c>
      <c r="AK107" s="180">
        <f t="shared" si="67"/>
        <v>2.2194821208384709E-2</v>
      </c>
      <c r="AL107" s="182">
        <v>793</v>
      </c>
      <c r="AM107" s="180">
        <f t="shared" si="68"/>
        <v>0.97780517879161533</v>
      </c>
      <c r="AN107" s="181">
        <f t="shared" si="69"/>
        <v>29176</v>
      </c>
      <c r="AO107" s="182">
        <f t="shared" si="82"/>
        <v>2780</v>
      </c>
      <c r="AP107" s="180">
        <f t="shared" si="70"/>
        <v>9.5283794899917743E-2</v>
      </c>
      <c r="AQ107" s="220">
        <f t="shared" si="83"/>
        <v>26396</v>
      </c>
      <c r="AR107" s="180">
        <f t="shared" si="71"/>
        <v>0.90471620510008222</v>
      </c>
      <c r="AS107" s="69"/>
      <c r="AT107" s="284"/>
      <c r="AU107" s="345"/>
      <c r="AV107" s="110" t="s">
        <v>67</v>
      </c>
      <c r="AW107" s="140">
        <v>28921</v>
      </c>
      <c r="AX107" s="28">
        <v>2557</v>
      </c>
      <c r="AY107" s="63">
        <v>8.8413263718405313E-2</v>
      </c>
      <c r="AZ107" s="28">
        <v>26364</v>
      </c>
      <c r="BA107" s="63">
        <v>0.9115867362815947</v>
      </c>
    </row>
    <row r="108" spans="2:53" ht="13.5" customHeight="1">
      <c r="B108" s="282">
        <v>35</v>
      </c>
      <c r="C108" s="343" t="s">
        <v>1</v>
      </c>
      <c r="D108" s="54" t="s">
        <v>134</v>
      </c>
      <c r="E108" s="175">
        <v>10</v>
      </c>
      <c r="F108" s="176">
        <v>1</v>
      </c>
      <c r="G108" s="174">
        <f t="shared" si="55"/>
        <v>0.1</v>
      </c>
      <c r="H108" s="176">
        <v>9</v>
      </c>
      <c r="I108" s="174">
        <f t="shared" si="56"/>
        <v>0.9</v>
      </c>
      <c r="J108" s="175">
        <v>25</v>
      </c>
      <c r="K108" s="176">
        <v>3</v>
      </c>
      <c r="L108" s="174">
        <f t="shared" si="57"/>
        <v>0.12</v>
      </c>
      <c r="M108" s="176">
        <v>22</v>
      </c>
      <c r="N108" s="174">
        <f t="shared" si="58"/>
        <v>0.88</v>
      </c>
      <c r="O108" s="175">
        <v>14896</v>
      </c>
      <c r="P108" s="176">
        <v>2633</v>
      </c>
      <c r="Q108" s="174">
        <f t="shared" si="59"/>
        <v>0.17675886143931258</v>
      </c>
      <c r="R108" s="176">
        <v>12263</v>
      </c>
      <c r="S108" s="174">
        <f t="shared" si="60"/>
        <v>0.82324113856068748</v>
      </c>
      <c r="T108" s="175">
        <v>12177</v>
      </c>
      <c r="U108" s="176">
        <v>2097</v>
      </c>
      <c r="V108" s="174">
        <f t="shared" si="61"/>
        <v>0.17220990391722099</v>
      </c>
      <c r="W108" s="176">
        <v>10080</v>
      </c>
      <c r="X108" s="174">
        <f t="shared" si="62"/>
        <v>0.82779009608277898</v>
      </c>
      <c r="Y108" s="175">
        <v>7439</v>
      </c>
      <c r="Z108" s="176">
        <v>1159</v>
      </c>
      <c r="AA108" s="174">
        <f t="shared" si="63"/>
        <v>0.15580051082134697</v>
      </c>
      <c r="AB108" s="176">
        <v>6280</v>
      </c>
      <c r="AC108" s="174">
        <f t="shared" si="64"/>
        <v>0.84419948917865306</v>
      </c>
      <c r="AD108" s="175">
        <v>3248</v>
      </c>
      <c r="AE108" s="176">
        <v>347</v>
      </c>
      <c r="AF108" s="174">
        <f t="shared" si="65"/>
        <v>0.10683497536945813</v>
      </c>
      <c r="AG108" s="176">
        <v>2901</v>
      </c>
      <c r="AH108" s="174">
        <f t="shared" si="66"/>
        <v>0.89316502463054193</v>
      </c>
      <c r="AI108" s="175">
        <v>973</v>
      </c>
      <c r="AJ108" s="176">
        <v>50</v>
      </c>
      <c r="AK108" s="174">
        <f t="shared" si="67"/>
        <v>5.1387461459403906E-2</v>
      </c>
      <c r="AL108" s="176">
        <v>923</v>
      </c>
      <c r="AM108" s="174">
        <f t="shared" si="68"/>
        <v>0.94861253854059613</v>
      </c>
      <c r="AN108" s="175">
        <f t="shared" si="69"/>
        <v>38768</v>
      </c>
      <c r="AO108" s="176">
        <f t="shared" si="82"/>
        <v>6290</v>
      </c>
      <c r="AP108" s="174">
        <f t="shared" si="70"/>
        <v>0.16224721419727611</v>
      </c>
      <c r="AQ108" s="203">
        <f t="shared" si="83"/>
        <v>32478</v>
      </c>
      <c r="AR108" s="174">
        <f t="shared" si="71"/>
        <v>0.83775278580272394</v>
      </c>
      <c r="AS108" s="69"/>
      <c r="AT108" s="282">
        <v>35</v>
      </c>
      <c r="AU108" s="343" t="s">
        <v>1</v>
      </c>
      <c r="AV108" s="8" t="s">
        <v>134</v>
      </c>
      <c r="AW108" s="140">
        <v>37517</v>
      </c>
      <c r="AX108" s="28">
        <v>6148</v>
      </c>
      <c r="AY108" s="63">
        <v>0.16387237785537223</v>
      </c>
      <c r="AZ108" s="28">
        <v>31369</v>
      </c>
      <c r="BA108" s="63">
        <v>0.83612762214462777</v>
      </c>
    </row>
    <row r="109" spans="2:53" ht="13.5" customHeight="1">
      <c r="B109" s="283"/>
      <c r="C109" s="344"/>
      <c r="D109" s="49" t="s">
        <v>135</v>
      </c>
      <c r="E109" s="224">
        <v>7</v>
      </c>
      <c r="F109" s="212">
        <v>0</v>
      </c>
      <c r="G109" s="199">
        <f t="shared" si="55"/>
        <v>0</v>
      </c>
      <c r="H109" s="212">
        <v>7</v>
      </c>
      <c r="I109" s="199">
        <f t="shared" si="56"/>
        <v>1</v>
      </c>
      <c r="J109" s="224">
        <v>12</v>
      </c>
      <c r="K109" s="212">
        <v>0</v>
      </c>
      <c r="L109" s="199">
        <f t="shared" si="57"/>
        <v>0</v>
      </c>
      <c r="M109" s="212">
        <v>12</v>
      </c>
      <c r="N109" s="199">
        <f t="shared" si="58"/>
        <v>1</v>
      </c>
      <c r="O109" s="224">
        <v>7819</v>
      </c>
      <c r="P109" s="212">
        <v>91</v>
      </c>
      <c r="Q109" s="199">
        <f t="shared" si="59"/>
        <v>1.1638316920322292E-2</v>
      </c>
      <c r="R109" s="212">
        <v>7728</v>
      </c>
      <c r="S109" s="199">
        <f t="shared" si="60"/>
        <v>0.98836168307967776</v>
      </c>
      <c r="T109" s="224">
        <v>5750</v>
      </c>
      <c r="U109" s="212">
        <v>63</v>
      </c>
      <c r="V109" s="199">
        <f t="shared" si="61"/>
        <v>1.0956521739130434E-2</v>
      </c>
      <c r="W109" s="212">
        <v>5687</v>
      </c>
      <c r="X109" s="199">
        <f t="shared" si="62"/>
        <v>0.98904347826086958</v>
      </c>
      <c r="Y109" s="224">
        <v>4310</v>
      </c>
      <c r="Z109" s="212">
        <v>35</v>
      </c>
      <c r="AA109" s="199">
        <f t="shared" si="63"/>
        <v>8.1206496519721574E-3</v>
      </c>
      <c r="AB109" s="212">
        <v>4275</v>
      </c>
      <c r="AC109" s="199">
        <f t="shared" si="64"/>
        <v>0.99187935034802788</v>
      </c>
      <c r="AD109" s="224">
        <v>2270</v>
      </c>
      <c r="AE109" s="212">
        <v>10</v>
      </c>
      <c r="AF109" s="199">
        <f t="shared" si="65"/>
        <v>4.4052863436123352E-3</v>
      </c>
      <c r="AG109" s="212">
        <v>2260</v>
      </c>
      <c r="AH109" s="199">
        <f t="shared" si="66"/>
        <v>0.99559471365638763</v>
      </c>
      <c r="AI109" s="224">
        <v>801</v>
      </c>
      <c r="AJ109" s="212">
        <v>1</v>
      </c>
      <c r="AK109" s="199">
        <f t="shared" si="67"/>
        <v>1.2484394506866417E-3</v>
      </c>
      <c r="AL109" s="212">
        <v>800</v>
      </c>
      <c r="AM109" s="199">
        <f t="shared" si="68"/>
        <v>0.99875156054931336</v>
      </c>
      <c r="AN109" s="224">
        <f t="shared" si="69"/>
        <v>20969</v>
      </c>
      <c r="AO109" s="212">
        <f t="shared" si="82"/>
        <v>200</v>
      </c>
      <c r="AP109" s="199">
        <f t="shared" si="70"/>
        <v>9.5378892651056327E-3</v>
      </c>
      <c r="AQ109" s="211">
        <f t="shared" si="83"/>
        <v>20769</v>
      </c>
      <c r="AR109" s="199">
        <f t="shared" si="71"/>
        <v>0.99046211073489432</v>
      </c>
      <c r="AS109" s="69"/>
      <c r="AT109" s="283"/>
      <c r="AU109" s="344"/>
      <c r="AV109" s="8" t="s">
        <v>135</v>
      </c>
      <c r="AW109" s="140">
        <v>21880</v>
      </c>
      <c r="AX109" s="28">
        <v>200</v>
      </c>
      <c r="AY109" s="63">
        <v>9.140767824497258E-3</v>
      </c>
      <c r="AZ109" s="28">
        <v>21680</v>
      </c>
      <c r="BA109" s="63">
        <v>0.99085923217550276</v>
      </c>
    </row>
    <row r="110" spans="2:53" ht="13.5" customHeight="1">
      <c r="B110" s="284"/>
      <c r="C110" s="345"/>
      <c r="D110" s="53" t="s">
        <v>67</v>
      </c>
      <c r="E110" s="181">
        <v>17</v>
      </c>
      <c r="F110" s="182">
        <v>1</v>
      </c>
      <c r="G110" s="180">
        <f t="shared" si="55"/>
        <v>5.8823529411764705E-2</v>
      </c>
      <c r="H110" s="182">
        <v>16</v>
      </c>
      <c r="I110" s="180">
        <f t="shared" si="56"/>
        <v>0.94117647058823528</v>
      </c>
      <c r="J110" s="181">
        <v>37</v>
      </c>
      <c r="K110" s="182">
        <v>3</v>
      </c>
      <c r="L110" s="180">
        <f t="shared" si="57"/>
        <v>8.1081081081081086E-2</v>
      </c>
      <c r="M110" s="182">
        <v>34</v>
      </c>
      <c r="N110" s="180">
        <f t="shared" si="58"/>
        <v>0.91891891891891897</v>
      </c>
      <c r="O110" s="181">
        <v>22715</v>
      </c>
      <c r="P110" s="182">
        <v>2724</v>
      </c>
      <c r="Q110" s="180">
        <f t="shared" si="59"/>
        <v>0.11992075720889281</v>
      </c>
      <c r="R110" s="182">
        <v>19991</v>
      </c>
      <c r="S110" s="180">
        <f t="shared" si="60"/>
        <v>0.88007924279110716</v>
      </c>
      <c r="T110" s="181">
        <v>17927</v>
      </c>
      <c r="U110" s="182">
        <v>2160</v>
      </c>
      <c r="V110" s="180">
        <f t="shared" si="61"/>
        <v>0.12048864840743014</v>
      </c>
      <c r="W110" s="182">
        <v>15767</v>
      </c>
      <c r="X110" s="180">
        <f t="shared" si="62"/>
        <v>0.87951135159256988</v>
      </c>
      <c r="Y110" s="181">
        <v>11749</v>
      </c>
      <c r="Z110" s="182">
        <v>1194</v>
      </c>
      <c r="AA110" s="180">
        <f t="shared" si="63"/>
        <v>0.1016256702698102</v>
      </c>
      <c r="AB110" s="182">
        <v>10555</v>
      </c>
      <c r="AC110" s="180">
        <f t="shared" si="64"/>
        <v>0.89837432973018982</v>
      </c>
      <c r="AD110" s="181">
        <v>5518</v>
      </c>
      <c r="AE110" s="182">
        <v>357</v>
      </c>
      <c r="AF110" s="180">
        <f t="shared" si="65"/>
        <v>6.4697354113809349E-2</v>
      </c>
      <c r="AG110" s="182">
        <v>5161</v>
      </c>
      <c r="AH110" s="180">
        <f t="shared" si="66"/>
        <v>0.93530264588619061</v>
      </c>
      <c r="AI110" s="181">
        <v>1774</v>
      </c>
      <c r="AJ110" s="182">
        <v>51</v>
      </c>
      <c r="AK110" s="180">
        <f t="shared" si="67"/>
        <v>2.874859075535513E-2</v>
      </c>
      <c r="AL110" s="182">
        <v>1723</v>
      </c>
      <c r="AM110" s="180">
        <f t="shared" si="68"/>
        <v>0.97125140924464493</v>
      </c>
      <c r="AN110" s="181">
        <f t="shared" si="69"/>
        <v>59737</v>
      </c>
      <c r="AO110" s="182">
        <f t="shared" si="82"/>
        <v>6490</v>
      </c>
      <c r="AP110" s="180">
        <f t="shared" si="70"/>
        <v>0.10864288464435777</v>
      </c>
      <c r="AQ110" s="220">
        <f t="shared" si="83"/>
        <v>53247</v>
      </c>
      <c r="AR110" s="180">
        <f t="shared" si="71"/>
        <v>0.89135711535564222</v>
      </c>
      <c r="AS110" s="69"/>
      <c r="AT110" s="284"/>
      <c r="AU110" s="345"/>
      <c r="AV110" s="110" t="s">
        <v>67</v>
      </c>
      <c r="AW110" s="140">
        <v>59397</v>
      </c>
      <c r="AX110" s="28">
        <v>6348</v>
      </c>
      <c r="AY110" s="63">
        <v>0.10687408454972473</v>
      </c>
      <c r="AZ110" s="28">
        <v>53049</v>
      </c>
      <c r="BA110" s="63">
        <v>0.89312591545027531</v>
      </c>
    </row>
    <row r="111" spans="2:53" ht="13.5" customHeight="1">
      <c r="B111" s="282">
        <v>36</v>
      </c>
      <c r="C111" s="343" t="s">
        <v>2</v>
      </c>
      <c r="D111" s="54" t="s">
        <v>134</v>
      </c>
      <c r="E111" s="175">
        <v>20</v>
      </c>
      <c r="F111" s="176">
        <v>1</v>
      </c>
      <c r="G111" s="174">
        <f t="shared" si="55"/>
        <v>0.05</v>
      </c>
      <c r="H111" s="176">
        <v>19</v>
      </c>
      <c r="I111" s="174">
        <f t="shared" si="56"/>
        <v>0.95</v>
      </c>
      <c r="J111" s="175">
        <v>30</v>
      </c>
      <c r="K111" s="176">
        <v>2</v>
      </c>
      <c r="L111" s="174">
        <f t="shared" si="57"/>
        <v>6.6666666666666666E-2</v>
      </c>
      <c r="M111" s="176">
        <v>28</v>
      </c>
      <c r="N111" s="174">
        <f t="shared" si="58"/>
        <v>0.93333333333333335</v>
      </c>
      <c r="O111" s="175">
        <v>4371</v>
      </c>
      <c r="P111" s="176">
        <v>794</v>
      </c>
      <c r="Q111" s="174">
        <f t="shared" si="59"/>
        <v>0.18165179592770533</v>
      </c>
      <c r="R111" s="176">
        <v>3577</v>
      </c>
      <c r="S111" s="174">
        <f t="shared" si="60"/>
        <v>0.81834820407229469</v>
      </c>
      <c r="T111" s="175">
        <v>3326</v>
      </c>
      <c r="U111" s="176">
        <v>522</v>
      </c>
      <c r="V111" s="174">
        <f t="shared" si="61"/>
        <v>0.15694527961515334</v>
      </c>
      <c r="W111" s="176">
        <v>2804</v>
      </c>
      <c r="X111" s="174">
        <f t="shared" si="62"/>
        <v>0.84305472038484663</v>
      </c>
      <c r="Y111" s="175">
        <v>2088</v>
      </c>
      <c r="Z111" s="176">
        <v>289</v>
      </c>
      <c r="AA111" s="174">
        <f t="shared" si="63"/>
        <v>0.13840996168582376</v>
      </c>
      <c r="AB111" s="176">
        <v>1799</v>
      </c>
      <c r="AC111" s="174">
        <f t="shared" si="64"/>
        <v>0.86159003831417624</v>
      </c>
      <c r="AD111" s="175">
        <v>948</v>
      </c>
      <c r="AE111" s="176">
        <v>86</v>
      </c>
      <c r="AF111" s="174">
        <f t="shared" si="65"/>
        <v>9.0717299578059074E-2</v>
      </c>
      <c r="AG111" s="176">
        <v>862</v>
      </c>
      <c r="AH111" s="174">
        <f t="shared" si="66"/>
        <v>0.90928270042194093</v>
      </c>
      <c r="AI111" s="175">
        <v>290</v>
      </c>
      <c r="AJ111" s="176">
        <v>16</v>
      </c>
      <c r="AK111" s="174">
        <f t="shared" si="67"/>
        <v>5.5172413793103448E-2</v>
      </c>
      <c r="AL111" s="176">
        <v>274</v>
      </c>
      <c r="AM111" s="174">
        <f t="shared" si="68"/>
        <v>0.94482758620689655</v>
      </c>
      <c r="AN111" s="175">
        <f t="shared" si="69"/>
        <v>11073</v>
      </c>
      <c r="AO111" s="176">
        <f t="shared" si="82"/>
        <v>1710</v>
      </c>
      <c r="AP111" s="174">
        <f t="shared" si="70"/>
        <v>0.15442969384990518</v>
      </c>
      <c r="AQ111" s="203">
        <f t="shared" si="83"/>
        <v>9363</v>
      </c>
      <c r="AR111" s="174">
        <f t="shared" si="71"/>
        <v>0.84557030615009487</v>
      </c>
      <c r="AS111" s="69"/>
      <c r="AT111" s="282">
        <v>36</v>
      </c>
      <c r="AU111" s="343" t="s">
        <v>2</v>
      </c>
      <c r="AV111" s="8" t="s">
        <v>134</v>
      </c>
      <c r="AW111" s="140">
        <v>10724</v>
      </c>
      <c r="AX111" s="28">
        <v>1784</v>
      </c>
      <c r="AY111" s="63">
        <v>0.16635583737411413</v>
      </c>
      <c r="AZ111" s="28">
        <v>8940</v>
      </c>
      <c r="BA111" s="63">
        <v>0.83364416262588581</v>
      </c>
    </row>
    <row r="112" spans="2:53" ht="13.5" customHeight="1">
      <c r="B112" s="283"/>
      <c r="C112" s="344"/>
      <c r="D112" s="49" t="s">
        <v>135</v>
      </c>
      <c r="E112" s="224">
        <v>9</v>
      </c>
      <c r="F112" s="212">
        <v>0</v>
      </c>
      <c r="G112" s="199">
        <f t="shared" si="55"/>
        <v>0</v>
      </c>
      <c r="H112" s="212">
        <v>9</v>
      </c>
      <c r="I112" s="199">
        <f t="shared" si="56"/>
        <v>1</v>
      </c>
      <c r="J112" s="224">
        <v>19</v>
      </c>
      <c r="K112" s="212">
        <v>0</v>
      </c>
      <c r="L112" s="199">
        <f t="shared" si="57"/>
        <v>0</v>
      </c>
      <c r="M112" s="212">
        <v>19</v>
      </c>
      <c r="N112" s="199">
        <f t="shared" si="58"/>
        <v>1</v>
      </c>
      <c r="O112" s="224">
        <v>1969</v>
      </c>
      <c r="P112" s="212">
        <v>29</v>
      </c>
      <c r="Q112" s="199">
        <f t="shared" si="59"/>
        <v>1.4728288471305232E-2</v>
      </c>
      <c r="R112" s="212">
        <v>1940</v>
      </c>
      <c r="S112" s="199">
        <f t="shared" si="60"/>
        <v>0.98527171152869475</v>
      </c>
      <c r="T112" s="224">
        <v>1516</v>
      </c>
      <c r="U112" s="212">
        <v>10</v>
      </c>
      <c r="V112" s="199">
        <f t="shared" si="61"/>
        <v>6.5963060686015833E-3</v>
      </c>
      <c r="W112" s="212">
        <v>1506</v>
      </c>
      <c r="X112" s="199">
        <f t="shared" si="62"/>
        <v>0.99340369393139838</v>
      </c>
      <c r="Y112" s="224">
        <v>1142</v>
      </c>
      <c r="Z112" s="212">
        <v>6</v>
      </c>
      <c r="AA112" s="199">
        <f t="shared" si="63"/>
        <v>5.2539404553415062E-3</v>
      </c>
      <c r="AB112" s="212">
        <v>1136</v>
      </c>
      <c r="AC112" s="199">
        <f t="shared" si="64"/>
        <v>0.99474605954465845</v>
      </c>
      <c r="AD112" s="224">
        <v>676</v>
      </c>
      <c r="AE112" s="212">
        <v>5</v>
      </c>
      <c r="AF112" s="199">
        <f t="shared" si="65"/>
        <v>7.3964497041420114E-3</v>
      </c>
      <c r="AG112" s="212">
        <v>671</v>
      </c>
      <c r="AH112" s="199">
        <f t="shared" si="66"/>
        <v>0.99260355029585801</v>
      </c>
      <c r="AI112" s="224">
        <v>295</v>
      </c>
      <c r="AJ112" s="212">
        <v>0</v>
      </c>
      <c r="AK112" s="199">
        <f t="shared" si="67"/>
        <v>0</v>
      </c>
      <c r="AL112" s="212">
        <v>295</v>
      </c>
      <c r="AM112" s="199">
        <f t="shared" si="68"/>
        <v>1</v>
      </c>
      <c r="AN112" s="224">
        <f t="shared" si="69"/>
        <v>5626</v>
      </c>
      <c r="AO112" s="212">
        <f t="shared" si="82"/>
        <v>50</v>
      </c>
      <c r="AP112" s="199">
        <f t="shared" si="70"/>
        <v>8.887308922858158E-3</v>
      </c>
      <c r="AQ112" s="211">
        <f t="shared" si="83"/>
        <v>5576</v>
      </c>
      <c r="AR112" s="199">
        <f t="shared" si="71"/>
        <v>0.99111269107714184</v>
      </c>
      <c r="AS112" s="69"/>
      <c r="AT112" s="283"/>
      <c r="AU112" s="344"/>
      <c r="AV112" s="8" t="s">
        <v>135</v>
      </c>
      <c r="AW112" s="140">
        <v>5886</v>
      </c>
      <c r="AX112" s="28">
        <v>57</v>
      </c>
      <c r="AY112" s="63">
        <v>9.6839959225280322E-3</v>
      </c>
      <c r="AZ112" s="28">
        <v>5829</v>
      </c>
      <c r="BA112" s="63">
        <v>0.990316004077472</v>
      </c>
    </row>
    <row r="113" spans="2:53" ht="13.5" customHeight="1">
      <c r="B113" s="284"/>
      <c r="C113" s="345"/>
      <c r="D113" s="53" t="s">
        <v>67</v>
      </c>
      <c r="E113" s="181">
        <v>29</v>
      </c>
      <c r="F113" s="182">
        <v>1</v>
      </c>
      <c r="G113" s="180">
        <f t="shared" si="55"/>
        <v>3.4482758620689655E-2</v>
      </c>
      <c r="H113" s="182">
        <v>28</v>
      </c>
      <c r="I113" s="180">
        <f t="shared" si="56"/>
        <v>0.96551724137931039</v>
      </c>
      <c r="J113" s="181">
        <v>49</v>
      </c>
      <c r="K113" s="182">
        <v>2</v>
      </c>
      <c r="L113" s="180">
        <f t="shared" si="57"/>
        <v>4.0816326530612242E-2</v>
      </c>
      <c r="M113" s="182">
        <v>47</v>
      </c>
      <c r="N113" s="180">
        <f t="shared" si="58"/>
        <v>0.95918367346938771</v>
      </c>
      <c r="O113" s="181">
        <v>6340</v>
      </c>
      <c r="P113" s="182">
        <v>823</v>
      </c>
      <c r="Q113" s="180">
        <f t="shared" si="59"/>
        <v>0.12981072555205048</v>
      </c>
      <c r="R113" s="182">
        <v>5517</v>
      </c>
      <c r="S113" s="180">
        <f t="shared" si="60"/>
        <v>0.87018927444794958</v>
      </c>
      <c r="T113" s="181">
        <v>4842</v>
      </c>
      <c r="U113" s="182">
        <v>532</v>
      </c>
      <c r="V113" s="180">
        <f t="shared" si="61"/>
        <v>0.10987195373812474</v>
      </c>
      <c r="W113" s="182">
        <v>4310</v>
      </c>
      <c r="X113" s="180">
        <f t="shared" si="62"/>
        <v>0.89012804626187525</v>
      </c>
      <c r="Y113" s="181">
        <v>3230</v>
      </c>
      <c r="Z113" s="182">
        <v>295</v>
      </c>
      <c r="AA113" s="180">
        <f t="shared" si="63"/>
        <v>9.1331269349845201E-2</v>
      </c>
      <c r="AB113" s="182">
        <v>2935</v>
      </c>
      <c r="AC113" s="180">
        <f t="shared" si="64"/>
        <v>0.90866873065015474</v>
      </c>
      <c r="AD113" s="181">
        <v>1624</v>
      </c>
      <c r="AE113" s="182">
        <v>91</v>
      </c>
      <c r="AF113" s="180">
        <f t="shared" si="65"/>
        <v>5.6034482758620691E-2</v>
      </c>
      <c r="AG113" s="182">
        <v>1533</v>
      </c>
      <c r="AH113" s="180">
        <f t="shared" si="66"/>
        <v>0.94396551724137934</v>
      </c>
      <c r="AI113" s="181">
        <v>585</v>
      </c>
      <c r="AJ113" s="182">
        <v>16</v>
      </c>
      <c r="AK113" s="180">
        <f t="shared" si="67"/>
        <v>2.735042735042735E-2</v>
      </c>
      <c r="AL113" s="182">
        <v>569</v>
      </c>
      <c r="AM113" s="180">
        <f t="shared" si="68"/>
        <v>0.97264957264957264</v>
      </c>
      <c r="AN113" s="181">
        <f t="shared" si="69"/>
        <v>16699</v>
      </c>
      <c r="AO113" s="182">
        <f t="shared" si="82"/>
        <v>1760</v>
      </c>
      <c r="AP113" s="180">
        <f t="shared" si="70"/>
        <v>0.10539553266662674</v>
      </c>
      <c r="AQ113" s="220">
        <f t="shared" si="83"/>
        <v>14939</v>
      </c>
      <c r="AR113" s="180">
        <f t="shared" si="71"/>
        <v>0.89460446733337329</v>
      </c>
      <c r="AS113" s="69"/>
      <c r="AT113" s="284"/>
      <c r="AU113" s="345"/>
      <c r="AV113" s="110" t="s">
        <v>67</v>
      </c>
      <c r="AW113" s="140">
        <v>16610</v>
      </c>
      <c r="AX113" s="28">
        <v>1841</v>
      </c>
      <c r="AY113" s="63">
        <v>0.11083684527393137</v>
      </c>
      <c r="AZ113" s="28">
        <v>14769</v>
      </c>
      <c r="BA113" s="63">
        <v>0.88916315472606866</v>
      </c>
    </row>
    <row r="114" spans="2:53" ht="13.5" customHeight="1">
      <c r="B114" s="282">
        <v>37</v>
      </c>
      <c r="C114" s="343" t="s">
        <v>3</v>
      </c>
      <c r="D114" s="54" t="s">
        <v>134</v>
      </c>
      <c r="E114" s="175">
        <v>15</v>
      </c>
      <c r="F114" s="176">
        <v>2</v>
      </c>
      <c r="G114" s="174">
        <f t="shared" si="55"/>
        <v>0.13333333333333333</v>
      </c>
      <c r="H114" s="176">
        <v>13</v>
      </c>
      <c r="I114" s="174">
        <f t="shared" si="56"/>
        <v>0.8666666666666667</v>
      </c>
      <c r="J114" s="175">
        <v>37</v>
      </c>
      <c r="K114" s="176">
        <v>6</v>
      </c>
      <c r="L114" s="174">
        <f t="shared" si="57"/>
        <v>0.16216216216216217</v>
      </c>
      <c r="M114" s="176">
        <v>31</v>
      </c>
      <c r="N114" s="174">
        <f t="shared" si="58"/>
        <v>0.83783783783783783</v>
      </c>
      <c r="O114" s="175">
        <v>13813</v>
      </c>
      <c r="P114" s="176">
        <v>3717</v>
      </c>
      <c r="Q114" s="174">
        <f t="shared" si="59"/>
        <v>0.26909433142691669</v>
      </c>
      <c r="R114" s="176">
        <v>10096</v>
      </c>
      <c r="S114" s="174">
        <f t="shared" si="60"/>
        <v>0.73090566857308337</v>
      </c>
      <c r="T114" s="175">
        <v>10525</v>
      </c>
      <c r="U114" s="176">
        <v>2522</v>
      </c>
      <c r="V114" s="174">
        <f t="shared" si="61"/>
        <v>0.23961995249406176</v>
      </c>
      <c r="W114" s="176">
        <v>8003</v>
      </c>
      <c r="X114" s="174">
        <f t="shared" si="62"/>
        <v>0.76038004750593824</v>
      </c>
      <c r="Y114" s="175">
        <v>6383</v>
      </c>
      <c r="Z114" s="176">
        <v>1239</v>
      </c>
      <c r="AA114" s="174">
        <f t="shared" si="63"/>
        <v>0.19410935296882345</v>
      </c>
      <c r="AB114" s="176">
        <v>5144</v>
      </c>
      <c r="AC114" s="174">
        <f t="shared" si="64"/>
        <v>0.80589064703117652</v>
      </c>
      <c r="AD114" s="175">
        <v>2835</v>
      </c>
      <c r="AE114" s="176">
        <v>395</v>
      </c>
      <c r="AF114" s="174">
        <f t="shared" si="65"/>
        <v>0.13932980599647266</v>
      </c>
      <c r="AG114" s="176">
        <v>2440</v>
      </c>
      <c r="AH114" s="174">
        <f t="shared" si="66"/>
        <v>0.86067019400352729</v>
      </c>
      <c r="AI114" s="175">
        <v>882</v>
      </c>
      <c r="AJ114" s="176">
        <v>53</v>
      </c>
      <c r="AK114" s="174">
        <f t="shared" si="67"/>
        <v>6.0090702947845805E-2</v>
      </c>
      <c r="AL114" s="176">
        <v>829</v>
      </c>
      <c r="AM114" s="174">
        <f t="shared" si="68"/>
        <v>0.9399092970521542</v>
      </c>
      <c r="AN114" s="175">
        <f t="shared" si="69"/>
        <v>34490</v>
      </c>
      <c r="AO114" s="176">
        <f t="shared" si="82"/>
        <v>7934</v>
      </c>
      <c r="AP114" s="174">
        <f t="shared" si="70"/>
        <v>0.23003769208466221</v>
      </c>
      <c r="AQ114" s="203">
        <f t="shared" si="83"/>
        <v>26556</v>
      </c>
      <c r="AR114" s="174">
        <f t="shared" si="71"/>
        <v>0.76996230791533782</v>
      </c>
      <c r="AS114" s="69"/>
      <c r="AT114" s="282">
        <v>37</v>
      </c>
      <c r="AU114" s="343" t="s">
        <v>3</v>
      </c>
      <c r="AV114" s="8" t="s">
        <v>134</v>
      </c>
      <c r="AW114" s="140">
        <v>33200</v>
      </c>
      <c r="AX114" s="28">
        <v>8042</v>
      </c>
      <c r="AY114" s="63">
        <v>0.24222891566265059</v>
      </c>
      <c r="AZ114" s="28">
        <v>25158</v>
      </c>
      <c r="BA114" s="63">
        <v>0.75777108433734941</v>
      </c>
    </row>
    <row r="115" spans="2:53" ht="13.5" customHeight="1">
      <c r="B115" s="283"/>
      <c r="C115" s="344"/>
      <c r="D115" s="49" t="s">
        <v>135</v>
      </c>
      <c r="E115" s="224">
        <v>7</v>
      </c>
      <c r="F115" s="212">
        <v>0</v>
      </c>
      <c r="G115" s="199">
        <f t="shared" si="55"/>
        <v>0</v>
      </c>
      <c r="H115" s="212">
        <v>7</v>
      </c>
      <c r="I115" s="199">
        <f t="shared" si="56"/>
        <v>1</v>
      </c>
      <c r="J115" s="224">
        <v>17</v>
      </c>
      <c r="K115" s="212">
        <v>0</v>
      </c>
      <c r="L115" s="199">
        <f t="shared" si="57"/>
        <v>0</v>
      </c>
      <c r="M115" s="212">
        <v>17</v>
      </c>
      <c r="N115" s="199">
        <f t="shared" si="58"/>
        <v>1</v>
      </c>
      <c r="O115" s="224">
        <v>6912</v>
      </c>
      <c r="P115" s="212">
        <v>364</v>
      </c>
      <c r="Q115" s="199">
        <f t="shared" si="59"/>
        <v>5.2662037037037035E-2</v>
      </c>
      <c r="R115" s="212">
        <v>6548</v>
      </c>
      <c r="S115" s="199">
        <f t="shared" si="60"/>
        <v>0.94733796296296291</v>
      </c>
      <c r="T115" s="224">
        <v>4798</v>
      </c>
      <c r="U115" s="212">
        <v>204</v>
      </c>
      <c r="V115" s="199">
        <f t="shared" si="61"/>
        <v>4.25177157148812E-2</v>
      </c>
      <c r="W115" s="212">
        <v>4594</v>
      </c>
      <c r="X115" s="199">
        <f t="shared" si="62"/>
        <v>0.95748228428511883</v>
      </c>
      <c r="Y115" s="224">
        <v>3493</v>
      </c>
      <c r="Z115" s="212">
        <v>76</v>
      </c>
      <c r="AA115" s="199">
        <f t="shared" si="63"/>
        <v>2.1757801316919553E-2</v>
      </c>
      <c r="AB115" s="212">
        <v>3417</v>
      </c>
      <c r="AC115" s="199">
        <f t="shared" si="64"/>
        <v>0.97824219868308049</v>
      </c>
      <c r="AD115" s="224">
        <v>1926</v>
      </c>
      <c r="AE115" s="212">
        <v>29</v>
      </c>
      <c r="AF115" s="199">
        <f t="shared" si="65"/>
        <v>1.5057113187954309E-2</v>
      </c>
      <c r="AG115" s="212">
        <v>1897</v>
      </c>
      <c r="AH115" s="199">
        <f t="shared" si="66"/>
        <v>0.98494288681204567</v>
      </c>
      <c r="AI115" s="224">
        <v>638</v>
      </c>
      <c r="AJ115" s="212">
        <v>2</v>
      </c>
      <c r="AK115" s="199">
        <f t="shared" si="67"/>
        <v>3.134796238244514E-3</v>
      </c>
      <c r="AL115" s="212">
        <v>636</v>
      </c>
      <c r="AM115" s="199">
        <f t="shared" si="68"/>
        <v>0.99686520376175547</v>
      </c>
      <c r="AN115" s="224">
        <f t="shared" si="69"/>
        <v>17791</v>
      </c>
      <c r="AO115" s="212">
        <f t="shared" si="82"/>
        <v>675</v>
      </c>
      <c r="AP115" s="199">
        <f t="shared" si="70"/>
        <v>3.7940531729526168E-2</v>
      </c>
      <c r="AQ115" s="211">
        <f t="shared" si="83"/>
        <v>17116</v>
      </c>
      <c r="AR115" s="199">
        <f t="shared" si="71"/>
        <v>0.96205946827047384</v>
      </c>
      <c r="AS115" s="69"/>
      <c r="AT115" s="283"/>
      <c r="AU115" s="344"/>
      <c r="AV115" s="8" t="s">
        <v>135</v>
      </c>
      <c r="AW115" s="140">
        <v>18739</v>
      </c>
      <c r="AX115" s="28">
        <v>772</v>
      </c>
      <c r="AY115" s="63">
        <v>4.1197502534820428E-2</v>
      </c>
      <c r="AZ115" s="28">
        <v>17967</v>
      </c>
      <c r="BA115" s="63">
        <v>0.95880249746517954</v>
      </c>
    </row>
    <row r="116" spans="2:53" ht="13.5" customHeight="1">
      <c r="B116" s="284"/>
      <c r="C116" s="345"/>
      <c r="D116" s="53" t="s">
        <v>67</v>
      </c>
      <c r="E116" s="181">
        <v>22</v>
      </c>
      <c r="F116" s="182">
        <v>2</v>
      </c>
      <c r="G116" s="180">
        <f t="shared" si="55"/>
        <v>9.0909090909090912E-2</v>
      </c>
      <c r="H116" s="182">
        <v>20</v>
      </c>
      <c r="I116" s="180">
        <f t="shared" si="56"/>
        <v>0.90909090909090906</v>
      </c>
      <c r="J116" s="181">
        <v>54</v>
      </c>
      <c r="K116" s="182">
        <v>6</v>
      </c>
      <c r="L116" s="180">
        <f t="shared" si="57"/>
        <v>0.1111111111111111</v>
      </c>
      <c r="M116" s="182">
        <v>48</v>
      </c>
      <c r="N116" s="180">
        <f t="shared" si="58"/>
        <v>0.88888888888888884</v>
      </c>
      <c r="O116" s="181">
        <v>20725</v>
      </c>
      <c r="P116" s="182">
        <v>4081</v>
      </c>
      <c r="Q116" s="180">
        <f t="shared" si="59"/>
        <v>0.19691194209891436</v>
      </c>
      <c r="R116" s="182">
        <v>16644</v>
      </c>
      <c r="S116" s="180">
        <f t="shared" si="60"/>
        <v>0.80308805790108562</v>
      </c>
      <c r="T116" s="181">
        <v>15323</v>
      </c>
      <c r="U116" s="182">
        <v>2726</v>
      </c>
      <c r="V116" s="180">
        <f t="shared" si="61"/>
        <v>0.17790249951053971</v>
      </c>
      <c r="W116" s="182">
        <v>12597</v>
      </c>
      <c r="X116" s="180">
        <f t="shared" si="62"/>
        <v>0.82209750048946029</v>
      </c>
      <c r="Y116" s="181">
        <v>9876</v>
      </c>
      <c r="Z116" s="182">
        <v>1315</v>
      </c>
      <c r="AA116" s="180">
        <f t="shared" si="63"/>
        <v>0.133151073309032</v>
      </c>
      <c r="AB116" s="182">
        <v>8561</v>
      </c>
      <c r="AC116" s="180">
        <f t="shared" si="64"/>
        <v>0.86684892669096802</v>
      </c>
      <c r="AD116" s="181">
        <v>4761</v>
      </c>
      <c r="AE116" s="182">
        <v>424</v>
      </c>
      <c r="AF116" s="180">
        <f t="shared" si="65"/>
        <v>8.9056920814954837E-2</v>
      </c>
      <c r="AG116" s="182">
        <v>4337</v>
      </c>
      <c r="AH116" s="180">
        <f t="shared" si="66"/>
        <v>0.91094307918504513</v>
      </c>
      <c r="AI116" s="181">
        <v>1520</v>
      </c>
      <c r="AJ116" s="182">
        <v>55</v>
      </c>
      <c r="AK116" s="180">
        <f t="shared" si="67"/>
        <v>3.6184210526315791E-2</v>
      </c>
      <c r="AL116" s="182">
        <v>1465</v>
      </c>
      <c r="AM116" s="180">
        <f t="shared" si="68"/>
        <v>0.96381578947368418</v>
      </c>
      <c r="AN116" s="181">
        <f t="shared" si="69"/>
        <v>52281</v>
      </c>
      <c r="AO116" s="182">
        <f t="shared" si="82"/>
        <v>8609</v>
      </c>
      <c r="AP116" s="180">
        <f t="shared" si="70"/>
        <v>0.16466785256594174</v>
      </c>
      <c r="AQ116" s="220">
        <f t="shared" si="83"/>
        <v>43672</v>
      </c>
      <c r="AR116" s="180">
        <f t="shared" si="71"/>
        <v>0.83533214743405826</v>
      </c>
      <c r="AS116" s="69"/>
      <c r="AT116" s="284"/>
      <c r="AU116" s="345"/>
      <c r="AV116" s="110" t="s">
        <v>67</v>
      </c>
      <c r="AW116" s="140">
        <v>51939</v>
      </c>
      <c r="AX116" s="28">
        <v>8814</v>
      </c>
      <c r="AY116" s="63">
        <v>0.16969907006295848</v>
      </c>
      <c r="AZ116" s="28">
        <v>43125</v>
      </c>
      <c r="BA116" s="63">
        <v>0.83030092993704152</v>
      </c>
    </row>
    <row r="117" spans="2:53" ht="13.5" customHeight="1">
      <c r="B117" s="282">
        <v>38</v>
      </c>
      <c r="C117" s="343" t="s">
        <v>39</v>
      </c>
      <c r="D117" s="54" t="s">
        <v>134</v>
      </c>
      <c r="E117" s="175">
        <v>7</v>
      </c>
      <c r="F117" s="176">
        <v>0</v>
      </c>
      <c r="G117" s="174">
        <f t="shared" si="55"/>
        <v>0</v>
      </c>
      <c r="H117" s="176">
        <v>7</v>
      </c>
      <c r="I117" s="174">
        <f t="shared" si="56"/>
        <v>1</v>
      </c>
      <c r="J117" s="175">
        <v>7</v>
      </c>
      <c r="K117" s="176">
        <v>1</v>
      </c>
      <c r="L117" s="174">
        <f t="shared" si="57"/>
        <v>0.14285714285714285</v>
      </c>
      <c r="M117" s="176">
        <v>6</v>
      </c>
      <c r="N117" s="174">
        <f t="shared" si="58"/>
        <v>0.8571428571428571</v>
      </c>
      <c r="O117" s="175">
        <v>2566</v>
      </c>
      <c r="P117" s="176">
        <v>553</v>
      </c>
      <c r="Q117" s="174">
        <f t="shared" si="59"/>
        <v>0.21551052221356196</v>
      </c>
      <c r="R117" s="176">
        <v>2013</v>
      </c>
      <c r="S117" s="174">
        <f t="shared" si="60"/>
        <v>0.78448947778643807</v>
      </c>
      <c r="T117" s="175">
        <v>1987</v>
      </c>
      <c r="U117" s="176">
        <v>425</v>
      </c>
      <c r="V117" s="174">
        <f t="shared" si="61"/>
        <v>0.21389028686462003</v>
      </c>
      <c r="W117" s="176">
        <v>1562</v>
      </c>
      <c r="X117" s="174">
        <f t="shared" si="62"/>
        <v>0.78610971313537992</v>
      </c>
      <c r="Y117" s="175">
        <v>1133</v>
      </c>
      <c r="Z117" s="176">
        <v>213</v>
      </c>
      <c r="AA117" s="174">
        <f t="shared" si="63"/>
        <v>0.1879964695498676</v>
      </c>
      <c r="AB117" s="176">
        <v>920</v>
      </c>
      <c r="AC117" s="174">
        <f t="shared" si="64"/>
        <v>0.8120035304501324</v>
      </c>
      <c r="AD117" s="175">
        <v>480</v>
      </c>
      <c r="AE117" s="176">
        <v>71</v>
      </c>
      <c r="AF117" s="174">
        <f t="shared" si="65"/>
        <v>0.14791666666666667</v>
      </c>
      <c r="AG117" s="176">
        <v>409</v>
      </c>
      <c r="AH117" s="174">
        <f t="shared" si="66"/>
        <v>0.8520833333333333</v>
      </c>
      <c r="AI117" s="175">
        <v>116</v>
      </c>
      <c r="AJ117" s="176">
        <v>15</v>
      </c>
      <c r="AK117" s="174">
        <f t="shared" si="67"/>
        <v>0.12931034482758622</v>
      </c>
      <c r="AL117" s="176">
        <v>101</v>
      </c>
      <c r="AM117" s="174">
        <f t="shared" si="68"/>
        <v>0.87068965517241381</v>
      </c>
      <c r="AN117" s="175">
        <f t="shared" si="69"/>
        <v>6296</v>
      </c>
      <c r="AO117" s="176">
        <f t="shared" si="82"/>
        <v>1278</v>
      </c>
      <c r="AP117" s="174">
        <f t="shared" si="70"/>
        <v>0.20298602287166456</v>
      </c>
      <c r="AQ117" s="203">
        <f t="shared" si="83"/>
        <v>5018</v>
      </c>
      <c r="AR117" s="174">
        <f t="shared" si="71"/>
        <v>0.79701397712833544</v>
      </c>
      <c r="AS117" s="69"/>
      <c r="AT117" s="282">
        <v>38</v>
      </c>
      <c r="AU117" s="343" t="s">
        <v>39</v>
      </c>
      <c r="AV117" s="8" t="s">
        <v>134</v>
      </c>
      <c r="AW117" s="140">
        <v>6143</v>
      </c>
      <c r="AX117" s="28">
        <v>1299</v>
      </c>
      <c r="AY117" s="63">
        <v>0.21146019860003257</v>
      </c>
      <c r="AZ117" s="28">
        <v>4844</v>
      </c>
      <c r="BA117" s="63">
        <v>0.78853980139996749</v>
      </c>
    </row>
    <row r="118" spans="2:53" ht="13.5" customHeight="1">
      <c r="B118" s="283"/>
      <c r="C118" s="344"/>
      <c r="D118" s="49" t="s">
        <v>135</v>
      </c>
      <c r="E118" s="224">
        <v>7</v>
      </c>
      <c r="F118" s="212">
        <v>0</v>
      </c>
      <c r="G118" s="199">
        <f t="shared" si="55"/>
        <v>0</v>
      </c>
      <c r="H118" s="212">
        <v>7</v>
      </c>
      <c r="I118" s="199">
        <f t="shared" si="56"/>
        <v>1</v>
      </c>
      <c r="J118" s="224">
        <v>12</v>
      </c>
      <c r="K118" s="212">
        <v>0</v>
      </c>
      <c r="L118" s="199">
        <f t="shared" si="57"/>
        <v>0</v>
      </c>
      <c r="M118" s="212">
        <v>12</v>
      </c>
      <c r="N118" s="199">
        <f t="shared" si="58"/>
        <v>1</v>
      </c>
      <c r="O118" s="224">
        <v>1732</v>
      </c>
      <c r="P118" s="212">
        <v>37</v>
      </c>
      <c r="Q118" s="199">
        <f t="shared" si="59"/>
        <v>2.1362586605080832E-2</v>
      </c>
      <c r="R118" s="212">
        <v>1695</v>
      </c>
      <c r="S118" s="199">
        <f t="shared" si="60"/>
        <v>0.97863741339491916</v>
      </c>
      <c r="T118" s="224">
        <v>1204</v>
      </c>
      <c r="U118" s="212">
        <v>23</v>
      </c>
      <c r="V118" s="199">
        <f t="shared" si="61"/>
        <v>1.9102990033222592E-2</v>
      </c>
      <c r="W118" s="212">
        <v>1181</v>
      </c>
      <c r="X118" s="199">
        <f t="shared" si="62"/>
        <v>0.98089700996677742</v>
      </c>
      <c r="Y118" s="224">
        <v>849</v>
      </c>
      <c r="Z118" s="212">
        <v>13</v>
      </c>
      <c r="AA118" s="199">
        <f t="shared" si="63"/>
        <v>1.5312131919905771E-2</v>
      </c>
      <c r="AB118" s="212">
        <v>836</v>
      </c>
      <c r="AC118" s="199">
        <f t="shared" si="64"/>
        <v>0.98468786808009423</v>
      </c>
      <c r="AD118" s="224">
        <v>419</v>
      </c>
      <c r="AE118" s="212">
        <v>1</v>
      </c>
      <c r="AF118" s="199">
        <f t="shared" si="65"/>
        <v>2.3866348448687352E-3</v>
      </c>
      <c r="AG118" s="212">
        <v>418</v>
      </c>
      <c r="AH118" s="199">
        <f t="shared" si="66"/>
        <v>0.99761336515513122</v>
      </c>
      <c r="AI118" s="224">
        <v>136</v>
      </c>
      <c r="AJ118" s="212">
        <v>1</v>
      </c>
      <c r="AK118" s="199">
        <f t="shared" si="67"/>
        <v>7.3529411764705881E-3</v>
      </c>
      <c r="AL118" s="212">
        <v>135</v>
      </c>
      <c r="AM118" s="199">
        <f t="shared" si="68"/>
        <v>0.99264705882352944</v>
      </c>
      <c r="AN118" s="224">
        <f t="shared" si="69"/>
        <v>4359</v>
      </c>
      <c r="AO118" s="212">
        <f t="shared" si="82"/>
        <v>75</v>
      </c>
      <c r="AP118" s="199">
        <f t="shared" si="70"/>
        <v>1.7205781142463867E-2</v>
      </c>
      <c r="AQ118" s="211">
        <f t="shared" si="83"/>
        <v>4284</v>
      </c>
      <c r="AR118" s="199">
        <f t="shared" si="71"/>
        <v>0.98279421885753615</v>
      </c>
      <c r="AS118" s="69"/>
      <c r="AT118" s="283"/>
      <c r="AU118" s="344"/>
      <c r="AV118" s="8" t="s">
        <v>135</v>
      </c>
      <c r="AW118" s="140">
        <v>4595</v>
      </c>
      <c r="AX118" s="28">
        <v>81</v>
      </c>
      <c r="AY118" s="63">
        <v>1.76278563656148E-2</v>
      </c>
      <c r="AZ118" s="28">
        <v>4514</v>
      </c>
      <c r="BA118" s="63">
        <v>0.98237214363438519</v>
      </c>
    </row>
    <row r="119" spans="2:53" ht="13.5" customHeight="1">
      <c r="B119" s="284"/>
      <c r="C119" s="345"/>
      <c r="D119" s="53" t="s">
        <v>67</v>
      </c>
      <c r="E119" s="181">
        <v>14</v>
      </c>
      <c r="F119" s="182">
        <v>0</v>
      </c>
      <c r="G119" s="180">
        <f t="shared" si="55"/>
        <v>0</v>
      </c>
      <c r="H119" s="182">
        <v>14</v>
      </c>
      <c r="I119" s="180">
        <f t="shared" si="56"/>
        <v>1</v>
      </c>
      <c r="J119" s="181">
        <v>19</v>
      </c>
      <c r="K119" s="182">
        <v>1</v>
      </c>
      <c r="L119" s="180">
        <f t="shared" si="57"/>
        <v>5.2631578947368418E-2</v>
      </c>
      <c r="M119" s="182">
        <v>18</v>
      </c>
      <c r="N119" s="180">
        <f t="shared" si="58"/>
        <v>0.94736842105263153</v>
      </c>
      <c r="O119" s="181">
        <v>4298</v>
      </c>
      <c r="P119" s="182">
        <v>590</v>
      </c>
      <c r="Q119" s="180">
        <f t="shared" si="59"/>
        <v>0.13727315030246626</v>
      </c>
      <c r="R119" s="182">
        <v>3708</v>
      </c>
      <c r="S119" s="180">
        <f t="shared" si="60"/>
        <v>0.86272684969753377</v>
      </c>
      <c r="T119" s="181">
        <v>3191</v>
      </c>
      <c r="U119" s="182">
        <v>448</v>
      </c>
      <c r="V119" s="180">
        <f t="shared" si="61"/>
        <v>0.14039486054528361</v>
      </c>
      <c r="W119" s="182">
        <v>2743</v>
      </c>
      <c r="X119" s="180">
        <f t="shared" si="62"/>
        <v>0.85960513945471639</v>
      </c>
      <c r="Y119" s="181">
        <v>1982</v>
      </c>
      <c r="Z119" s="182">
        <v>226</v>
      </c>
      <c r="AA119" s="180">
        <f t="shared" si="63"/>
        <v>0.11402623612512613</v>
      </c>
      <c r="AB119" s="182">
        <v>1756</v>
      </c>
      <c r="AC119" s="180">
        <f t="shared" si="64"/>
        <v>0.88597376387487381</v>
      </c>
      <c r="AD119" s="181">
        <v>899</v>
      </c>
      <c r="AE119" s="182">
        <v>72</v>
      </c>
      <c r="AF119" s="180">
        <f t="shared" si="65"/>
        <v>8.0088987764182426E-2</v>
      </c>
      <c r="AG119" s="182">
        <v>827</v>
      </c>
      <c r="AH119" s="180">
        <f t="shared" si="66"/>
        <v>0.91991101223581762</v>
      </c>
      <c r="AI119" s="181">
        <v>252</v>
      </c>
      <c r="AJ119" s="182">
        <v>16</v>
      </c>
      <c r="AK119" s="180">
        <f t="shared" si="67"/>
        <v>6.3492063492063489E-2</v>
      </c>
      <c r="AL119" s="182">
        <v>236</v>
      </c>
      <c r="AM119" s="180">
        <f t="shared" si="68"/>
        <v>0.93650793650793651</v>
      </c>
      <c r="AN119" s="181">
        <f t="shared" si="69"/>
        <v>10655</v>
      </c>
      <c r="AO119" s="182">
        <f t="shared" si="82"/>
        <v>1353</v>
      </c>
      <c r="AP119" s="180">
        <f t="shared" si="70"/>
        <v>0.12698263725950257</v>
      </c>
      <c r="AQ119" s="220">
        <f t="shared" si="83"/>
        <v>9302</v>
      </c>
      <c r="AR119" s="180">
        <f t="shared" si="71"/>
        <v>0.87301736274049746</v>
      </c>
      <c r="AS119" s="69"/>
      <c r="AT119" s="284"/>
      <c r="AU119" s="345"/>
      <c r="AV119" s="110" t="s">
        <v>67</v>
      </c>
      <c r="AW119" s="140">
        <v>10738</v>
      </c>
      <c r="AX119" s="28">
        <v>1380</v>
      </c>
      <c r="AY119" s="63">
        <v>0.12851555224436581</v>
      </c>
      <c r="AZ119" s="28">
        <v>9358</v>
      </c>
      <c r="BA119" s="63">
        <v>0.87148444775563416</v>
      </c>
    </row>
    <row r="120" spans="2:53" ht="13.5" customHeight="1">
      <c r="B120" s="282">
        <v>39</v>
      </c>
      <c r="C120" s="343" t="s">
        <v>7</v>
      </c>
      <c r="D120" s="54" t="s">
        <v>134</v>
      </c>
      <c r="E120" s="175">
        <v>18</v>
      </c>
      <c r="F120" s="176">
        <v>3</v>
      </c>
      <c r="G120" s="174">
        <f t="shared" si="55"/>
        <v>0.16666666666666666</v>
      </c>
      <c r="H120" s="176">
        <v>15</v>
      </c>
      <c r="I120" s="174">
        <f t="shared" si="56"/>
        <v>0.83333333333333337</v>
      </c>
      <c r="J120" s="175">
        <v>49</v>
      </c>
      <c r="K120" s="176">
        <v>7</v>
      </c>
      <c r="L120" s="174">
        <f t="shared" si="57"/>
        <v>0.14285714285714285</v>
      </c>
      <c r="M120" s="176">
        <v>42</v>
      </c>
      <c r="N120" s="174">
        <f t="shared" si="58"/>
        <v>0.8571428571428571</v>
      </c>
      <c r="O120" s="175">
        <v>14748</v>
      </c>
      <c r="P120" s="176">
        <v>2660</v>
      </c>
      <c r="Q120" s="174">
        <f t="shared" si="59"/>
        <v>0.18036343911038785</v>
      </c>
      <c r="R120" s="176">
        <v>12088</v>
      </c>
      <c r="S120" s="174">
        <f t="shared" si="60"/>
        <v>0.81963656088961212</v>
      </c>
      <c r="T120" s="175">
        <v>12569</v>
      </c>
      <c r="U120" s="176">
        <v>2285</v>
      </c>
      <c r="V120" s="174">
        <f t="shared" si="61"/>
        <v>0.18179648341156815</v>
      </c>
      <c r="W120" s="176">
        <v>10284</v>
      </c>
      <c r="X120" s="174">
        <f t="shared" si="62"/>
        <v>0.81820351658843182</v>
      </c>
      <c r="Y120" s="175">
        <v>7004</v>
      </c>
      <c r="Z120" s="176">
        <v>1096</v>
      </c>
      <c r="AA120" s="174">
        <f t="shared" si="63"/>
        <v>0.1564820102798401</v>
      </c>
      <c r="AB120" s="176">
        <v>5908</v>
      </c>
      <c r="AC120" s="174">
        <f t="shared" si="64"/>
        <v>0.8435179897201599</v>
      </c>
      <c r="AD120" s="175">
        <v>2979</v>
      </c>
      <c r="AE120" s="176">
        <v>330</v>
      </c>
      <c r="AF120" s="174">
        <f t="shared" si="65"/>
        <v>0.1107754279959718</v>
      </c>
      <c r="AG120" s="176">
        <v>2649</v>
      </c>
      <c r="AH120" s="174">
        <f t="shared" si="66"/>
        <v>0.88922457200402816</v>
      </c>
      <c r="AI120" s="175">
        <v>852</v>
      </c>
      <c r="AJ120" s="176">
        <v>56</v>
      </c>
      <c r="AK120" s="174">
        <f t="shared" si="67"/>
        <v>6.5727699530516437E-2</v>
      </c>
      <c r="AL120" s="176">
        <v>796</v>
      </c>
      <c r="AM120" s="174">
        <f t="shared" si="68"/>
        <v>0.93427230046948362</v>
      </c>
      <c r="AN120" s="175">
        <f t="shared" si="69"/>
        <v>38219</v>
      </c>
      <c r="AO120" s="176">
        <f t="shared" si="82"/>
        <v>6437</v>
      </c>
      <c r="AP120" s="174">
        <f t="shared" si="70"/>
        <v>0.16842408226274888</v>
      </c>
      <c r="AQ120" s="203">
        <f t="shared" si="83"/>
        <v>31782</v>
      </c>
      <c r="AR120" s="174">
        <f t="shared" si="71"/>
        <v>0.83157591773725115</v>
      </c>
      <c r="AS120" s="69"/>
      <c r="AT120" s="282">
        <v>39</v>
      </c>
      <c r="AU120" s="343" t="s">
        <v>7</v>
      </c>
      <c r="AV120" s="8" t="s">
        <v>134</v>
      </c>
      <c r="AW120" s="140">
        <v>37242</v>
      </c>
      <c r="AX120" s="28">
        <v>6602</v>
      </c>
      <c r="AY120" s="63">
        <v>0.17727297137640299</v>
      </c>
      <c r="AZ120" s="28">
        <v>30640</v>
      </c>
      <c r="BA120" s="63">
        <v>0.82272702862359703</v>
      </c>
    </row>
    <row r="121" spans="2:53" ht="13.5" customHeight="1">
      <c r="B121" s="283"/>
      <c r="C121" s="344"/>
      <c r="D121" s="49" t="s">
        <v>135</v>
      </c>
      <c r="E121" s="224">
        <v>10</v>
      </c>
      <c r="F121" s="212">
        <v>1</v>
      </c>
      <c r="G121" s="199">
        <f t="shared" si="55"/>
        <v>0.1</v>
      </c>
      <c r="H121" s="212">
        <v>9</v>
      </c>
      <c r="I121" s="199">
        <f t="shared" si="56"/>
        <v>0.9</v>
      </c>
      <c r="J121" s="224">
        <v>34</v>
      </c>
      <c r="K121" s="212">
        <v>0</v>
      </c>
      <c r="L121" s="199">
        <f t="shared" si="57"/>
        <v>0</v>
      </c>
      <c r="M121" s="212">
        <v>34</v>
      </c>
      <c r="N121" s="199">
        <f t="shared" si="58"/>
        <v>1</v>
      </c>
      <c r="O121" s="224">
        <v>8610</v>
      </c>
      <c r="P121" s="212">
        <v>143</v>
      </c>
      <c r="Q121" s="199">
        <f t="shared" si="59"/>
        <v>1.6608594657375145E-2</v>
      </c>
      <c r="R121" s="212">
        <v>8467</v>
      </c>
      <c r="S121" s="199">
        <f t="shared" si="60"/>
        <v>0.98339140534262481</v>
      </c>
      <c r="T121" s="224">
        <v>6989</v>
      </c>
      <c r="U121" s="212">
        <v>138</v>
      </c>
      <c r="V121" s="199">
        <f t="shared" si="61"/>
        <v>1.9745314064959222E-2</v>
      </c>
      <c r="W121" s="212">
        <v>6851</v>
      </c>
      <c r="X121" s="199">
        <f t="shared" si="62"/>
        <v>0.98025468593504073</v>
      </c>
      <c r="Y121" s="224">
        <v>4635</v>
      </c>
      <c r="Z121" s="212">
        <v>55</v>
      </c>
      <c r="AA121" s="199">
        <f t="shared" si="63"/>
        <v>1.1866235167206042E-2</v>
      </c>
      <c r="AB121" s="212">
        <v>4580</v>
      </c>
      <c r="AC121" s="199">
        <f t="shared" si="64"/>
        <v>0.98813376483279391</v>
      </c>
      <c r="AD121" s="224">
        <v>2294</v>
      </c>
      <c r="AE121" s="212">
        <v>16</v>
      </c>
      <c r="AF121" s="199">
        <f t="shared" si="65"/>
        <v>6.9747166521360072E-3</v>
      </c>
      <c r="AG121" s="212">
        <v>2278</v>
      </c>
      <c r="AH121" s="199">
        <f t="shared" si="66"/>
        <v>0.993025283347864</v>
      </c>
      <c r="AI121" s="224">
        <v>795</v>
      </c>
      <c r="AJ121" s="212">
        <v>7</v>
      </c>
      <c r="AK121" s="199">
        <f t="shared" si="67"/>
        <v>8.8050314465408803E-3</v>
      </c>
      <c r="AL121" s="212">
        <v>788</v>
      </c>
      <c r="AM121" s="199">
        <f t="shared" si="68"/>
        <v>0.99119496855345912</v>
      </c>
      <c r="AN121" s="224">
        <f t="shared" si="69"/>
        <v>23367</v>
      </c>
      <c r="AO121" s="212">
        <f t="shared" si="82"/>
        <v>360</v>
      </c>
      <c r="AP121" s="199">
        <f t="shared" si="70"/>
        <v>1.5406342277570933E-2</v>
      </c>
      <c r="AQ121" s="211">
        <f t="shared" si="83"/>
        <v>23007</v>
      </c>
      <c r="AR121" s="199">
        <f t="shared" si="71"/>
        <v>0.98459365772242902</v>
      </c>
      <c r="AS121" s="69"/>
      <c r="AT121" s="283"/>
      <c r="AU121" s="344"/>
      <c r="AV121" s="8" t="s">
        <v>135</v>
      </c>
      <c r="AW121" s="140">
        <v>23696</v>
      </c>
      <c r="AX121" s="28">
        <v>416</v>
      </c>
      <c r="AY121" s="63">
        <v>1.7555705604321403E-2</v>
      </c>
      <c r="AZ121" s="28">
        <v>23280</v>
      </c>
      <c r="BA121" s="63">
        <v>0.9824442943956786</v>
      </c>
    </row>
    <row r="122" spans="2:53" ht="13.5" customHeight="1">
      <c r="B122" s="284"/>
      <c r="C122" s="345"/>
      <c r="D122" s="53" t="s">
        <v>67</v>
      </c>
      <c r="E122" s="181">
        <v>28</v>
      </c>
      <c r="F122" s="182">
        <v>4</v>
      </c>
      <c r="G122" s="180">
        <f t="shared" si="55"/>
        <v>0.14285714285714285</v>
      </c>
      <c r="H122" s="182">
        <v>24</v>
      </c>
      <c r="I122" s="180">
        <f t="shared" si="56"/>
        <v>0.8571428571428571</v>
      </c>
      <c r="J122" s="181">
        <v>83</v>
      </c>
      <c r="K122" s="182">
        <v>7</v>
      </c>
      <c r="L122" s="180">
        <f t="shared" si="57"/>
        <v>8.4337349397590355E-2</v>
      </c>
      <c r="M122" s="182">
        <v>76</v>
      </c>
      <c r="N122" s="180">
        <f t="shared" si="58"/>
        <v>0.91566265060240959</v>
      </c>
      <c r="O122" s="181">
        <v>23358</v>
      </c>
      <c r="P122" s="182">
        <v>2803</v>
      </c>
      <c r="Q122" s="180">
        <f t="shared" si="59"/>
        <v>0.12000171247538316</v>
      </c>
      <c r="R122" s="182">
        <v>20555</v>
      </c>
      <c r="S122" s="180">
        <f t="shared" si="60"/>
        <v>0.87999828752461684</v>
      </c>
      <c r="T122" s="181">
        <v>19558</v>
      </c>
      <c r="U122" s="182">
        <v>2423</v>
      </c>
      <c r="V122" s="180">
        <f t="shared" si="61"/>
        <v>0.12388792310052153</v>
      </c>
      <c r="W122" s="182">
        <v>17135</v>
      </c>
      <c r="X122" s="180">
        <f t="shared" si="62"/>
        <v>0.87611207689947845</v>
      </c>
      <c r="Y122" s="181">
        <v>11639</v>
      </c>
      <c r="Z122" s="182">
        <v>1151</v>
      </c>
      <c r="AA122" s="180">
        <f t="shared" si="63"/>
        <v>9.8891657358879628E-2</v>
      </c>
      <c r="AB122" s="182">
        <v>10488</v>
      </c>
      <c r="AC122" s="180">
        <f t="shared" si="64"/>
        <v>0.90110834264112039</v>
      </c>
      <c r="AD122" s="181">
        <v>5273</v>
      </c>
      <c r="AE122" s="182">
        <v>346</v>
      </c>
      <c r="AF122" s="180">
        <f t="shared" si="65"/>
        <v>6.5617295657121183E-2</v>
      </c>
      <c r="AG122" s="182">
        <v>4927</v>
      </c>
      <c r="AH122" s="180">
        <f t="shared" si="66"/>
        <v>0.93438270434287884</v>
      </c>
      <c r="AI122" s="181">
        <v>1647</v>
      </c>
      <c r="AJ122" s="182">
        <v>63</v>
      </c>
      <c r="AK122" s="180">
        <f t="shared" si="67"/>
        <v>3.825136612021858E-2</v>
      </c>
      <c r="AL122" s="182">
        <v>1584</v>
      </c>
      <c r="AM122" s="180">
        <f t="shared" si="68"/>
        <v>0.96174863387978138</v>
      </c>
      <c r="AN122" s="181">
        <f t="shared" si="69"/>
        <v>61586</v>
      </c>
      <c r="AO122" s="182">
        <f t="shared" si="82"/>
        <v>6797</v>
      </c>
      <c r="AP122" s="180">
        <f t="shared" si="70"/>
        <v>0.11036599227097067</v>
      </c>
      <c r="AQ122" s="220">
        <f t="shared" si="83"/>
        <v>54789</v>
      </c>
      <c r="AR122" s="180">
        <f t="shared" si="71"/>
        <v>0.88963400772902934</v>
      </c>
      <c r="AS122" s="69"/>
      <c r="AT122" s="284"/>
      <c r="AU122" s="345"/>
      <c r="AV122" s="110" t="s">
        <v>67</v>
      </c>
      <c r="AW122" s="140">
        <v>60938</v>
      </c>
      <c r="AX122" s="28">
        <v>7018</v>
      </c>
      <c r="AY122" s="63">
        <v>0.11516623453346024</v>
      </c>
      <c r="AZ122" s="28">
        <v>53920</v>
      </c>
      <c r="BA122" s="63">
        <v>0.8848337654665398</v>
      </c>
    </row>
    <row r="123" spans="2:53" ht="13.5" customHeight="1">
      <c r="B123" s="282">
        <v>40</v>
      </c>
      <c r="C123" s="343" t="s">
        <v>40</v>
      </c>
      <c r="D123" s="54" t="s">
        <v>134</v>
      </c>
      <c r="E123" s="175">
        <v>24</v>
      </c>
      <c r="F123" s="176">
        <v>2</v>
      </c>
      <c r="G123" s="174">
        <f t="shared" si="55"/>
        <v>8.3333333333333329E-2</v>
      </c>
      <c r="H123" s="176">
        <v>22</v>
      </c>
      <c r="I123" s="174">
        <f t="shared" si="56"/>
        <v>0.91666666666666663</v>
      </c>
      <c r="J123" s="175">
        <v>45</v>
      </c>
      <c r="K123" s="176">
        <v>5</v>
      </c>
      <c r="L123" s="174">
        <f t="shared" si="57"/>
        <v>0.1111111111111111</v>
      </c>
      <c r="M123" s="176">
        <v>40</v>
      </c>
      <c r="N123" s="174">
        <f t="shared" si="58"/>
        <v>0.88888888888888884</v>
      </c>
      <c r="O123" s="175">
        <v>2771</v>
      </c>
      <c r="P123" s="176">
        <v>625</v>
      </c>
      <c r="Q123" s="174">
        <f t="shared" si="59"/>
        <v>0.22555034283652112</v>
      </c>
      <c r="R123" s="176">
        <v>2146</v>
      </c>
      <c r="S123" s="174">
        <f t="shared" si="60"/>
        <v>0.77444965716347891</v>
      </c>
      <c r="T123" s="175">
        <v>2293</v>
      </c>
      <c r="U123" s="176">
        <v>527</v>
      </c>
      <c r="V123" s="174">
        <f t="shared" si="61"/>
        <v>0.22982991713911904</v>
      </c>
      <c r="W123" s="176">
        <v>1766</v>
      </c>
      <c r="X123" s="174">
        <f t="shared" si="62"/>
        <v>0.77017008286088096</v>
      </c>
      <c r="Y123" s="175">
        <v>1311</v>
      </c>
      <c r="Z123" s="176">
        <v>250</v>
      </c>
      <c r="AA123" s="174">
        <f t="shared" si="63"/>
        <v>0.19069412662090007</v>
      </c>
      <c r="AB123" s="176">
        <v>1061</v>
      </c>
      <c r="AC123" s="174">
        <f t="shared" si="64"/>
        <v>0.80930587337909987</v>
      </c>
      <c r="AD123" s="175">
        <v>527</v>
      </c>
      <c r="AE123" s="176">
        <v>84</v>
      </c>
      <c r="AF123" s="174">
        <f t="shared" si="65"/>
        <v>0.15939278937381404</v>
      </c>
      <c r="AG123" s="176">
        <v>443</v>
      </c>
      <c r="AH123" s="174">
        <f t="shared" si="66"/>
        <v>0.84060721062618593</v>
      </c>
      <c r="AI123" s="175">
        <v>132</v>
      </c>
      <c r="AJ123" s="176">
        <v>9</v>
      </c>
      <c r="AK123" s="174">
        <f t="shared" si="67"/>
        <v>6.8181818181818177E-2</v>
      </c>
      <c r="AL123" s="176">
        <v>123</v>
      </c>
      <c r="AM123" s="174">
        <f t="shared" si="68"/>
        <v>0.93181818181818177</v>
      </c>
      <c r="AN123" s="175">
        <f t="shared" si="69"/>
        <v>7103</v>
      </c>
      <c r="AO123" s="176">
        <f t="shared" si="82"/>
        <v>1502</v>
      </c>
      <c r="AP123" s="174">
        <f t="shared" si="70"/>
        <v>0.21145994650147826</v>
      </c>
      <c r="AQ123" s="203">
        <f t="shared" si="83"/>
        <v>5601</v>
      </c>
      <c r="AR123" s="174">
        <f t="shared" si="71"/>
        <v>0.78854005349852174</v>
      </c>
      <c r="AS123" s="69"/>
      <c r="AT123" s="282">
        <v>40</v>
      </c>
      <c r="AU123" s="343" t="s">
        <v>40</v>
      </c>
      <c r="AV123" s="8" t="s">
        <v>134</v>
      </c>
      <c r="AW123" s="140">
        <v>6851</v>
      </c>
      <c r="AX123" s="28">
        <v>1424</v>
      </c>
      <c r="AY123" s="63">
        <v>0.20785286819442417</v>
      </c>
      <c r="AZ123" s="28">
        <v>5427</v>
      </c>
      <c r="BA123" s="63">
        <v>0.79214713180557583</v>
      </c>
    </row>
    <row r="124" spans="2:53" ht="13.5" customHeight="1">
      <c r="B124" s="283"/>
      <c r="C124" s="344"/>
      <c r="D124" s="49" t="s">
        <v>135</v>
      </c>
      <c r="E124" s="224">
        <v>9</v>
      </c>
      <c r="F124" s="212">
        <v>1</v>
      </c>
      <c r="G124" s="199">
        <f t="shared" si="55"/>
        <v>0.1111111111111111</v>
      </c>
      <c r="H124" s="212">
        <v>8</v>
      </c>
      <c r="I124" s="199">
        <f t="shared" si="56"/>
        <v>0.88888888888888884</v>
      </c>
      <c r="J124" s="224">
        <v>30</v>
      </c>
      <c r="K124" s="212">
        <v>0</v>
      </c>
      <c r="L124" s="199">
        <f t="shared" si="57"/>
        <v>0</v>
      </c>
      <c r="M124" s="212">
        <v>30</v>
      </c>
      <c r="N124" s="199">
        <f t="shared" si="58"/>
        <v>1</v>
      </c>
      <c r="O124" s="224">
        <v>2074</v>
      </c>
      <c r="P124" s="212">
        <v>52</v>
      </c>
      <c r="Q124" s="199">
        <f t="shared" si="59"/>
        <v>2.5072324011571841E-2</v>
      </c>
      <c r="R124" s="212">
        <v>2022</v>
      </c>
      <c r="S124" s="199">
        <f t="shared" si="60"/>
        <v>0.97492767598842811</v>
      </c>
      <c r="T124" s="224">
        <v>1600</v>
      </c>
      <c r="U124" s="212">
        <v>57</v>
      </c>
      <c r="V124" s="199">
        <f t="shared" si="61"/>
        <v>3.5624999999999997E-2</v>
      </c>
      <c r="W124" s="212">
        <v>1543</v>
      </c>
      <c r="X124" s="199">
        <f t="shared" si="62"/>
        <v>0.96437499999999998</v>
      </c>
      <c r="Y124" s="224">
        <v>1067</v>
      </c>
      <c r="Z124" s="212">
        <v>25</v>
      </c>
      <c r="AA124" s="199">
        <f t="shared" si="63"/>
        <v>2.3430178069353328E-2</v>
      </c>
      <c r="AB124" s="212">
        <v>1042</v>
      </c>
      <c r="AC124" s="199">
        <f t="shared" si="64"/>
        <v>0.97656982193064668</v>
      </c>
      <c r="AD124" s="224">
        <v>597</v>
      </c>
      <c r="AE124" s="212">
        <v>7</v>
      </c>
      <c r="AF124" s="199">
        <f t="shared" si="65"/>
        <v>1.1725293132328308E-2</v>
      </c>
      <c r="AG124" s="212">
        <v>590</v>
      </c>
      <c r="AH124" s="199">
        <f t="shared" si="66"/>
        <v>0.98827470686767172</v>
      </c>
      <c r="AI124" s="224">
        <v>200</v>
      </c>
      <c r="AJ124" s="212">
        <v>1</v>
      </c>
      <c r="AK124" s="199">
        <f t="shared" si="67"/>
        <v>5.0000000000000001E-3</v>
      </c>
      <c r="AL124" s="212">
        <v>199</v>
      </c>
      <c r="AM124" s="199">
        <f t="shared" si="68"/>
        <v>0.995</v>
      </c>
      <c r="AN124" s="224">
        <f t="shared" si="69"/>
        <v>5577</v>
      </c>
      <c r="AO124" s="212">
        <f t="shared" si="82"/>
        <v>143</v>
      </c>
      <c r="AP124" s="199">
        <f t="shared" si="70"/>
        <v>2.564102564102564E-2</v>
      </c>
      <c r="AQ124" s="211">
        <f t="shared" si="83"/>
        <v>5434</v>
      </c>
      <c r="AR124" s="199">
        <f t="shared" si="71"/>
        <v>0.97435897435897434</v>
      </c>
      <c r="AS124" s="69"/>
      <c r="AT124" s="283"/>
      <c r="AU124" s="344"/>
      <c r="AV124" s="8" t="s">
        <v>135</v>
      </c>
      <c r="AW124" s="140">
        <v>5917</v>
      </c>
      <c r="AX124" s="28">
        <v>152</v>
      </c>
      <c r="AY124" s="63">
        <v>2.5688693594727058E-2</v>
      </c>
      <c r="AZ124" s="28">
        <v>5765</v>
      </c>
      <c r="BA124" s="63">
        <v>0.97431130640527297</v>
      </c>
    </row>
    <row r="125" spans="2:53" ht="13.5" customHeight="1">
      <c r="B125" s="284"/>
      <c r="C125" s="345"/>
      <c r="D125" s="45" t="s">
        <v>67</v>
      </c>
      <c r="E125" s="185">
        <v>33</v>
      </c>
      <c r="F125" s="183">
        <v>3</v>
      </c>
      <c r="G125" s="184">
        <f t="shared" si="55"/>
        <v>9.0909090909090912E-2</v>
      </c>
      <c r="H125" s="183">
        <v>30</v>
      </c>
      <c r="I125" s="184">
        <f t="shared" si="56"/>
        <v>0.90909090909090906</v>
      </c>
      <c r="J125" s="185">
        <v>75</v>
      </c>
      <c r="K125" s="183">
        <v>5</v>
      </c>
      <c r="L125" s="184">
        <f t="shared" si="57"/>
        <v>6.6666666666666666E-2</v>
      </c>
      <c r="M125" s="183">
        <v>70</v>
      </c>
      <c r="N125" s="184">
        <f t="shared" si="58"/>
        <v>0.93333333333333335</v>
      </c>
      <c r="O125" s="185">
        <v>4845</v>
      </c>
      <c r="P125" s="183">
        <v>677</v>
      </c>
      <c r="Q125" s="184">
        <f t="shared" si="59"/>
        <v>0.13973168214654283</v>
      </c>
      <c r="R125" s="183">
        <v>4168</v>
      </c>
      <c r="S125" s="184">
        <f t="shared" si="60"/>
        <v>0.86026831785345714</v>
      </c>
      <c r="T125" s="185">
        <v>3893</v>
      </c>
      <c r="U125" s="183">
        <v>584</v>
      </c>
      <c r="V125" s="184">
        <f t="shared" si="61"/>
        <v>0.15001284356537375</v>
      </c>
      <c r="W125" s="183">
        <v>3309</v>
      </c>
      <c r="X125" s="184">
        <f t="shared" si="62"/>
        <v>0.8499871564346263</v>
      </c>
      <c r="Y125" s="185">
        <v>2378</v>
      </c>
      <c r="Z125" s="183">
        <v>275</v>
      </c>
      <c r="AA125" s="184">
        <f t="shared" si="63"/>
        <v>0.11564339781328847</v>
      </c>
      <c r="AB125" s="183">
        <v>2103</v>
      </c>
      <c r="AC125" s="184">
        <f t="shared" si="64"/>
        <v>0.88435660218671153</v>
      </c>
      <c r="AD125" s="185">
        <v>1124</v>
      </c>
      <c r="AE125" s="183">
        <v>91</v>
      </c>
      <c r="AF125" s="184">
        <f t="shared" si="65"/>
        <v>8.0960854092526693E-2</v>
      </c>
      <c r="AG125" s="183">
        <v>1033</v>
      </c>
      <c r="AH125" s="184">
        <f t="shared" si="66"/>
        <v>0.91903914590747326</v>
      </c>
      <c r="AI125" s="185">
        <v>332</v>
      </c>
      <c r="AJ125" s="183">
        <v>10</v>
      </c>
      <c r="AK125" s="184">
        <f t="shared" si="67"/>
        <v>3.0120481927710843E-2</v>
      </c>
      <c r="AL125" s="183">
        <v>322</v>
      </c>
      <c r="AM125" s="184">
        <f t="shared" si="68"/>
        <v>0.96987951807228912</v>
      </c>
      <c r="AN125" s="185">
        <f t="shared" si="69"/>
        <v>12680</v>
      </c>
      <c r="AO125" s="183">
        <f t="shared" si="82"/>
        <v>1645</v>
      </c>
      <c r="AP125" s="184">
        <f t="shared" si="70"/>
        <v>0.12973186119873817</v>
      </c>
      <c r="AQ125" s="222">
        <f t="shared" si="83"/>
        <v>11035</v>
      </c>
      <c r="AR125" s="184">
        <f t="shared" si="71"/>
        <v>0.87026813880126186</v>
      </c>
      <c r="AS125" s="69"/>
      <c r="AT125" s="284"/>
      <c r="AU125" s="345"/>
      <c r="AV125" s="110" t="s">
        <v>67</v>
      </c>
      <c r="AW125" s="140">
        <v>12768</v>
      </c>
      <c r="AX125" s="28">
        <v>1576</v>
      </c>
      <c r="AY125" s="63">
        <v>0.12343358395989974</v>
      </c>
      <c r="AZ125" s="28">
        <v>11192</v>
      </c>
      <c r="BA125" s="63">
        <v>0.87656641604010022</v>
      </c>
    </row>
    <row r="126" spans="2:53" ht="13.5" customHeight="1">
      <c r="B126" s="282">
        <v>41</v>
      </c>
      <c r="C126" s="343" t="s">
        <v>11</v>
      </c>
      <c r="D126" s="54" t="s">
        <v>134</v>
      </c>
      <c r="E126" s="175">
        <v>9</v>
      </c>
      <c r="F126" s="176">
        <v>0</v>
      </c>
      <c r="G126" s="174">
        <f t="shared" si="55"/>
        <v>0</v>
      </c>
      <c r="H126" s="176">
        <v>9</v>
      </c>
      <c r="I126" s="174">
        <f t="shared" si="56"/>
        <v>1</v>
      </c>
      <c r="J126" s="175">
        <v>26</v>
      </c>
      <c r="K126" s="176">
        <v>4</v>
      </c>
      <c r="L126" s="174">
        <f t="shared" si="57"/>
        <v>0.15384615384615385</v>
      </c>
      <c r="M126" s="176">
        <v>22</v>
      </c>
      <c r="N126" s="174">
        <f t="shared" si="58"/>
        <v>0.84615384615384615</v>
      </c>
      <c r="O126" s="175">
        <v>5051</v>
      </c>
      <c r="P126" s="176">
        <v>1063</v>
      </c>
      <c r="Q126" s="174">
        <f t="shared" si="59"/>
        <v>0.21045337556919422</v>
      </c>
      <c r="R126" s="176">
        <v>3988</v>
      </c>
      <c r="S126" s="174">
        <f t="shared" si="60"/>
        <v>0.78954662443080581</v>
      </c>
      <c r="T126" s="175">
        <v>4464</v>
      </c>
      <c r="U126" s="176">
        <v>964</v>
      </c>
      <c r="V126" s="174">
        <f t="shared" si="61"/>
        <v>0.21594982078853048</v>
      </c>
      <c r="W126" s="176">
        <v>3500</v>
      </c>
      <c r="X126" s="174">
        <f t="shared" si="62"/>
        <v>0.78405017921146958</v>
      </c>
      <c r="Y126" s="175">
        <v>2631</v>
      </c>
      <c r="Z126" s="176">
        <v>506</v>
      </c>
      <c r="AA126" s="174">
        <f t="shared" si="63"/>
        <v>0.19232231090839985</v>
      </c>
      <c r="AB126" s="176">
        <v>2125</v>
      </c>
      <c r="AC126" s="174">
        <f t="shared" si="64"/>
        <v>0.8076776890916002</v>
      </c>
      <c r="AD126" s="175">
        <v>1008</v>
      </c>
      <c r="AE126" s="176">
        <v>143</v>
      </c>
      <c r="AF126" s="174">
        <f t="shared" si="65"/>
        <v>0.14186507936507936</v>
      </c>
      <c r="AG126" s="176">
        <v>865</v>
      </c>
      <c r="AH126" s="174">
        <f t="shared" si="66"/>
        <v>0.85813492063492058</v>
      </c>
      <c r="AI126" s="175">
        <v>277</v>
      </c>
      <c r="AJ126" s="176">
        <v>22</v>
      </c>
      <c r="AK126" s="174">
        <f t="shared" si="67"/>
        <v>7.9422382671480149E-2</v>
      </c>
      <c r="AL126" s="176">
        <v>255</v>
      </c>
      <c r="AM126" s="174">
        <f t="shared" si="68"/>
        <v>0.92057761732851984</v>
      </c>
      <c r="AN126" s="175">
        <f t="shared" si="69"/>
        <v>13466</v>
      </c>
      <c r="AO126" s="176">
        <f t="shared" ref="AO126:AO149" si="84">SUM(F126,K126,P126,U126,Z126,AE126,AJ126)</f>
        <v>2702</v>
      </c>
      <c r="AP126" s="174">
        <f t="shared" si="70"/>
        <v>0.20065349769790583</v>
      </c>
      <c r="AQ126" s="203">
        <f t="shared" ref="AQ126:AQ149" si="85">SUM(H126,M126,R126,W126,AB126,AG126,AL126)</f>
        <v>10764</v>
      </c>
      <c r="AR126" s="174">
        <f t="shared" si="71"/>
        <v>0.79934650230209414</v>
      </c>
      <c r="AS126" s="69"/>
      <c r="AT126" s="282">
        <v>41</v>
      </c>
      <c r="AU126" s="343" t="s">
        <v>11</v>
      </c>
      <c r="AV126" s="8" t="s">
        <v>134</v>
      </c>
      <c r="AW126" s="140">
        <v>13262</v>
      </c>
      <c r="AX126" s="28">
        <v>2746</v>
      </c>
      <c r="AY126" s="63">
        <v>0.20705775901070728</v>
      </c>
      <c r="AZ126" s="28">
        <v>10516</v>
      </c>
      <c r="BA126" s="63">
        <v>0.79294224098929267</v>
      </c>
    </row>
    <row r="127" spans="2:53" ht="13.5" customHeight="1">
      <c r="B127" s="283"/>
      <c r="C127" s="344"/>
      <c r="D127" s="49" t="s">
        <v>135</v>
      </c>
      <c r="E127" s="224">
        <v>4</v>
      </c>
      <c r="F127" s="212">
        <v>0</v>
      </c>
      <c r="G127" s="199">
        <f t="shared" si="55"/>
        <v>0</v>
      </c>
      <c r="H127" s="212">
        <v>4</v>
      </c>
      <c r="I127" s="199">
        <f t="shared" si="56"/>
        <v>1</v>
      </c>
      <c r="J127" s="224">
        <v>16</v>
      </c>
      <c r="K127" s="212">
        <v>1</v>
      </c>
      <c r="L127" s="199">
        <f t="shared" si="57"/>
        <v>6.25E-2</v>
      </c>
      <c r="M127" s="212">
        <v>15</v>
      </c>
      <c r="N127" s="199">
        <f t="shared" si="58"/>
        <v>0.9375</v>
      </c>
      <c r="O127" s="224">
        <v>3524</v>
      </c>
      <c r="P127" s="212">
        <v>87</v>
      </c>
      <c r="Q127" s="199">
        <f t="shared" si="59"/>
        <v>2.4687854710556185E-2</v>
      </c>
      <c r="R127" s="212">
        <v>3437</v>
      </c>
      <c r="S127" s="199">
        <f t="shared" si="60"/>
        <v>0.97531214528944377</v>
      </c>
      <c r="T127" s="224">
        <v>2882</v>
      </c>
      <c r="U127" s="212">
        <v>66</v>
      </c>
      <c r="V127" s="199">
        <f t="shared" si="61"/>
        <v>2.2900763358778626E-2</v>
      </c>
      <c r="W127" s="212">
        <v>2816</v>
      </c>
      <c r="X127" s="199">
        <f t="shared" si="62"/>
        <v>0.97709923664122134</v>
      </c>
      <c r="Y127" s="224">
        <v>1945</v>
      </c>
      <c r="Z127" s="212">
        <v>29</v>
      </c>
      <c r="AA127" s="199">
        <f t="shared" si="63"/>
        <v>1.4910025706940874E-2</v>
      </c>
      <c r="AB127" s="212">
        <v>1916</v>
      </c>
      <c r="AC127" s="199">
        <f t="shared" si="64"/>
        <v>0.98508997429305911</v>
      </c>
      <c r="AD127" s="224">
        <v>873</v>
      </c>
      <c r="AE127" s="212">
        <v>10</v>
      </c>
      <c r="AF127" s="199">
        <f t="shared" si="65"/>
        <v>1.1454753722794959E-2</v>
      </c>
      <c r="AG127" s="212">
        <v>863</v>
      </c>
      <c r="AH127" s="199">
        <f t="shared" si="66"/>
        <v>0.98854524627720508</v>
      </c>
      <c r="AI127" s="224">
        <v>315</v>
      </c>
      <c r="AJ127" s="212">
        <v>2</v>
      </c>
      <c r="AK127" s="199">
        <f t="shared" si="67"/>
        <v>6.3492063492063492E-3</v>
      </c>
      <c r="AL127" s="212">
        <v>313</v>
      </c>
      <c r="AM127" s="199">
        <f t="shared" si="68"/>
        <v>0.99365079365079367</v>
      </c>
      <c r="AN127" s="224">
        <f t="shared" si="69"/>
        <v>9559</v>
      </c>
      <c r="AO127" s="212">
        <f t="shared" si="84"/>
        <v>195</v>
      </c>
      <c r="AP127" s="199">
        <f t="shared" si="70"/>
        <v>2.0399623391568155E-2</v>
      </c>
      <c r="AQ127" s="211">
        <f t="shared" si="85"/>
        <v>9364</v>
      </c>
      <c r="AR127" s="199">
        <f t="shared" si="71"/>
        <v>0.9796003766084318</v>
      </c>
      <c r="AS127" s="69"/>
      <c r="AT127" s="283"/>
      <c r="AU127" s="344"/>
      <c r="AV127" s="8" t="s">
        <v>135</v>
      </c>
      <c r="AW127" s="140">
        <v>10215</v>
      </c>
      <c r="AX127" s="28">
        <v>190</v>
      </c>
      <c r="AY127" s="63">
        <v>1.860009789525208E-2</v>
      </c>
      <c r="AZ127" s="28">
        <v>10025</v>
      </c>
      <c r="BA127" s="63">
        <v>0.98139990210474792</v>
      </c>
    </row>
    <row r="128" spans="2:53" ht="13.5" customHeight="1">
      <c r="B128" s="284"/>
      <c r="C128" s="345"/>
      <c r="D128" s="53" t="s">
        <v>67</v>
      </c>
      <c r="E128" s="181">
        <v>13</v>
      </c>
      <c r="F128" s="182">
        <v>0</v>
      </c>
      <c r="G128" s="180">
        <f t="shared" si="55"/>
        <v>0</v>
      </c>
      <c r="H128" s="182">
        <v>13</v>
      </c>
      <c r="I128" s="180">
        <f t="shared" si="56"/>
        <v>1</v>
      </c>
      <c r="J128" s="181">
        <v>42</v>
      </c>
      <c r="K128" s="182">
        <v>5</v>
      </c>
      <c r="L128" s="180">
        <f t="shared" si="57"/>
        <v>0.11904761904761904</v>
      </c>
      <c r="M128" s="182">
        <v>37</v>
      </c>
      <c r="N128" s="180">
        <f t="shared" si="58"/>
        <v>0.88095238095238093</v>
      </c>
      <c r="O128" s="181">
        <v>8575</v>
      </c>
      <c r="P128" s="182">
        <v>1150</v>
      </c>
      <c r="Q128" s="180">
        <f t="shared" si="59"/>
        <v>0.13411078717201166</v>
      </c>
      <c r="R128" s="182">
        <v>7425</v>
      </c>
      <c r="S128" s="180">
        <f t="shared" si="60"/>
        <v>0.86588921282798836</v>
      </c>
      <c r="T128" s="181">
        <v>7346</v>
      </c>
      <c r="U128" s="182">
        <v>1030</v>
      </c>
      <c r="V128" s="180">
        <f t="shared" si="61"/>
        <v>0.14021236046828206</v>
      </c>
      <c r="W128" s="182">
        <v>6316</v>
      </c>
      <c r="X128" s="180">
        <f t="shared" si="62"/>
        <v>0.859787639531718</v>
      </c>
      <c r="Y128" s="181">
        <v>4576</v>
      </c>
      <c r="Z128" s="182">
        <v>535</v>
      </c>
      <c r="AA128" s="180">
        <f t="shared" si="63"/>
        <v>0.11691433566433566</v>
      </c>
      <c r="AB128" s="182">
        <v>4041</v>
      </c>
      <c r="AC128" s="180">
        <f t="shared" si="64"/>
        <v>0.88308566433566438</v>
      </c>
      <c r="AD128" s="181">
        <v>1881</v>
      </c>
      <c r="AE128" s="182">
        <v>153</v>
      </c>
      <c r="AF128" s="180">
        <f t="shared" si="65"/>
        <v>8.1339712918660281E-2</v>
      </c>
      <c r="AG128" s="182">
        <v>1728</v>
      </c>
      <c r="AH128" s="180">
        <f t="shared" si="66"/>
        <v>0.91866028708133973</v>
      </c>
      <c r="AI128" s="181">
        <v>592</v>
      </c>
      <c r="AJ128" s="182">
        <v>24</v>
      </c>
      <c r="AK128" s="180">
        <f t="shared" si="67"/>
        <v>4.0540540540540543E-2</v>
      </c>
      <c r="AL128" s="182">
        <v>568</v>
      </c>
      <c r="AM128" s="180">
        <f t="shared" si="68"/>
        <v>0.95945945945945943</v>
      </c>
      <c r="AN128" s="181">
        <f t="shared" si="69"/>
        <v>23025</v>
      </c>
      <c r="AO128" s="182">
        <f t="shared" si="84"/>
        <v>2897</v>
      </c>
      <c r="AP128" s="180">
        <f t="shared" si="70"/>
        <v>0.1258197611292074</v>
      </c>
      <c r="AQ128" s="220">
        <f t="shared" si="85"/>
        <v>20128</v>
      </c>
      <c r="AR128" s="180">
        <f t="shared" si="71"/>
        <v>0.87418023887079266</v>
      </c>
      <c r="AS128" s="69"/>
      <c r="AT128" s="284"/>
      <c r="AU128" s="345"/>
      <c r="AV128" s="110" t="s">
        <v>67</v>
      </c>
      <c r="AW128" s="140">
        <v>23477</v>
      </c>
      <c r="AX128" s="28">
        <v>2936</v>
      </c>
      <c r="AY128" s="63">
        <v>0.12505856796013118</v>
      </c>
      <c r="AZ128" s="28">
        <v>20541</v>
      </c>
      <c r="BA128" s="63">
        <v>0.87494143203986885</v>
      </c>
    </row>
    <row r="129" spans="2:53" ht="13.5" customHeight="1">
      <c r="B129" s="282">
        <v>42</v>
      </c>
      <c r="C129" s="343" t="s">
        <v>12</v>
      </c>
      <c r="D129" s="54" t="s">
        <v>134</v>
      </c>
      <c r="E129" s="175">
        <v>39</v>
      </c>
      <c r="F129" s="176">
        <v>5</v>
      </c>
      <c r="G129" s="174">
        <f t="shared" si="55"/>
        <v>0.12820512820512819</v>
      </c>
      <c r="H129" s="176">
        <v>34</v>
      </c>
      <c r="I129" s="174">
        <f t="shared" si="56"/>
        <v>0.87179487179487181</v>
      </c>
      <c r="J129" s="175">
        <v>125</v>
      </c>
      <c r="K129" s="176">
        <v>12</v>
      </c>
      <c r="L129" s="174">
        <f t="shared" si="57"/>
        <v>9.6000000000000002E-2</v>
      </c>
      <c r="M129" s="176">
        <v>113</v>
      </c>
      <c r="N129" s="174">
        <f t="shared" si="58"/>
        <v>0.90400000000000003</v>
      </c>
      <c r="O129" s="175">
        <v>17125</v>
      </c>
      <c r="P129" s="176">
        <v>3043</v>
      </c>
      <c r="Q129" s="174">
        <f t="shared" si="59"/>
        <v>0.1776934306569343</v>
      </c>
      <c r="R129" s="176">
        <v>14082</v>
      </c>
      <c r="S129" s="174">
        <f t="shared" si="60"/>
        <v>0.82230656934306567</v>
      </c>
      <c r="T129" s="175">
        <v>13302</v>
      </c>
      <c r="U129" s="176">
        <v>1876</v>
      </c>
      <c r="V129" s="174">
        <f t="shared" si="61"/>
        <v>0.1410314238460382</v>
      </c>
      <c r="W129" s="176">
        <v>11426</v>
      </c>
      <c r="X129" s="174">
        <f t="shared" si="62"/>
        <v>0.85896857615396183</v>
      </c>
      <c r="Y129" s="175">
        <v>6958</v>
      </c>
      <c r="Z129" s="176">
        <v>740</v>
      </c>
      <c r="AA129" s="174">
        <f t="shared" si="63"/>
        <v>0.10635240011497557</v>
      </c>
      <c r="AB129" s="176">
        <v>6218</v>
      </c>
      <c r="AC129" s="174">
        <f t="shared" si="64"/>
        <v>0.8936475998850244</v>
      </c>
      <c r="AD129" s="175">
        <v>2785</v>
      </c>
      <c r="AE129" s="176">
        <v>199</v>
      </c>
      <c r="AF129" s="174">
        <f t="shared" si="65"/>
        <v>7.1454219030520641E-2</v>
      </c>
      <c r="AG129" s="176">
        <v>2586</v>
      </c>
      <c r="AH129" s="174">
        <f t="shared" si="66"/>
        <v>0.92854578096947937</v>
      </c>
      <c r="AI129" s="175">
        <v>796</v>
      </c>
      <c r="AJ129" s="176">
        <v>34</v>
      </c>
      <c r="AK129" s="174">
        <f t="shared" si="67"/>
        <v>4.2713567839195977E-2</v>
      </c>
      <c r="AL129" s="176">
        <v>762</v>
      </c>
      <c r="AM129" s="174">
        <f t="shared" si="68"/>
        <v>0.957286432160804</v>
      </c>
      <c r="AN129" s="175">
        <f t="shared" si="69"/>
        <v>41130</v>
      </c>
      <c r="AO129" s="176">
        <f t="shared" si="84"/>
        <v>5909</v>
      </c>
      <c r="AP129" s="174">
        <f t="shared" si="70"/>
        <v>0.14366642353513251</v>
      </c>
      <c r="AQ129" s="203">
        <f t="shared" si="85"/>
        <v>35221</v>
      </c>
      <c r="AR129" s="174">
        <f t="shared" si="71"/>
        <v>0.85633357646486752</v>
      </c>
      <c r="AS129" s="69"/>
      <c r="AT129" s="282">
        <v>42</v>
      </c>
      <c r="AU129" s="343" t="s">
        <v>12</v>
      </c>
      <c r="AV129" s="8" t="s">
        <v>134</v>
      </c>
      <c r="AW129" s="140">
        <v>38914</v>
      </c>
      <c r="AX129" s="28">
        <v>5534</v>
      </c>
      <c r="AY129" s="63">
        <v>0.14221102944955544</v>
      </c>
      <c r="AZ129" s="28">
        <v>33380</v>
      </c>
      <c r="BA129" s="63">
        <v>0.85778897055044456</v>
      </c>
    </row>
    <row r="130" spans="2:53" ht="13.5" customHeight="1">
      <c r="B130" s="283"/>
      <c r="C130" s="344"/>
      <c r="D130" s="49" t="s">
        <v>135</v>
      </c>
      <c r="E130" s="224">
        <v>16</v>
      </c>
      <c r="F130" s="212">
        <v>0</v>
      </c>
      <c r="G130" s="199">
        <f t="shared" si="55"/>
        <v>0</v>
      </c>
      <c r="H130" s="212">
        <v>16</v>
      </c>
      <c r="I130" s="199">
        <f t="shared" si="56"/>
        <v>1</v>
      </c>
      <c r="J130" s="224">
        <v>74</v>
      </c>
      <c r="K130" s="212">
        <v>1</v>
      </c>
      <c r="L130" s="199">
        <f t="shared" si="57"/>
        <v>1.3513513513513514E-2</v>
      </c>
      <c r="M130" s="212">
        <v>73</v>
      </c>
      <c r="N130" s="199">
        <f t="shared" si="58"/>
        <v>0.98648648648648651</v>
      </c>
      <c r="O130" s="224">
        <v>9696</v>
      </c>
      <c r="P130" s="212">
        <v>268</v>
      </c>
      <c r="Q130" s="199">
        <f t="shared" si="59"/>
        <v>2.7640264026402642E-2</v>
      </c>
      <c r="R130" s="212">
        <v>9428</v>
      </c>
      <c r="S130" s="199">
        <f t="shared" si="60"/>
        <v>0.97235973597359737</v>
      </c>
      <c r="T130" s="224">
        <v>7212</v>
      </c>
      <c r="U130" s="212">
        <v>151</v>
      </c>
      <c r="V130" s="199">
        <f t="shared" si="61"/>
        <v>2.0937326677759289E-2</v>
      </c>
      <c r="W130" s="212">
        <v>7061</v>
      </c>
      <c r="X130" s="199">
        <f t="shared" si="62"/>
        <v>0.97906267332224073</v>
      </c>
      <c r="Y130" s="224">
        <v>4625</v>
      </c>
      <c r="Z130" s="212">
        <v>80</v>
      </c>
      <c r="AA130" s="199">
        <f t="shared" si="63"/>
        <v>1.7297297297297298E-2</v>
      </c>
      <c r="AB130" s="212">
        <v>4545</v>
      </c>
      <c r="AC130" s="199">
        <f t="shared" si="64"/>
        <v>0.98270270270270266</v>
      </c>
      <c r="AD130" s="224">
        <v>2322</v>
      </c>
      <c r="AE130" s="212">
        <v>19</v>
      </c>
      <c r="AF130" s="199">
        <f t="shared" si="65"/>
        <v>8.1826012058570201E-3</v>
      </c>
      <c r="AG130" s="212">
        <v>2303</v>
      </c>
      <c r="AH130" s="199">
        <f t="shared" si="66"/>
        <v>0.99181739879414299</v>
      </c>
      <c r="AI130" s="224">
        <v>874</v>
      </c>
      <c r="AJ130" s="212">
        <v>1</v>
      </c>
      <c r="AK130" s="199">
        <f t="shared" si="67"/>
        <v>1.1441647597254005E-3</v>
      </c>
      <c r="AL130" s="212">
        <v>873</v>
      </c>
      <c r="AM130" s="199">
        <f t="shared" si="68"/>
        <v>0.99885583524027455</v>
      </c>
      <c r="AN130" s="224">
        <f t="shared" si="69"/>
        <v>24819</v>
      </c>
      <c r="AO130" s="212">
        <f t="shared" si="84"/>
        <v>520</v>
      </c>
      <c r="AP130" s="199">
        <f t="shared" si="70"/>
        <v>2.0951690237318184E-2</v>
      </c>
      <c r="AQ130" s="211">
        <f t="shared" si="85"/>
        <v>24299</v>
      </c>
      <c r="AR130" s="199">
        <f t="shared" si="71"/>
        <v>0.97904830976268187</v>
      </c>
      <c r="AS130" s="69"/>
      <c r="AT130" s="283"/>
      <c r="AU130" s="344"/>
      <c r="AV130" s="8" t="s">
        <v>135</v>
      </c>
      <c r="AW130" s="140">
        <v>25645</v>
      </c>
      <c r="AX130" s="28">
        <v>583</v>
      </c>
      <c r="AY130" s="63">
        <v>2.2733476311171768E-2</v>
      </c>
      <c r="AZ130" s="28">
        <v>25062</v>
      </c>
      <c r="BA130" s="63">
        <v>0.97726652368882827</v>
      </c>
    </row>
    <row r="131" spans="2:53" ht="13.5" customHeight="1">
      <c r="B131" s="284"/>
      <c r="C131" s="345"/>
      <c r="D131" s="53" t="s">
        <v>67</v>
      </c>
      <c r="E131" s="181">
        <v>55</v>
      </c>
      <c r="F131" s="182">
        <v>5</v>
      </c>
      <c r="G131" s="180">
        <f t="shared" si="55"/>
        <v>9.0909090909090912E-2</v>
      </c>
      <c r="H131" s="182">
        <v>50</v>
      </c>
      <c r="I131" s="180">
        <f t="shared" si="56"/>
        <v>0.90909090909090906</v>
      </c>
      <c r="J131" s="181">
        <v>199</v>
      </c>
      <c r="K131" s="182">
        <v>13</v>
      </c>
      <c r="L131" s="180">
        <f t="shared" si="57"/>
        <v>6.5326633165829151E-2</v>
      </c>
      <c r="M131" s="182">
        <v>186</v>
      </c>
      <c r="N131" s="180">
        <f t="shared" si="58"/>
        <v>0.9346733668341709</v>
      </c>
      <c r="O131" s="181">
        <v>26821</v>
      </c>
      <c r="P131" s="182">
        <v>3311</v>
      </c>
      <c r="Q131" s="180">
        <f t="shared" si="59"/>
        <v>0.12344804444278737</v>
      </c>
      <c r="R131" s="182">
        <v>23510</v>
      </c>
      <c r="S131" s="180">
        <f t="shared" si="60"/>
        <v>0.87655195555721266</v>
      </c>
      <c r="T131" s="181">
        <v>20514</v>
      </c>
      <c r="U131" s="182">
        <v>2027</v>
      </c>
      <c r="V131" s="180">
        <f t="shared" si="61"/>
        <v>9.8810568392317444E-2</v>
      </c>
      <c r="W131" s="182">
        <v>18487</v>
      </c>
      <c r="X131" s="180">
        <f t="shared" si="62"/>
        <v>0.90118943160768261</v>
      </c>
      <c r="Y131" s="181">
        <v>11583</v>
      </c>
      <c r="Z131" s="182">
        <v>820</v>
      </c>
      <c r="AA131" s="180">
        <f t="shared" si="63"/>
        <v>7.0793404126737458E-2</v>
      </c>
      <c r="AB131" s="182">
        <v>10763</v>
      </c>
      <c r="AC131" s="180">
        <f t="shared" si="64"/>
        <v>0.92920659587326249</v>
      </c>
      <c r="AD131" s="181">
        <v>5107</v>
      </c>
      <c r="AE131" s="182">
        <v>218</v>
      </c>
      <c r="AF131" s="180">
        <f t="shared" si="65"/>
        <v>4.2686508713530448E-2</v>
      </c>
      <c r="AG131" s="182">
        <v>4889</v>
      </c>
      <c r="AH131" s="180">
        <f t="shared" si="66"/>
        <v>0.95731349128646959</v>
      </c>
      <c r="AI131" s="181">
        <v>1670</v>
      </c>
      <c r="AJ131" s="182">
        <v>35</v>
      </c>
      <c r="AK131" s="180">
        <f t="shared" si="67"/>
        <v>2.0958083832335328E-2</v>
      </c>
      <c r="AL131" s="182">
        <v>1635</v>
      </c>
      <c r="AM131" s="180">
        <f t="shared" si="68"/>
        <v>0.97904191616766467</v>
      </c>
      <c r="AN131" s="181">
        <f t="shared" si="69"/>
        <v>65949</v>
      </c>
      <c r="AO131" s="182">
        <f t="shared" si="84"/>
        <v>6429</v>
      </c>
      <c r="AP131" s="180">
        <f t="shared" si="70"/>
        <v>9.748441977892007E-2</v>
      </c>
      <c r="AQ131" s="220">
        <f t="shared" si="85"/>
        <v>59520</v>
      </c>
      <c r="AR131" s="180">
        <f t="shared" si="71"/>
        <v>0.90251558022107992</v>
      </c>
      <c r="AS131" s="69"/>
      <c r="AT131" s="284"/>
      <c r="AU131" s="345"/>
      <c r="AV131" s="110" t="s">
        <v>67</v>
      </c>
      <c r="AW131" s="140">
        <v>64559</v>
      </c>
      <c r="AX131" s="28">
        <v>6117</v>
      </c>
      <c r="AY131" s="63">
        <v>9.4750538267321369E-2</v>
      </c>
      <c r="AZ131" s="28">
        <v>58442</v>
      </c>
      <c r="BA131" s="63">
        <v>0.90524946173267862</v>
      </c>
    </row>
    <row r="132" spans="2:53" ht="13.5" customHeight="1">
      <c r="B132" s="282">
        <v>43</v>
      </c>
      <c r="C132" s="343" t="s">
        <v>8</v>
      </c>
      <c r="D132" s="54" t="s">
        <v>134</v>
      </c>
      <c r="E132" s="175">
        <v>16</v>
      </c>
      <c r="F132" s="176">
        <v>1</v>
      </c>
      <c r="G132" s="174">
        <f t="shared" si="55"/>
        <v>6.25E-2</v>
      </c>
      <c r="H132" s="176">
        <v>15</v>
      </c>
      <c r="I132" s="174">
        <f t="shared" si="56"/>
        <v>0.9375</v>
      </c>
      <c r="J132" s="175">
        <v>58</v>
      </c>
      <c r="K132" s="176">
        <v>10</v>
      </c>
      <c r="L132" s="174">
        <f t="shared" si="57"/>
        <v>0.17241379310344829</v>
      </c>
      <c r="M132" s="176">
        <v>48</v>
      </c>
      <c r="N132" s="174">
        <f t="shared" si="58"/>
        <v>0.82758620689655171</v>
      </c>
      <c r="O132" s="175">
        <v>10842</v>
      </c>
      <c r="P132" s="176">
        <v>3995</v>
      </c>
      <c r="Q132" s="174">
        <f t="shared" si="59"/>
        <v>0.36847445120826416</v>
      </c>
      <c r="R132" s="176">
        <v>6847</v>
      </c>
      <c r="S132" s="174">
        <f t="shared" si="60"/>
        <v>0.63152554879173584</v>
      </c>
      <c r="T132" s="175">
        <v>8275</v>
      </c>
      <c r="U132" s="176">
        <v>3154</v>
      </c>
      <c r="V132" s="174">
        <f t="shared" si="61"/>
        <v>0.38114803625377641</v>
      </c>
      <c r="W132" s="176">
        <v>5121</v>
      </c>
      <c r="X132" s="174">
        <f t="shared" si="62"/>
        <v>0.61885196374622353</v>
      </c>
      <c r="Y132" s="175">
        <v>4545</v>
      </c>
      <c r="Z132" s="176">
        <v>1451</v>
      </c>
      <c r="AA132" s="174">
        <f t="shared" si="63"/>
        <v>0.31925192519251927</v>
      </c>
      <c r="AB132" s="176">
        <v>3094</v>
      </c>
      <c r="AC132" s="174">
        <f t="shared" si="64"/>
        <v>0.68074807480748079</v>
      </c>
      <c r="AD132" s="175">
        <v>1768</v>
      </c>
      <c r="AE132" s="176">
        <v>413</v>
      </c>
      <c r="AF132" s="174">
        <f t="shared" si="65"/>
        <v>0.23359728506787331</v>
      </c>
      <c r="AG132" s="176">
        <v>1355</v>
      </c>
      <c r="AH132" s="174">
        <f t="shared" si="66"/>
        <v>0.76640271493212675</v>
      </c>
      <c r="AI132" s="175">
        <v>572</v>
      </c>
      <c r="AJ132" s="176">
        <v>66</v>
      </c>
      <c r="AK132" s="174">
        <f t="shared" si="67"/>
        <v>0.11538461538461539</v>
      </c>
      <c r="AL132" s="176">
        <v>506</v>
      </c>
      <c r="AM132" s="174">
        <f t="shared" si="68"/>
        <v>0.88461538461538458</v>
      </c>
      <c r="AN132" s="175">
        <f t="shared" si="69"/>
        <v>26076</v>
      </c>
      <c r="AO132" s="176">
        <f t="shared" si="84"/>
        <v>9090</v>
      </c>
      <c r="AP132" s="174">
        <f t="shared" si="70"/>
        <v>0.34859641049240681</v>
      </c>
      <c r="AQ132" s="203">
        <f t="shared" si="85"/>
        <v>16986</v>
      </c>
      <c r="AR132" s="174">
        <f t="shared" si="71"/>
        <v>0.65140358950759314</v>
      </c>
      <c r="AS132" s="69"/>
      <c r="AT132" s="282">
        <v>43</v>
      </c>
      <c r="AU132" s="343" t="s">
        <v>8</v>
      </c>
      <c r="AV132" s="8" t="s">
        <v>134</v>
      </c>
      <c r="AW132" s="140">
        <v>24795</v>
      </c>
      <c r="AX132" s="28">
        <v>8558</v>
      </c>
      <c r="AY132" s="63">
        <v>0.34515023190159305</v>
      </c>
      <c r="AZ132" s="28">
        <v>16237</v>
      </c>
      <c r="BA132" s="63">
        <v>0.65484976809840689</v>
      </c>
    </row>
    <row r="133" spans="2:53" ht="13.5" customHeight="1">
      <c r="B133" s="283"/>
      <c r="C133" s="344"/>
      <c r="D133" s="49" t="s">
        <v>135</v>
      </c>
      <c r="E133" s="224">
        <v>9</v>
      </c>
      <c r="F133" s="212">
        <v>0</v>
      </c>
      <c r="G133" s="199">
        <f t="shared" si="55"/>
        <v>0</v>
      </c>
      <c r="H133" s="212">
        <v>9</v>
      </c>
      <c r="I133" s="199">
        <f t="shared" si="56"/>
        <v>1</v>
      </c>
      <c r="J133" s="224">
        <v>40</v>
      </c>
      <c r="K133" s="212">
        <v>0</v>
      </c>
      <c r="L133" s="199">
        <f t="shared" si="57"/>
        <v>0</v>
      </c>
      <c r="M133" s="212">
        <v>40</v>
      </c>
      <c r="N133" s="199">
        <f t="shared" si="58"/>
        <v>1</v>
      </c>
      <c r="O133" s="224">
        <v>5485</v>
      </c>
      <c r="P133" s="212">
        <v>112</v>
      </c>
      <c r="Q133" s="199">
        <f t="shared" si="59"/>
        <v>2.041932543299909E-2</v>
      </c>
      <c r="R133" s="212">
        <v>5373</v>
      </c>
      <c r="S133" s="199">
        <f t="shared" si="60"/>
        <v>0.97958067456700093</v>
      </c>
      <c r="T133" s="224">
        <v>3938</v>
      </c>
      <c r="U133" s="212">
        <v>96</v>
      </c>
      <c r="V133" s="199">
        <f t="shared" si="61"/>
        <v>2.4377856780091418E-2</v>
      </c>
      <c r="W133" s="212">
        <v>3842</v>
      </c>
      <c r="X133" s="199">
        <f t="shared" si="62"/>
        <v>0.97562214321990859</v>
      </c>
      <c r="Y133" s="224">
        <v>2641</v>
      </c>
      <c r="Z133" s="212">
        <v>43</v>
      </c>
      <c r="AA133" s="199">
        <f t="shared" si="63"/>
        <v>1.6281711472926921E-2</v>
      </c>
      <c r="AB133" s="212">
        <v>2598</v>
      </c>
      <c r="AC133" s="199">
        <f t="shared" si="64"/>
        <v>0.9837182885270731</v>
      </c>
      <c r="AD133" s="224">
        <v>1379</v>
      </c>
      <c r="AE133" s="212">
        <v>16</v>
      </c>
      <c r="AF133" s="199">
        <f t="shared" si="65"/>
        <v>1.1602610587382161E-2</v>
      </c>
      <c r="AG133" s="212">
        <v>1363</v>
      </c>
      <c r="AH133" s="199">
        <f t="shared" si="66"/>
        <v>0.98839738941261779</v>
      </c>
      <c r="AI133" s="224">
        <v>514</v>
      </c>
      <c r="AJ133" s="212">
        <v>6</v>
      </c>
      <c r="AK133" s="199">
        <f t="shared" si="67"/>
        <v>1.1673151750972763E-2</v>
      </c>
      <c r="AL133" s="212">
        <v>508</v>
      </c>
      <c r="AM133" s="199">
        <f t="shared" si="68"/>
        <v>0.98832684824902728</v>
      </c>
      <c r="AN133" s="224">
        <f t="shared" si="69"/>
        <v>14006</v>
      </c>
      <c r="AO133" s="212">
        <f t="shared" si="84"/>
        <v>273</v>
      </c>
      <c r="AP133" s="199">
        <f t="shared" si="70"/>
        <v>1.9491646437241182E-2</v>
      </c>
      <c r="AQ133" s="211">
        <f t="shared" si="85"/>
        <v>13733</v>
      </c>
      <c r="AR133" s="199">
        <f t="shared" si="71"/>
        <v>0.98050835356275878</v>
      </c>
      <c r="AS133" s="69"/>
      <c r="AT133" s="283"/>
      <c r="AU133" s="344"/>
      <c r="AV133" s="8" t="s">
        <v>135</v>
      </c>
      <c r="AW133" s="140">
        <v>14627</v>
      </c>
      <c r="AX133" s="28">
        <v>296</v>
      </c>
      <c r="AY133" s="63">
        <v>2.0236548848020782E-2</v>
      </c>
      <c r="AZ133" s="28">
        <v>14331</v>
      </c>
      <c r="BA133" s="63">
        <v>0.97976345115197927</v>
      </c>
    </row>
    <row r="134" spans="2:53" ht="13.5" customHeight="1">
      <c r="B134" s="284"/>
      <c r="C134" s="345"/>
      <c r="D134" s="53" t="s">
        <v>67</v>
      </c>
      <c r="E134" s="181">
        <v>25</v>
      </c>
      <c r="F134" s="182">
        <v>1</v>
      </c>
      <c r="G134" s="180">
        <f t="shared" si="55"/>
        <v>0.04</v>
      </c>
      <c r="H134" s="182">
        <v>24</v>
      </c>
      <c r="I134" s="180">
        <f t="shared" si="56"/>
        <v>0.96</v>
      </c>
      <c r="J134" s="181">
        <v>98</v>
      </c>
      <c r="K134" s="182">
        <v>10</v>
      </c>
      <c r="L134" s="180">
        <f t="shared" si="57"/>
        <v>0.10204081632653061</v>
      </c>
      <c r="M134" s="182">
        <v>88</v>
      </c>
      <c r="N134" s="180">
        <f t="shared" si="58"/>
        <v>0.89795918367346939</v>
      </c>
      <c r="O134" s="181">
        <v>16327</v>
      </c>
      <c r="P134" s="182">
        <v>4107</v>
      </c>
      <c r="Q134" s="180">
        <f t="shared" si="59"/>
        <v>0.25154651803760641</v>
      </c>
      <c r="R134" s="182">
        <v>12220</v>
      </c>
      <c r="S134" s="180">
        <f t="shared" si="60"/>
        <v>0.74845348196239359</v>
      </c>
      <c r="T134" s="181">
        <v>12213</v>
      </c>
      <c r="U134" s="182">
        <v>3250</v>
      </c>
      <c r="V134" s="180">
        <f t="shared" si="61"/>
        <v>0.2661098829116515</v>
      </c>
      <c r="W134" s="182">
        <v>8963</v>
      </c>
      <c r="X134" s="180">
        <f t="shared" si="62"/>
        <v>0.7338901170883485</v>
      </c>
      <c r="Y134" s="181">
        <v>7186</v>
      </c>
      <c r="Z134" s="182">
        <v>1494</v>
      </c>
      <c r="AA134" s="180">
        <f t="shared" si="63"/>
        <v>0.20790425827998887</v>
      </c>
      <c r="AB134" s="182">
        <v>5692</v>
      </c>
      <c r="AC134" s="180">
        <f t="shared" si="64"/>
        <v>0.79209574172001118</v>
      </c>
      <c r="AD134" s="181">
        <v>3147</v>
      </c>
      <c r="AE134" s="182">
        <v>429</v>
      </c>
      <c r="AF134" s="180">
        <f t="shared" si="65"/>
        <v>0.1363203050524309</v>
      </c>
      <c r="AG134" s="182">
        <v>2718</v>
      </c>
      <c r="AH134" s="180">
        <f t="shared" si="66"/>
        <v>0.86367969494756913</v>
      </c>
      <c r="AI134" s="181">
        <v>1086</v>
      </c>
      <c r="AJ134" s="182">
        <v>72</v>
      </c>
      <c r="AK134" s="180">
        <f t="shared" si="67"/>
        <v>6.6298342541436461E-2</v>
      </c>
      <c r="AL134" s="182">
        <v>1014</v>
      </c>
      <c r="AM134" s="180">
        <f t="shared" si="68"/>
        <v>0.93370165745856348</v>
      </c>
      <c r="AN134" s="181">
        <f t="shared" si="69"/>
        <v>40082</v>
      </c>
      <c r="AO134" s="182">
        <f t="shared" si="84"/>
        <v>9363</v>
      </c>
      <c r="AP134" s="180">
        <f t="shared" si="70"/>
        <v>0.23359612793772766</v>
      </c>
      <c r="AQ134" s="220">
        <f t="shared" si="85"/>
        <v>30719</v>
      </c>
      <c r="AR134" s="180">
        <f t="shared" si="71"/>
        <v>0.76640387206227234</v>
      </c>
      <c r="AS134" s="69"/>
      <c r="AT134" s="284"/>
      <c r="AU134" s="345"/>
      <c r="AV134" s="110" t="s">
        <v>67</v>
      </c>
      <c r="AW134" s="140">
        <v>39422</v>
      </c>
      <c r="AX134" s="28">
        <v>8854</v>
      </c>
      <c r="AY134" s="63">
        <v>0.22459540358175639</v>
      </c>
      <c r="AZ134" s="28">
        <v>30568</v>
      </c>
      <c r="BA134" s="63">
        <v>0.77540459641824366</v>
      </c>
    </row>
    <row r="135" spans="2:53" ht="13.5" customHeight="1">
      <c r="B135" s="282">
        <v>44</v>
      </c>
      <c r="C135" s="343" t="s">
        <v>18</v>
      </c>
      <c r="D135" s="54" t="s">
        <v>134</v>
      </c>
      <c r="E135" s="175">
        <v>6</v>
      </c>
      <c r="F135" s="176">
        <v>1</v>
      </c>
      <c r="G135" s="174">
        <f t="shared" ref="G135:G198" si="86">IFERROR(F135/E135,"-")</f>
        <v>0.16666666666666666</v>
      </c>
      <c r="H135" s="176">
        <v>5</v>
      </c>
      <c r="I135" s="174">
        <f t="shared" ref="I135:I198" si="87">IFERROR(H135/E135,"-")</f>
        <v>0.83333333333333337</v>
      </c>
      <c r="J135" s="175">
        <v>30</v>
      </c>
      <c r="K135" s="176">
        <v>8</v>
      </c>
      <c r="L135" s="174">
        <f t="shared" ref="L135:L198" si="88">IFERROR(K135/J135,"-")</f>
        <v>0.26666666666666666</v>
      </c>
      <c r="M135" s="176">
        <v>22</v>
      </c>
      <c r="N135" s="174">
        <f t="shared" ref="N135:N198" si="89">IFERROR(M135/J135,"-")</f>
        <v>0.73333333333333328</v>
      </c>
      <c r="O135" s="175">
        <v>10218</v>
      </c>
      <c r="P135" s="176">
        <v>3101</v>
      </c>
      <c r="Q135" s="174">
        <f t="shared" ref="Q135:Q198" si="90">IFERROR(P135/O135,"-")</f>
        <v>0.3034840477588569</v>
      </c>
      <c r="R135" s="176">
        <v>7117</v>
      </c>
      <c r="S135" s="174">
        <f t="shared" ref="S135:S198" si="91">IFERROR(R135/O135,"-")</f>
        <v>0.69651595224114304</v>
      </c>
      <c r="T135" s="175">
        <v>8679</v>
      </c>
      <c r="U135" s="176">
        <v>2487</v>
      </c>
      <c r="V135" s="174">
        <f t="shared" ref="V135:V198" si="92">IFERROR(U135/T135,"-")</f>
        <v>0.28655375043207743</v>
      </c>
      <c r="W135" s="176">
        <v>6192</v>
      </c>
      <c r="X135" s="174">
        <f t="shared" ref="X135:X198" si="93">IFERROR(W135/T135,"-")</f>
        <v>0.71344624956792257</v>
      </c>
      <c r="Y135" s="175">
        <v>4893</v>
      </c>
      <c r="Z135" s="176">
        <v>1247</v>
      </c>
      <c r="AA135" s="174">
        <f t="shared" ref="AA135:AA198" si="94">IFERROR(Z135/Y135,"-")</f>
        <v>0.25485387287962397</v>
      </c>
      <c r="AB135" s="176">
        <v>3646</v>
      </c>
      <c r="AC135" s="174">
        <f t="shared" ref="AC135:AC198" si="95">IFERROR(AB135/Y135,"-")</f>
        <v>0.74514612712037609</v>
      </c>
      <c r="AD135" s="175">
        <v>1911</v>
      </c>
      <c r="AE135" s="176">
        <v>376</v>
      </c>
      <c r="AF135" s="174">
        <f t="shared" ref="AF135:AF198" si="96">IFERROR(AE135/AD135,"-")</f>
        <v>0.1967556253270539</v>
      </c>
      <c r="AG135" s="176">
        <v>1535</v>
      </c>
      <c r="AH135" s="174">
        <f t="shared" ref="AH135:AH198" si="97">IFERROR(AG135/AD135,"-")</f>
        <v>0.80324437467294607</v>
      </c>
      <c r="AI135" s="175">
        <v>482</v>
      </c>
      <c r="AJ135" s="176">
        <v>51</v>
      </c>
      <c r="AK135" s="174">
        <f t="shared" ref="AK135:AK198" si="98">IFERROR(AJ135/AI135,"-")</f>
        <v>0.10580912863070539</v>
      </c>
      <c r="AL135" s="176">
        <v>431</v>
      </c>
      <c r="AM135" s="174">
        <f t="shared" ref="AM135:AM198" si="99">IFERROR(AL135/AI135,"-")</f>
        <v>0.89419087136929465</v>
      </c>
      <c r="AN135" s="175">
        <f t="shared" ref="AN135:AN198" si="100">SUM(E135,J135,O135,T135,Y135,AD135,AI135)</f>
        <v>26219</v>
      </c>
      <c r="AO135" s="176">
        <f t="shared" si="84"/>
        <v>7271</v>
      </c>
      <c r="AP135" s="174">
        <f t="shared" ref="AP135:AP198" si="101">IFERROR(AO135/AN135,"-")</f>
        <v>0.27731797551394027</v>
      </c>
      <c r="AQ135" s="203">
        <f t="shared" si="85"/>
        <v>18948</v>
      </c>
      <c r="AR135" s="174">
        <f t="shared" ref="AR135:AR198" si="102">IFERROR(AQ135/AN135,"-")</f>
        <v>0.72268202448605978</v>
      </c>
      <c r="AS135" s="69"/>
      <c r="AT135" s="282">
        <v>44</v>
      </c>
      <c r="AU135" s="343" t="s">
        <v>18</v>
      </c>
      <c r="AV135" s="8" t="s">
        <v>134</v>
      </c>
      <c r="AW135" s="140">
        <v>25312</v>
      </c>
      <c r="AX135" s="28">
        <v>7425</v>
      </c>
      <c r="AY135" s="63">
        <v>0.2933391276864728</v>
      </c>
      <c r="AZ135" s="28">
        <v>17887</v>
      </c>
      <c r="BA135" s="63">
        <v>0.70666087231352714</v>
      </c>
    </row>
    <row r="136" spans="2:53" ht="13.5" customHeight="1">
      <c r="B136" s="283"/>
      <c r="C136" s="344"/>
      <c r="D136" s="49" t="s">
        <v>135</v>
      </c>
      <c r="E136" s="224">
        <v>2</v>
      </c>
      <c r="F136" s="212">
        <v>0</v>
      </c>
      <c r="G136" s="199">
        <f t="shared" si="86"/>
        <v>0</v>
      </c>
      <c r="H136" s="212">
        <v>2</v>
      </c>
      <c r="I136" s="199">
        <f t="shared" si="87"/>
        <v>1</v>
      </c>
      <c r="J136" s="224">
        <v>20</v>
      </c>
      <c r="K136" s="212">
        <v>0</v>
      </c>
      <c r="L136" s="199">
        <f t="shared" si="88"/>
        <v>0</v>
      </c>
      <c r="M136" s="212">
        <v>20</v>
      </c>
      <c r="N136" s="199">
        <f t="shared" si="89"/>
        <v>1</v>
      </c>
      <c r="O136" s="224">
        <v>6070</v>
      </c>
      <c r="P136" s="212">
        <v>113</v>
      </c>
      <c r="Q136" s="199">
        <f t="shared" si="90"/>
        <v>1.8616144975288303E-2</v>
      </c>
      <c r="R136" s="212">
        <v>5957</v>
      </c>
      <c r="S136" s="199">
        <f t="shared" si="91"/>
        <v>0.9813838550247117</v>
      </c>
      <c r="T136" s="224">
        <v>4858</v>
      </c>
      <c r="U136" s="212">
        <v>84</v>
      </c>
      <c r="V136" s="199">
        <f t="shared" si="92"/>
        <v>1.7291066282420751E-2</v>
      </c>
      <c r="W136" s="212">
        <v>4774</v>
      </c>
      <c r="X136" s="199">
        <f t="shared" si="93"/>
        <v>0.98270893371757928</v>
      </c>
      <c r="Y136" s="224">
        <v>3101</v>
      </c>
      <c r="Z136" s="212">
        <v>36</v>
      </c>
      <c r="AA136" s="199">
        <f t="shared" si="94"/>
        <v>1.1609158336020638E-2</v>
      </c>
      <c r="AB136" s="212">
        <v>3065</v>
      </c>
      <c r="AC136" s="199">
        <f t="shared" si="95"/>
        <v>0.98839084166397939</v>
      </c>
      <c r="AD136" s="224">
        <v>1577</v>
      </c>
      <c r="AE136" s="212">
        <v>18</v>
      </c>
      <c r="AF136" s="199">
        <f t="shared" si="96"/>
        <v>1.1414077362079899E-2</v>
      </c>
      <c r="AG136" s="212">
        <v>1559</v>
      </c>
      <c r="AH136" s="199">
        <f t="shared" si="97"/>
        <v>0.98858592263792011</v>
      </c>
      <c r="AI136" s="224">
        <v>530</v>
      </c>
      <c r="AJ136" s="212">
        <v>4</v>
      </c>
      <c r="AK136" s="199">
        <f t="shared" si="98"/>
        <v>7.5471698113207548E-3</v>
      </c>
      <c r="AL136" s="212">
        <v>526</v>
      </c>
      <c r="AM136" s="199">
        <f t="shared" si="99"/>
        <v>0.99245283018867925</v>
      </c>
      <c r="AN136" s="224">
        <f t="shared" si="100"/>
        <v>16158</v>
      </c>
      <c r="AO136" s="212">
        <f t="shared" si="84"/>
        <v>255</v>
      </c>
      <c r="AP136" s="199">
        <f t="shared" si="101"/>
        <v>1.578165614556257E-2</v>
      </c>
      <c r="AQ136" s="211">
        <f t="shared" si="85"/>
        <v>15903</v>
      </c>
      <c r="AR136" s="199">
        <f t="shared" si="102"/>
        <v>0.98421834385443741</v>
      </c>
      <c r="AS136" s="69"/>
      <c r="AT136" s="283"/>
      <c r="AU136" s="344"/>
      <c r="AV136" s="8" t="s">
        <v>135</v>
      </c>
      <c r="AW136" s="140">
        <v>17005</v>
      </c>
      <c r="AX136" s="28">
        <v>345</v>
      </c>
      <c r="AY136" s="63">
        <v>2.0288150543957658E-2</v>
      </c>
      <c r="AZ136" s="28">
        <v>16660</v>
      </c>
      <c r="BA136" s="63">
        <v>0.97971184945604239</v>
      </c>
    </row>
    <row r="137" spans="2:53" ht="13.5" customHeight="1">
      <c r="B137" s="284"/>
      <c r="C137" s="345"/>
      <c r="D137" s="53" t="s">
        <v>67</v>
      </c>
      <c r="E137" s="181">
        <v>8</v>
      </c>
      <c r="F137" s="182">
        <v>1</v>
      </c>
      <c r="G137" s="180">
        <f t="shared" si="86"/>
        <v>0.125</v>
      </c>
      <c r="H137" s="182">
        <v>7</v>
      </c>
      <c r="I137" s="180">
        <f t="shared" si="87"/>
        <v>0.875</v>
      </c>
      <c r="J137" s="181">
        <v>50</v>
      </c>
      <c r="K137" s="182">
        <v>8</v>
      </c>
      <c r="L137" s="180">
        <f t="shared" si="88"/>
        <v>0.16</v>
      </c>
      <c r="M137" s="182">
        <v>42</v>
      </c>
      <c r="N137" s="180">
        <f t="shared" si="89"/>
        <v>0.84</v>
      </c>
      <c r="O137" s="181">
        <v>16288</v>
      </c>
      <c r="P137" s="182">
        <v>3214</v>
      </c>
      <c r="Q137" s="180">
        <f t="shared" si="90"/>
        <v>0.19732318271119842</v>
      </c>
      <c r="R137" s="182">
        <v>13074</v>
      </c>
      <c r="S137" s="180">
        <f t="shared" si="91"/>
        <v>0.80267681728880158</v>
      </c>
      <c r="T137" s="181">
        <v>13537</v>
      </c>
      <c r="U137" s="182">
        <v>2571</v>
      </c>
      <c r="V137" s="180">
        <f t="shared" si="92"/>
        <v>0.18992391224052596</v>
      </c>
      <c r="W137" s="182">
        <v>10966</v>
      </c>
      <c r="X137" s="180">
        <f t="shared" si="93"/>
        <v>0.81007608775947404</v>
      </c>
      <c r="Y137" s="181">
        <v>7994</v>
      </c>
      <c r="Z137" s="182">
        <v>1283</v>
      </c>
      <c r="AA137" s="180">
        <f t="shared" si="94"/>
        <v>0.16049537152864649</v>
      </c>
      <c r="AB137" s="182">
        <v>6711</v>
      </c>
      <c r="AC137" s="180">
        <f t="shared" si="95"/>
        <v>0.83950462847135354</v>
      </c>
      <c r="AD137" s="181">
        <v>3488</v>
      </c>
      <c r="AE137" s="182">
        <v>394</v>
      </c>
      <c r="AF137" s="180">
        <f t="shared" si="96"/>
        <v>0.11295871559633028</v>
      </c>
      <c r="AG137" s="182">
        <v>3094</v>
      </c>
      <c r="AH137" s="180">
        <f t="shared" si="97"/>
        <v>0.88704128440366969</v>
      </c>
      <c r="AI137" s="181">
        <v>1012</v>
      </c>
      <c r="AJ137" s="182">
        <v>55</v>
      </c>
      <c r="AK137" s="180">
        <f t="shared" si="98"/>
        <v>5.434782608695652E-2</v>
      </c>
      <c r="AL137" s="182">
        <v>957</v>
      </c>
      <c r="AM137" s="180">
        <f t="shared" si="99"/>
        <v>0.94565217391304346</v>
      </c>
      <c r="AN137" s="181">
        <f t="shared" si="100"/>
        <v>42377</v>
      </c>
      <c r="AO137" s="182">
        <f t="shared" si="84"/>
        <v>7526</v>
      </c>
      <c r="AP137" s="180">
        <f t="shared" si="101"/>
        <v>0.17759633763598179</v>
      </c>
      <c r="AQ137" s="220">
        <f t="shared" si="85"/>
        <v>34851</v>
      </c>
      <c r="AR137" s="180">
        <f t="shared" si="102"/>
        <v>0.82240366236401818</v>
      </c>
      <c r="AS137" s="69"/>
      <c r="AT137" s="284"/>
      <c r="AU137" s="345"/>
      <c r="AV137" s="110" t="s">
        <v>67</v>
      </c>
      <c r="AW137" s="140">
        <v>42317</v>
      </c>
      <c r="AX137" s="28">
        <v>7770</v>
      </c>
      <c r="AY137" s="63">
        <v>0.18361415034147033</v>
      </c>
      <c r="AZ137" s="28">
        <v>34547</v>
      </c>
      <c r="BA137" s="63">
        <v>0.81638584965852967</v>
      </c>
    </row>
    <row r="138" spans="2:53" ht="13.5" customHeight="1">
      <c r="B138" s="282">
        <v>45</v>
      </c>
      <c r="C138" s="343" t="s">
        <v>41</v>
      </c>
      <c r="D138" s="54" t="s">
        <v>134</v>
      </c>
      <c r="E138" s="175">
        <v>26</v>
      </c>
      <c r="F138" s="176">
        <v>4</v>
      </c>
      <c r="G138" s="174">
        <f t="shared" si="86"/>
        <v>0.15384615384615385</v>
      </c>
      <c r="H138" s="176">
        <v>22</v>
      </c>
      <c r="I138" s="174">
        <f t="shared" si="87"/>
        <v>0.84615384615384615</v>
      </c>
      <c r="J138" s="175">
        <v>61</v>
      </c>
      <c r="K138" s="176">
        <v>12</v>
      </c>
      <c r="L138" s="174">
        <f t="shared" si="88"/>
        <v>0.19672131147540983</v>
      </c>
      <c r="M138" s="176">
        <v>49</v>
      </c>
      <c r="N138" s="174">
        <f t="shared" si="89"/>
        <v>0.80327868852459017</v>
      </c>
      <c r="O138" s="175">
        <v>3260</v>
      </c>
      <c r="P138" s="176">
        <v>951</v>
      </c>
      <c r="Q138" s="174">
        <f t="shared" si="90"/>
        <v>0.29171779141104293</v>
      </c>
      <c r="R138" s="176">
        <v>2309</v>
      </c>
      <c r="S138" s="174">
        <f t="shared" si="91"/>
        <v>0.70828220858895707</v>
      </c>
      <c r="T138" s="175">
        <v>2601</v>
      </c>
      <c r="U138" s="176">
        <v>656</v>
      </c>
      <c r="V138" s="174">
        <f t="shared" si="92"/>
        <v>0.25221068819684739</v>
      </c>
      <c r="W138" s="176">
        <v>1945</v>
      </c>
      <c r="X138" s="174">
        <f t="shared" si="93"/>
        <v>0.74778931180315267</v>
      </c>
      <c r="Y138" s="175">
        <v>1536</v>
      </c>
      <c r="Z138" s="176">
        <v>335</v>
      </c>
      <c r="AA138" s="174">
        <f t="shared" si="94"/>
        <v>0.21809895833333334</v>
      </c>
      <c r="AB138" s="176">
        <v>1201</v>
      </c>
      <c r="AC138" s="174">
        <f t="shared" si="95"/>
        <v>0.78190104166666663</v>
      </c>
      <c r="AD138" s="175">
        <v>625</v>
      </c>
      <c r="AE138" s="176">
        <v>100</v>
      </c>
      <c r="AF138" s="174">
        <f t="shared" si="96"/>
        <v>0.16</v>
      </c>
      <c r="AG138" s="176">
        <v>525</v>
      </c>
      <c r="AH138" s="174">
        <f t="shared" si="97"/>
        <v>0.84</v>
      </c>
      <c r="AI138" s="175">
        <v>157</v>
      </c>
      <c r="AJ138" s="176">
        <v>7</v>
      </c>
      <c r="AK138" s="174">
        <f t="shared" si="98"/>
        <v>4.4585987261146494E-2</v>
      </c>
      <c r="AL138" s="176">
        <v>150</v>
      </c>
      <c r="AM138" s="174">
        <f t="shared" si="99"/>
        <v>0.95541401273885351</v>
      </c>
      <c r="AN138" s="175">
        <f t="shared" si="100"/>
        <v>8266</v>
      </c>
      <c r="AO138" s="176">
        <f t="shared" si="84"/>
        <v>2065</v>
      </c>
      <c r="AP138" s="174">
        <f t="shared" si="101"/>
        <v>0.24981853375272201</v>
      </c>
      <c r="AQ138" s="203">
        <f t="shared" si="85"/>
        <v>6201</v>
      </c>
      <c r="AR138" s="174">
        <f t="shared" si="102"/>
        <v>0.75018146624727799</v>
      </c>
      <c r="AS138" s="69"/>
      <c r="AT138" s="282">
        <v>45</v>
      </c>
      <c r="AU138" s="343" t="s">
        <v>41</v>
      </c>
      <c r="AV138" s="8" t="s">
        <v>134</v>
      </c>
      <c r="AW138" s="140">
        <v>7872</v>
      </c>
      <c r="AX138" s="28">
        <v>1889</v>
      </c>
      <c r="AY138" s="63">
        <v>0.23996443089430894</v>
      </c>
      <c r="AZ138" s="28">
        <v>5983</v>
      </c>
      <c r="BA138" s="63">
        <v>0.76003556910569103</v>
      </c>
    </row>
    <row r="139" spans="2:53" ht="13.5" customHeight="1">
      <c r="B139" s="283"/>
      <c r="C139" s="344"/>
      <c r="D139" s="49" t="s">
        <v>135</v>
      </c>
      <c r="E139" s="224">
        <v>25</v>
      </c>
      <c r="F139" s="212">
        <v>0</v>
      </c>
      <c r="G139" s="199">
        <f t="shared" si="86"/>
        <v>0</v>
      </c>
      <c r="H139" s="212">
        <v>25</v>
      </c>
      <c r="I139" s="199">
        <f t="shared" si="87"/>
        <v>1</v>
      </c>
      <c r="J139" s="224">
        <v>35</v>
      </c>
      <c r="K139" s="212">
        <v>0</v>
      </c>
      <c r="L139" s="199">
        <f t="shared" si="88"/>
        <v>0</v>
      </c>
      <c r="M139" s="212">
        <v>35</v>
      </c>
      <c r="N139" s="199">
        <f t="shared" si="89"/>
        <v>1</v>
      </c>
      <c r="O139" s="224">
        <v>2350</v>
      </c>
      <c r="P139" s="212">
        <v>24</v>
      </c>
      <c r="Q139" s="199">
        <f t="shared" si="90"/>
        <v>1.0212765957446808E-2</v>
      </c>
      <c r="R139" s="212">
        <v>2326</v>
      </c>
      <c r="S139" s="199">
        <f t="shared" si="91"/>
        <v>0.9897872340425532</v>
      </c>
      <c r="T139" s="224">
        <v>1775</v>
      </c>
      <c r="U139" s="212">
        <v>17</v>
      </c>
      <c r="V139" s="199">
        <f t="shared" si="92"/>
        <v>9.5774647887323944E-3</v>
      </c>
      <c r="W139" s="212">
        <v>1758</v>
      </c>
      <c r="X139" s="199">
        <f t="shared" si="93"/>
        <v>0.99042253521126755</v>
      </c>
      <c r="Y139" s="224">
        <v>1238</v>
      </c>
      <c r="Z139" s="212">
        <v>14</v>
      </c>
      <c r="AA139" s="199">
        <f t="shared" si="94"/>
        <v>1.1308562197092083E-2</v>
      </c>
      <c r="AB139" s="212">
        <v>1224</v>
      </c>
      <c r="AC139" s="199">
        <f t="shared" si="95"/>
        <v>0.98869143780290791</v>
      </c>
      <c r="AD139" s="224">
        <v>656</v>
      </c>
      <c r="AE139" s="212">
        <v>3</v>
      </c>
      <c r="AF139" s="199">
        <f t="shared" si="96"/>
        <v>4.5731707317073168E-3</v>
      </c>
      <c r="AG139" s="212">
        <v>653</v>
      </c>
      <c r="AH139" s="199">
        <f t="shared" si="97"/>
        <v>0.99542682926829273</v>
      </c>
      <c r="AI139" s="224">
        <v>183</v>
      </c>
      <c r="AJ139" s="212">
        <v>2</v>
      </c>
      <c r="AK139" s="199">
        <f t="shared" si="98"/>
        <v>1.092896174863388E-2</v>
      </c>
      <c r="AL139" s="212">
        <v>181</v>
      </c>
      <c r="AM139" s="199">
        <f t="shared" si="99"/>
        <v>0.98907103825136611</v>
      </c>
      <c r="AN139" s="224">
        <f t="shared" si="100"/>
        <v>6262</v>
      </c>
      <c r="AO139" s="212">
        <f t="shared" si="84"/>
        <v>60</v>
      </c>
      <c r="AP139" s="199">
        <f t="shared" si="101"/>
        <v>9.5816033216224849E-3</v>
      </c>
      <c r="AQ139" s="211">
        <f t="shared" si="85"/>
        <v>6202</v>
      </c>
      <c r="AR139" s="199">
        <f t="shared" si="102"/>
        <v>0.9904183966783775</v>
      </c>
      <c r="AS139" s="69"/>
      <c r="AT139" s="283"/>
      <c r="AU139" s="344"/>
      <c r="AV139" s="8" t="s">
        <v>135</v>
      </c>
      <c r="AW139" s="140">
        <v>6657</v>
      </c>
      <c r="AX139" s="28">
        <v>74</v>
      </c>
      <c r="AY139" s="63">
        <v>1.1116118371638877E-2</v>
      </c>
      <c r="AZ139" s="28">
        <v>6583</v>
      </c>
      <c r="BA139" s="63">
        <v>0.98888388162836116</v>
      </c>
    </row>
    <row r="140" spans="2:53" ht="13.5" customHeight="1">
      <c r="B140" s="284"/>
      <c r="C140" s="345"/>
      <c r="D140" s="53" t="s">
        <v>67</v>
      </c>
      <c r="E140" s="181">
        <v>51</v>
      </c>
      <c r="F140" s="182">
        <v>4</v>
      </c>
      <c r="G140" s="180">
        <f t="shared" si="86"/>
        <v>7.8431372549019607E-2</v>
      </c>
      <c r="H140" s="182">
        <v>47</v>
      </c>
      <c r="I140" s="180">
        <f t="shared" si="87"/>
        <v>0.92156862745098034</v>
      </c>
      <c r="J140" s="181">
        <v>96</v>
      </c>
      <c r="K140" s="182">
        <v>12</v>
      </c>
      <c r="L140" s="180">
        <f t="shared" si="88"/>
        <v>0.125</v>
      </c>
      <c r="M140" s="182">
        <v>84</v>
      </c>
      <c r="N140" s="180">
        <f t="shared" si="89"/>
        <v>0.875</v>
      </c>
      <c r="O140" s="181">
        <v>5610</v>
      </c>
      <c r="P140" s="182">
        <v>975</v>
      </c>
      <c r="Q140" s="180">
        <f t="shared" si="90"/>
        <v>0.17379679144385027</v>
      </c>
      <c r="R140" s="182">
        <v>4635</v>
      </c>
      <c r="S140" s="180">
        <f t="shared" si="91"/>
        <v>0.8262032085561497</v>
      </c>
      <c r="T140" s="181">
        <v>4376</v>
      </c>
      <c r="U140" s="182">
        <v>673</v>
      </c>
      <c r="V140" s="180">
        <f t="shared" si="92"/>
        <v>0.15379341864716636</v>
      </c>
      <c r="W140" s="182">
        <v>3703</v>
      </c>
      <c r="X140" s="180">
        <f t="shared" si="93"/>
        <v>0.84620658135283366</v>
      </c>
      <c r="Y140" s="181">
        <v>2774</v>
      </c>
      <c r="Z140" s="182">
        <v>349</v>
      </c>
      <c r="AA140" s="180">
        <f t="shared" si="94"/>
        <v>0.12581110310021629</v>
      </c>
      <c r="AB140" s="182">
        <v>2425</v>
      </c>
      <c r="AC140" s="180">
        <f t="shared" si="95"/>
        <v>0.87418889689978374</v>
      </c>
      <c r="AD140" s="181">
        <v>1281</v>
      </c>
      <c r="AE140" s="182">
        <v>103</v>
      </c>
      <c r="AF140" s="180">
        <f t="shared" si="96"/>
        <v>8.0405932864949264E-2</v>
      </c>
      <c r="AG140" s="182">
        <v>1178</v>
      </c>
      <c r="AH140" s="180">
        <f t="shared" si="97"/>
        <v>0.91959406713505076</v>
      </c>
      <c r="AI140" s="181">
        <v>340</v>
      </c>
      <c r="AJ140" s="182">
        <v>9</v>
      </c>
      <c r="AK140" s="180">
        <f t="shared" si="98"/>
        <v>2.6470588235294117E-2</v>
      </c>
      <c r="AL140" s="182">
        <v>331</v>
      </c>
      <c r="AM140" s="180">
        <f t="shared" si="99"/>
        <v>0.97352941176470587</v>
      </c>
      <c r="AN140" s="181">
        <f t="shared" si="100"/>
        <v>14528</v>
      </c>
      <c r="AO140" s="182">
        <f t="shared" si="84"/>
        <v>2125</v>
      </c>
      <c r="AP140" s="180">
        <f t="shared" si="101"/>
        <v>0.14626927312775331</v>
      </c>
      <c r="AQ140" s="220">
        <f t="shared" si="85"/>
        <v>12403</v>
      </c>
      <c r="AR140" s="180">
        <f t="shared" si="102"/>
        <v>0.85373072687224671</v>
      </c>
      <c r="AS140" s="69"/>
      <c r="AT140" s="284"/>
      <c r="AU140" s="345"/>
      <c r="AV140" s="110" t="s">
        <v>67</v>
      </c>
      <c r="AW140" s="140">
        <v>14529</v>
      </c>
      <c r="AX140" s="28">
        <v>1963</v>
      </c>
      <c r="AY140" s="63">
        <v>0.13510909216050657</v>
      </c>
      <c r="AZ140" s="28">
        <v>12566</v>
      </c>
      <c r="BA140" s="63">
        <v>0.86489090783949341</v>
      </c>
    </row>
    <row r="141" spans="2:53" ht="13.5" customHeight="1">
      <c r="B141" s="282">
        <v>46</v>
      </c>
      <c r="C141" s="343" t="s">
        <v>21</v>
      </c>
      <c r="D141" s="54" t="s">
        <v>134</v>
      </c>
      <c r="E141" s="175">
        <v>5</v>
      </c>
      <c r="F141" s="176">
        <v>0</v>
      </c>
      <c r="G141" s="174">
        <f t="shared" si="86"/>
        <v>0</v>
      </c>
      <c r="H141" s="176">
        <v>5</v>
      </c>
      <c r="I141" s="174">
        <f t="shared" si="87"/>
        <v>1</v>
      </c>
      <c r="J141" s="175">
        <v>42</v>
      </c>
      <c r="K141" s="176">
        <v>10</v>
      </c>
      <c r="L141" s="174">
        <f t="shared" si="88"/>
        <v>0.23809523809523808</v>
      </c>
      <c r="M141" s="176">
        <v>32</v>
      </c>
      <c r="N141" s="174">
        <f t="shared" si="89"/>
        <v>0.76190476190476186</v>
      </c>
      <c r="O141" s="175">
        <v>4825</v>
      </c>
      <c r="P141" s="176">
        <v>1156</v>
      </c>
      <c r="Q141" s="174">
        <f t="shared" si="90"/>
        <v>0.23958549222797929</v>
      </c>
      <c r="R141" s="176">
        <v>3669</v>
      </c>
      <c r="S141" s="174">
        <f t="shared" si="91"/>
        <v>0.76041450777202069</v>
      </c>
      <c r="T141" s="175">
        <v>3713</v>
      </c>
      <c r="U141" s="176">
        <v>848</v>
      </c>
      <c r="V141" s="174">
        <f t="shared" si="92"/>
        <v>0.22838674925935901</v>
      </c>
      <c r="W141" s="176">
        <v>2865</v>
      </c>
      <c r="X141" s="174">
        <f t="shared" si="93"/>
        <v>0.77161325074064102</v>
      </c>
      <c r="Y141" s="175">
        <v>2057</v>
      </c>
      <c r="Z141" s="176">
        <v>404</v>
      </c>
      <c r="AA141" s="174">
        <f t="shared" si="94"/>
        <v>0.1964025279533301</v>
      </c>
      <c r="AB141" s="176">
        <v>1653</v>
      </c>
      <c r="AC141" s="174">
        <f t="shared" si="95"/>
        <v>0.80359747204666987</v>
      </c>
      <c r="AD141" s="175">
        <v>862</v>
      </c>
      <c r="AE141" s="176">
        <v>138</v>
      </c>
      <c r="AF141" s="174">
        <f t="shared" si="96"/>
        <v>0.16009280742459397</v>
      </c>
      <c r="AG141" s="176">
        <v>724</v>
      </c>
      <c r="AH141" s="174">
        <f t="shared" si="97"/>
        <v>0.83990719257540603</v>
      </c>
      <c r="AI141" s="175">
        <v>252</v>
      </c>
      <c r="AJ141" s="176">
        <v>24</v>
      </c>
      <c r="AK141" s="174">
        <f t="shared" si="98"/>
        <v>9.5238095238095233E-2</v>
      </c>
      <c r="AL141" s="176">
        <v>228</v>
      </c>
      <c r="AM141" s="174">
        <f t="shared" si="99"/>
        <v>0.90476190476190477</v>
      </c>
      <c r="AN141" s="175">
        <f t="shared" si="100"/>
        <v>11756</v>
      </c>
      <c r="AO141" s="176">
        <f t="shared" si="84"/>
        <v>2580</v>
      </c>
      <c r="AP141" s="174">
        <f t="shared" si="101"/>
        <v>0.21946240217761143</v>
      </c>
      <c r="AQ141" s="203">
        <f t="shared" si="85"/>
        <v>9176</v>
      </c>
      <c r="AR141" s="174">
        <f t="shared" si="102"/>
        <v>0.78053759782238852</v>
      </c>
      <c r="AS141" s="69"/>
      <c r="AT141" s="282">
        <v>46</v>
      </c>
      <c r="AU141" s="343" t="s">
        <v>21</v>
      </c>
      <c r="AV141" s="8" t="s">
        <v>134</v>
      </c>
      <c r="AW141" s="140">
        <v>11312</v>
      </c>
      <c r="AX141" s="28">
        <v>2564</v>
      </c>
      <c r="AY141" s="63">
        <v>0.22666195190947666</v>
      </c>
      <c r="AZ141" s="28">
        <v>8748</v>
      </c>
      <c r="BA141" s="63">
        <v>0.77333804809052331</v>
      </c>
    </row>
    <row r="142" spans="2:53" ht="13.5" customHeight="1">
      <c r="B142" s="283"/>
      <c r="C142" s="344"/>
      <c r="D142" s="49" t="s">
        <v>135</v>
      </c>
      <c r="E142" s="224">
        <v>6</v>
      </c>
      <c r="F142" s="212">
        <v>0</v>
      </c>
      <c r="G142" s="199">
        <f t="shared" si="86"/>
        <v>0</v>
      </c>
      <c r="H142" s="212">
        <v>6</v>
      </c>
      <c r="I142" s="199">
        <f t="shared" si="87"/>
        <v>1</v>
      </c>
      <c r="J142" s="224">
        <v>27</v>
      </c>
      <c r="K142" s="212">
        <v>0</v>
      </c>
      <c r="L142" s="199">
        <f t="shared" si="88"/>
        <v>0</v>
      </c>
      <c r="M142" s="212">
        <v>27</v>
      </c>
      <c r="N142" s="199">
        <f t="shared" si="89"/>
        <v>1</v>
      </c>
      <c r="O142" s="224">
        <v>2778</v>
      </c>
      <c r="P142" s="212">
        <v>43</v>
      </c>
      <c r="Q142" s="199">
        <f t="shared" si="90"/>
        <v>1.5478761699064075E-2</v>
      </c>
      <c r="R142" s="212">
        <v>2735</v>
      </c>
      <c r="S142" s="199">
        <f t="shared" si="91"/>
        <v>0.98452123830093596</v>
      </c>
      <c r="T142" s="224">
        <v>1954</v>
      </c>
      <c r="U142" s="212">
        <v>18</v>
      </c>
      <c r="V142" s="199">
        <f t="shared" si="92"/>
        <v>9.2118730808597744E-3</v>
      </c>
      <c r="W142" s="212">
        <v>1936</v>
      </c>
      <c r="X142" s="199">
        <f t="shared" si="93"/>
        <v>0.9907881269191402</v>
      </c>
      <c r="Y142" s="224">
        <v>1411</v>
      </c>
      <c r="Z142" s="212">
        <v>11</v>
      </c>
      <c r="AA142" s="199">
        <f t="shared" si="94"/>
        <v>7.7958894401133948E-3</v>
      </c>
      <c r="AB142" s="212">
        <v>1400</v>
      </c>
      <c r="AC142" s="199">
        <f t="shared" si="95"/>
        <v>0.99220411055988655</v>
      </c>
      <c r="AD142" s="224">
        <v>740</v>
      </c>
      <c r="AE142" s="212">
        <v>9</v>
      </c>
      <c r="AF142" s="199">
        <f t="shared" si="96"/>
        <v>1.2162162162162163E-2</v>
      </c>
      <c r="AG142" s="212">
        <v>731</v>
      </c>
      <c r="AH142" s="199">
        <f t="shared" si="97"/>
        <v>0.98783783783783785</v>
      </c>
      <c r="AI142" s="224">
        <v>271</v>
      </c>
      <c r="AJ142" s="212">
        <v>0</v>
      </c>
      <c r="AK142" s="199">
        <f t="shared" si="98"/>
        <v>0</v>
      </c>
      <c r="AL142" s="212">
        <v>271</v>
      </c>
      <c r="AM142" s="199">
        <f t="shared" si="99"/>
        <v>1</v>
      </c>
      <c r="AN142" s="224">
        <f t="shared" si="100"/>
        <v>7187</v>
      </c>
      <c r="AO142" s="212">
        <f t="shared" si="84"/>
        <v>81</v>
      </c>
      <c r="AP142" s="199">
        <f t="shared" si="101"/>
        <v>1.1270349241686378E-2</v>
      </c>
      <c r="AQ142" s="211">
        <f t="shared" si="85"/>
        <v>7106</v>
      </c>
      <c r="AR142" s="199">
        <f t="shared" si="102"/>
        <v>0.98872965075831365</v>
      </c>
      <c r="AS142" s="69"/>
      <c r="AT142" s="283"/>
      <c r="AU142" s="344"/>
      <c r="AV142" s="8" t="s">
        <v>135</v>
      </c>
      <c r="AW142" s="140">
        <v>7558</v>
      </c>
      <c r="AX142" s="28">
        <v>89</v>
      </c>
      <c r="AY142" s="63">
        <v>1.1775602011114052E-2</v>
      </c>
      <c r="AZ142" s="28">
        <v>7469</v>
      </c>
      <c r="BA142" s="63">
        <v>0.98822439798888595</v>
      </c>
    </row>
    <row r="143" spans="2:53" ht="13.5" customHeight="1">
      <c r="B143" s="284"/>
      <c r="C143" s="345"/>
      <c r="D143" s="53" t="s">
        <v>67</v>
      </c>
      <c r="E143" s="181">
        <v>11</v>
      </c>
      <c r="F143" s="182">
        <v>0</v>
      </c>
      <c r="G143" s="180">
        <f t="shared" si="86"/>
        <v>0</v>
      </c>
      <c r="H143" s="182">
        <v>11</v>
      </c>
      <c r="I143" s="180">
        <f t="shared" si="87"/>
        <v>1</v>
      </c>
      <c r="J143" s="181">
        <v>69</v>
      </c>
      <c r="K143" s="182">
        <v>10</v>
      </c>
      <c r="L143" s="180">
        <f t="shared" si="88"/>
        <v>0.14492753623188406</v>
      </c>
      <c r="M143" s="182">
        <v>59</v>
      </c>
      <c r="N143" s="180">
        <f t="shared" si="89"/>
        <v>0.85507246376811596</v>
      </c>
      <c r="O143" s="181">
        <v>7603</v>
      </c>
      <c r="P143" s="182">
        <v>1199</v>
      </c>
      <c r="Q143" s="180">
        <f t="shared" si="90"/>
        <v>0.15770090753649876</v>
      </c>
      <c r="R143" s="182">
        <v>6404</v>
      </c>
      <c r="S143" s="180">
        <f t="shared" si="91"/>
        <v>0.84229909246350121</v>
      </c>
      <c r="T143" s="181">
        <v>5667</v>
      </c>
      <c r="U143" s="182">
        <v>866</v>
      </c>
      <c r="V143" s="180">
        <f t="shared" si="92"/>
        <v>0.15281454032115757</v>
      </c>
      <c r="W143" s="182">
        <v>4801</v>
      </c>
      <c r="X143" s="180">
        <f t="shared" si="93"/>
        <v>0.8471854596788424</v>
      </c>
      <c r="Y143" s="181">
        <v>3468</v>
      </c>
      <c r="Z143" s="182">
        <v>415</v>
      </c>
      <c r="AA143" s="180">
        <f t="shared" si="94"/>
        <v>0.11966551326412918</v>
      </c>
      <c r="AB143" s="182">
        <v>3053</v>
      </c>
      <c r="AC143" s="180">
        <f t="shared" si="95"/>
        <v>0.88033448673587078</v>
      </c>
      <c r="AD143" s="181">
        <v>1602</v>
      </c>
      <c r="AE143" s="182">
        <v>147</v>
      </c>
      <c r="AF143" s="180">
        <f t="shared" si="96"/>
        <v>9.1760299625468167E-2</v>
      </c>
      <c r="AG143" s="182">
        <v>1455</v>
      </c>
      <c r="AH143" s="180">
        <f t="shared" si="97"/>
        <v>0.90823970037453183</v>
      </c>
      <c r="AI143" s="181">
        <v>523</v>
      </c>
      <c r="AJ143" s="182">
        <v>24</v>
      </c>
      <c r="AK143" s="180">
        <f t="shared" si="98"/>
        <v>4.5889101338432124E-2</v>
      </c>
      <c r="AL143" s="182">
        <v>499</v>
      </c>
      <c r="AM143" s="180">
        <f t="shared" si="99"/>
        <v>0.95411089866156784</v>
      </c>
      <c r="AN143" s="181">
        <f t="shared" si="100"/>
        <v>18943</v>
      </c>
      <c r="AO143" s="182">
        <f t="shared" si="84"/>
        <v>2661</v>
      </c>
      <c r="AP143" s="180">
        <f t="shared" si="101"/>
        <v>0.14047405374016786</v>
      </c>
      <c r="AQ143" s="220">
        <f t="shared" si="85"/>
        <v>16282</v>
      </c>
      <c r="AR143" s="180">
        <f t="shared" si="102"/>
        <v>0.85952594625983214</v>
      </c>
      <c r="AS143" s="69"/>
      <c r="AT143" s="284"/>
      <c r="AU143" s="345"/>
      <c r="AV143" s="110" t="s">
        <v>67</v>
      </c>
      <c r="AW143" s="140">
        <v>18870</v>
      </c>
      <c r="AX143" s="28">
        <v>2653</v>
      </c>
      <c r="AY143" s="63">
        <v>0.14059353471118177</v>
      </c>
      <c r="AZ143" s="28">
        <v>16217</v>
      </c>
      <c r="BA143" s="63">
        <v>0.85940646528881826</v>
      </c>
    </row>
    <row r="144" spans="2:53" ht="13.5" customHeight="1">
      <c r="B144" s="282">
        <v>47</v>
      </c>
      <c r="C144" s="343" t="s">
        <v>13</v>
      </c>
      <c r="D144" s="54" t="s">
        <v>134</v>
      </c>
      <c r="E144" s="175">
        <v>13</v>
      </c>
      <c r="F144" s="176">
        <v>0</v>
      </c>
      <c r="G144" s="174">
        <f t="shared" si="86"/>
        <v>0</v>
      </c>
      <c r="H144" s="176">
        <v>13</v>
      </c>
      <c r="I144" s="174">
        <f t="shared" si="87"/>
        <v>1</v>
      </c>
      <c r="J144" s="175">
        <v>52</v>
      </c>
      <c r="K144" s="176">
        <v>9</v>
      </c>
      <c r="L144" s="174">
        <f t="shared" si="88"/>
        <v>0.17307692307692307</v>
      </c>
      <c r="M144" s="176">
        <v>43</v>
      </c>
      <c r="N144" s="174">
        <f t="shared" si="89"/>
        <v>0.82692307692307687</v>
      </c>
      <c r="O144" s="175">
        <v>9527</v>
      </c>
      <c r="P144" s="176">
        <v>2306</v>
      </c>
      <c r="Q144" s="174">
        <f t="shared" si="90"/>
        <v>0.24204891361393932</v>
      </c>
      <c r="R144" s="176">
        <v>7221</v>
      </c>
      <c r="S144" s="174">
        <f t="shared" si="91"/>
        <v>0.75795108638606068</v>
      </c>
      <c r="T144" s="175">
        <v>7931</v>
      </c>
      <c r="U144" s="176">
        <v>1757</v>
      </c>
      <c r="V144" s="174">
        <f t="shared" si="92"/>
        <v>0.22153574580759047</v>
      </c>
      <c r="W144" s="176">
        <v>6174</v>
      </c>
      <c r="X144" s="174">
        <f t="shared" si="93"/>
        <v>0.7784642541924095</v>
      </c>
      <c r="Y144" s="175">
        <v>4244</v>
      </c>
      <c r="Z144" s="176">
        <v>820</v>
      </c>
      <c r="AA144" s="174">
        <f t="shared" si="94"/>
        <v>0.19321394910461828</v>
      </c>
      <c r="AB144" s="176">
        <v>3424</v>
      </c>
      <c r="AC144" s="174">
        <f t="shared" si="95"/>
        <v>0.80678605089538169</v>
      </c>
      <c r="AD144" s="175">
        <v>1572</v>
      </c>
      <c r="AE144" s="176">
        <v>209</v>
      </c>
      <c r="AF144" s="174">
        <f t="shared" si="96"/>
        <v>0.13295165394402036</v>
      </c>
      <c r="AG144" s="176">
        <v>1363</v>
      </c>
      <c r="AH144" s="174">
        <f t="shared" si="97"/>
        <v>0.86704834605597969</v>
      </c>
      <c r="AI144" s="175">
        <v>353</v>
      </c>
      <c r="AJ144" s="176">
        <v>28</v>
      </c>
      <c r="AK144" s="174">
        <f t="shared" si="98"/>
        <v>7.9320113314447591E-2</v>
      </c>
      <c r="AL144" s="176">
        <v>325</v>
      </c>
      <c r="AM144" s="174">
        <f t="shared" si="99"/>
        <v>0.92067988668555245</v>
      </c>
      <c r="AN144" s="175">
        <f t="shared" si="100"/>
        <v>23692</v>
      </c>
      <c r="AO144" s="176">
        <f t="shared" si="84"/>
        <v>5129</v>
      </c>
      <c r="AP144" s="174">
        <f t="shared" si="101"/>
        <v>0.21648657774776295</v>
      </c>
      <c r="AQ144" s="203">
        <f t="shared" si="85"/>
        <v>18563</v>
      </c>
      <c r="AR144" s="174">
        <f t="shared" si="102"/>
        <v>0.78351342225223708</v>
      </c>
      <c r="AS144" s="69"/>
      <c r="AT144" s="282">
        <v>47</v>
      </c>
      <c r="AU144" s="343" t="s">
        <v>13</v>
      </c>
      <c r="AV144" s="8" t="s">
        <v>134</v>
      </c>
      <c r="AW144" s="140">
        <v>22757</v>
      </c>
      <c r="AX144" s="28">
        <v>5236</v>
      </c>
      <c r="AY144" s="63">
        <v>0.2300830513688096</v>
      </c>
      <c r="AZ144" s="28">
        <v>17521</v>
      </c>
      <c r="BA144" s="63">
        <v>0.76991694863119042</v>
      </c>
    </row>
    <row r="145" spans="2:53" ht="13.5" customHeight="1">
      <c r="B145" s="283"/>
      <c r="C145" s="344"/>
      <c r="D145" s="49" t="s">
        <v>135</v>
      </c>
      <c r="E145" s="224">
        <v>4</v>
      </c>
      <c r="F145" s="212">
        <v>0</v>
      </c>
      <c r="G145" s="199">
        <f t="shared" si="86"/>
        <v>0</v>
      </c>
      <c r="H145" s="212">
        <v>4</v>
      </c>
      <c r="I145" s="199">
        <f t="shared" si="87"/>
        <v>1</v>
      </c>
      <c r="J145" s="224">
        <v>34</v>
      </c>
      <c r="K145" s="212">
        <v>0</v>
      </c>
      <c r="L145" s="199">
        <f t="shared" si="88"/>
        <v>0</v>
      </c>
      <c r="M145" s="212">
        <v>34</v>
      </c>
      <c r="N145" s="199">
        <f t="shared" si="89"/>
        <v>1</v>
      </c>
      <c r="O145" s="224">
        <v>6050</v>
      </c>
      <c r="P145" s="212">
        <v>88</v>
      </c>
      <c r="Q145" s="199">
        <f t="shared" si="90"/>
        <v>1.4545454545454545E-2</v>
      </c>
      <c r="R145" s="212">
        <v>5962</v>
      </c>
      <c r="S145" s="199">
        <f t="shared" si="91"/>
        <v>0.98545454545454547</v>
      </c>
      <c r="T145" s="224">
        <v>4730</v>
      </c>
      <c r="U145" s="212">
        <v>59</v>
      </c>
      <c r="V145" s="199">
        <f t="shared" si="92"/>
        <v>1.2473572938689217E-2</v>
      </c>
      <c r="W145" s="212">
        <v>4671</v>
      </c>
      <c r="X145" s="199">
        <f t="shared" si="93"/>
        <v>0.98752642706131077</v>
      </c>
      <c r="Y145" s="224">
        <v>2910</v>
      </c>
      <c r="Z145" s="212">
        <v>33</v>
      </c>
      <c r="AA145" s="199">
        <f t="shared" si="94"/>
        <v>1.134020618556701E-2</v>
      </c>
      <c r="AB145" s="212">
        <v>2877</v>
      </c>
      <c r="AC145" s="199">
        <f t="shared" si="95"/>
        <v>0.98865979381443303</v>
      </c>
      <c r="AD145" s="224">
        <v>1363</v>
      </c>
      <c r="AE145" s="212">
        <v>8</v>
      </c>
      <c r="AF145" s="199">
        <f t="shared" si="96"/>
        <v>5.8694057226705799E-3</v>
      </c>
      <c r="AG145" s="212">
        <v>1355</v>
      </c>
      <c r="AH145" s="199">
        <f t="shared" si="97"/>
        <v>0.99413059427732942</v>
      </c>
      <c r="AI145" s="224">
        <v>431</v>
      </c>
      <c r="AJ145" s="212">
        <v>3</v>
      </c>
      <c r="AK145" s="199">
        <f t="shared" si="98"/>
        <v>6.9605568445475635E-3</v>
      </c>
      <c r="AL145" s="212">
        <v>428</v>
      </c>
      <c r="AM145" s="199">
        <f t="shared" si="99"/>
        <v>0.99303944315545245</v>
      </c>
      <c r="AN145" s="224">
        <f t="shared" si="100"/>
        <v>15522</v>
      </c>
      <c r="AO145" s="212">
        <f t="shared" si="84"/>
        <v>191</v>
      </c>
      <c r="AP145" s="199">
        <f t="shared" si="101"/>
        <v>1.2305115320190697E-2</v>
      </c>
      <c r="AQ145" s="211">
        <f t="shared" si="85"/>
        <v>15331</v>
      </c>
      <c r="AR145" s="199">
        <f t="shared" si="102"/>
        <v>0.98769488467980926</v>
      </c>
      <c r="AS145" s="69"/>
      <c r="AT145" s="283"/>
      <c r="AU145" s="344"/>
      <c r="AV145" s="8" t="s">
        <v>135</v>
      </c>
      <c r="AW145" s="140">
        <v>16164</v>
      </c>
      <c r="AX145" s="28">
        <v>255</v>
      </c>
      <c r="AY145" s="63">
        <v>1.5775798069784706E-2</v>
      </c>
      <c r="AZ145" s="28">
        <v>15909</v>
      </c>
      <c r="BA145" s="63">
        <v>0.98422420193021531</v>
      </c>
    </row>
    <row r="146" spans="2:53" ht="13.5" customHeight="1">
      <c r="B146" s="284"/>
      <c r="C146" s="345"/>
      <c r="D146" s="53" t="s">
        <v>67</v>
      </c>
      <c r="E146" s="181">
        <v>17</v>
      </c>
      <c r="F146" s="182">
        <v>0</v>
      </c>
      <c r="G146" s="180">
        <f t="shared" si="86"/>
        <v>0</v>
      </c>
      <c r="H146" s="182">
        <v>17</v>
      </c>
      <c r="I146" s="180">
        <f t="shared" si="87"/>
        <v>1</v>
      </c>
      <c r="J146" s="181">
        <v>86</v>
      </c>
      <c r="K146" s="182">
        <v>9</v>
      </c>
      <c r="L146" s="180">
        <f t="shared" si="88"/>
        <v>0.10465116279069768</v>
      </c>
      <c r="M146" s="182">
        <v>77</v>
      </c>
      <c r="N146" s="180">
        <f t="shared" si="89"/>
        <v>0.89534883720930236</v>
      </c>
      <c r="O146" s="181">
        <v>15577</v>
      </c>
      <c r="P146" s="182">
        <v>2394</v>
      </c>
      <c r="Q146" s="180">
        <f t="shared" si="90"/>
        <v>0.15368812993516082</v>
      </c>
      <c r="R146" s="182">
        <v>13183</v>
      </c>
      <c r="S146" s="180">
        <f t="shared" si="91"/>
        <v>0.84631187006483921</v>
      </c>
      <c r="T146" s="181">
        <v>12661</v>
      </c>
      <c r="U146" s="182">
        <v>1816</v>
      </c>
      <c r="V146" s="180">
        <f t="shared" si="92"/>
        <v>0.14343258826317037</v>
      </c>
      <c r="W146" s="182">
        <v>10845</v>
      </c>
      <c r="X146" s="180">
        <f t="shared" si="93"/>
        <v>0.8565674117368296</v>
      </c>
      <c r="Y146" s="181">
        <v>7154</v>
      </c>
      <c r="Z146" s="182">
        <v>853</v>
      </c>
      <c r="AA146" s="180">
        <f t="shared" si="94"/>
        <v>0.11923399496785016</v>
      </c>
      <c r="AB146" s="182">
        <v>6301</v>
      </c>
      <c r="AC146" s="180">
        <f t="shared" si="95"/>
        <v>0.88076600503214986</v>
      </c>
      <c r="AD146" s="181">
        <v>2935</v>
      </c>
      <c r="AE146" s="182">
        <v>217</v>
      </c>
      <c r="AF146" s="180">
        <f t="shared" si="96"/>
        <v>7.3935264054514477E-2</v>
      </c>
      <c r="AG146" s="182">
        <v>2718</v>
      </c>
      <c r="AH146" s="180">
        <f t="shared" si="97"/>
        <v>0.92606473594548555</v>
      </c>
      <c r="AI146" s="181">
        <v>784</v>
      </c>
      <c r="AJ146" s="182">
        <v>31</v>
      </c>
      <c r="AK146" s="180">
        <f t="shared" si="98"/>
        <v>3.9540816326530615E-2</v>
      </c>
      <c r="AL146" s="182">
        <v>753</v>
      </c>
      <c r="AM146" s="180">
        <f t="shared" si="99"/>
        <v>0.96045918367346939</v>
      </c>
      <c r="AN146" s="181">
        <f t="shared" si="100"/>
        <v>39214</v>
      </c>
      <c r="AO146" s="182">
        <f t="shared" si="84"/>
        <v>5320</v>
      </c>
      <c r="AP146" s="180">
        <f t="shared" si="101"/>
        <v>0.13566583363084614</v>
      </c>
      <c r="AQ146" s="220">
        <f t="shared" si="85"/>
        <v>33894</v>
      </c>
      <c r="AR146" s="180">
        <f t="shared" si="102"/>
        <v>0.86433416636915383</v>
      </c>
      <c r="AS146" s="69"/>
      <c r="AT146" s="284"/>
      <c r="AU146" s="345"/>
      <c r="AV146" s="110" t="s">
        <v>67</v>
      </c>
      <c r="AW146" s="140">
        <v>38921</v>
      </c>
      <c r="AX146" s="28">
        <v>5491</v>
      </c>
      <c r="AY146" s="63">
        <v>0.14108065054854704</v>
      </c>
      <c r="AZ146" s="28">
        <v>33430</v>
      </c>
      <c r="BA146" s="63">
        <v>0.85891934945145298</v>
      </c>
    </row>
    <row r="147" spans="2:53" ht="13.5" customHeight="1">
      <c r="B147" s="282">
        <v>48</v>
      </c>
      <c r="C147" s="343" t="s">
        <v>22</v>
      </c>
      <c r="D147" s="54" t="s">
        <v>134</v>
      </c>
      <c r="E147" s="175">
        <v>6</v>
      </c>
      <c r="F147" s="176">
        <v>1</v>
      </c>
      <c r="G147" s="174">
        <f t="shared" si="86"/>
        <v>0.16666666666666666</v>
      </c>
      <c r="H147" s="176">
        <v>5</v>
      </c>
      <c r="I147" s="174">
        <f t="shared" si="87"/>
        <v>0.83333333333333337</v>
      </c>
      <c r="J147" s="175">
        <v>23</v>
      </c>
      <c r="K147" s="176">
        <v>4</v>
      </c>
      <c r="L147" s="174">
        <f t="shared" si="88"/>
        <v>0.17391304347826086</v>
      </c>
      <c r="M147" s="176">
        <v>19</v>
      </c>
      <c r="N147" s="174">
        <f t="shared" si="89"/>
        <v>0.82608695652173914</v>
      </c>
      <c r="O147" s="175">
        <v>5555</v>
      </c>
      <c r="P147" s="176">
        <v>1472</v>
      </c>
      <c r="Q147" s="174">
        <f t="shared" si="90"/>
        <v>0.26498649864986501</v>
      </c>
      <c r="R147" s="176">
        <v>4083</v>
      </c>
      <c r="S147" s="174">
        <f t="shared" si="91"/>
        <v>0.73501350135013499</v>
      </c>
      <c r="T147" s="175">
        <v>4470</v>
      </c>
      <c r="U147" s="176">
        <v>1060</v>
      </c>
      <c r="V147" s="174">
        <f t="shared" si="92"/>
        <v>0.23713646532438479</v>
      </c>
      <c r="W147" s="176">
        <v>3410</v>
      </c>
      <c r="X147" s="174">
        <f t="shared" si="93"/>
        <v>0.76286353467561518</v>
      </c>
      <c r="Y147" s="175">
        <v>2372</v>
      </c>
      <c r="Z147" s="176">
        <v>468</v>
      </c>
      <c r="AA147" s="174">
        <f t="shared" si="94"/>
        <v>0.1973018549747049</v>
      </c>
      <c r="AB147" s="176">
        <v>1904</v>
      </c>
      <c r="AC147" s="174">
        <f t="shared" si="95"/>
        <v>0.80269814502529513</v>
      </c>
      <c r="AD147" s="175">
        <v>959</v>
      </c>
      <c r="AE147" s="176">
        <v>137</v>
      </c>
      <c r="AF147" s="174">
        <f t="shared" si="96"/>
        <v>0.14285714285714285</v>
      </c>
      <c r="AG147" s="176">
        <v>822</v>
      </c>
      <c r="AH147" s="174">
        <f t="shared" si="97"/>
        <v>0.8571428571428571</v>
      </c>
      <c r="AI147" s="175">
        <v>308</v>
      </c>
      <c r="AJ147" s="176">
        <v>22</v>
      </c>
      <c r="AK147" s="174">
        <f t="shared" si="98"/>
        <v>7.1428571428571425E-2</v>
      </c>
      <c r="AL147" s="176">
        <v>286</v>
      </c>
      <c r="AM147" s="174">
        <f t="shared" si="99"/>
        <v>0.9285714285714286</v>
      </c>
      <c r="AN147" s="175">
        <f t="shared" si="100"/>
        <v>13693</v>
      </c>
      <c r="AO147" s="176">
        <f t="shared" si="84"/>
        <v>3164</v>
      </c>
      <c r="AP147" s="174">
        <f t="shared" si="101"/>
        <v>0.23106696852406339</v>
      </c>
      <c r="AQ147" s="203">
        <f t="shared" si="85"/>
        <v>10529</v>
      </c>
      <c r="AR147" s="174">
        <f t="shared" si="102"/>
        <v>0.76893303147593661</v>
      </c>
      <c r="AS147" s="69"/>
      <c r="AT147" s="282">
        <v>48</v>
      </c>
      <c r="AU147" s="343" t="s">
        <v>22</v>
      </c>
      <c r="AV147" s="8" t="s">
        <v>134</v>
      </c>
      <c r="AW147" s="140">
        <v>13220</v>
      </c>
      <c r="AX147" s="28">
        <v>3245</v>
      </c>
      <c r="AY147" s="63">
        <v>0.24546142208774585</v>
      </c>
      <c r="AZ147" s="28">
        <v>9975</v>
      </c>
      <c r="BA147" s="63">
        <v>0.7545385779122542</v>
      </c>
    </row>
    <row r="148" spans="2:53" ht="13.5" customHeight="1">
      <c r="B148" s="283"/>
      <c r="C148" s="344"/>
      <c r="D148" s="49" t="s">
        <v>135</v>
      </c>
      <c r="E148" s="224">
        <v>7</v>
      </c>
      <c r="F148" s="212">
        <v>1</v>
      </c>
      <c r="G148" s="199">
        <f t="shared" si="86"/>
        <v>0.14285714285714285</v>
      </c>
      <c r="H148" s="212">
        <v>6</v>
      </c>
      <c r="I148" s="199">
        <f t="shared" si="87"/>
        <v>0.8571428571428571</v>
      </c>
      <c r="J148" s="224">
        <v>12</v>
      </c>
      <c r="K148" s="212">
        <v>2</v>
      </c>
      <c r="L148" s="199">
        <f t="shared" si="88"/>
        <v>0.16666666666666666</v>
      </c>
      <c r="M148" s="212">
        <v>10</v>
      </c>
      <c r="N148" s="199">
        <f t="shared" si="89"/>
        <v>0.83333333333333337</v>
      </c>
      <c r="O148" s="224">
        <v>2884</v>
      </c>
      <c r="P148" s="212">
        <v>229</v>
      </c>
      <c r="Q148" s="199">
        <f t="shared" si="90"/>
        <v>7.9403606102635235E-2</v>
      </c>
      <c r="R148" s="212">
        <v>2655</v>
      </c>
      <c r="S148" s="199">
        <f t="shared" si="91"/>
        <v>0.92059639389736481</v>
      </c>
      <c r="T148" s="224">
        <v>2121</v>
      </c>
      <c r="U148" s="212">
        <v>158</v>
      </c>
      <c r="V148" s="199">
        <f t="shared" si="92"/>
        <v>7.4493163602074489E-2</v>
      </c>
      <c r="W148" s="212">
        <v>1963</v>
      </c>
      <c r="X148" s="199">
        <f t="shared" si="93"/>
        <v>0.92550683639792553</v>
      </c>
      <c r="Y148" s="224">
        <v>1454</v>
      </c>
      <c r="Z148" s="212">
        <v>63</v>
      </c>
      <c r="AA148" s="199">
        <f t="shared" si="94"/>
        <v>4.3328748280605227E-2</v>
      </c>
      <c r="AB148" s="212">
        <v>1391</v>
      </c>
      <c r="AC148" s="199">
        <f t="shared" si="95"/>
        <v>0.95667125171939482</v>
      </c>
      <c r="AD148" s="224">
        <v>737</v>
      </c>
      <c r="AE148" s="212">
        <v>33</v>
      </c>
      <c r="AF148" s="199">
        <f t="shared" si="96"/>
        <v>4.4776119402985072E-2</v>
      </c>
      <c r="AG148" s="212">
        <v>704</v>
      </c>
      <c r="AH148" s="199">
        <f t="shared" si="97"/>
        <v>0.95522388059701491</v>
      </c>
      <c r="AI148" s="224">
        <v>282</v>
      </c>
      <c r="AJ148" s="212">
        <v>5</v>
      </c>
      <c r="AK148" s="199">
        <f t="shared" si="98"/>
        <v>1.7730496453900711E-2</v>
      </c>
      <c r="AL148" s="212">
        <v>277</v>
      </c>
      <c r="AM148" s="199">
        <f t="shared" si="99"/>
        <v>0.98226950354609932</v>
      </c>
      <c r="AN148" s="224">
        <f t="shared" si="100"/>
        <v>7497</v>
      </c>
      <c r="AO148" s="212">
        <f t="shared" si="84"/>
        <v>491</v>
      </c>
      <c r="AP148" s="199">
        <f t="shared" si="101"/>
        <v>6.5492863812191549E-2</v>
      </c>
      <c r="AQ148" s="211">
        <f t="shared" si="85"/>
        <v>7006</v>
      </c>
      <c r="AR148" s="199">
        <f t="shared" si="102"/>
        <v>0.93450713618780845</v>
      </c>
      <c r="AS148" s="69"/>
      <c r="AT148" s="283"/>
      <c r="AU148" s="344"/>
      <c r="AV148" s="8" t="s">
        <v>135</v>
      </c>
      <c r="AW148" s="140">
        <v>7816</v>
      </c>
      <c r="AX148" s="28">
        <v>478</v>
      </c>
      <c r="AY148" s="63">
        <v>6.1156601842374619E-2</v>
      </c>
      <c r="AZ148" s="28">
        <v>7338</v>
      </c>
      <c r="BA148" s="63">
        <v>0.93884339815762541</v>
      </c>
    </row>
    <row r="149" spans="2:53" ht="13.5" customHeight="1">
      <c r="B149" s="284"/>
      <c r="C149" s="345"/>
      <c r="D149" s="53" t="s">
        <v>67</v>
      </c>
      <c r="E149" s="181">
        <v>13</v>
      </c>
      <c r="F149" s="182">
        <v>2</v>
      </c>
      <c r="G149" s="180">
        <f t="shared" si="86"/>
        <v>0.15384615384615385</v>
      </c>
      <c r="H149" s="182">
        <v>11</v>
      </c>
      <c r="I149" s="180">
        <f t="shared" si="87"/>
        <v>0.84615384615384615</v>
      </c>
      <c r="J149" s="181">
        <v>35</v>
      </c>
      <c r="K149" s="182">
        <v>6</v>
      </c>
      <c r="L149" s="180">
        <f t="shared" si="88"/>
        <v>0.17142857142857143</v>
      </c>
      <c r="M149" s="182">
        <v>29</v>
      </c>
      <c r="N149" s="180">
        <f t="shared" si="89"/>
        <v>0.82857142857142863</v>
      </c>
      <c r="O149" s="181">
        <v>8439</v>
      </c>
      <c r="P149" s="182">
        <v>1701</v>
      </c>
      <c r="Q149" s="180">
        <f t="shared" si="90"/>
        <v>0.20156416637042304</v>
      </c>
      <c r="R149" s="182">
        <v>6738</v>
      </c>
      <c r="S149" s="180">
        <f t="shared" si="91"/>
        <v>0.79843583362957693</v>
      </c>
      <c r="T149" s="181">
        <v>6591</v>
      </c>
      <c r="U149" s="182">
        <v>1218</v>
      </c>
      <c r="V149" s="180">
        <f t="shared" si="92"/>
        <v>0.18479745106964041</v>
      </c>
      <c r="W149" s="182">
        <v>5373</v>
      </c>
      <c r="X149" s="180">
        <f t="shared" si="93"/>
        <v>0.81520254893035959</v>
      </c>
      <c r="Y149" s="181">
        <v>3826</v>
      </c>
      <c r="Z149" s="182">
        <v>531</v>
      </c>
      <c r="AA149" s="180">
        <f t="shared" si="94"/>
        <v>0.13878724516466284</v>
      </c>
      <c r="AB149" s="182">
        <v>3295</v>
      </c>
      <c r="AC149" s="180">
        <f t="shared" si="95"/>
        <v>0.86121275483533721</v>
      </c>
      <c r="AD149" s="181">
        <v>1696</v>
      </c>
      <c r="AE149" s="182">
        <v>170</v>
      </c>
      <c r="AF149" s="180">
        <f t="shared" si="96"/>
        <v>0.10023584905660378</v>
      </c>
      <c r="AG149" s="182">
        <v>1526</v>
      </c>
      <c r="AH149" s="180">
        <f t="shared" si="97"/>
        <v>0.89976415094339623</v>
      </c>
      <c r="AI149" s="181">
        <v>590</v>
      </c>
      <c r="AJ149" s="182">
        <v>27</v>
      </c>
      <c r="AK149" s="180">
        <f t="shared" si="98"/>
        <v>4.576271186440678E-2</v>
      </c>
      <c r="AL149" s="182">
        <v>563</v>
      </c>
      <c r="AM149" s="180">
        <f t="shared" si="99"/>
        <v>0.95423728813559328</v>
      </c>
      <c r="AN149" s="181">
        <f t="shared" si="100"/>
        <v>21190</v>
      </c>
      <c r="AO149" s="182">
        <f t="shared" si="84"/>
        <v>3655</v>
      </c>
      <c r="AP149" s="180">
        <f t="shared" si="101"/>
        <v>0.1724870221802737</v>
      </c>
      <c r="AQ149" s="220">
        <f t="shared" si="85"/>
        <v>17535</v>
      </c>
      <c r="AR149" s="180">
        <f t="shared" si="102"/>
        <v>0.82751297781972633</v>
      </c>
      <c r="AS149" s="69"/>
      <c r="AT149" s="284"/>
      <c r="AU149" s="345"/>
      <c r="AV149" s="110" t="s">
        <v>67</v>
      </c>
      <c r="AW149" s="140">
        <v>21036</v>
      </c>
      <c r="AX149" s="28">
        <v>3723</v>
      </c>
      <c r="AY149" s="63">
        <v>0.17698231602966344</v>
      </c>
      <c r="AZ149" s="28">
        <v>17313</v>
      </c>
      <c r="BA149" s="63">
        <v>0.82301768397033659</v>
      </c>
    </row>
    <row r="150" spans="2:53" ht="13.5" customHeight="1">
      <c r="B150" s="282">
        <v>49</v>
      </c>
      <c r="C150" s="343" t="s">
        <v>23</v>
      </c>
      <c r="D150" s="54" t="s">
        <v>134</v>
      </c>
      <c r="E150" s="175">
        <v>5</v>
      </c>
      <c r="F150" s="176">
        <v>0</v>
      </c>
      <c r="G150" s="174">
        <f t="shared" si="86"/>
        <v>0</v>
      </c>
      <c r="H150" s="176">
        <v>5</v>
      </c>
      <c r="I150" s="174">
        <f t="shared" si="87"/>
        <v>1</v>
      </c>
      <c r="J150" s="175">
        <v>17</v>
      </c>
      <c r="K150" s="176">
        <v>0</v>
      </c>
      <c r="L150" s="174">
        <f t="shared" si="88"/>
        <v>0</v>
      </c>
      <c r="M150" s="176">
        <v>17</v>
      </c>
      <c r="N150" s="174">
        <f t="shared" si="89"/>
        <v>1</v>
      </c>
      <c r="O150" s="175">
        <v>4739</v>
      </c>
      <c r="P150" s="176">
        <v>797</v>
      </c>
      <c r="Q150" s="174">
        <f t="shared" si="90"/>
        <v>0.16817894070479003</v>
      </c>
      <c r="R150" s="176">
        <v>3942</v>
      </c>
      <c r="S150" s="174">
        <f t="shared" si="91"/>
        <v>0.83182105929521</v>
      </c>
      <c r="T150" s="175">
        <v>4286</v>
      </c>
      <c r="U150" s="176">
        <v>597</v>
      </c>
      <c r="V150" s="174">
        <f t="shared" si="92"/>
        <v>0.13929071395240317</v>
      </c>
      <c r="W150" s="176">
        <v>3689</v>
      </c>
      <c r="X150" s="174">
        <f t="shared" si="93"/>
        <v>0.86070928604759678</v>
      </c>
      <c r="Y150" s="175">
        <v>2378</v>
      </c>
      <c r="Z150" s="176">
        <v>283</v>
      </c>
      <c r="AA150" s="174">
        <f t="shared" si="94"/>
        <v>0.11900756938603869</v>
      </c>
      <c r="AB150" s="176">
        <v>2095</v>
      </c>
      <c r="AC150" s="174">
        <f t="shared" si="95"/>
        <v>0.88099243061396126</v>
      </c>
      <c r="AD150" s="175">
        <v>839</v>
      </c>
      <c r="AE150" s="176">
        <v>75</v>
      </c>
      <c r="AF150" s="174">
        <f t="shared" si="96"/>
        <v>8.9392133492252682E-2</v>
      </c>
      <c r="AG150" s="176">
        <v>764</v>
      </c>
      <c r="AH150" s="174">
        <f t="shared" si="97"/>
        <v>0.91060786650774728</v>
      </c>
      <c r="AI150" s="175">
        <v>217</v>
      </c>
      <c r="AJ150" s="176">
        <v>7</v>
      </c>
      <c r="AK150" s="174">
        <f t="shared" si="98"/>
        <v>3.2258064516129031E-2</v>
      </c>
      <c r="AL150" s="176">
        <v>210</v>
      </c>
      <c r="AM150" s="174">
        <f t="shared" si="99"/>
        <v>0.967741935483871</v>
      </c>
      <c r="AN150" s="175">
        <f t="shared" si="100"/>
        <v>12481</v>
      </c>
      <c r="AO150" s="176">
        <f t="shared" ref="AO150:AO173" si="103">SUM(F150,K150,P150,U150,Z150,AE150,AJ150)</f>
        <v>1759</v>
      </c>
      <c r="AP150" s="174">
        <f t="shared" si="101"/>
        <v>0.14093422001442193</v>
      </c>
      <c r="AQ150" s="203">
        <f t="shared" ref="AQ150:AQ173" si="104">SUM(H150,M150,R150,W150,AB150,AG150,AL150)</f>
        <v>10722</v>
      </c>
      <c r="AR150" s="174">
        <f t="shared" si="102"/>
        <v>0.85906577998557809</v>
      </c>
      <c r="AS150" s="69"/>
      <c r="AT150" s="282">
        <v>49</v>
      </c>
      <c r="AU150" s="343" t="s">
        <v>23</v>
      </c>
      <c r="AV150" s="8" t="s">
        <v>134</v>
      </c>
      <c r="AW150" s="140">
        <v>12178</v>
      </c>
      <c r="AX150" s="28">
        <v>1825</v>
      </c>
      <c r="AY150" s="63">
        <v>0.14986040400722614</v>
      </c>
      <c r="AZ150" s="28">
        <v>10353</v>
      </c>
      <c r="BA150" s="63">
        <v>0.85013959599277389</v>
      </c>
    </row>
    <row r="151" spans="2:53" ht="13.5" customHeight="1">
      <c r="B151" s="283"/>
      <c r="C151" s="344"/>
      <c r="D151" s="49" t="s">
        <v>135</v>
      </c>
      <c r="E151" s="224">
        <v>2</v>
      </c>
      <c r="F151" s="212">
        <v>0</v>
      </c>
      <c r="G151" s="199">
        <f t="shared" si="86"/>
        <v>0</v>
      </c>
      <c r="H151" s="212">
        <v>2</v>
      </c>
      <c r="I151" s="199">
        <f t="shared" si="87"/>
        <v>1</v>
      </c>
      <c r="J151" s="224">
        <v>12</v>
      </c>
      <c r="K151" s="212">
        <v>0</v>
      </c>
      <c r="L151" s="199">
        <f t="shared" si="88"/>
        <v>0</v>
      </c>
      <c r="M151" s="212">
        <v>12</v>
      </c>
      <c r="N151" s="199">
        <f t="shared" si="89"/>
        <v>1</v>
      </c>
      <c r="O151" s="224">
        <v>3035</v>
      </c>
      <c r="P151" s="212">
        <v>37</v>
      </c>
      <c r="Q151" s="199">
        <f t="shared" si="90"/>
        <v>1.2191103789126854E-2</v>
      </c>
      <c r="R151" s="212">
        <v>2998</v>
      </c>
      <c r="S151" s="199">
        <f t="shared" si="91"/>
        <v>0.9878088962108732</v>
      </c>
      <c r="T151" s="224">
        <v>2469</v>
      </c>
      <c r="U151" s="212">
        <v>17</v>
      </c>
      <c r="V151" s="199">
        <f t="shared" si="92"/>
        <v>6.8853786958282702E-3</v>
      </c>
      <c r="W151" s="212">
        <v>2452</v>
      </c>
      <c r="X151" s="199">
        <f t="shared" si="93"/>
        <v>0.99311462130417172</v>
      </c>
      <c r="Y151" s="224">
        <v>1689</v>
      </c>
      <c r="Z151" s="212">
        <v>8</v>
      </c>
      <c r="AA151" s="199">
        <f t="shared" si="94"/>
        <v>4.7365304914150381E-3</v>
      </c>
      <c r="AB151" s="212">
        <v>1681</v>
      </c>
      <c r="AC151" s="199">
        <f t="shared" si="95"/>
        <v>0.99526346950858491</v>
      </c>
      <c r="AD151" s="224">
        <v>781</v>
      </c>
      <c r="AE151" s="212">
        <v>6</v>
      </c>
      <c r="AF151" s="199">
        <f t="shared" si="96"/>
        <v>7.6824583866837385E-3</v>
      </c>
      <c r="AG151" s="212">
        <v>775</v>
      </c>
      <c r="AH151" s="199">
        <f t="shared" si="97"/>
        <v>0.99231754161331631</v>
      </c>
      <c r="AI151" s="224">
        <v>246</v>
      </c>
      <c r="AJ151" s="212">
        <v>0</v>
      </c>
      <c r="AK151" s="199">
        <f t="shared" si="98"/>
        <v>0</v>
      </c>
      <c r="AL151" s="212">
        <v>246</v>
      </c>
      <c r="AM151" s="199">
        <f t="shared" si="99"/>
        <v>1</v>
      </c>
      <c r="AN151" s="224">
        <f t="shared" si="100"/>
        <v>8234</v>
      </c>
      <c r="AO151" s="212">
        <f t="shared" si="103"/>
        <v>68</v>
      </c>
      <c r="AP151" s="199">
        <f t="shared" si="101"/>
        <v>8.2584406120961868E-3</v>
      </c>
      <c r="AQ151" s="211">
        <f t="shared" si="104"/>
        <v>8166</v>
      </c>
      <c r="AR151" s="199">
        <f t="shared" si="102"/>
        <v>0.99174155938790376</v>
      </c>
      <c r="AS151" s="69"/>
      <c r="AT151" s="283"/>
      <c r="AU151" s="344"/>
      <c r="AV151" s="8" t="s">
        <v>135</v>
      </c>
      <c r="AW151" s="140">
        <v>8684</v>
      </c>
      <c r="AX151" s="28">
        <v>70</v>
      </c>
      <c r="AY151" s="63">
        <v>8.0608014739751259E-3</v>
      </c>
      <c r="AZ151" s="28">
        <v>8614</v>
      </c>
      <c r="BA151" s="63">
        <v>0.99193919852602486</v>
      </c>
    </row>
    <row r="152" spans="2:53" ht="13.5" customHeight="1">
      <c r="B152" s="284"/>
      <c r="C152" s="345"/>
      <c r="D152" s="53" t="s">
        <v>67</v>
      </c>
      <c r="E152" s="181">
        <v>7</v>
      </c>
      <c r="F152" s="182">
        <v>0</v>
      </c>
      <c r="G152" s="180">
        <f t="shared" si="86"/>
        <v>0</v>
      </c>
      <c r="H152" s="182">
        <v>7</v>
      </c>
      <c r="I152" s="180">
        <f t="shared" si="87"/>
        <v>1</v>
      </c>
      <c r="J152" s="181">
        <v>29</v>
      </c>
      <c r="K152" s="182">
        <v>0</v>
      </c>
      <c r="L152" s="180">
        <f t="shared" si="88"/>
        <v>0</v>
      </c>
      <c r="M152" s="182">
        <v>29</v>
      </c>
      <c r="N152" s="180">
        <f t="shared" si="89"/>
        <v>1</v>
      </c>
      <c r="O152" s="181">
        <v>7774</v>
      </c>
      <c r="P152" s="182">
        <v>834</v>
      </c>
      <c r="Q152" s="180">
        <f t="shared" si="90"/>
        <v>0.1072806791870337</v>
      </c>
      <c r="R152" s="182">
        <v>6940</v>
      </c>
      <c r="S152" s="180">
        <f t="shared" si="91"/>
        <v>0.89271932081296634</v>
      </c>
      <c r="T152" s="181">
        <v>6755</v>
      </c>
      <c r="U152" s="182">
        <v>614</v>
      </c>
      <c r="V152" s="180">
        <f t="shared" si="92"/>
        <v>9.0895632864544787E-2</v>
      </c>
      <c r="W152" s="182">
        <v>6141</v>
      </c>
      <c r="X152" s="180">
        <f t="shared" si="93"/>
        <v>0.90910436713545517</v>
      </c>
      <c r="Y152" s="181">
        <v>4067</v>
      </c>
      <c r="Z152" s="182">
        <v>291</v>
      </c>
      <c r="AA152" s="180">
        <f t="shared" si="94"/>
        <v>7.1551512171133508E-2</v>
      </c>
      <c r="AB152" s="182">
        <v>3776</v>
      </c>
      <c r="AC152" s="180">
        <f t="shared" si="95"/>
        <v>0.92844848782886646</v>
      </c>
      <c r="AD152" s="181">
        <v>1620</v>
      </c>
      <c r="AE152" s="182">
        <v>81</v>
      </c>
      <c r="AF152" s="180">
        <f t="shared" si="96"/>
        <v>0.05</v>
      </c>
      <c r="AG152" s="182">
        <v>1539</v>
      </c>
      <c r="AH152" s="180">
        <f t="shared" si="97"/>
        <v>0.95</v>
      </c>
      <c r="AI152" s="181">
        <v>463</v>
      </c>
      <c r="AJ152" s="182">
        <v>7</v>
      </c>
      <c r="AK152" s="180">
        <f t="shared" si="98"/>
        <v>1.511879049676026E-2</v>
      </c>
      <c r="AL152" s="182">
        <v>456</v>
      </c>
      <c r="AM152" s="180">
        <f t="shared" si="99"/>
        <v>0.98488120950323976</v>
      </c>
      <c r="AN152" s="181">
        <f t="shared" si="100"/>
        <v>20715</v>
      </c>
      <c r="AO152" s="182">
        <f t="shared" si="103"/>
        <v>1827</v>
      </c>
      <c r="AP152" s="180">
        <f t="shared" si="101"/>
        <v>8.8196958725561186E-2</v>
      </c>
      <c r="AQ152" s="220">
        <f t="shared" si="104"/>
        <v>18888</v>
      </c>
      <c r="AR152" s="180">
        <f t="shared" si="102"/>
        <v>0.91180304127443879</v>
      </c>
      <c r="AS152" s="69"/>
      <c r="AT152" s="284"/>
      <c r="AU152" s="345"/>
      <c r="AV152" s="110" t="s">
        <v>67</v>
      </c>
      <c r="AW152" s="140">
        <v>20862</v>
      </c>
      <c r="AX152" s="28">
        <v>1895</v>
      </c>
      <c r="AY152" s="63">
        <v>9.083501102482984E-2</v>
      </c>
      <c r="AZ152" s="28">
        <v>18967</v>
      </c>
      <c r="BA152" s="63">
        <v>0.90916498897517017</v>
      </c>
    </row>
    <row r="153" spans="2:53" ht="13.5" customHeight="1">
      <c r="B153" s="282">
        <v>50</v>
      </c>
      <c r="C153" s="343" t="s">
        <v>14</v>
      </c>
      <c r="D153" s="54" t="s">
        <v>134</v>
      </c>
      <c r="E153" s="175">
        <v>2</v>
      </c>
      <c r="F153" s="176">
        <v>0</v>
      </c>
      <c r="G153" s="174">
        <f t="shared" si="86"/>
        <v>0</v>
      </c>
      <c r="H153" s="176">
        <v>2</v>
      </c>
      <c r="I153" s="174">
        <f t="shared" si="87"/>
        <v>1</v>
      </c>
      <c r="J153" s="175">
        <v>34</v>
      </c>
      <c r="K153" s="176">
        <v>7</v>
      </c>
      <c r="L153" s="174">
        <f t="shared" si="88"/>
        <v>0.20588235294117646</v>
      </c>
      <c r="M153" s="176">
        <v>27</v>
      </c>
      <c r="N153" s="174">
        <f t="shared" si="89"/>
        <v>0.79411764705882348</v>
      </c>
      <c r="O153" s="175">
        <v>4462</v>
      </c>
      <c r="P153" s="176">
        <v>970</v>
      </c>
      <c r="Q153" s="174">
        <f t="shared" si="90"/>
        <v>0.21739130434782608</v>
      </c>
      <c r="R153" s="176">
        <v>3492</v>
      </c>
      <c r="S153" s="174">
        <f t="shared" si="91"/>
        <v>0.78260869565217395</v>
      </c>
      <c r="T153" s="175">
        <v>3776</v>
      </c>
      <c r="U153" s="176">
        <v>728</v>
      </c>
      <c r="V153" s="174">
        <f t="shared" si="92"/>
        <v>0.19279661016949154</v>
      </c>
      <c r="W153" s="176">
        <v>3048</v>
      </c>
      <c r="X153" s="174">
        <f t="shared" si="93"/>
        <v>0.80720338983050843</v>
      </c>
      <c r="Y153" s="175">
        <v>2001</v>
      </c>
      <c r="Z153" s="176">
        <v>311</v>
      </c>
      <c r="AA153" s="174">
        <f t="shared" si="94"/>
        <v>0.15542228885557222</v>
      </c>
      <c r="AB153" s="176">
        <v>1690</v>
      </c>
      <c r="AC153" s="174">
        <f t="shared" si="95"/>
        <v>0.84457771114442781</v>
      </c>
      <c r="AD153" s="175">
        <v>681</v>
      </c>
      <c r="AE153" s="176">
        <v>71</v>
      </c>
      <c r="AF153" s="174">
        <f t="shared" si="96"/>
        <v>0.10425844346549193</v>
      </c>
      <c r="AG153" s="176">
        <v>610</v>
      </c>
      <c r="AH153" s="174">
        <f t="shared" si="97"/>
        <v>0.89574155653450804</v>
      </c>
      <c r="AI153" s="175">
        <v>168</v>
      </c>
      <c r="AJ153" s="176">
        <v>15</v>
      </c>
      <c r="AK153" s="174">
        <f t="shared" si="98"/>
        <v>8.9285714285714288E-2</v>
      </c>
      <c r="AL153" s="176">
        <v>153</v>
      </c>
      <c r="AM153" s="174">
        <f t="shared" si="99"/>
        <v>0.9107142857142857</v>
      </c>
      <c r="AN153" s="175">
        <f t="shared" si="100"/>
        <v>11124</v>
      </c>
      <c r="AO153" s="176">
        <f t="shared" si="103"/>
        <v>2102</v>
      </c>
      <c r="AP153" s="174">
        <f t="shared" si="101"/>
        <v>0.18896080546565983</v>
      </c>
      <c r="AQ153" s="203">
        <f t="shared" si="104"/>
        <v>9022</v>
      </c>
      <c r="AR153" s="174">
        <f t="shared" si="102"/>
        <v>0.81103919453434015</v>
      </c>
      <c r="AS153" s="69"/>
      <c r="AT153" s="282">
        <v>50</v>
      </c>
      <c r="AU153" s="343" t="s">
        <v>14</v>
      </c>
      <c r="AV153" s="8" t="s">
        <v>134</v>
      </c>
      <c r="AW153" s="140">
        <v>10823</v>
      </c>
      <c r="AX153" s="28">
        <v>2247</v>
      </c>
      <c r="AY153" s="63">
        <v>0.20761341587360252</v>
      </c>
      <c r="AZ153" s="28">
        <v>8576</v>
      </c>
      <c r="BA153" s="63">
        <v>0.79238658412639751</v>
      </c>
    </row>
    <row r="154" spans="2:53" ht="13.5" customHeight="1">
      <c r="B154" s="283"/>
      <c r="C154" s="344"/>
      <c r="D154" s="49" t="s">
        <v>135</v>
      </c>
      <c r="E154" s="224">
        <v>5</v>
      </c>
      <c r="F154" s="212">
        <v>0</v>
      </c>
      <c r="G154" s="199">
        <f t="shared" si="86"/>
        <v>0</v>
      </c>
      <c r="H154" s="212">
        <v>5</v>
      </c>
      <c r="I154" s="199">
        <f t="shared" si="87"/>
        <v>1</v>
      </c>
      <c r="J154" s="224">
        <v>13</v>
      </c>
      <c r="K154" s="212">
        <v>0</v>
      </c>
      <c r="L154" s="199">
        <f t="shared" si="88"/>
        <v>0</v>
      </c>
      <c r="M154" s="212">
        <v>13</v>
      </c>
      <c r="N154" s="199">
        <f t="shared" si="89"/>
        <v>1</v>
      </c>
      <c r="O154" s="224">
        <v>3114</v>
      </c>
      <c r="P154" s="212">
        <v>45</v>
      </c>
      <c r="Q154" s="199">
        <f t="shared" si="90"/>
        <v>1.4450867052023121E-2</v>
      </c>
      <c r="R154" s="212">
        <v>3069</v>
      </c>
      <c r="S154" s="199">
        <f t="shared" si="91"/>
        <v>0.98554913294797686</v>
      </c>
      <c r="T154" s="224">
        <v>2300</v>
      </c>
      <c r="U154" s="212">
        <v>32</v>
      </c>
      <c r="V154" s="199">
        <f t="shared" si="92"/>
        <v>1.391304347826087E-2</v>
      </c>
      <c r="W154" s="212">
        <v>2268</v>
      </c>
      <c r="X154" s="199">
        <f t="shared" si="93"/>
        <v>0.98608695652173917</v>
      </c>
      <c r="Y154" s="224">
        <v>1480</v>
      </c>
      <c r="Z154" s="212">
        <v>8</v>
      </c>
      <c r="AA154" s="199">
        <f t="shared" si="94"/>
        <v>5.4054054054054057E-3</v>
      </c>
      <c r="AB154" s="212">
        <v>1472</v>
      </c>
      <c r="AC154" s="199">
        <f t="shared" si="95"/>
        <v>0.99459459459459465</v>
      </c>
      <c r="AD154" s="224">
        <v>634</v>
      </c>
      <c r="AE154" s="212">
        <v>5</v>
      </c>
      <c r="AF154" s="199">
        <f t="shared" si="96"/>
        <v>7.8864353312302835E-3</v>
      </c>
      <c r="AG154" s="212">
        <v>629</v>
      </c>
      <c r="AH154" s="199">
        <f t="shared" si="97"/>
        <v>0.99211356466876977</v>
      </c>
      <c r="AI154" s="224">
        <v>206</v>
      </c>
      <c r="AJ154" s="212">
        <v>1</v>
      </c>
      <c r="AK154" s="199">
        <f t="shared" si="98"/>
        <v>4.8543689320388345E-3</v>
      </c>
      <c r="AL154" s="212">
        <v>205</v>
      </c>
      <c r="AM154" s="199">
        <f t="shared" si="99"/>
        <v>0.99514563106796117</v>
      </c>
      <c r="AN154" s="224">
        <f t="shared" si="100"/>
        <v>7752</v>
      </c>
      <c r="AO154" s="212">
        <f t="shared" si="103"/>
        <v>91</v>
      </c>
      <c r="AP154" s="199">
        <f t="shared" si="101"/>
        <v>1.173890608875129E-2</v>
      </c>
      <c r="AQ154" s="211">
        <f t="shared" si="104"/>
        <v>7661</v>
      </c>
      <c r="AR154" s="199">
        <f t="shared" si="102"/>
        <v>0.98826109391124872</v>
      </c>
      <c r="AS154" s="69"/>
      <c r="AT154" s="283"/>
      <c r="AU154" s="344"/>
      <c r="AV154" s="8" t="s">
        <v>135</v>
      </c>
      <c r="AW154" s="140">
        <v>8081</v>
      </c>
      <c r="AX154" s="28">
        <v>111</v>
      </c>
      <c r="AY154" s="63">
        <v>1.373592377181042E-2</v>
      </c>
      <c r="AZ154" s="28">
        <v>7970</v>
      </c>
      <c r="BA154" s="63">
        <v>0.98626407622818957</v>
      </c>
    </row>
    <row r="155" spans="2:53" ht="13.5" customHeight="1">
      <c r="B155" s="284"/>
      <c r="C155" s="345"/>
      <c r="D155" s="53" t="s">
        <v>67</v>
      </c>
      <c r="E155" s="181">
        <v>7</v>
      </c>
      <c r="F155" s="182">
        <v>0</v>
      </c>
      <c r="G155" s="180">
        <f t="shared" si="86"/>
        <v>0</v>
      </c>
      <c r="H155" s="182">
        <v>7</v>
      </c>
      <c r="I155" s="180">
        <f t="shared" si="87"/>
        <v>1</v>
      </c>
      <c r="J155" s="181">
        <v>47</v>
      </c>
      <c r="K155" s="182">
        <v>7</v>
      </c>
      <c r="L155" s="180">
        <f t="shared" si="88"/>
        <v>0.14893617021276595</v>
      </c>
      <c r="M155" s="182">
        <v>40</v>
      </c>
      <c r="N155" s="180">
        <f t="shared" si="89"/>
        <v>0.85106382978723405</v>
      </c>
      <c r="O155" s="181">
        <v>7576</v>
      </c>
      <c r="P155" s="182">
        <v>1015</v>
      </c>
      <c r="Q155" s="180">
        <f t="shared" si="90"/>
        <v>0.13397571277719114</v>
      </c>
      <c r="R155" s="182">
        <v>6561</v>
      </c>
      <c r="S155" s="180">
        <f t="shared" si="91"/>
        <v>0.86602428722280889</v>
      </c>
      <c r="T155" s="181">
        <v>6076</v>
      </c>
      <c r="U155" s="182">
        <v>760</v>
      </c>
      <c r="V155" s="180">
        <f t="shared" si="92"/>
        <v>0.12508229098090851</v>
      </c>
      <c r="W155" s="182">
        <v>5316</v>
      </c>
      <c r="X155" s="180">
        <f t="shared" si="93"/>
        <v>0.87491770901909149</v>
      </c>
      <c r="Y155" s="181">
        <v>3481</v>
      </c>
      <c r="Z155" s="182">
        <v>319</v>
      </c>
      <c r="AA155" s="180">
        <f t="shared" si="94"/>
        <v>9.1640333237575408E-2</v>
      </c>
      <c r="AB155" s="182">
        <v>3162</v>
      </c>
      <c r="AC155" s="180">
        <f t="shared" si="95"/>
        <v>0.90835966676242463</v>
      </c>
      <c r="AD155" s="181">
        <v>1315</v>
      </c>
      <c r="AE155" s="182">
        <v>76</v>
      </c>
      <c r="AF155" s="180">
        <f t="shared" si="96"/>
        <v>5.7794676806083647E-2</v>
      </c>
      <c r="AG155" s="182">
        <v>1239</v>
      </c>
      <c r="AH155" s="180">
        <f t="shared" si="97"/>
        <v>0.94220532319391637</v>
      </c>
      <c r="AI155" s="181">
        <v>374</v>
      </c>
      <c r="AJ155" s="182">
        <v>16</v>
      </c>
      <c r="AK155" s="180">
        <f t="shared" si="98"/>
        <v>4.2780748663101602E-2</v>
      </c>
      <c r="AL155" s="182">
        <v>358</v>
      </c>
      <c r="AM155" s="180">
        <f t="shared" si="99"/>
        <v>0.95721925133689845</v>
      </c>
      <c r="AN155" s="181">
        <f t="shared" si="100"/>
        <v>18876</v>
      </c>
      <c r="AO155" s="182">
        <f t="shared" si="103"/>
        <v>2193</v>
      </c>
      <c r="AP155" s="180">
        <f t="shared" si="101"/>
        <v>0.11617927527018436</v>
      </c>
      <c r="AQ155" s="220">
        <f t="shared" si="104"/>
        <v>16683</v>
      </c>
      <c r="AR155" s="180">
        <f t="shared" si="102"/>
        <v>0.88382072472981565</v>
      </c>
      <c r="AS155" s="69"/>
      <c r="AT155" s="284"/>
      <c r="AU155" s="345"/>
      <c r="AV155" s="110" t="s">
        <v>67</v>
      </c>
      <c r="AW155" s="140">
        <v>18904</v>
      </c>
      <c r="AX155" s="28">
        <v>2358</v>
      </c>
      <c r="AY155" s="63">
        <v>0.12473550571307659</v>
      </c>
      <c r="AZ155" s="28">
        <v>16546</v>
      </c>
      <c r="BA155" s="63">
        <v>0.87526449428692343</v>
      </c>
    </row>
    <row r="156" spans="2:53" ht="13.5" customHeight="1">
      <c r="B156" s="282">
        <v>51</v>
      </c>
      <c r="C156" s="343" t="s">
        <v>42</v>
      </c>
      <c r="D156" s="54" t="s">
        <v>134</v>
      </c>
      <c r="E156" s="175">
        <v>32</v>
      </c>
      <c r="F156" s="176">
        <v>9</v>
      </c>
      <c r="G156" s="174">
        <f t="shared" si="86"/>
        <v>0.28125</v>
      </c>
      <c r="H156" s="176">
        <v>23</v>
      </c>
      <c r="I156" s="174">
        <f t="shared" si="87"/>
        <v>0.71875</v>
      </c>
      <c r="J156" s="175">
        <v>79</v>
      </c>
      <c r="K156" s="176">
        <v>22</v>
      </c>
      <c r="L156" s="174">
        <f t="shared" si="88"/>
        <v>0.27848101265822783</v>
      </c>
      <c r="M156" s="176">
        <v>57</v>
      </c>
      <c r="N156" s="174">
        <f t="shared" si="89"/>
        <v>0.72151898734177211</v>
      </c>
      <c r="O156" s="175">
        <v>6895</v>
      </c>
      <c r="P156" s="176">
        <v>2251</v>
      </c>
      <c r="Q156" s="174">
        <f t="shared" si="90"/>
        <v>0.32646845540246555</v>
      </c>
      <c r="R156" s="176">
        <v>4644</v>
      </c>
      <c r="S156" s="174">
        <f t="shared" si="91"/>
        <v>0.67353154459753439</v>
      </c>
      <c r="T156" s="175">
        <v>5105</v>
      </c>
      <c r="U156" s="176">
        <v>1556</v>
      </c>
      <c r="V156" s="174">
        <f t="shared" si="92"/>
        <v>0.3047992164544564</v>
      </c>
      <c r="W156" s="176">
        <v>3549</v>
      </c>
      <c r="X156" s="174">
        <f t="shared" si="93"/>
        <v>0.6952007835455436</v>
      </c>
      <c r="Y156" s="175">
        <v>2723</v>
      </c>
      <c r="Z156" s="176">
        <v>751</v>
      </c>
      <c r="AA156" s="174">
        <f t="shared" si="94"/>
        <v>0.27579875137715754</v>
      </c>
      <c r="AB156" s="176">
        <v>1972</v>
      </c>
      <c r="AC156" s="174">
        <f t="shared" si="95"/>
        <v>0.72420124862284241</v>
      </c>
      <c r="AD156" s="175">
        <v>1038</v>
      </c>
      <c r="AE156" s="176">
        <v>200</v>
      </c>
      <c r="AF156" s="174">
        <f t="shared" si="96"/>
        <v>0.19267822736030829</v>
      </c>
      <c r="AG156" s="176">
        <v>838</v>
      </c>
      <c r="AH156" s="174">
        <f t="shared" si="97"/>
        <v>0.80732177263969174</v>
      </c>
      <c r="AI156" s="175">
        <v>326</v>
      </c>
      <c r="AJ156" s="176">
        <v>35</v>
      </c>
      <c r="AK156" s="174">
        <f t="shared" si="98"/>
        <v>0.10736196319018405</v>
      </c>
      <c r="AL156" s="176">
        <v>291</v>
      </c>
      <c r="AM156" s="174">
        <f t="shared" si="99"/>
        <v>0.8926380368098159</v>
      </c>
      <c r="AN156" s="175">
        <f t="shared" si="100"/>
        <v>16198</v>
      </c>
      <c r="AO156" s="176">
        <f t="shared" si="103"/>
        <v>4824</v>
      </c>
      <c r="AP156" s="174">
        <f t="shared" si="101"/>
        <v>0.29781454500555626</v>
      </c>
      <c r="AQ156" s="203">
        <f t="shared" si="104"/>
        <v>11374</v>
      </c>
      <c r="AR156" s="174">
        <f t="shared" si="102"/>
        <v>0.70218545499444374</v>
      </c>
      <c r="AS156" s="69"/>
      <c r="AT156" s="282">
        <v>51</v>
      </c>
      <c r="AU156" s="343" t="s">
        <v>42</v>
      </c>
      <c r="AV156" s="8" t="s">
        <v>134</v>
      </c>
      <c r="AW156" s="140">
        <v>15492</v>
      </c>
      <c r="AX156" s="28">
        <v>4825</v>
      </c>
      <c r="AY156" s="63">
        <v>0.31145107152078494</v>
      </c>
      <c r="AZ156" s="28">
        <v>10667</v>
      </c>
      <c r="BA156" s="63">
        <v>0.68854892847921512</v>
      </c>
    </row>
    <row r="157" spans="2:53" ht="13.5" customHeight="1">
      <c r="B157" s="283"/>
      <c r="C157" s="344"/>
      <c r="D157" s="49" t="s">
        <v>135</v>
      </c>
      <c r="E157" s="224">
        <v>18</v>
      </c>
      <c r="F157" s="212">
        <v>0</v>
      </c>
      <c r="G157" s="199">
        <f t="shared" si="86"/>
        <v>0</v>
      </c>
      <c r="H157" s="212">
        <v>18</v>
      </c>
      <c r="I157" s="199">
        <f t="shared" si="87"/>
        <v>1</v>
      </c>
      <c r="J157" s="224">
        <v>33</v>
      </c>
      <c r="K157" s="212">
        <v>0</v>
      </c>
      <c r="L157" s="199">
        <f t="shared" si="88"/>
        <v>0</v>
      </c>
      <c r="M157" s="212">
        <v>33</v>
      </c>
      <c r="N157" s="199">
        <f t="shared" si="89"/>
        <v>1</v>
      </c>
      <c r="O157" s="224">
        <v>4039</v>
      </c>
      <c r="P157" s="212">
        <v>74</v>
      </c>
      <c r="Q157" s="199">
        <f t="shared" si="90"/>
        <v>1.8321366674919536E-2</v>
      </c>
      <c r="R157" s="212">
        <v>3965</v>
      </c>
      <c r="S157" s="199">
        <f t="shared" si="91"/>
        <v>0.98167863332508043</v>
      </c>
      <c r="T157" s="224">
        <v>2831</v>
      </c>
      <c r="U157" s="212">
        <v>42</v>
      </c>
      <c r="V157" s="199">
        <f t="shared" si="92"/>
        <v>1.4835747085835394E-2</v>
      </c>
      <c r="W157" s="212">
        <v>2789</v>
      </c>
      <c r="X157" s="199">
        <f t="shared" si="93"/>
        <v>0.98516425291416465</v>
      </c>
      <c r="Y157" s="224">
        <v>1857</v>
      </c>
      <c r="Z157" s="212">
        <v>27</v>
      </c>
      <c r="AA157" s="199">
        <f t="shared" si="94"/>
        <v>1.4539579967689823E-2</v>
      </c>
      <c r="AB157" s="212">
        <v>1830</v>
      </c>
      <c r="AC157" s="199">
        <f t="shared" si="95"/>
        <v>0.98546042003231016</v>
      </c>
      <c r="AD157" s="224">
        <v>971</v>
      </c>
      <c r="AE157" s="212">
        <v>8</v>
      </c>
      <c r="AF157" s="199">
        <f t="shared" si="96"/>
        <v>8.2389289392378988E-3</v>
      </c>
      <c r="AG157" s="212">
        <v>963</v>
      </c>
      <c r="AH157" s="199">
        <f t="shared" si="97"/>
        <v>0.99176107106076206</v>
      </c>
      <c r="AI157" s="224">
        <v>353</v>
      </c>
      <c r="AJ157" s="212">
        <v>2</v>
      </c>
      <c r="AK157" s="199">
        <f t="shared" si="98"/>
        <v>5.6657223796033997E-3</v>
      </c>
      <c r="AL157" s="212">
        <v>351</v>
      </c>
      <c r="AM157" s="199">
        <f t="shared" si="99"/>
        <v>0.99433427762039661</v>
      </c>
      <c r="AN157" s="224">
        <f t="shared" si="100"/>
        <v>10102</v>
      </c>
      <c r="AO157" s="212">
        <f t="shared" si="103"/>
        <v>153</v>
      </c>
      <c r="AP157" s="199">
        <f t="shared" si="101"/>
        <v>1.5145515739457533E-2</v>
      </c>
      <c r="AQ157" s="211">
        <f t="shared" si="104"/>
        <v>9949</v>
      </c>
      <c r="AR157" s="199">
        <f t="shared" si="102"/>
        <v>0.98485448426054245</v>
      </c>
      <c r="AS157" s="69"/>
      <c r="AT157" s="283"/>
      <c r="AU157" s="344"/>
      <c r="AV157" s="8" t="s">
        <v>135</v>
      </c>
      <c r="AW157" s="140">
        <v>10402</v>
      </c>
      <c r="AX157" s="28">
        <v>149</v>
      </c>
      <c r="AY157" s="63">
        <v>1.4324168429148241E-2</v>
      </c>
      <c r="AZ157" s="28">
        <v>10253</v>
      </c>
      <c r="BA157" s="63">
        <v>0.98567583157085181</v>
      </c>
    </row>
    <row r="158" spans="2:53" ht="13.5" customHeight="1">
      <c r="B158" s="284"/>
      <c r="C158" s="345"/>
      <c r="D158" s="53" t="s">
        <v>67</v>
      </c>
      <c r="E158" s="181">
        <v>50</v>
      </c>
      <c r="F158" s="182">
        <v>9</v>
      </c>
      <c r="G158" s="180">
        <f t="shared" si="86"/>
        <v>0.18</v>
      </c>
      <c r="H158" s="182">
        <v>41</v>
      </c>
      <c r="I158" s="180">
        <f t="shared" si="87"/>
        <v>0.82</v>
      </c>
      <c r="J158" s="181">
        <v>112</v>
      </c>
      <c r="K158" s="182">
        <v>22</v>
      </c>
      <c r="L158" s="180">
        <f t="shared" si="88"/>
        <v>0.19642857142857142</v>
      </c>
      <c r="M158" s="182">
        <v>90</v>
      </c>
      <c r="N158" s="180">
        <f t="shared" si="89"/>
        <v>0.8035714285714286</v>
      </c>
      <c r="O158" s="181">
        <v>10934</v>
      </c>
      <c r="P158" s="182">
        <v>2325</v>
      </c>
      <c r="Q158" s="180">
        <f t="shared" si="90"/>
        <v>0.21263947320285348</v>
      </c>
      <c r="R158" s="182">
        <v>8609</v>
      </c>
      <c r="S158" s="180">
        <f t="shared" si="91"/>
        <v>0.78736052679714652</v>
      </c>
      <c r="T158" s="181">
        <v>7936</v>
      </c>
      <c r="U158" s="182">
        <v>1598</v>
      </c>
      <c r="V158" s="180">
        <f t="shared" si="92"/>
        <v>0.20136088709677419</v>
      </c>
      <c r="W158" s="182">
        <v>6338</v>
      </c>
      <c r="X158" s="180">
        <f t="shared" si="93"/>
        <v>0.79863911290322576</v>
      </c>
      <c r="Y158" s="181">
        <v>4580</v>
      </c>
      <c r="Z158" s="182">
        <v>778</v>
      </c>
      <c r="AA158" s="180">
        <f t="shared" si="94"/>
        <v>0.16986899563318777</v>
      </c>
      <c r="AB158" s="182">
        <v>3802</v>
      </c>
      <c r="AC158" s="180">
        <f t="shared" si="95"/>
        <v>0.8301310043668122</v>
      </c>
      <c r="AD158" s="181">
        <v>2009</v>
      </c>
      <c r="AE158" s="182">
        <v>208</v>
      </c>
      <c r="AF158" s="180">
        <f t="shared" si="96"/>
        <v>0.10353409656545545</v>
      </c>
      <c r="AG158" s="182">
        <v>1801</v>
      </c>
      <c r="AH158" s="180">
        <f t="shared" si="97"/>
        <v>0.89646590343454458</v>
      </c>
      <c r="AI158" s="181">
        <v>679</v>
      </c>
      <c r="AJ158" s="182">
        <v>37</v>
      </c>
      <c r="AK158" s="180">
        <f t="shared" si="98"/>
        <v>5.4491899852724596E-2</v>
      </c>
      <c r="AL158" s="182">
        <v>642</v>
      </c>
      <c r="AM158" s="180">
        <f t="shared" si="99"/>
        <v>0.94550810014727538</v>
      </c>
      <c r="AN158" s="181">
        <f t="shared" si="100"/>
        <v>26300</v>
      </c>
      <c r="AO158" s="182">
        <f t="shared" si="103"/>
        <v>4977</v>
      </c>
      <c r="AP158" s="180">
        <f t="shared" si="101"/>
        <v>0.18923954372623575</v>
      </c>
      <c r="AQ158" s="220">
        <f t="shared" si="104"/>
        <v>21323</v>
      </c>
      <c r="AR158" s="180">
        <f t="shared" si="102"/>
        <v>0.81076045627376425</v>
      </c>
      <c r="AS158" s="69"/>
      <c r="AT158" s="284"/>
      <c r="AU158" s="345"/>
      <c r="AV158" s="110" t="s">
        <v>67</v>
      </c>
      <c r="AW158" s="140">
        <v>25894</v>
      </c>
      <c r="AX158" s="28">
        <v>4974</v>
      </c>
      <c r="AY158" s="63">
        <v>0.1920908318529389</v>
      </c>
      <c r="AZ158" s="28">
        <v>20920</v>
      </c>
      <c r="BA158" s="63">
        <v>0.80790916814706104</v>
      </c>
    </row>
    <row r="159" spans="2:53" ht="13.5" customHeight="1">
      <c r="B159" s="282">
        <v>52</v>
      </c>
      <c r="C159" s="343" t="s">
        <v>4</v>
      </c>
      <c r="D159" s="54" t="s">
        <v>134</v>
      </c>
      <c r="E159" s="175">
        <v>5</v>
      </c>
      <c r="F159" s="176">
        <v>1</v>
      </c>
      <c r="G159" s="174">
        <f t="shared" si="86"/>
        <v>0.2</v>
      </c>
      <c r="H159" s="176">
        <v>4</v>
      </c>
      <c r="I159" s="174">
        <f t="shared" si="87"/>
        <v>0.8</v>
      </c>
      <c r="J159" s="175">
        <v>8</v>
      </c>
      <c r="K159" s="176">
        <v>1</v>
      </c>
      <c r="L159" s="174">
        <f t="shared" si="88"/>
        <v>0.125</v>
      </c>
      <c r="M159" s="176">
        <v>7</v>
      </c>
      <c r="N159" s="174">
        <f t="shared" si="89"/>
        <v>0.875</v>
      </c>
      <c r="O159" s="175">
        <v>5773</v>
      </c>
      <c r="P159" s="176">
        <v>1817</v>
      </c>
      <c r="Q159" s="174">
        <f t="shared" si="90"/>
        <v>0.3147410358565737</v>
      </c>
      <c r="R159" s="176">
        <v>3956</v>
      </c>
      <c r="S159" s="174">
        <f t="shared" si="91"/>
        <v>0.68525896414342624</v>
      </c>
      <c r="T159" s="175">
        <v>4615</v>
      </c>
      <c r="U159" s="176">
        <v>1512</v>
      </c>
      <c r="V159" s="174">
        <f t="shared" si="92"/>
        <v>0.3276273022751896</v>
      </c>
      <c r="W159" s="176">
        <v>3103</v>
      </c>
      <c r="X159" s="174">
        <f t="shared" si="93"/>
        <v>0.67237269772481045</v>
      </c>
      <c r="Y159" s="175">
        <v>2490</v>
      </c>
      <c r="Z159" s="176">
        <v>725</v>
      </c>
      <c r="AA159" s="174">
        <f t="shared" si="94"/>
        <v>0.29116465863453816</v>
      </c>
      <c r="AB159" s="176">
        <v>1765</v>
      </c>
      <c r="AC159" s="174">
        <f t="shared" si="95"/>
        <v>0.70883534136546189</v>
      </c>
      <c r="AD159" s="175">
        <v>1102</v>
      </c>
      <c r="AE159" s="176">
        <v>236</v>
      </c>
      <c r="AF159" s="174">
        <f t="shared" si="96"/>
        <v>0.21415607985480944</v>
      </c>
      <c r="AG159" s="176">
        <v>866</v>
      </c>
      <c r="AH159" s="174">
        <f t="shared" si="97"/>
        <v>0.78584392014519056</v>
      </c>
      <c r="AI159" s="175">
        <v>380</v>
      </c>
      <c r="AJ159" s="176">
        <v>42</v>
      </c>
      <c r="AK159" s="174">
        <f t="shared" si="98"/>
        <v>0.11052631578947368</v>
      </c>
      <c r="AL159" s="176">
        <v>338</v>
      </c>
      <c r="AM159" s="174">
        <f t="shared" si="99"/>
        <v>0.88947368421052631</v>
      </c>
      <c r="AN159" s="175">
        <f t="shared" si="100"/>
        <v>14373</v>
      </c>
      <c r="AO159" s="176">
        <f t="shared" si="103"/>
        <v>4334</v>
      </c>
      <c r="AP159" s="174">
        <f t="shared" si="101"/>
        <v>0.30153760523203227</v>
      </c>
      <c r="AQ159" s="203">
        <f t="shared" si="104"/>
        <v>10039</v>
      </c>
      <c r="AR159" s="174">
        <f t="shared" si="102"/>
        <v>0.69846239476796768</v>
      </c>
      <c r="AS159" s="69"/>
      <c r="AT159" s="282">
        <v>52</v>
      </c>
      <c r="AU159" s="343" t="s">
        <v>4</v>
      </c>
      <c r="AV159" s="8" t="s">
        <v>134</v>
      </c>
      <c r="AW159" s="140">
        <v>13873</v>
      </c>
      <c r="AX159" s="28">
        <v>4287</v>
      </c>
      <c r="AY159" s="63">
        <v>0.30901751603834787</v>
      </c>
      <c r="AZ159" s="28">
        <v>9586</v>
      </c>
      <c r="BA159" s="63">
        <v>0.69098248396165218</v>
      </c>
    </row>
    <row r="160" spans="2:53" ht="13.5" customHeight="1">
      <c r="B160" s="283"/>
      <c r="C160" s="344"/>
      <c r="D160" s="49" t="s">
        <v>135</v>
      </c>
      <c r="E160" s="224">
        <v>1</v>
      </c>
      <c r="F160" s="212">
        <v>0</v>
      </c>
      <c r="G160" s="199">
        <f t="shared" si="86"/>
        <v>0</v>
      </c>
      <c r="H160" s="212">
        <v>1</v>
      </c>
      <c r="I160" s="199">
        <f t="shared" si="87"/>
        <v>1</v>
      </c>
      <c r="J160" s="224">
        <v>3</v>
      </c>
      <c r="K160" s="212">
        <v>0</v>
      </c>
      <c r="L160" s="199">
        <f t="shared" si="88"/>
        <v>0</v>
      </c>
      <c r="M160" s="212">
        <v>3</v>
      </c>
      <c r="N160" s="199">
        <f t="shared" si="89"/>
        <v>1</v>
      </c>
      <c r="O160" s="224">
        <v>2513</v>
      </c>
      <c r="P160" s="212">
        <v>38</v>
      </c>
      <c r="Q160" s="199">
        <f t="shared" si="90"/>
        <v>1.5121368881814564E-2</v>
      </c>
      <c r="R160" s="212">
        <v>2475</v>
      </c>
      <c r="S160" s="199">
        <f t="shared" si="91"/>
        <v>0.98487863111818541</v>
      </c>
      <c r="T160" s="224">
        <v>1882</v>
      </c>
      <c r="U160" s="212">
        <v>28</v>
      </c>
      <c r="V160" s="199">
        <f t="shared" si="92"/>
        <v>1.487778958554729E-2</v>
      </c>
      <c r="W160" s="212">
        <v>1854</v>
      </c>
      <c r="X160" s="199">
        <f t="shared" si="93"/>
        <v>0.98512221041445269</v>
      </c>
      <c r="Y160" s="224">
        <v>1311</v>
      </c>
      <c r="Z160" s="212">
        <v>15</v>
      </c>
      <c r="AA160" s="199">
        <f t="shared" si="94"/>
        <v>1.1441647597254004E-2</v>
      </c>
      <c r="AB160" s="212">
        <v>1296</v>
      </c>
      <c r="AC160" s="199">
        <f t="shared" si="95"/>
        <v>0.98855835240274603</v>
      </c>
      <c r="AD160" s="224">
        <v>676</v>
      </c>
      <c r="AE160" s="212">
        <v>3</v>
      </c>
      <c r="AF160" s="199">
        <f t="shared" si="96"/>
        <v>4.4378698224852072E-3</v>
      </c>
      <c r="AG160" s="212">
        <v>673</v>
      </c>
      <c r="AH160" s="199">
        <f t="shared" si="97"/>
        <v>0.99556213017751483</v>
      </c>
      <c r="AI160" s="224">
        <v>297</v>
      </c>
      <c r="AJ160" s="212">
        <v>2</v>
      </c>
      <c r="AK160" s="199">
        <f t="shared" si="98"/>
        <v>6.7340067340067337E-3</v>
      </c>
      <c r="AL160" s="212">
        <v>295</v>
      </c>
      <c r="AM160" s="199">
        <f t="shared" si="99"/>
        <v>0.9932659932659933</v>
      </c>
      <c r="AN160" s="224">
        <f t="shared" si="100"/>
        <v>6683</v>
      </c>
      <c r="AO160" s="212">
        <f t="shared" si="103"/>
        <v>86</v>
      </c>
      <c r="AP160" s="199">
        <f t="shared" si="101"/>
        <v>1.2868472243004638E-2</v>
      </c>
      <c r="AQ160" s="211">
        <f t="shared" si="104"/>
        <v>6597</v>
      </c>
      <c r="AR160" s="199">
        <f t="shared" si="102"/>
        <v>0.98713152775699531</v>
      </c>
      <c r="AS160" s="69"/>
      <c r="AT160" s="283"/>
      <c r="AU160" s="344"/>
      <c r="AV160" s="8" t="s">
        <v>135</v>
      </c>
      <c r="AW160" s="140">
        <v>6852</v>
      </c>
      <c r="AX160" s="28">
        <v>90</v>
      </c>
      <c r="AY160" s="63">
        <v>1.3134851138353765E-2</v>
      </c>
      <c r="AZ160" s="28">
        <v>6762</v>
      </c>
      <c r="BA160" s="63">
        <v>0.98686514886164622</v>
      </c>
    </row>
    <row r="161" spans="2:53" ht="13.5" customHeight="1">
      <c r="B161" s="284"/>
      <c r="C161" s="345"/>
      <c r="D161" s="53" t="s">
        <v>67</v>
      </c>
      <c r="E161" s="181">
        <v>6</v>
      </c>
      <c r="F161" s="182">
        <v>1</v>
      </c>
      <c r="G161" s="180">
        <f t="shared" si="86"/>
        <v>0.16666666666666666</v>
      </c>
      <c r="H161" s="182">
        <v>5</v>
      </c>
      <c r="I161" s="180">
        <f t="shared" si="87"/>
        <v>0.83333333333333337</v>
      </c>
      <c r="J161" s="181">
        <v>11</v>
      </c>
      <c r="K161" s="182">
        <v>1</v>
      </c>
      <c r="L161" s="180">
        <f t="shared" si="88"/>
        <v>9.0909090909090912E-2</v>
      </c>
      <c r="M161" s="182">
        <v>10</v>
      </c>
      <c r="N161" s="180">
        <f t="shared" si="89"/>
        <v>0.90909090909090906</v>
      </c>
      <c r="O161" s="181">
        <v>8286</v>
      </c>
      <c r="P161" s="182">
        <v>1855</v>
      </c>
      <c r="Q161" s="180">
        <f t="shared" si="90"/>
        <v>0.22387159063480569</v>
      </c>
      <c r="R161" s="182">
        <v>6431</v>
      </c>
      <c r="S161" s="180">
        <f t="shared" si="91"/>
        <v>0.77612840936519434</v>
      </c>
      <c r="T161" s="181">
        <v>6497</v>
      </c>
      <c r="U161" s="182">
        <v>1540</v>
      </c>
      <c r="V161" s="180">
        <f t="shared" si="92"/>
        <v>0.23703247652762813</v>
      </c>
      <c r="W161" s="182">
        <v>4957</v>
      </c>
      <c r="X161" s="180">
        <f t="shared" si="93"/>
        <v>0.76296752347237184</v>
      </c>
      <c r="Y161" s="181">
        <v>3801</v>
      </c>
      <c r="Z161" s="182">
        <v>740</v>
      </c>
      <c r="AA161" s="180">
        <f t="shared" si="94"/>
        <v>0.19468560905024992</v>
      </c>
      <c r="AB161" s="182">
        <v>3061</v>
      </c>
      <c r="AC161" s="180">
        <f t="shared" si="95"/>
        <v>0.8053143909497501</v>
      </c>
      <c r="AD161" s="181">
        <v>1778</v>
      </c>
      <c r="AE161" s="182">
        <v>239</v>
      </c>
      <c r="AF161" s="180">
        <f t="shared" si="96"/>
        <v>0.13442069741282339</v>
      </c>
      <c r="AG161" s="182">
        <v>1539</v>
      </c>
      <c r="AH161" s="180">
        <f t="shared" si="97"/>
        <v>0.86557930258717664</v>
      </c>
      <c r="AI161" s="181">
        <v>677</v>
      </c>
      <c r="AJ161" s="182">
        <v>44</v>
      </c>
      <c r="AK161" s="180">
        <f t="shared" si="98"/>
        <v>6.4992614475627764E-2</v>
      </c>
      <c r="AL161" s="182">
        <v>633</v>
      </c>
      <c r="AM161" s="180">
        <f t="shared" si="99"/>
        <v>0.93500738552437224</v>
      </c>
      <c r="AN161" s="181">
        <f t="shared" si="100"/>
        <v>21056</v>
      </c>
      <c r="AO161" s="182">
        <f t="shared" si="103"/>
        <v>4420</v>
      </c>
      <c r="AP161" s="180">
        <f t="shared" si="101"/>
        <v>0.20991641337386019</v>
      </c>
      <c r="AQ161" s="220">
        <f t="shared" si="104"/>
        <v>16636</v>
      </c>
      <c r="AR161" s="180">
        <f t="shared" si="102"/>
        <v>0.79008358662613987</v>
      </c>
      <c r="AS161" s="69"/>
      <c r="AT161" s="284"/>
      <c r="AU161" s="345"/>
      <c r="AV161" s="110" t="s">
        <v>67</v>
      </c>
      <c r="AW161" s="140">
        <v>20725</v>
      </c>
      <c r="AX161" s="28">
        <v>4377</v>
      </c>
      <c r="AY161" s="63">
        <v>0.21119420989143547</v>
      </c>
      <c r="AZ161" s="28">
        <v>16348</v>
      </c>
      <c r="BA161" s="63">
        <v>0.78880579010856455</v>
      </c>
    </row>
    <row r="162" spans="2:53" ht="13.5" customHeight="1">
      <c r="B162" s="282">
        <v>53</v>
      </c>
      <c r="C162" s="343" t="s">
        <v>19</v>
      </c>
      <c r="D162" s="54" t="s">
        <v>134</v>
      </c>
      <c r="E162" s="175">
        <v>6</v>
      </c>
      <c r="F162" s="176">
        <v>1</v>
      </c>
      <c r="G162" s="174">
        <f t="shared" si="86"/>
        <v>0.16666666666666666</v>
      </c>
      <c r="H162" s="176">
        <v>5</v>
      </c>
      <c r="I162" s="174">
        <f t="shared" si="87"/>
        <v>0.83333333333333337</v>
      </c>
      <c r="J162" s="175">
        <v>26</v>
      </c>
      <c r="K162" s="176">
        <v>5</v>
      </c>
      <c r="L162" s="174">
        <f t="shared" si="88"/>
        <v>0.19230769230769232</v>
      </c>
      <c r="M162" s="176">
        <v>21</v>
      </c>
      <c r="N162" s="174">
        <f t="shared" si="89"/>
        <v>0.80769230769230771</v>
      </c>
      <c r="O162" s="175">
        <v>2778</v>
      </c>
      <c r="P162" s="176">
        <v>589</v>
      </c>
      <c r="Q162" s="174">
        <f t="shared" si="90"/>
        <v>0.21202303815694745</v>
      </c>
      <c r="R162" s="176">
        <v>2189</v>
      </c>
      <c r="S162" s="174">
        <f t="shared" si="91"/>
        <v>0.78797696184305255</v>
      </c>
      <c r="T162" s="175">
        <v>2106</v>
      </c>
      <c r="U162" s="176">
        <v>429</v>
      </c>
      <c r="V162" s="174">
        <f t="shared" si="92"/>
        <v>0.20370370370370369</v>
      </c>
      <c r="W162" s="176">
        <v>1677</v>
      </c>
      <c r="X162" s="174">
        <f t="shared" si="93"/>
        <v>0.79629629629629628</v>
      </c>
      <c r="Y162" s="175">
        <v>1112</v>
      </c>
      <c r="Z162" s="176">
        <v>198</v>
      </c>
      <c r="AA162" s="174">
        <f t="shared" si="94"/>
        <v>0.17805755395683454</v>
      </c>
      <c r="AB162" s="176">
        <v>914</v>
      </c>
      <c r="AC162" s="174">
        <f t="shared" si="95"/>
        <v>0.82194244604316546</v>
      </c>
      <c r="AD162" s="175">
        <v>448</v>
      </c>
      <c r="AE162" s="176">
        <v>50</v>
      </c>
      <c r="AF162" s="174">
        <f t="shared" si="96"/>
        <v>0.11160714285714286</v>
      </c>
      <c r="AG162" s="176">
        <v>398</v>
      </c>
      <c r="AH162" s="174">
        <f t="shared" si="97"/>
        <v>0.8883928571428571</v>
      </c>
      <c r="AI162" s="175">
        <v>111</v>
      </c>
      <c r="AJ162" s="176">
        <v>3</v>
      </c>
      <c r="AK162" s="174">
        <f t="shared" si="98"/>
        <v>2.7027027027027029E-2</v>
      </c>
      <c r="AL162" s="176">
        <v>108</v>
      </c>
      <c r="AM162" s="174">
        <f t="shared" si="99"/>
        <v>0.97297297297297303</v>
      </c>
      <c r="AN162" s="175">
        <f t="shared" si="100"/>
        <v>6587</v>
      </c>
      <c r="AO162" s="176">
        <f t="shared" si="103"/>
        <v>1275</v>
      </c>
      <c r="AP162" s="174">
        <f t="shared" si="101"/>
        <v>0.19356307879155912</v>
      </c>
      <c r="AQ162" s="203">
        <f t="shared" si="104"/>
        <v>5312</v>
      </c>
      <c r="AR162" s="174">
        <f t="shared" si="102"/>
        <v>0.8064369212084409</v>
      </c>
      <c r="AS162" s="69"/>
      <c r="AT162" s="282">
        <v>53</v>
      </c>
      <c r="AU162" s="343" t="s">
        <v>19</v>
      </c>
      <c r="AV162" s="8" t="s">
        <v>134</v>
      </c>
      <c r="AW162" s="140">
        <v>6277</v>
      </c>
      <c r="AX162" s="28">
        <v>1280</v>
      </c>
      <c r="AY162" s="63">
        <v>0.20391906961924486</v>
      </c>
      <c r="AZ162" s="28">
        <v>4997</v>
      </c>
      <c r="BA162" s="63">
        <v>0.79608093038075511</v>
      </c>
    </row>
    <row r="163" spans="2:53" ht="13.5" customHeight="1">
      <c r="B163" s="283"/>
      <c r="C163" s="344"/>
      <c r="D163" s="49" t="s">
        <v>135</v>
      </c>
      <c r="E163" s="224">
        <v>4</v>
      </c>
      <c r="F163" s="212">
        <v>0</v>
      </c>
      <c r="G163" s="199">
        <f t="shared" si="86"/>
        <v>0</v>
      </c>
      <c r="H163" s="212">
        <v>4</v>
      </c>
      <c r="I163" s="199">
        <f t="shared" si="87"/>
        <v>1</v>
      </c>
      <c r="J163" s="224">
        <v>12</v>
      </c>
      <c r="K163" s="212">
        <v>0</v>
      </c>
      <c r="L163" s="199">
        <f t="shared" si="88"/>
        <v>0</v>
      </c>
      <c r="M163" s="212">
        <v>12</v>
      </c>
      <c r="N163" s="199">
        <f t="shared" si="89"/>
        <v>1</v>
      </c>
      <c r="O163" s="224">
        <v>1993</v>
      </c>
      <c r="P163" s="212">
        <v>114</v>
      </c>
      <c r="Q163" s="199">
        <f t="shared" si="90"/>
        <v>5.7200200702458605E-2</v>
      </c>
      <c r="R163" s="212">
        <v>1879</v>
      </c>
      <c r="S163" s="199">
        <f t="shared" si="91"/>
        <v>0.94279979929754143</v>
      </c>
      <c r="T163" s="224">
        <v>1504</v>
      </c>
      <c r="U163" s="212">
        <v>82</v>
      </c>
      <c r="V163" s="199">
        <f t="shared" si="92"/>
        <v>5.4521276595744683E-2</v>
      </c>
      <c r="W163" s="212">
        <v>1422</v>
      </c>
      <c r="X163" s="199">
        <f t="shared" si="93"/>
        <v>0.94547872340425532</v>
      </c>
      <c r="Y163" s="224">
        <v>1042</v>
      </c>
      <c r="Z163" s="212">
        <v>41</v>
      </c>
      <c r="AA163" s="199">
        <f t="shared" si="94"/>
        <v>3.9347408829174667E-2</v>
      </c>
      <c r="AB163" s="212">
        <v>1001</v>
      </c>
      <c r="AC163" s="199">
        <f t="shared" si="95"/>
        <v>0.96065259117082535</v>
      </c>
      <c r="AD163" s="224">
        <v>461</v>
      </c>
      <c r="AE163" s="212">
        <v>11</v>
      </c>
      <c r="AF163" s="199">
        <f t="shared" si="96"/>
        <v>2.3861171366594359E-2</v>
      </c>
      <c r="AG163" s="212">
        <v>450</v>
      </c>
      <c r="AH163" s="199">
        <f t="shared" si="97"/>
        <v>0.97613882863340562</v>
      </c>
      <c r="AI163" s="224">
        <v>164</v>
      </c>
      <c r="AJ163" s="212">
        <v>2</v>
      </c>
      <c r="AK163" s="199">
        <f t="shared" si="98"/>
        <v>1.2195121951219513E-2</v>
      </c>
      <c r="AL163" s="212">
        <v>162</v>
      </c>
      <c r="AM163" s="199">
        <f t="shared" si="99"/>
        <v>0.98780487804878048</v>
      </c>
      <c r="AN163" s="224">
        <f t="shared" si="100"/>
        <v>5180</v>
      </c>
      <c r="AO163" s="212">
        <f t="shared" si="103"/>
        <v>250</v>
      </c>
      <c r="AP163" s="199">
        <f t="shared" si="101"/>
        <v>4.8262548262548263E-2</v>
      </c>
      <c r="AQ163" s="211">
        <f t="shared" si="104"/>
        <v>4930</v>
      </c>
      <c r="AR163" s="199">
        <f t="shared" si="102"/>
        <v>0.95173745173745172</v>
      </c>
      <c r="AS163" s="69"/>
      <c r="AT163" s="283"/>
      <c r="AU163" s="344"/>
      <c r="AV163" s="8" t="s">
        <v>135</v>
      </c>
      <c r="AW163" s="140">
        <v>5326</v>
      </c>
      <c r="AX163" s="28">
        <v>295</v>
      </c>
      <c r="AY163" s="63">
        <v>5.5388659406684193E-2</v>
      </c>
      <c r="AZ163" s="28">
        <v>5031</v>
      </c>
      <c r="BA163" s="63">
        <v>0.94461134059331586</v>
      </c>
    </row>
    <row r="164" spans="2:53" ht="13.5" customHeight="1">
      <c r="B164" s="284"/>
      <c r="C164" s="345"/>
      <c r="D164" s="53" t="s">
        <v>67</v>
      </c>
      <c r="E164" s="181">
        <v>10</v>
      </c>
      <c r="F164" s="182">
        <v>1</v>
      </c>
      <c r="G164" s="180">
        <f t="shared" si="86"/>
        <v>0.1</v>
      </c>
      <c r="H164" s="182">
        <v>9</v>
      </c>
      <c r="I164" s="180">
        <f t="shared" si="87"/>
        <v>0.9</v>
      </c>
      <c r="J164" s="181">
        <v>38</v>
      </c>
      <c r="K164" s="182">
        <v>5</v>
      </c>
      <c r="L164" s="180">
        <f t="shared" si="88"/>
        <v>0.13157894736842105</v>
      </c>
      <c r="M164" s="182">
        <v>33</v>
      </c>
      <c r="N164" s="180">
        <f t="shared" si="89"/>
        <v>0.86842105263157898</v>
      </c>
      <c r="O164" s="181">
        <v>4771</v>
      </c>
      <c r="P164" s="182">
        <v>703</v>
      </c>
      <c r="Q164" s="180">
        <f t="shared" si="90"/>
        <v>0.14734856424229723</v>
      </c>
      <c r="R164" s="182">
        <v>4068</v>
      </c>
      <c r="S164" s="180">
        <f t="shared" si="91"/>
        <v>0.85265143575770275</v>
      </c>
      <c r="T164" s="181">
        <v>3610</v>
      </c>
      <c r="U164" s="182">
        <v>511</v>
      </c>
      <c r="V164" s="180">
        <f t="shared" si="92"/>
        <v>0.14155124653739612</v>
      </c>
      <c r="W164" s="182">
        <v>3099</v>
      </c>
      <c r="X164" s="180">
        <f t="shared" si="93"/>
        <v>0.85844875346260385</v>
      </c>
      <c r="Y164" s="181">
        <v>2154</v>
      </c>
      <c r="Z164" s="182">
        <v>239</v>
      </c>
      <c r="AA164" s="180">
        <f t="shared" si="94"/>
        <v>0.11095636025998143</v>
      </c>
      <c r="AB164" s="182">
        <v>1915</v>
      </c>
      <c r="AC164" s="180">
        <f t="shared" si="95"/>
        <v>0.88904363974001854</v>
      </c>
      <c r="AD164" s="181">
        <v>909</v>
      </c>
      <c r="AE164" s="182">
        <v>61</v>
      </c>
      <c r="AF164" s="180">
        <f t="shared" si="96"/>
        <v>6.7106710671067105E-2</v>
      </c>
      <c r="AG164" s="182">
        <v>848</v>
      </c>
      <c r="AH164" s="180">
        <f t="shared" si="97"/>
        <v>0.9328932893289329</v>
      </c>
      <c r="AI164" s="181">
        <v>275</v>
      </c>
      <c r="AJ164" s="182">
        <v>5</v>
      </c>
      <c r="AK164" s="180">
        <f t="shared" si="98"/>
        <v>1.8181818181818181E-2</v>
      </c>
      <c r="AL164" s="182">
        <v>270</v>
      </c>
      <c r="AM164" s="180">
        <f t="shared" si="99"/>
        <v>0.98181818181818181</v>
      </c>
      <c r="AN164" s="181">
        <f t="shared" si="100"/>
        <v>11767</v>
      </c>
      <c r="AO164" s="182">
        <f t="shared" si="103"/>
        <v>1525</v>
      </c>
      <c r="AP164" s="180">
        <f t="shared" si="101"/>
        <v>0.12959972805302966</v>
      </c>
      <c r="AQ164" s="220">
        <f t="shared" si="104"/>
        <v>10242</v>
      </c>
      <c r="AR164" s="180">
        <f t="shared" si="102"/>
        <v>0.87040027194697034</v>
      </c>
      <c r="AS164" s="69"/>
      <c r="AT164" s="284"/>
      <c r="AU164" s="345"/>
      <c r="AV164" s="110" t="s">
        <v>67</v>
      </c>
      <c r="AW164" s="140">
        <v>11603</v>
      </c>
      <c r="AX164" s="28">
        <v>1575</v>
      </c>
      <c r="AY164" s="63">
        <v>0.13574075670085323</v>
      </c>
      <c r="AZ164" s="28">
        <v>10028</v>
      </c>
      <c r="BA164" s="63">
        <v>0.86425924329914672</v>
      </c>
    </row>
    <row r="165" spans="2:53" ht="13.5" customHeight="1">
      <c r="B165" s="282">
        <v>54</v>
      </c>
      <c r="C165" s="343" t="s">
        <v>24</v>
      </c>
      <c r="D165" s="54" t="s">
        <v>134</v>
      </c>
      <c r="E165" s="175">
        <v>8</v>
      </c>
      <c r="F165" s="176">
        <v>1</v>
      </c>
      <c r="G165" s="174">
        <f t="shared" si="86"/>
        <v>0.125</v>
      </c>
      <c r="H165" s="176">
        <v>7</v>
      </c>
      <c r="I165" s="174">
        <f t="shared" si="87"/>
        <v>0.875</v>
      </c>
      <c r="J165" s="175">
        <v>40</v>
      </c>
      <c r="K165" s="176">
        <v>2</v>
      </c>
      <c r="L165" s="174">
        <f t="shared" si="88"/>
        <v>0.05</v>
      </c>
      <c r="M165" s="176">
        <v>38</v>
      </c>
      <c r="N165" s="174">
        <f t="shared" si="89"/>
        <v>0.95</v>
      </c>
      <c r="O165" s="175">
        <v>4701</v>
      </c>
      <c r="P165" s="176">
        <v>1180</v>
      </c>
      <c r="Q165" s="174">
        <f t="shared" si="90"/>
        <v>0.25101042331418849</v>
      </c>
      <c r="R165" s="176">
        <v>3521</v>
      </c>
      <c r="S165" s="174">
        <f t="shared" si="91"/>
        <v>0.74898957668581156</v>
      </c>
      <c r="T165" s="175">
        <v>3782</v>
      </c>
      <c r="U165" s="176">
        <v>850</v>
      </c>
      <c r="V165" s="174">
        <f t="shared" si="92"/>
        <v>0.22474881015335801</v>
      </c>
      <c r="W165" s="176">
        <v>2932</v>
      </c>
      <c r="X165" s="174">
        <f t="shared" si="93"/>
        <v>0.77525118984664199</v>
      </c>
      <c r="Y165" s="175">
        <v>2092</v>
      </c>
      <c r="Z165" s="176">
        <v>409</v>
      </c>
      <c r="AA165" s="174">
        <f t="shared" si="94"/>
        <v>0.19550669216061187</v>
      </c>
      <c r="AB165" s="176">
        <v>1683</v>
      </c>
      <c r="AC165" s="174">
        <f t="shared" si="95"/>
        <v>0.80449330783938811</v>
      </c>
      <c r="AD165" s="175">
        <v>886</v>
      </c>
      <c r="AE165" s="176">
        <v>96</v>
      </c>
      <c r="AF165" s="174">
        <f t="shared" si="96"/>
        <v>0.10835214446952596</v>
      </c>
      <c r="AG165" s="176">
        <v>790</v>
      </c>
      <c r="AH165" s="174">
        <f t="shared" si="97"/>
        <v>0.89164785553047399</v>
      </c>
      <c r="AI165" s="175">
        <v>270</v>
      </c>
      <c r="AJ165" s="176">
        <v>19</v>
      </c>
      <c r="AK165" s="174">
        <f t="shared" si="98"/>
        <v>7.0370370370370375E-2</v>
      </c>
      <c r="AL165" s="176">
        <v>251</v>
      </c>
      <c r="AM165" s="174">
        <f t="shared" si="99"/>
        <v>0.92962962962962958</v>
      </c>
      <c r="AN165" s="175">
        <f t="shared" si="100"/>
        <v>11779</v>
      </c>
      <c r="AO165" s="176">
        <f t="shared" si="103"/>
        <v>2557</v>
      </c>
      <c r="AP165" s="174">
        <f t="shared" si="101"/>
        <v>0.21708124628576281</v>
      </c>
      <c r="AQ165" s="203">
        <f t="shared" si="104"/>
        <v>9222</v>
      </c>
      <c r="AR165" s="174">
        <f t="shared" si="102"/>
        <v>0.78291875371423725</v>
      </c>
      <c r="AS165" s="69"/>
      <c r="AT165" s="282">
        <v>54</v>
      </c>
      <c r="AU165" s="343" t="s">
        <v>24</v>
      </c>
      <c r="AV165" s="8" t="s">
        <v>134</v>
      </c>
      <c r="AW165" s="140">
        <v>11376</v>
      </c>
      <c r="AX165" s="28">
        <v>2363</v>
      </c>
      <c r="AY165" s="63">
        <v>0.20771800281293953</v>
      </c>
      <c r="AZ165" s="28">
        <v>9013</v>
      </c>
      <c r="BA165" s="63">
        <v>0.79228199718706049</v>
      </c>
    </row>
    <row r="166" spans="2:53" ht="13.5" customHeight="1">
      <c r="B166" s="283"/>
      <c r="C166" s="344"/>
      <c r="D166" s="49" t="s">
        <v>135</v>
      </c>
      <c r="E166" s="224">
        <v>2</v>
      </c>
      <c r="F166" s="212">
        <v>0</v>
      </c>
      <c r="G166" s="199">
        <f t="shared" si="86"/>
        <v>0</v>
      </c>
      <c r="H166" s="212">
        <v>2</v>
      </c>
      <c r="I166" s="199">
        <f t="shared" si="87"/>
        <v>1</v>
      </c>
      <c r="J166" s="224">
        <v>24</v>
      </c>
      <c r="K166" s="212">
        <v>0</v>
      </c>
      <c r="L166" s="199">
        <f t="shared" si="88"/>
        <v>0</v>
      </c>
      <c r="M166" s="212">
        <v>24</v>
      </c>
      <c r="N166" s="199">
        <f t="shared" si="89"/>
        <v>1</v>
      </c>
      <c r="O166" s="224">
        <v>2766</v>
      </c>
      <c r="P166" s="212">
        <v>55</v>
      </c>
      <c r="Q166" s="199">
        <f t="shared" si="90"/>
        <v>1.9884309472161965E-2</v>
      </c>
      <c r="R166" s="212">
        <v>2711</v>
      </c>
      <c r="S166" s="199">
        <f t="shared" si="91"/>
        <v>0.98011569052783798</v>
      </c>
      <c r="T166" s="224">
        <v>2078</v>
      </c>
      <c r="U166" s="212">
        <v>38</v>
      </c>
      <c r="V166" s="199">
        <f t="shared" si="92"/>
        <v>1.8286814244465831E-2</v>
      </c>
      <c r="W166" s="212">
        <v>2040</v>
      </c>
      <c r="X166" s="199">
        <f t="shared" si="93"/>
        <v>0.98171318575553412</v>
      </c>
      <c r="Y166" s="224">
        <v>1373</v>
      </c>
      <c r="Z166" s="212">
        <v>15</v>
      </c>
      <c r="AA166" s="199">
        <f t="shared" si="94"/>
        <v>1.0924981791697014E-2</v>
      </c>
      <c r="AB166" s="212">
        <v>1358</v>
      </c>
      <c r="AC166" s="199">
        <f t="shared" si="95"/>
        <v>0.98907501820830301</v>
      </c>
      <c r="AD166" s="224">
        <v>650</v>
      </c>
      <c r="AE166" s="212">
        <v>4</v>
      </c>
      <c r="AF166" s="199">
        <f t="shared" si="96"/>
        <v>6.1538461538461538E-3</v>
      </c>
      <c r="AG166" s="212">
        <v>646</v>
      </c>
      <c r="AH166" s="199">
        <f t="shared" si="97"/>
        <v>0.99384615384615382</v>
      </c>
      <c r="AI166" s="224">
        <v>262</v>
      </c>
      <c r="AJ166" s="212">
        <v>0</v>
      </c>
      <c r="AK166" s="199">
        <f t="shared" si="98"/>
        <v>0</v>
      </c>
      <c r="AL166" s="212">
        <v>262</v>
      </c>
      <c r="AM166" s="199">
        <f t="shared" si="99"/>
        <v>1</v>
      </c>
      <c r="AN166" s="224">
        <f t="shared" si="100"/>
        <v>7155</v>
      </c>
      <c r="AO166" s="212">
        <f t="shared" si="103"/>
        <v>112</v>
      </c>
      <c r="AP166" s="199">
        <f t="shared" si="101"/>
        <v>1.5653389238294898E-2</v>
      </c>
      <c r="AQ166" s="211">
        <f t="shared" si="104"/>
        <v>7043</v>
      </c>
      <c r="AR166" s="199">
        <f t="shared" si="102"/>
        <v>0.98434661076170515</v>
      </c>
      <c r="AS166" s="69"/>
      <c r="AT166" s="283"/>
      <c r="AU166" s="344"/>
      <c r="AV166" s="8" t="s">
        <v>135</v>
      </c>
      <c r="AW166" s="140">
        <v>7622</v>
      </c>
      <c r="AX166" s="28">
        <v>123</v>
      </c>
      <c r="AY166" s="63">
        <v>1.6137496720020992E-2</v>
      </c>
      <c r="AZ166" s="28">
        <v>7499</v>
      </c>
      <c r="BA166" s="63">
        <v>0.98386250327997904</v>
      </c>
    </row>
    <row r="167" spans="2:53" ht="13.5" customHeight="1">
      <c r="B167" s="284"/>
      <c r="C167" s="345"/>
      <c r="D167" s="53" t="s">
        <v>67</v>
      </c>
      <c r="E167" s="181">
        <v>10</v>
      </c>
      <c r="F167" s="182">
        <v>1</v>
      </c>
      <c r="G167" s="180">
        <f t="shared" si="86"/>
        <v>0.1</v>
      </c>
      <c r="H167" s="182">
        <v>9</v>
      </c>
      <c r="I167" s="180">
        <f t="shared" si="87"/>
        <v>0.9</v>
      </c>
      <c r="J167" s="181">
        <v>64</v>
      </c>
      <c r="K167" s="182">
        <v>2</v>
      </c>
      <c r="L167" s="180">
        <f t="shared" si="88"/>
        <v>3.125E-2</v>
      </c>
      <c r="M167" s="182">
        <v>62</v>
      </c>
      <c r="N167" s="180">
        <f t="shared" si="89"/>
        <v>0.96875</v>
      </c>
      <c r="O167" s="181">
        <v>7467</v>
      </c>
      <c r="P167" s="182">
        <v>1235</v>
      </c>
      <c r="Q167" s="180">
        <f t="shared" si="90"/>
        <v>0.16539440203562342</v>
      </c>
      <c r="R167" s="182">
        <v>6232</v>
      </c>
      <c r="S167" s="180">
        <f t="shared" si="91"/>
        <v>0.83460559796437661</v>
      </c>
      <c r="T167" s="181">
        <v>5860</v>
      </c>
      <c r="U167" s="182">
        <v>888</v>
      </c>
      <c r="V167" s="180">
        <f t="shared" si="92"/>
        <v>0.1515358361774744</v>
      </c>
      <c r="W167" s="182">
        <v>4972</v>
      </c>
      <c r="X167" s="180">
        <f t="shared" si="93"/>
        <v>0.84846416382252565</v>
      </c>
      <c r="Y167" s="181">
        <v>3465</v>
      </c>
      <c r="Z167" s="182">
        <v>424</v>
      </c>
      <c r="AA167" s="180">
        <f t="shared" si="94"/>
        <v>0.12236652236652237</v>
      </c>
      <c r="AB167" s="182">
        <v>3041</v>
      </c>
      <c r="AC167" s="180">
        <f t="shared" si="95"/>
        <v>0.87763347763347765</v>
      </c>
      <c r="AD167" s="181">
        <v>1536</v>
      </c>
      <c r="AE167" s="182">
        <v>100</v>
      </c>
      <c r="AF167" s="180">
        <f t="shared" si="96"/>
        <v>6.5104166666666671E-2</v>
      </c>
      <c r="AG167" s="182">
        <v>1436</v>
      </c>
      <c r="AH167" s="180">
        <f t="shared" si="97"/>
        <v>0.93489583333333337</v>
      </c>
      <c r="AI167" s="181">
        <v>532</v>
      </c>
      <c r="AJ167" s="182">
        <v>19</v>
      </c>
      <c r="AK167" s="180">
        <f t="shared" si="98"/>
        <v>3.5714285714285712E-2</v>
      </c>
      <c r="AL167" s="182">
        <v>513</v>
      </c>
      <c r="AM167" s="180">
        <f t="shared" si="99"/>
        <v>0.9642857142857143</v>
      </c>
      <c r="AN167" s="181">
        <f t="shared" si="100"/>
        <v>18934</v>
      </c>
      <c r="AO167" s="182">
        <f t="shared" si="103"/>
        <v>2669</v>
      </c>
      <c r="AP167" s="180">
        <f t="shared" si="101"/>
        <v>0.14096334636104363</v>
      </c>
      <c r="AQ167" s="220">
        <f t="shared" si="104"/>
        <v>16265</v>
      </c>
      <c r="AR167" s="180">
        <f t="shared" si="102"/>
        <v>0.85903665363895643</v>
      </c>
      <c r="AS167" s="69"/>
      <c r="AT167" s="284"/>
      <c r="AU167" s="345"/>
      <c r="AV167" s="110" t="s">
        <v>67</v>
      </c>
      <c r="AW167" s="140">
        <v>18998</v>
      </c>
      <c r="AX167" s="28">
        <v>2486</v>
      </c>
      <c r="AY167" s="63">
        <v>0.13085587956627012</v>
      </c>
      <c r="AZ167" s="28">
        <v>16512</v>
      </c>
      <c r="BA167" s="63">
        <v>0.86914412043372991</v>
      </c>
    </row>
    <row r="168" spans="2:53" ht="13.5" customHeight="1">
      <c r="B168" s="282">
        <v>55</v>
      </c>
      <c r="C168" s="343" t="s">
        <v>15</v>
      </c>
      <c r="D168" s="54" t="s">
        <v>134</v>
      </c>
      <c r="E168" s="175">
        <v>7</v>
      </c>
      <c r="F168" s="176">
        <v>2</v>
      </c>
      <c r="G168" s="174">
        <f t="shared" si="86"/>
        <v>0.2857142857142857</v>
      </c>
      <c r="H168" s="176">
        <v>5</v>
      </c>
      <c r="I168" s="174">
        <f t="shared" si="87"/>
        <v>0.7142857142857143</v>
      </c>
      <c r="J168" s="175">
        <v>28</v>
      </c>
      <c r="K168" s="176">
        <v>4</v>
      </c>
      <c r="L168" s="174">
        <f t="shared" si="88"/>
        <v>0.14285714285714285</v>
      </c>
      <c r="M168" s="176">
        <v>24</v>
      </c>
      <c r="N168" s="174">
        <f t="shared" si="89"/>
        <v>0.8571428571428571</v>
      </c>
      <c r="O168" s="175">
        <v>4176</v>
      </c>
      <c r="P168" s="176">
        <v>644</v>
      </c>
      <c r="Q168" s="174">
        <f t="shared" si="90"/>
        <v>0.15421455938697318</v>
      </c>
      <c r="R168" s="176">
        <v>3532</v>
      </c>
      <c r="S168" s="174">
        <f t="shared" si="91"/>
        <v>0.84578544061302685</v>
      </c>
      <c r="T168" s="175">
        <v>3786</v>
      </c>
      <c r="U168" s="176">
        <v>594</v>
      </c>
      <c r="V168" s="174">
        <f t="shared" si="92"/>
        <v>0.15689381933438987</v>
      </c>
      <c r="W168" s="176">
        <v>3192</v>
      </c>
      <c r="X168" s="174">
        <f t="shared" si="93"/>
        <v>0.84310618066561016</v>
      </c>
      <c r="Y168" s="175">
        <v>2116</v>
      </c>
      <c r="Z168" s="176">
        <v>298</v>
      </c>
      <c r="AA168" s="174">
        <f t="shared" si="94"/>
        <v>0.14083175803402648</v>
      </c>
      <c r="AB168" s="176">
        <v>1818</v>
      </c>
      <c r="AC168" s="174">
        <f t="shared" si="95"/>
        <v>0.85916824196597352</v>
      </c>
      <c r="AD168" s="175">
        <v>753</v>
      </c>
      <c r="AE168" s="176">
        <v>59</v>
      </c>
      <c r="AF168" s="174">
        <f t="shared" si="96"/>
        <v>7.8353253652058433E-2</v>
      </c>
      <c r="AG168" s="176">
        <v>694</v>
      </c>
      <c r="AH168" s="174">
        <f t="shared" si="97"/>
        <v>0.92164674634794153</v>
      </c>
      <c r="AI168" s="175">
        <v>151</v>
      </c>
      <c r="AJ168" s="176">
        <v>3</v>
      </c>
      <c r="AK168" s="174">
        <f t="shared" si="98"/>
        <v>1.9867549668874173E-2</v>
      </c>
      <c r="AL168" s="176">
        <v>148</v>
      </c>
      <c r="AM168" s="174">
        <f t="shared" si="99"/>
        <v>0.98013245033112584</v>
      </c>
      <c r="AN168" s="175">
        <f t="shared" si="100"/>
        <v>11017</v>
      </c>
      <c r="AO168" s="176">
        <f t="shared" si="103"/>
        <v>1604</v>
      </c>
      <c r="AP168" s="174">
        <f t="shared" si="101"/>
        <v>0.14559317418534992</v>
      </c>
      <c r="AQ168" s="203">
        <f t="shared" si="104"/>
        <v>9413</v>
      </c>
      <c r="AR168" s="174">
        <f t="shared" si="102"/>
        <v>0.85440682581465011</v>
      </c>
      <c r="AS168" s="69"/>
      <c r="AT168" s="282">
        <v>55</v>
      </c>
      <c r="AU168" s="343" t="s">
        <v>15</v>
      </c>
      <c r="AV168" s="8" t="s">
        <v>134</v>
      </c>
      <c r="AW168" s="140">
        <v>10728</v>
      </c>
      <c r="AX168" s="28">
        <v>1636</v>
      </c>
      <c r="AY168" s="63">
        <v>0.15249813571961224</v>
      </c>
      <c r="AZ168" s="28">
        <v>9092</v>
      </c>
      <c r="BA168" s="63">
        <v>0.84750186428038776</v>
      </c>
    </row>
    <row r="169" spans="2:53" ht="13.5" customHeight="1">
      <c r="B169" s="283"/>
      <c r="C169" s="344"/>
      <c r="D169" s="49" t="s">
        <v>135</v>
      </c>
      <c r="E169" s="224">
        <v>16</v>
      </c>
      <c r="F169" s="212">
        <v>0</v>
      </c>
      <c r="G169" s="199">
        <f t="shared" si="86"/>
        <v>0</v>
      </c>
      <c r="H169" s="212">
        <v>16</v>
      </c>
      <c r="I169" s="199">
        <f t="shared" si="87"/>
        <v>1</v>
      </c>
      <c r="J169" s="224">
        <v>32</v>
      </c>
      <c r="K169" s="212">
        <v>0</v>
      </c>
      <c r="L169" s="199">
        <f t="shared" si="88"/>
        <v>0</v>
      </c>
      <c r="M169" s="212">
        <v>32</v>
      </c>
      <c r="N169" s="199">
        <f t="shared" si="89"/>
        <v>1</v>
      </c>
      <c r="O169" s="224">
        <v>3237</v>
      </c>
      <c r="P169" s="212">
        <v>28</v>
      </c>
      <c r="Q169" s="199">
        <f t="shared" si="90"/>
        <v>8.6499845535990116E-3</v>
      </c>
      <c r="R169" s="212">
        <v>3209</v>
      </c>
      <c r="S169" s="199">
        <f t="shared" si="91"/>
        <v>0.991350015446401</v>
      </c>
      <c r="T169" s="224">
        <v>2579</v>
      </c>
      <c r="U169" s="212">
        <v>12</v>
      </c>
      <c r="V169" s="199">
        <f t="shared" si="92"/>
        <v>4.6529662659945716E-3</v>
      </c>
      <c r="W169" s="212">
        <v>2567</v>
      </c>
      <c r="X169" s="199">
        <f t="shared" si="93"/>
        <v>0.99534703373400546</v>
      </c>
      <c r="Y169" s="224">
        <v>1625</v>
      </c>
      <c r="Z169" s="212">
        <v>4</v>
      </c>
      <c r="AA169" s="199">
        <f t="shared" si="94"/>
        <v>2.4615384615384616E-3</v>
      </c>
      <c r="AB169" s="212">
        <v>1621</v>
      </c>
      <c r="AC169" s="199">
        <f t="shared" si="95"/>
        <v>0.99753846153846149</v>
      </c>
      <c r="AD169" s="224">
        <v>697</v>
      </c>
      <c r="AE169" s="212">
        <v>3</v>
      </c>
      <c r="AF169" s="199">
        <f t="shared" si="96"/>
        <v>4.30416068866571E-3</v>
      </c>
      <c r="AG169" s="212">
        <v>694</v>
      </c>
      <c r="AH169" s="199">
        <f t="shared" si="97"/>
        <v>0.99569583931133432</v>
      </c>
      <c r="AI169" s="224">
        <v>200</v>
      </c>
      <c r="AJ169" s="212">
        <v>0</v>
      </c>
      <c r="AK169" s="199">
        <f t="shared" si="98"/>
        <v>0</v>
      </c>
      <c r="AL169" s="212">
        <v>200</v>
      </c>
      <c r="AM169" s="199">
        <f t="shared" si="99"/>
        <v>1</v>
      </c>
      <c r="AN169" s="224">
        <f t="shared" si="100"/>
        <v>8386</v>
      </c>
      <c r="AO169" s="212">
        <f t="shared" si="103"/>
        <v>47</v>
      </c>
      <c r="AP169" s="199">
        <f t="shared" si="101"/>
        <v>5.6045790603386596E-3</v>
      </c>
      <c r="AQ169" s="211">
        <f t="shared" si="104"/>
        <v>8339</v>
      </c>
      <c r="AR169" s="199">
        <f t="shared" si="102"/>
        <v>0.99439542093966138</v>
      </c>
      <c r="AS169" s="69"/>
      <c r="AT169" s="283"/>
      <c r="AU169" s="344"/>
      <c r="AV169" s="8" t="s">
        <v>135</v>
      </c>
      <c r="AW169" s="140">
        <v>8851</v>
      </c>
      <c r="AX169" s="28">
        <v>50</v>
      </c>
      <c r="AY169" s="63">
        <v>5.6490792000903857E-3</v>
      </c>
      <c r="AZ169" s="28">
        <v>8801</v>
      </c>
      <c r="BA169" s="63">
        <v>0.99435092079990961</v>
      </c>
    </row>
    <row r="170" spans="2:53" ht="13.5" customHeight="1">
      <c r="B170" s="284"/>
      <c r="C170" s="345"/>
      <c r="D170" s="53" t="s">
        <v>67</v>
      </c>
      <c r="E170" s="181">
        <v>23</v>
      </c>
      <c r="F170" s="182">
        <v>2</v>
      </c>
      <c r="G170" s="180">
        <f t="shared" si="86"/>
        <v>8.6956521739130432E-2</v>
      </c>
      <c r="H170" s="182">
        <v>21</v>
      </c>
      <c r="I170" s="180">
        <f t="shared" si="87"/>
        <v>0.91304347826086951</v>
      </c>
      <c r="J170" s="181">
        <v>60</v>
      </c>
      <c r="K170" s="182">
        <v>4</v>
      </c>
      <c r="L170" s="180">
        <f t="shared" si="88"/>
        <v>6.6666666666666666E-2</v>
      </c>
      <c r="M170" s="182">
        <v>56</v>
      </c>
      <c r="N170" s="180">
        <f t="shared" si="89"/>
        <v>0.93333333333333335</v>
      </c>
      <c r="O170" s="181">
        <v>7413</v>
      </c>
      <c r="P170" s="182">
        <v>672</v>
      </c>
      <c r="Q170" s="180">
        <f t="shared" si="90"/>
        <v>9.0651558073654395E-2</v>
      </c>
      <c r="R170" s="182">
        <v>6741</v>
      </c>
      <c r="S170" s="180">
        <f t="shared" si="91"/>
        <v>0.90934844192634556</v>
      </c>
      <c r="T170" s="181">
        <v>6365</v>
      </c>
      <c r="U170" s="182">
        <v>606</v>
      </c>
      <c r="V170" s="180">
        <f t="shared" si="92"/>
        <v>9.5208169677926155E-2</v>
      </c>
      <c r="W170" s="182">
        <v>5759</v>
      </c>
      <c r="X170" s="180">
        <f t="shared" si="93"/>
        <v>0.90479183032207389</v>
      </c>
      <c r="Y170" s="181">
        <v>3741</v>
      </c>
      <c r="Z170" s="182">
        <v>302</v>
      </c>
      <c r="AA170" s="180">
        <f t="shared" si="94"/>
        <v>8.0727078321304463E-2</v>
      </c>
      <c r="AB170" s="182">
        <v>3439</v>
      </c>
      <c r="AC170" s="180">
        <f t="shared" si="95"/>
        <v>0.91927292167869556</v>
      </c>
      <c r="AD170" s="181">
        <v>1450</v>
      </c>
      <c r="AE170" s="182">
        <v>62</v>
      </c>
      <c r="AF170" s="180">
        <f t="shared" si="96"/>
        <v>4.275862068965517E-2</v>
      </c>
      <c r="AG170" s="182">
        <v>1388</v>
      </c>
      <c r="AH170" s="180">
        <f t="shared" si="97"/>
        <v>0.95724137931034481</v>
      </c>
      <c r="AI170" s="181">
        <v>351</v>
      </c>
      <c r="AJ170" s="182">
        <v>3</v>
      </c>
      <c r="AK170" s="180">
        <f t="shared" si="98"/>
        <v>8.5470085470085479E-3</v>
      </c>
      <c r="AL170" s="182">
        <v>348</v>
      </c>
      <c r="AM170" s="180">
        <f t="shared" si="99"/>
        <v>0.99145299145299148</v>
      </c>
      <c r="AN170" s="181">
        <f t="shared" si="100"/>
        <v>19403</v>
      </c>
      <c r="AO170" s="182">
        <f t="shared" si="103"/>
        <v>1651</v>
      </c>
      <c r="AP170" s="180">
        <f t="shared" si="101"/>
        <v>8.5089934546204199E-2</v>
      </c>
      <c r="AQ170" s="220">
        <f t="shared" si="104"/>
        <v>17752</v>
      </c>
      <c r="AR170" s="180">
        <f t="shared" si="102"/>
        <v>0.91491006545379583</v>
      </c>
      <c r="AS170" s="69"/>
      <c r="AT170" s="284"/>
      <c r="AU170" s="345"/>
      <c r="AV170" s="110" t="s">
        <v>67</v>
      </c>
      <c r="AW170" s="140">
        <v>19579</v>
      </c>
      <c r="AX170" s="28">
        <v>1686</v>
      </c>
      <c r="AY170" s="63">
        <v>8.6112671740129737E-2</v>
      </c>
      <c r="AZ170" s="28">
        <v>17893</v>
      </c>
      <c r="BA170" s="63">
        <v>0.91388732825987029</v>
      </c>
    </row>
    <row r="171" spans="2:53" ht="13.5" customHeight="1">
      <c r="B171" s="282">
        <v>56</v>
      </c>
      <c r="C171" s="343" t="s">
        <v>9</v>
      </c>
      <c r="D171" s="54" t="s">
        <v>134</v>
      </c>
      <c r="E171" s="175">
        <v>2</v>
      </c>
      <c r="F171" s="176">
        <v>0</v>
      </c>
      <c r="G171" s="174">
        <f t="shared" si="86"/>
        <v>0</v>
      </c>
      <c r="H171" s="176">
        <v>2</v>
      </c>
      <c r="I171" s="174">
        <f t="shared" si="87"/>
        <v>1</v>
      </c>
      <c r="J171" s="175">
        <v>21</v>
      </c>
      <c r="K171" s="176">
        <v>0</v>
      </c>
      <c r="L171" s="174">
        <f t="shared" si="88"/>
        <v>0</v>
      </c>
      <c r="M171" s="176">
        <v>21</v>
      </c>
      <c r="N171" s="174">
        <f t="shared" si="89"/>
        <v>1</v>
      </c>
      <c r="O171" s="175">
        <v>3112</v>
      </c>
      <c r="P171" s="176">
        <v>719</v>
      </c>
      <c r="Q171" s="174">
        <f t="shared" si="90"/>
        <v>0.23104113110539845</v>
      </c>
      <c r="R171" s="176">
        <v>2393</v>
      </c>
      <c r="S171" s="174">
        <f t="shared" si="91"/>
        <v>0.76895886889460152</v>
      </c>
      <c r="T171" s="175">
        <v>2575</v>
      </c>
      <c r="U171" s="176">
        <v>502</v>
      </c>
      <c r="V171" s="174">
        <f t="shared" si="92"/>
        <v>0.19495145631067962</v>
      </c>
      <c r="W171" s="176">
        <v>2073</v>
      </c>
      <c r="X171" s="174">
        <f t="shared" si="93"/>
        <v>0.80504854368932044</v>
      </c>
      <c r="Y171" s="175">
        <v>1211</v>
      </c>
      <c r="Z171" s="176">
        <v>206</v>
      </c>
      <c r="AA171" s="174">
        <f t="shared" si="94"/>
        <v>0.17010734929810073</v>
      </c>
      <c r="AB171" s="176">
        <v>1005</v>
      </c>
      <c r="AC171" s="174">
        <f t="shared" si="95"/>
        <v>0.82989265070189921</v>
      </c>
      <c r="AD171" s="175">
        <v>458</v>
      </c>
      <c r="AE171" s="176">
        <v>49</v>
      </c>
      <c r="AF171" s="174">
        <f t="shared" si="96"/>
        <v>0.10698689956331878</v>
      </c>
      <c r="AG171" s="176">
        <v>409</v>
      </c>
      <c r="AH171" s="174">
        <f t="shared" si="97"/>
        <v>0.89301310043668125</v>
      </c>
      <c r="AI171" s="175">
        <v>146</v>
      </c>
      <c r="AJ171" s="176">
        <v>4</v>
      </c>
      <c r="AK171" s="174">
        <f t="shared" si="98"/>
        <v>2.7397260273972601E-2</v>
      </c>
      <c r="AL171" s="176">
        <v>142</v>
      </c>
      <c r="AM171" s="174">
        <f t="shared" si="99"/>
        <v>0.9726027397260274</v>
      </c>
      <c r="AN171" s="175">
        <f t="shared" si="100"/>
        <v>7525</v>
      </c>
      <c r="AO171" s="176">
        <f t="shared" si="103"/>
        <v>1480</v>
      </c>
      <c r="AP171" s="174">
        <f t="shared" si="101"/>
        <v>0.19667774086378736</v>
      </c>
      <c r="AQ171" s="203">
        <f t="shared" si="104"/>
        <v>6045</v>
      </c>
      <c r="AR171" s="174">
        <f t="shared" si="102"/>
        <v>0.80332225913621258</v>
      </c>
      <c r="AS171" s="69"/>
      <c r="AT171" s="282">
        <v>56</v>
      </c>
      <c r="AU171" s="343" t="s">
        <v>9</v>
      </c>
      <c r="AV171" s="8" t="s">
        <v>134</v>
      </c>
      <c r="AW171" s="140">
        <v>7271</v>
      </c>
      <c r="AX171" s="28">
        <v>1452</v>
      </c>
      <c r="AY171" s="63">
        <v>0.19969742813918306</v>
      </c>
      <c r="AZ171" s="28">
        <v>5819</v>
      </c>
      <c r="BA171" s="63">
        <v>0.80030257186081699</v>
      </c>
    </row>
    <row r="172" spans="2:53" ht="13.5" customHeight="1">
      <c r="B172" s="283"/>
      <c r="C172" s="344"/>
      <c r="D172" s="49" t="s">
        <v>135</v>
      </c>
      <c r="E172" s="224">
        <v>3</v>
      </c>
      <c r="F172" s="212">
        <v>0</v>
      </c>
      <c r="G172" s="199">
        <f t="shared" si="86"/>
        <v>0</v>
      </c>
      <c r="H172" s="212">
        <v>3</v>
      </c>
      <c r="I172" s="199">
        <f t="shared" si="87"/>
        <v>1</v>
      </c>
      <c r="J172" s="224">
        <v>4</v>
      </c>
      <c r="K172" s="212">
        <v>0</v>
      </c>
      <c r="L172" s="199">
        <f t="shared" si="88"/>
        <v>0</v>
      </c>
      <c r="M172" s="212">
        <v>4</v>
      </c>
      <c r="N172" s="199">
        <f t="shared" si="89"/>
        <v>1</v>
      </c>
      <c r="O172" s="224">
        <v>2130</v>
      </c>
      <c r="P172" s="212">
        <v>75</v>
      </c>
      <c r="Q172" s="199">
        <f t="shared" si="90"/>
        <v>3.5211267605633804E-2</v>
      </c>
      <c r="R172" s="212">
        <v>2055</v>
      </c>
      <c r="S172" s="199">
        <f t="shared" si="91"/>
        <v>0.96478873239436624</v>
      </c>
      <c r="T172" s="224">
        <v>1659</v>
      </c>
      <c r="U172" s="212">
        <v>52</v>
      </c>
      <c r="V172" s="199">
        <f t="shared" si="92"/>
        <v>3.134418324291742E-2</v>
      </c>
      <c r="W172" s="212">
        <v>1607</v>
      </c>
      <c r="X172" s="199">
        <f t="shared" si="93"/>
        <v>0.96865581675708257</v>
      </c>
      <c r="Y172" s="224">
        <v>983</v>
      </c>
      <c r="Z172" s="212">
        <v>30</v>
      </c>
      <c r="AA172" s="199">
        <f t="shared" si="94"/>
        <v>3.0518819938962362E-2</v>
      </c>
      <c r="AB172" s="212">
        <v>953</v>
      </c>
      <c r="AC172" s="199">
        <f t="shared" si="95"/>
        <v>0.96948118006103767</v>
      </c>
      <c r="AD172" s="224">
        <v>420</v>
      </c>
      <c r="AE172" s="212">
        <v>9</v>
      </c>
      <c r="AF172" s="199">
        <f t="shared" si="96"/>
        <v>2.1428571428571429E-2</v>
      </c>
      <c r="AG172" s="212">
        <v>411</v>
      </c>
      <c r="AH172" s="199">
        <f t="shared" si="97"/>
        <v>0.97857142857142854</v>
      </c>
      <c r="AI172" s="224">
        <v>116</v>
      </c>
      <c r="AJ172" s="212">
        <v>0</v>
      </c>
      <c r="AK172" s="199">
        <f t="shared" si="98"/>
        <v>0</v>
      </c>
      <c r="AL172" s="212">
        <v>116</v>
      </c>
      <c r="AM172" s="199">
        <f t="shared" si="99"/>
        <v>1</v>
      </c>
      <c r="AN172" s="224">
        <f t="shared" si="100"/>
        <v>5315</v>
      </c>
      <c r="AO172" s="212">
        <f t="shared" si="103"/>
        <v>166</v>
      </c>
      <c r="AP172" s="199">
        <f t="shared" si="101"/>
        <v>3.1232361241768581E-2</v>
      </c>
      <c r="AQ172" s="211">
        <f t="shared" si="104"/>
        <v>5149</v>
      </c>
      <c r="AR172" s="199">
        <f t="shared" si="102"/>
        <v>0.96876763875823146</v>
      </c>
      <c r="AS172" s="69"/>
      <c r="AT172" s="283"/>
      <c r="AU172" s="344"/>
      <c r="AV172" s="8" t="s">
        <v>135</v>
      </c>
      <c r="AW172" s="140">
        <v>5512</v>
      </c>
      <c r="AX172" s="28">
        <v>177</v>
      </c>
      <c r="AY172" s="63">
        <v>3.2111756168359942E-2</v>
      </c>
      <c r="AZ172" s="28">
        <v>5335</v>
      </c>
      <c r="BA172" s="63">
        <v>0.96788824383164007</v>
      </c>
    </row>
    <row r="173" spans="2:53" ht="13.5" customHeight="1">
      <c r="B173" s="284"/>
      <c r="C173" s="345"/>
      <c r="D173" s="53" t="s">
        <v>67</v>
      </c>
      <c r="E173" s="181">
        <v>5</v>
      </c>
      <c r="F173" s="182">
        <v>0</v>
      </c>
      <c r="G173" s="180">
        <f t="shared" si="86"/>
        <v>0</v>
      </c>
      <c r="H173" s="182">
        <v>5</v>
      </c>
      <c r="I173" s="180">
        <f t="shared" si="87"/>
        <v>1</v>
      </c>
      <c r="J173" s="181">
        <v>25</v>
      </c>
      <c r="K173" s="182">
        <v>0</v>
      </c>
      <c r="L173" s="180">
        <f t="shared" si="88"/>
        <v>0</v>
      </c>
      <c r="M173" s="182">
        <v>25</v>
      </c>
      <c r="N173" s="180">
        <f t="shared" si="89"/>
        <v>1</v>
      </c>
      <c r="O173" s="181">
        <v>5242</v>
      </c>
      <c r="P173" s="182">
        <v>794</v>
      </c>
      <c r="Q173" s="180">
        <f t="shared" si="90"/>
        <v>0.15146890499809232</v>
      </c>
      <c r="R173" s="182">
        <v>4448</v>
      </c>
      <c r="S173" s="180">
        <f t="shared" si="91"/>
        <v>0.84853109500190771</v>
      </c>
      <c r="T173" s="181">
        <v>4234</v>
      </c>
      <c r="U173" s="182">
        <v>554</v>
      </c>
      <c r="V173" s="180">
        <f t="shared" si="92"/>
        <v>0.13084553613604158</v>
      </c>
      <c r="W173" s="182">
        <v>3680</v>
      </c>
      <c r="X173" s="180">
        <f t="shared" si="93"/>
        <v>0.86915446386395845</v>
      </c>
      <c r="Y173" s="181">
        <v>2194</v>
      </c>
      <c r="Z173" s="182">
        <v>236</v>
      </c>
      <c r="AA173" s="180">
        <f t="shared" si="94"/>
        <v>0.10756608933454877</v>
      </c>
      <c r="AB173" s="182">
        <v>1958</v>
      </c>
      <c r="AC173" s="180">
        <f t="shared" si="95"/>
        <v>0.89243391066545119</v>
      </c>
      <c r="AD173" s="181">
        <v>878</v>
      </c>
      <c r="AE173" s="182">
        <v>58</v>
      </c>
      <c r="AF173" s="180">
        <f t="shared" si="96"/>
        <v>6.6059225512528477E-2</v>
      </c>
      <c r="AG173" s="182">
        <v>820</v>
      </c>
      <c r="AH173" s="180">
        <f t="shared" si="97"/>
        <v>0.93394077448747148</v>
      </c>
      <c r="AI173" s="181">
        <v>262</v>
      </c>
      <c r="AJ173" s="182">
        <v>4</v>
      </c>
      <c r="AK173" s="180">
        <f t="shared" si="98"/>
        <v>1.5267175572519083E-2</v>
      </c>
      <c r="AL173" s="182">
        <v>258</v>
      </c>
      <c r="AM173" s="180">
        <f t="shared" si="99"/>
        <v>0.98473282442748089</v>
      </c>
      <c r="AN173" s="181">
        <f t="shared" si="100"/>
        <v>12840</v>
      </c>
      <c r="AO173" s="182">
        <f t="shared" si="103"/>
        <v>1646</v>
      </c>
      <c r="AP173" s="180">
        <f t="shared" si="101"/>
        <v>0.12819314641744547</v>
      </c>
      <c r="AQ173" s="220">
        <f t="shared" si="104"/>
        <v>11194</v>
      </c>
      <c r="AR173" s="180">
        <f t="shared" si="102"/>
        <v>0.8718068535825545</v>
      </c>
      <c r="AS173" s="69"/>
      <c r="AT173" s="284"/>
      <c r="AU173" s="345"/>
      <c r="AV173" s="110" t="s">
        <v>67</v>
      </c>
      <c r="AW173" s="140">
        <v>12783</v>
      </c>
      <c r="AX173" s="28">
        <v>1629</v>
      </c>
      <c r="AY173" s="63">
        <v>0.12743487444261911</v>
      </c>
      <c r="AZ173" s="28">
        <v>11154</v>
      </c>
      <c r="BA173" s="63">
        <v>0.87256512555738086</v>
      </c>
    </row>
    <row r="174" spans="2:53" ht="13.5" customHeight="1">
      <c r="B174" s="282">
        <v>57</v>
      </c>
      <c r="C174" s="343" t="s">
        <v>43</v>
      </c>
      <c r="D174" s="54" t="s">
        <v>134</v>
      </c>
      <c r="E174" s="175">
        <v>11</v>
      </c>
      <c r="F174" s="176">
        <v>3</v>
      </c>
      <c r="G174" s="174">
        <f t="shared" si="86"/>
        <v>0.27272727272727271</v>
      </c>
      <c r="H174" s="176">
        <v>8</v>
      </c>
      <c r="I174" s="174">
        <f t="shared" si="87"/>
        <v>0.72727272727272729</v>
      </c>
      <c r="J174" s="175">
        <v>12</v>
      </c>
      <c r="K174" s="176">
        <v>2</v>
      </c>
      <c r="L174" s="174">
        <f t="shared" si="88"/>
        <v>0.16666666666666666</v>
      </c>
      <c r="M174" s="176">
        <v>10</v>
      </c>
      <c r="N174" s="174">
        <f t="shared" si="89"/>
        <v>0.83333333333333337</v>
      </c>
      <c r="O174" s="175">
        <v>2238</v>
      </c>
      <c r="P174" s="176">
        <v>473</v>
      </c>
      <c r="Q174" s="174">
        <f t="shared" si="90"/>
        <v>0.21134941912421806</v>
      </c>
      <c r="R174" s="176">
        <v>1765</v>
      </c>
      <c r="S174" s="174">
        <f t="shared" si="91"/>
        <v>0.78865058087578199</v>
      </c>
      <c r="T174" s="175">
        <v>1732</v>
      </c>
      <c r="U174" s="176">
        <v>350</v>
      </c>
      <c r="V174" s="174">
        <f t="shared" si="92"/>
        <v>0.20207852193995382</v>
      </c>
      <c r="W174" s="176">
        <v>1382</v>
      </c>
      <c r="X174" s="174">
        <f t="shared" si="93"/>
        <v>0.79792147806004621</v>
      </c>
      <c r="Y174" s="175">
        <v>1067</v>
      </c>
      <c r="Z174" s="176">
        <v>172</v>
      </c>
      <c r="AA174" s="174">
        <f t="shared" si="94"/>
        <v>0.16119962511715089</v>
      </c>
      <c r="AB174" s="176">
        <v>895</v>
      </c>
      <c r="AC174" s="174">
        <f t="shared" si="95"/>
        <v>0.83880037488284909</v>
      </c>
      <c r="AD174" s="175">
        <v>460</v>
      </c>
      <c r="AE174" s="176">
        <v>53</v>
      </c>
      <c r="AF174" s="174">
        <f t="shared" si="96"/>
        <v>0.11521739130434783</v>
      </c>
      <c r="AG174" s="176">
        <v>407</v>
      </c>
      <c r="AH174" s="174">
        <f t="shared" si="97"/>
        <v>0.88478260869565217</v>
      </c>
      <c r="AI174" s="175">
        <v>133</v>
      </c>
      <c r="AJ174" s="176">
        <v>5</v>
      </c>
      <c r="AK174" s="174">
        <f t="shared" si="98"/>
        <v>3.7593984962406013E-2</v>
      </c>
      <c r="AL174" s="176">
        <v>128</v>
      </c>
      <c r="AM174" s="174">
        <f t="shared" si="99"/>
        <v>0.96240601503759393</v>
      </c>
      <c r="AN174" s="175">
        <f t="shared" si="100"/>
        <v>5653</v>
      </c>
      <c r="AO174" s="176">
        <f t="shared" ref="AO174:AO197" si="105">SUM(F174,K174,P174,U174,Z174,AE174,AJ174)</f>
        <v>1058</v>
      </c>
      <c r="AP174" s="174">
        <f t="shared" si="101"/>
        <v>0.18715726163099239</v>
      </c>
      <c r="AQ174" s="203">
        <f t="shared" ref="AQ174:AQ197" si="106">SUM(H174,M174,R174,W174,AB174,AG174,AL174)</f>
        <v>4595</v>
      </c>
      <c r="AR174" s="174">
        <f t="shared" si="102"/>
        <v>0.81284273836900756</v>
      </c>
      <c r="AS174" s="69"/>
      <c r="AT174" s="282">
        <v>57</v>
      </c>
      <c r="AU174" s="343" t="s">
        <v>43</v>
      </c>
      <c r="AV174" s="8" t="s">
        <v>134</v>
      </c>
      <c r="AW174" s="140">
        <v>5425</v>
      </c>
      <c r="AX174" s="28">
        <v>1073</v>
      </c>
      <c r="AY174" s="63">
        <v>0.19778801843317972</v>
      </c>
      <c r="AZ174" s="28">
        <v>4352</v>
      </c>
      <c r="BA174" s="63">
        <v>0.80221198156682028</v>
      </c>
    </row>
    <row r="175" spans="2:53" ht="13.5" customHeight="1">
      <c r="B175" s="283"/>
      <c r="C175" s="344"/>
      <c r="D175" s="49" t="s">
        <v>135</v>
      </c>
      <c r="E175" s="224">
        <v>1</v>
      </c>
      <c r="F175" s="212">
        <v>0</v>
      </c>
      <c r="G175" s="199">
        <f t="shared" si="86"/>
        <v>0</v>
      </c>
      <c r="H175" s="212">
        <v>1</v>
      </c>
      <c r="I175" s="199">
        <f t="shared" si="87"/>
        <v>1</v>
      </c>
      <c r="J175" s="224">
        <v>15</v>
      </c>
      <c r="K175" s="212">
        <v>0</v>
      </c>
      <c r="L175" s="199">
        <f t="shared" si="88"/>
        <v>0</v>
      </c>
      <c r="M175" s="212">
        <v>15</v>
      </c>
      <c r="N175" s="199">
        <f t="shared" si="89"/>
        <v>1</v>
      </c>
      <c r="O175" s="224">
        <v>1310</v>
      </c>
      <c r="P175" s="212">
        <v>47</v>
      </c>
      <c r="Q175" s="199">
        <f t="shared" si="90"/>
        <v>3.5877862595419849E-2</v>
      </c>
      <c r="R175" s="212">
        <v>1263</v>
      </c>
      <c r="S175" s="199">
        <f t="shared" si="91"/>
        <v>0.96412213740458019</v>
      </c>
      <c r="T175" s="224">
        <v>955</v>
      </c>
      <c r="U175" s="212">
        <v>47</v>
      </c>
      <c r="V175" s="199">
        <f t="shared" si="92"/>
        <v>4.9214659685863874E-2</v>
      </c>
      <c r="W175" s="212">
        <v>908</v>
      </c>
      <c r="X175" s="199">
        <f t="shared" si="93"/>
        <v>0.95078534031413608</v>
      </c>
      <c r="Y175" s="224">
        <v>631</v>
      </c>
      <c r="Z175" s="212">
        <v>19</v>
      </c>
      <c r="AA175" s="199">
        <f t="shared" si="94"/>
        <v>3.0110935023771792E-2</v>
      </c>
      <c r="AB175" s="212">
        <v>612</v>
      </c>
      <c r="AC175" s="199">
        <f t="shared" si="95"/>
        <v>0.96988906497622818</v>
      </c>
      <c r="AD175" s="224">
        <v>354</v>
      </c>
      <c r="AE175" s="212">
        <v>8</v>
      </c>
      <c r="AF175" s="199">
        <f t="shared" si="96"/>
        <v>2.2598870056497175E-2</v>
      </c>
      <c r="AG175" s="212">
        <v>346</v>
      </c>
      <c r="AH175" s="199">
        <f t="shared" si="97"/>
        <v>0.97740112994350281</v>
      </c>
      <c r="AI175" s="224">
        <v>120</v>
      </c>
      <c r="AJ175" s="212">
        <v>1</v>
      </c>
      <c r="AK175" s="199">
        <f t="shared" si="98"/>
        <v>8.3333333333333332E-3</v>
      </c>
      <c r="AL175" s="212">
        <v>119</v>
      </c>
      <c r="AM175" s="199">
        <f t="shared" si="99"/>
        <v>0.9916666666666667</v>
      </c>
      <c r="AN175" s="224">
        <f t="shared" si="100"/>
        <v>3386</v>
      </c>
      <c r="AO175" s="212">
        <f t="shared" si="105"/>
        <v>122</v>
      </c>
      <c r="AP175" s="199">
        <f t="shared" si="101"/>
        <v>3.6030714707619607E-2</v>
      </c>
      <c r="AQ175" s="211">
        <f t="shared" si="106"/>
        <v>3264</v>
      </c>
      <c r="AR175" s="199">
        <f t="shared" si="102"/>
        <v>0.96396928529238035</v>
      </c>
      <c r="AS175" s="69"/>
      <c r="AT175" s="283"/>
      <c r="AU175" s="344"/>
      <c r="AV175" s="8" t="s">
        <v>135</v>
      </c>
      <c r="AW175" s="140">
        <v>3627</v>
      </c>
      <c r="AX175" s="28">
        <v>101</v>
      </c>
      <c r="AY175" s="63">
        <v>2.7846705266060104E-2</v>
      </c>
      <c r="AZ175" s="28">
        <v>3526</v>
      </c>
      <c r="BA175" s="63">
        <v>0.97215329473393985</v>
      </c>
    </row>
    <row r="176" spans="2:53" ht="13.5" customHeight="1">
      <c r="B176" s="284"/>
      <c r="C176" s="345"/>
      <c r="D176" s="53" t="s">
        <v>67</v>
      </c>
      <c r="E176" s="181">
        <v>12</v>
      </c>
      <c r="F176" s="182">
        <v>3</v>
      </c>
      <c r="G176" s="180">
        <f t="shared" si="86"/>
        <v>0.25</v>
      </c>
      <c r="H176" s="182">
        <v>9</v>
      </c>
      <c r="I176" s="180">
        <f t="shared" si="87"/>
        <v>0.75</v>
      </c>
      <c r="J176" s="181">
        <v>27</v>
      </c>
      <c r="K176" s="182">
        <v>2</v>
      </c>
      <c r="L176" s="180">
        <f t="shared" si="88"/>
        <v>7.407407407407407E-2</v>
      </c>
      <c r="M176" s="182">
        <v>25</v>
      </c>
      <c r="N176" s="180">
        <f t="shared" si="89"/>
        <v>0.92592592592592593</v>
      </c>
      <c r="O176" s="181">
        <v>3548</v>
      </c>
      <c r="P176" s="182">
        <v>520</v>
      </c>
      <c r="Q176" s="180">
        <f t="shared" si="90"/>
        <v>0.14656144306651633</v>
      </c>
      <c r="R176" s="182">
        <v>3028</v>
      </c>
      <c r="S176" s="180">
        <f t="shared" si="91"/>
        <v>0.85343855693348369</v>
      </c>
      <c r="T176" s="181">
        <v>2687</v>
      </c>
      <c r="U176" s="182">
        <v>397</v>
      </c>
      <c r="V176" s="180">
        <f t="shared" si="92"/>
        <v>0.14774841831038332</v>
      </c>
      <c r="W176" s="182">
        <v>2290</v>
      </c>
      <c r="X176" s="180">
        <f t="shared" si="93"/>
        <v>0.85225158168961668</v>
      </c>
      <c r="Y176" s="181">
        <v>1698</v>
      </c>
      <c r="Z176" s="182">
        <v>191</v>
      </c>
      <c r="AA176" s="180">
        <f t="shared" si="94"/>
        <v>0.11248527679623085</v>
      </c>
      <c r="AB176" s="182">
        <v>1507</v>
      </c>
      <c r="AC176" s="180">
        <f t="shared" si="95"/>
        <v>0.88751472320376912</v>
      </c>
      <c r="AD176" s="181">
        <v>814</v>
      </c>
      <c r="AE176" s="182">
        <v>61</v>
      </c>
      <c r="AF176" s="180">
        <f t="shared" si="96"/>
        <v>7.4938574938574934E-2</v>
      </c>
      <c r="AG176" s="182">
        <v>753</v>
      </c>
      <c r="AH176" s="180">
        <f t="shared" si="97"/>
        <v>0.92506142506142508</v>
      </c>
      <c r="AI176" s="181">
        <v>253</v>
      </c>
      <c r="AJ176" s="182">
        <v>6</v>
      </c>
      <c r="AK176" s="180">
        <f t="shared" si="98"/>
        <v>2.3715415019762844E-2</v>
      </c>
      <c r="AL176" s="182">
        <v>247</v>
      </c>
      <c r="AM176" s="180">
        <f t="shared" si="99"/>
        <v>0.97628458498023718</v>
      </c>
      <c r="AN176" s="181">
        <f t="shared" si="100"/>
        <v>9039</v>
      </c>
      <c r="AO176" s="182">
        <f t="shared" si="105"/>
        <v>1180</v>
      </c>
      <c r="AP176" s="180">
        <f t="shared" si="101"/>
        <v>0.1305454143157429</v>
      </c>
      <c r="AQ176" s="220">
        <f t="shared" si="106"/>
        <v>7859</v>
      </c>
      <c r="AR176" s="180">
        <f t="shared" si="102"/>
        <v>0.86945458568425715</v>
      </c>
      <c r="AS176" s="69"/>
      <c r="AT176" s="284"/>
      <c r="AU176" s="345"/>
      <c r="AV176" s="110" t="s">
        <v>67</v>
      </c>
      <c r="AW176" s="140">
        <v>9052</v>
      </c>
      <c r="AX176" s="28">
        <v>1174</v>
      </c>
      <c r="AY176" s="63">
        <v>0.12969509500662837</v>
      </c>
      <c r="AZ176" s="28">
        <v>7878</v>
      </c>
      <c r="BA176" s="63">
        <v>0.87030490499337165</v>
      </c>
    </row>
    <row r="177" spans="2:53" ht="13.5" customHeight="1">
      <c r="B177" s="282">
        <v>58</v>
      </c>
      <c r="C177" s="343" t="s">
        <v>25</v>
      </c>
      <c r="D177" s="54" t="s">
        <v>134</v>
      </c>
      <c r="E177" s="175">
        <v>2</v>
      </c>
      <c r="F177" s="176">
        <v>0</v>
      </c>
      <c r="G177" s="174">
        <f t="shared" si="86"/>
        <v>0</v>
      </c>
      <c r="H177" s="176">
        <v>2</v>
      </c>
      <c r="I177" s="174">
        <f t="shared" si="87"/>
        <v>1</v>
      </c>
      <c r="J177" s="175">
        <v>14</v>
      </c>
      <c r="K177" s="176">
        <v>4</v>
      </c>
      <c r="L177" s="174">
        <f t="shared" si="88"/>
        <v>0.2857142857142857</v>
      </c>
      <c r="M177" s="176">
        <v>10</v>
      </c>
      <c r="N177" s="174">
        <f t="shared" si="89"/>
        <v>0.7142857142857143</v>
      </c>
      <c r="O177" s="175">
        <v>2463</v>
      </c>
      <c r="P177" s="176">
        <v>807</v>
      </c>
      <c r="Q177" s="174">
        <f t="shared" si="90"/>
        <v>0.3276492082825822</v>
      </c>
      <c r="R177" s="176">
        <v>1656</v>
      </c>
      <c r="S177" s="174">
        <f t="shared" si="91"/>
        <v>0.67235079171741774</v>
      </c>
      <c r="T177" s="175">
        <v>2019</v>
      </c>
      <c r="U177" s="176">
        <v>602</v>
      </c>
      <c r="V177" s="174">
        <f t="shared" si="92"/>
        <v>0.29816740960871718</v>
      </c>
      <c r="W177" s="176">
        <v>1417</v>
      </c>
      <c r="X177" s="174">
        <f t="shared" si="93"/>
        <v>0.70183259039128276</v>
      </c>
      <c r="Y177" s="175">
        <v>1164</v>
      </c>
      <c r="Z177" s="176">
        <v>258</v>
      </c>
      <c r="AA177" s="174">
        <f t="shared" si="94"/>
        <v>0.22164948453608246</v>
      </c>
      <c r="AB177" s="176">
        <v>906</v>
      </c>
      <c r="AC177" s="174">
        <f t="shared" si="95"/>
        <v>0.77835051546391754</v>
      </c>
      <c r="AD177" s="175">
        <v>507</v>
      </c>
      <c r="AE177" s="176">
        <v>69</v>
      </c>
      <c r="AF177" s="174">
        <f t="shared" si="96"/>
        <v>0.13609467455621302</v>
      </c>
      <c r="AG177" s="176">
        <v>438</v>
      </c>
      <c r="AH177" s="174">
        <f t="shared" si="97"/>
        <v>0.86390532544378695</v>
      </c>
      <c r="AI177" s="175">
        <v>145</v>
      </c>
      <c r="AJ177" s="176">
        <v>11</v>
      </c>
      <c r="AK177" s="174">
        <f t="shared" si="98"/>
        <v>7.586206896551724E-2</v>
      </c>
      <c r="AL177" s="176">
        <v>134</v>
      </c>
      <c r="AM177" s="174">
        <f t="shared" si="99"/>
        <v>0.92413793103448272</v>
      </c>
      <c r="AN177" s="175">
        <f t="shared" si="100"/>
        <v>6314</v>
      </c>
      <c r="AO177" s="176">
        <f t="shared" si="105"/>
        <v>1751</v>
      </c>
      <c r="AP177" s="174">
        <f t="shared" si="101"/>
        <v>0.27732024073487488</v>
      </c>
      <c r="AQ177" s="203">
        <f t="shared" si="106"/>
        <v>4563</v>
      </c>
      <c r="AR177" s="174">
        <f t="shared" si="102"/>
        <v>0.72267975926512507</v>
      </c>
      <c r="AS177" s="69"/>
      <c r="AT177" s="282">
        <v>58</v>
      </c>
      <c r="AU177" s="343" t="s">
        <v>25</v>
      </c>
      <c r="AV177" s="8" t="s">
        <v>134</v>
      </c>
      <c r="AW177" s="140">
        <v>6128</v>
      </c>
      <c r="AX177" s="28">
        <v>1718</v>
      </c>
      <c r="AY177" s="63">
        <v>0.28035248041775457</v>
      </c>
      <c r="AZ177" s="28">
        <v>4410</v>
      </c>
      <c r="BA177" s="63">
        <v>0.71964751958224538</v>
      </c>
    </row>
    <row r="178" spans="2:53" ht="13.5" customHeight="1">
      <c r="B178" s="283"/>
      <c r="C178" s="344"/>
      <c r="D178" s="49" t="s">
        <v>135</v>
      </c>
      <c r="E178" s="224">
        <v>0</v>
      </c>
      <c r="F178" s="212">
        <v>0</v>
      </c>
      <c r="G178" s="199" t="str">
        <f t="shared" si="86"/>
        <v>-</v>
      </c>
      <c r="H178" s="212">
        <v>0</v>
      </c>
      <c r="I178" s="199" t="str">
        <f t="shared" si="87"/>
        <v>-</v>
      </c>
      <c r="J178" s="224">
        <v>13</v>
      </c>
      <c r="K178" s="212">
        <v>0</v>
      </c>
      <c r="L178" s="199">
        <f t="shared" si="88"/>
        <v>0</v>
      </c>
      <c r="M178" s="212">
        <v>13</v>
      </c>
      <c r="N178" s="199">
        <f t="shared" si="89"/>
        <v>1</v>
      </c>
      <c r="O178" s="224">
        <v>1564</v>
      </c>
      <c r="P178" s="212">
        <v>56</v>
      </c>
      <c r="Q178" s="199">
        <f t="shared" si="90"/>
        <v>3.5805626598465472E-2</v>
      </c>
      <c r="R178" s="212">
        <v>1508</v>
      </c>
      <c r="S178" s="199">
        <f t="shared" si="91"/>
        <v>0.96419437340153458</v>
      </c>
      <c r="T178" s="224">
        <v>1160</v>
      </c>
      <c r="U178" s="212">
        <v>48</v>
      </c>
      <c r="V178" s="199">
        <f t="shared" si="92"/>
        <v>4.1379310344827586E-2</v>
      </c>
      <c r="W178" s="212">
        <v>1112</v>
      </c>
      <c r="X178" s="199">
        <f t="shared" si="93"/>
        <v>0.95862068965517244</v>
      </c>
      <c r="Y178" s="224">
        <v>795</v>
      </c>
      <c r="Z178" s="212">
        <v>18</v>
      </c>
      <c r="AA178" s="199">
        <f t="shared" si="94"/>
        <v>2.2641509433962263E-2</v>
      </c>
      <c r="AB178" s="212">
        <v>777</v>
      </c>
      <c r="AC178" s="199">
        <f t="shared" si="95"/>
        <v>0.97735849056603774</v>
      </c>
      <c r="AD178" s="224">
        <v>415</v>
      </c>
      <c r="AE178" s="212">
        <v>7</v>
      </c>
      <c r="AF178" s="199">
        <f t="shared" si="96"/>
        <v>1.6867469879518072E-2</v>
      </c>
      <c r="AG178" s="212">
        <v>408</v>
      </c>
      <c r="AH178" s="199">
        <f t="shared" si="97"/>
        <v>0.98313253012048196</v>
      </c>
      <c r="AI178" s="224">
        <v>151</v>
      </c>
      <c r="AJ178" s="212">
        <v>1</v>
      </c>
      <c r="AK178" s="199">
        <f t="shared" si="98"/>
        <v>6.6225165562913907E-3</v>
      </c>
      <c r="AL178" s="212">
        <v>150</v>
      </c>
      <c r="AM178" s="199">
        <f t="shared" si="99"/>
        <v>0.99337748344370858</v>
      </c>
      <c r="AN178" s="224">
        <f t="shared" si="100"/>
        <v>4098</v>
      </c>
      <c r="AO178" s="212">
        <f t="shared" si="105"/>
        <v>130</v>
      </c>
      <c r="AP178" s="199">
        <f t="shared" si="101"/>
        <v>3.1722791605661299E-2</v>
      </c>
      <c r="AQ178" s="211">
        <f t="shared" si="106"/>
        <v>3968</v>
      </c>
      <c r="AR178" s="199">
        <f t="shared" si="102"/>
        <v>0.96827720839433873</v>
      </c>
      <c r="AS178" s="69"/>
      <c r="AT178" s="283"/>
      <c r="AU178" s="344"/>
      <c r="AV178" s="8" t="s">
        <v>135</v>
      </c>
      <c r="AW178" s="140">
        <v>4378</v>
      </c>
      <c r="AX178" s="28">
        <v>138</v>
      </c>
      <c r="AY178" s="63">
        <v>3.1521242576518956E-2</v>
      </c>
      <c r="AZ178" s="28">
        <v>4240</v>
      </c>
      <c r="BA178" s="63">
        <v>0.968478757423481</v>
      </c>
    </row>
    <row r="179" spans="2:53" ht="13.5" customHeight="1">
      <c r="B179" s="284"/>
      <c r="C179" s="345"/>
      <c r="D179" s="53" t="s">
        <v>67</v>
      </c>
      <c r="E179" s="181">
        <v>2</v>
      </c>
      <c r="F179" s="182">
        <v>0</v>
      </c>
      <c r="G179" s="180">
        <f t="shared" si="86"/>
        <v>0</v>
      </c>
      <c r="H179" s="182">
        <v>2</v>
      </c>
      <c r="I179" s="180">
        <f t="shared" si="87"/>
        <v>1</v>
      </c>
      <c r="J179" s="181">
        <v>27</v>
      </c>
      <c r="K179" s="182">
        <v>4</v>
      </c>
      <c r="L179" s="180">
        <f t="shared" si="88"/>
        <v>0.14814814814814814</v>
      </c>
      <c r="M179" s="182">
        <v>23</v>
      </c>
      <c r="N179" s="180">
        <f t="shared" si="89"/>
        <v>0.85185185185185186</v>
      </c>
      <c r="O179" s="181">
        <v>4027</v>
      </c>
      <c r="P179" s="182">
        <v>863</v>
      </c>
      <c r="Q179" s="180">
        <f t="shared" si="90"/>
        <v>0.21430345170101814</v>
      </c>
      <c r="R179" s="182">
        <v>3164</v>
      </c>
      <c r="S179" s="180">
        <f t="shared" si="91"/>
        <v>0.78569654829898183</v>
      </c>
      <c r="T179" s="181">
        <v>3179</v>
      </c>
      <c r="U179" s="182">
        <v>650</v>
      </c>
      <c r="V179" s="180">
        <f t="shared" si="92"/>
        <v>0.20446681346335324</v>
      </c>
      <c r="W179" s="182">
        <v>2529</v>
      </c>
      <c r="X179" s="180">
        <f t="shared" si="93"/>
        <v>0.79553318653664673</v>
      </c>
      <c r="Y179" s="181">
        <v>1959</v>
      </c>
      <c r="Z179" s="182">
        <v>276</v>
      </c>
      <c r="AA179" s="180">
        <f t="shared" si="94"/>
        <v>0.14088820826952528</v>
      </c>
      <c r="AB179" s="182">
        <v>1683</v>
      </c>
      <c r="AC179" s="180">
        <f t="shared" si="95"/>
        <v>0.85911179173047469</v>
      </c>
      <c r="AD179" s="181">
        <v>922</v>
      </c>
      <c r="AE179" s="182">
        <v>76</v>
      </c>
      <c r="AF179" s="180">
        <f t="shared" si="96"/>
        <v>8.2429501084598705E-2</v>
      </c>
      <c r="AG179" s="182">
        <v>846</v>
      </c>
      <c r="AH179" s="180">
        <f t="shared" si="97"/>
        <v>0.91757049891540132</v>
      </c>
      <c r="AI179" s="181">
        <v>296</v>
      </c>
      <c r="AJ179" s="182">
        <v>12</v>
      </c>
      <c r="AK179" s="180">
        <f t="shared" si="98"/>
        <v>4.0540540540540543E-2</v>
      </c>
      <c r="AL179" s="182">
        <v>284</v>
      </c>
      <c r="AM179" s="180">
        <f t="shared" si="99"/>
        <v>0.95945945945945943</v>
      </c>
      <c r="AN179" s="181">
        <f t="shared" si="100"/>
        <v>10412</v>
      </c>
      <c r="AO179" s="182">
        <f t="shared" si="105"/>
        <v>1881</v>
      </c>
      <c r="AP179" s="180">
        <f t="shared" si="101"/>
        <v>0.18065693430656934</v>
      </c>
      <c r="AQ179" s="220">
        <f t="shared" si="106"/>
        <v>8531</v>
      </c>
      <c r="AR179" s="180">
        <f t="shared" si="102"/>
        <v>0.81934306569343063</v>
      </c>
      <c r="AS179" s="69"/>
      <c r="AT179" s="284"/>
      <c r="AU179" s="345"/>
      <c r="AV179" s="110" t="s">
        <v>67</v>
      </c>
      <c r="AW179" s="140">
        <v>10506</v>
      </c>
      <c r="AX179" s="28">
        <v>1856</v>
      </c>
      <c r="AY179" s="63">
        <v>0.17666095564439369</v>
      </c>
      <c r="AZ179" s="28">
        <v>8650</v>
      </c>
      <c r="BA179" s="63">
        <v>0.82333904435560634</v>
      </c>
    </row>
    <row r="180" spans="2:53" ht="13.5" customHeight="1">
      <c r="B180" s="282">
        <v>59</v>
      </c>
      <c r="C180" s="343" t="s">
        <v>20</v>
      </c>
      <c r="D180" s="54" t="s">
        <v>134</v>
      </c>
      <c r="E180" s="175">
        <v>25</v>
      </c>
      <c r="F180" s="176">
        <v>6</v>
      </c>
      <c r="G180" s="174">
        <f t="shared" si="86"/>
        <v>0.24</v>
      </c>
      <c r="H180" s="176">
        <v>19</v>
      </c>
      <c r="I180" s="174">
        <f t="shared" si="87"/>
        <v>0.76</v>
      </c>
      <c r="J180" s="175">
        <v>54</v>
      </c>
      <c r="K180" s="176">
        <v>5</v>
      </c>
      <c r="L180" s="174">
        <f t="shared" si="88"/>
        <v>9.2592592592592587E-2</v>
      </c>
      <c r="M180" s="176">
        <v>49</v>
      </c>
      <c r="N180" s="174">
        <f t="shared" si="89"/>
        <v>0.90740740740740744</v>
      </c>
      <c r="O180" s="175">
        <v>17962</v>
      </c>
      <c r="P180" s="176">
        <v>4333</v>
      </c>
      <c r="Q180" s="174">
        <f t="shared" si="90"/>
        <v>0.24123148869836322</v>
      </c>
      <c r="R180" s="176">
        <v>13629</v>
      </c>
      <c r="S180" s="174">
        <f t="shared" si="91"/>
        <v>0.75876851130163681</v>
      </c>
      <c r="T180" s="175">
        <v>15153</v>
      </c>
      <c r="U180" s="176">
        <v>3473</v>
      </c>
      <c r="V180" s="174">
        <f t="shared" si="92"/>
        <v>0.22919553883719396</v>
      </c>
      <c r="W180" s="176">
        <v>11680</v>
      </c>
      <c r="X180" s="174">
        <f t="shared" si="93"/>
        <v>0.7708044611628061</v>
      </c>
      <c r="Y180" s="175">
        <v>8502</v>
      </c>
      <c r="Z180" s="176">
        <v>1636</v>
      </c>
      <c r="AA180" s="174">
        <f t="shared" si="94"/>
        <v>0.19242531169136673</v>
      </c>
      <c r="AB180" s="176">
        <v>6866</v>
      </c>
      <c r="AC180" s="174">
        <f t="shared" si="95"/>
        <v>0.80757468830863322</v>
      </c>
      <c r="AD180" s="175">
        <v>3347</v>
      </c>
      <c r="AE180" s="176">
        <v>458</v>
      </c>
      <c r="AF180" s="174">
        <f t="shared" si="96"/>
        <v>0.13683896026292203</v>
      </c>
      <c r="AG180" s="176">
        <v>2889</v>
      </c>
      <c r="AH180" s="174">
        <f t="shared" si="97"/>
        <v>0.86316103973707803</v>
      </c>
      <c r="AI180" s="175">
        <v>807</v>
      </c>
      <c r="AJ180" s="176">
        <v>57</v>
      </c>
      <c r="AK180" s="174">
        <f t="shared" si="98"/>
        <v>7.0631970260223054E-2</v>
      </c>
      <c r="AL180" s="176">
        <v>750</v>
      </c>
      <c r="AM180" s="174">
        <f t="shared" si="99"/>
        <v>0.92936802973977695</v>
      </c>
      <c r="AN180" s="175">
        <f t="shared" si="100"/>
        <v>45850</v>
      </c>
      <c r="AO180" s="176">
        <f t="shared" si="105"/>
        <v>9968</v>
      </c>
      <c r="AP180" s="174">
        <f t="shared" si="101"/>
        <v>0.21740458015267175</v>
      </c>
      <c r="AQ180" s="203">
        <f t="shared" si="106"/>
        <v>35882</v>
      </c>
      <c r="AR180" s="174">
        <f t="shared" si="102"/>
        <v>0.78259541984732828</v>
      </c>
      <c r="AS180" s="69"/>
      <c r="AT180" s="282">
        <v>59</v>
      </c>
      <c r="AU180" s="343" t="s">
        <v>20</v>
      </c>
      <c r="AV180" s="8" t="s">
        <v>134</v>
      </c>
      <c r="AW180" s="140">
        <v>44840</v>
      </c>
      <c r="AX180" s="28">
        <v>10171</v>
      </c>
      <c r="AY180" s="63">
        <v>0.22682872435325602</v>
      </c>
      <c r="AZ180" s="28">
        <v>34669</v>
      </c>
      <c r="BA180" s="63">
        <v>0.77317127564674393</v>
      </c>
    </row>
    <row r="181" spans="2:53" ht="13.5" customHeight="1">
      <c r="B181" s="283"/>
      <c r="C181" s="344"/>
      <c r="D181" s="49" t="s">
        <v>135</v>
      </c>
      <c r="E181" s="224">
        <v>14</v>
      </c>
      <c r="F181" s="212">
        <v>0</v>
      </c>
      <c r="G181" s="199">
        <f t="shared" si="86"/>
        <v>0</v>
      </c>
      <c r="H181" s="212">
        <v>14</v>
      </c>
      <c r="I181" s="199">
        <f t="shared" si="87"/>
        <v>1</v>
      </c>
      <c r="J181" s="224">
        <v>25</v>
      </c>
      <c r="K181" s="212">
        <v>0</v>
      </c>
      <c r="L181" s="199">
        <f t="shared" si="88"/>
        <v>0</v>
      </c>
      <c r="M181" s="212">
        <v>25</v>
      </c>
      <c r="N181" s="199">
        <f t="shared" si="89"/>
        <v>1</v>
      </c>
      <c r="O181" s="224">
        <v>11623</v>
      </c>
      <c r="P181" s="212">
        <v>157</v>
      </c>
      <c r="Q181" s="199">
        <f t="shared" si="90"/>
        <v>1.3507700249505291E-2</v>
      </c>
      <c r="R181" s="212">
        <v>11466</v>
      </c>
      <c r="S181" s="199">
        <f t="shared" si="91"/>
        <v>0.98649229975049468</v>
      </c>
      <c r="T181" s="224">
        <v>8715</v>
      </c>
      <c r="U181" s="212">
        <v>95</v>
      </c>
      <c r="V181" s="199">
        <f t="shared" si="92"/>
        <v>1.0900745840504877E-2</v>
      </c>
      <c r="W181" s="212">
        <v>8620</v>
      </c>
      <c r="X181" s="199">
        <f t="shared" si="93"/>
        <v>0.98909925415949518</v>
      </c>
      <c r="Y181" s="224">
        <v>5938</v>
      </c>
      <c r="Z181" s="212">
        <v>52</v>
      </c>
      <c r="AA181" s="199">
        <f t="shared" si="94"/>
        <v>8.7571572920175141E-3</v>
      </c>
      <c r="AB181" s="212">
        <v>5886</v>
      </c>
      <c r="AC181" s="199">
        <f t="shared" si="95"/>
        <v>0.99124284270798246</v>
      </c>
      <c r="AD181" s="224">
        <v>2826</v>
      </c>
      <c r="AE181" s="212">
        <v>22</v>
      </c>
      <c r="AF181" s="199">
        <f t="shared" si="96"/>
        <v>7.7848549186128801E-3</v>
      </c>
      <c r="AG181" s="212">
        <v>2804</v>
      </c>
      <c r="AH181" s="199">
        <f t="shared" si="97"/>
        <v>0.99221514508138708</v>
      </c>
      <c r="AI181" s="224">
        <v>888</v>
      </c>
      <c r="AJ181" s="212">
        <v>5</v>
      </c>
      <c r="AK181" s="199">
        <f t="shared" si="98"/>
        <v>5.6306306306306304E-3</v>
      </c>
      <c r="AL181" s="212">
        <v>883</v>
      </c>
      <c r="AM181" s="199">
        <f t="shared" si="99"/>
        <v>0.99436936936936937</v>
      </c>
      <c r="AN181" s="224">
        <f t="shared" si="100"/>
        <v>30029</v>
      </c>
      <c r="AO181" s="212">
        <f t="shared" si="105"/>
        <v>331</v>
      </c>
      <c r="AP181" s="199">
        <f t="shared" si="101"/>
        <v>1.102267807785807E-2</v>
      </c>
      <c r="AQ181" s="211">
        <f t="shared" si="106"/>
        <v>29698</v>
      </c>
      <c r="AR181" s="199">
        <f t="shared" si="102"/>
        <v>0.98897732192214194</v>
      </c>
      <c r="AS181" s="69"/>
      <c r="AT181" s="283"/>
      <c r="AU181" s="344"/>
      <c r="AV181" s="8" t="s">
        <v>135</v>
      </c>
      <c r="AW181" s="140">
        <v>31110</v>
      </c>
      <c r="AX181" s="28">
        <v>340</v>
      </c>
      <c r="AY181" s="63">
        <v>1.092896174863388E-2</v>
      </c>
      <c r="AZ181" s="28">
        <v>30770</v>
      </c>
      <c r="BA181" s="63">
        <v>0.98907103825136611</v>
      </c>
    </row>
    <row r="182" spans="2:53" ht="13.5" customHeight="1">
      <c r="B182" s="284"/>
      <c r="C182" s="345"/>
      <c r="D182" s="53" t="s">
        <v>67</v>
      </c>
      <c r="E182" s="181">
        <v>39</v>
      </c>
      <c r="F182" s="182">
        <v>6</v>
      </c>
      <c r="G182" s="180">
        <f t="shared" si="86"/>
        <v>0.15384615384615385</v>
      </c>
      <c r="H182" s="182">
        <v>33</v>
      </c>
      <c r="I182" s="180">
        <f t="shared" si="87"/>
        <v>0.84615384615384615</v>
      </c>
      <c r="J182" s="181">
        <v>79</v>
      </c>
      <c r="K182" s="182">
        <v>5</v>
      </c>
      <c r="L182" s="180">
        <f t="shared" si="88"/>
        <v>6.3291139240506333E-2</v>
      </c>
      <c r="M182" s="182">
        <v>74</v>
      </c>
      <c r="N182" s="180">
        <f t="shared" si="89"/>
        <v>0.93670886075949367</v>
      </c>
      <c r="O182" s="181">
        <v>29585</v>
      </c>
      <c r="P182" s="182">
        <v>4490</v>
      </c>
      <c r="Q182" s="180">
        <f t="shared" si="90"/>
        <v>0.15176609768463747</v>
      </c>
      <c r="R182" s="182">
        <v>25095</v>
      </c>
      <c r="S182" s="180">
        <f t="shared" si="91"/>
        <v>0.84823390231536255</v>
      </c>
      <c r="T182" s="181">
        <v>23868</v>
      </c>
      <c r="U182" s="182">
        <v>3568</v>
      </c>
      <c r="V182" s="180">
        <f t="shared" si="92"/>
        <v>0.14948885537120832</v>
      </c>
      <c r="W182" s="182">
        <v>20300</v>
      </c>
      <c r="X182" s="180">
        <f t="shared" si="93"/>
        <v>0.85051114462879174</v>
      </c>
      <c r="Y182" s="181">
        <v>14440</v>
      </c>
      <c r="Z182" s="182">
        <v>1688</v>
      </c>
      <c r="AA182" s="180">
        <f t="shared" si="94"/>
        <v>0.11689750692520776</v>
      </c>
      <c r="AB182" s="182">
        <v>12752</v>
      </c>
      <c r="AC182" s="180">
        <f t="shared" si="95"/>
        <v>0.88310249307479227</v>
      </c>
      <c r="AD182" s="181">
        <v>6173</v>
      </c>
      <c r="AE182" s="182">
        <v>480</v>
      </c>
      <c r="AF182" s="180">
        <f t="shared" si="96"/>
        <v>7.7757978292564395E-2</v>
      </c>
      <c r="AG182" s="182">
        <v>5693</v>
      </c>
      <c r="AH182" s="180">
        <f t="shared" si="97"/>
        <v>0.92224202170743563</v>
      </c>
      <c r="AI182" s="181">
        <v>1695</v>
      </c>
      <c r="AJ182" s="182">
        <v>62</v>
      </c>
      <c r="AK182" s="180">
        <f t="shared" si="98"/>
        <v>3.6578171091445427E-2</v>
      </c>
      <c r="AL182" s="182">
        <v>1633</v>
      </c>
      <c r="AM182" s="180">
        <f t="shared" si="99"/>
        <v>0.96342182890855455</v>
      </c>
      <c r="AN182" s="181">
        <f t="shared" si="100"/>
        <v>75879</v>
      </c>
      <c r="AO182" s="182">
        <f t="shared" si="105"/>
        <v>10299</v>
      </c>
      <c r="AP182" s="180">
        <f t="shared" si="101"/>
        <v>0.13572925315304629</v>
      </c>
      <c r="AQ182" s="220">
        <f t="shared" si="106"/>
        <v>65580</v>
      </c>
      <c r="AR182" s="180">
        <f t="shared" si="102"/>
        <v>0.86427074684695371</v>
      </c>
      <c r="AS182" s="69"/>
      <c r="AT182" s="284"/>
      <c r="AU182" s="345"/>
      <c r="AV182" s="110" t="s">
        <v>67</v>
      </c>
      <c r="AW182" s="140">
        <v>75950</v>
      </c>
      <c r="AX182" s="28">
        <v>10511</v>
      </c>
      <c r="AY182" s="63">
        <v>0.13839368005266622</v>
      </c>
      <c r="AZ182" s="28">
        <v>65439</v>
      </c>
      <c r="BA182" s="63">
        <v>0.86160631994733372</v>
      </c>
    </row>
    <row r="183" spans="2:53" ht="13.5" customHeight="1">
      <c r="B183" s="282">
        <v>60</v>
      </c>
      <c r="C183" s="343" t="s">
        <v>44</v>
      </c>
      <c r="D183" s="54" t="s">
        <v>134</v>
      </c>
      <c r="E183" s="175">
        <v>19</v>
      </c>
      <c r="F183" s="176">
        <v>2</v>
      </c>
      <c r="G183" s="174">
        <f t="shared" si="86"/>
        <v>0.10526315789473684</v>
      </c>
      <c r="H183" s="176">
        <v>17</v>
      </c>
      <c r="I183" s="174">
        <f t="shared" si="87"/>
        <v>0.89473684210526316</v>
      </c>
      <c r="J183" s="175">
        <v>18</v>
      </c>
      <c r="K183" s="176">
        <v>2</v>
      </c>
      <c r="L183" s="174">
        <f t="shared" si="88"/>
        <v>0.1111111111111111</v>
      </c>
      <c r="M183" s="176">
        <v>16</v>
      </c>
      <c r="N183" s="174">
        <f t="shared" si="89"/>
        <v>0.88888888888888884</v>
      </c>
      <c r="O183" s="175">
        <v>2298</v>
      </c>
      <c r="P183" s="176">
        <v>380</v>
      </c>
      <c r="Q183" s="174">
        <f t="shared" si="90"/>
        <v>0.16536118363794605</v>
      </c>
      <c r="R183" s="176">
        <v>1918</v>
      </c>
      <c r="S183" s="174">
        <f t="shared" si="91"/>
        <v>0.83463881636205395</v>
      </c>
      <c r="T183" s="175">
        <v>1856</v>
      </c>
      <c r="U183" s="176">
        <v>258</v>
      </c>
      <c r="V183" s="174">
        <f t="shared" si="92"/>
        <v>0.13900862068965517</v>
      </c>
      <c r="W183" s="176">
        <v>1598</v>
      </c>
      <c r="X183" s="174">
        <f t="shared" si="93"/>
        <v>0.86099137931034486</v>
      </c>
      <c r="Y183" s="175">
        <v>931</v>
      </c>
      <c r="Z183" s="176">
        <v>148</v>
      </c>
      <c r="AA183" s="174">
        <f t="shared" si="94"/>
        <v>0.15896885069817401</v>
      </c>
      <c r="AB183" s="176">
        <v>783</v>
      </c>
      <c r="AC183" s="174">
        <f t="shared" si="95"/>
        <v>0.84103114930182599</v>
      </c>
      <c r="AD183" s="175">
        <v>347</v>
      </c>
      <c r="AE183" s="176">
        <v>33</v>
      </c>
      <c r="AF183" s="174">
        <f t="shared" si="96"/>
        <v>9.5100864553314124E-2</v>
      </c>
      <c r="AG183" s="176">
        <v>314</v>
      </c>
      <c r="AH183" s="174">
        <f t="shared" si="97"/>
        <v>0.90489913544668588</v>
      </c>
      <c r="AI183" s="175">
        <v>97</v>
      </c>
      <c r="AJ183" s="176">
        <v>9</v>
      </c>
      <c r="AK183" s="174">
        <f t="shared" si="98"/>
        <v>9.2783505154639179E-2</v>
      </c>
      <c r="AL183" s="176">
        <v>88</v>
      </c>
      <c r="AM183" s="174">
        <f t="shared" si="99"/>
        <v>0.90721649484536082</v>
      </c>
      <c r="AN183" s="175">
        <f t="shared" si="100"/>
        <v>5566</v>
      </c>
      <c r="AO183" s="176">
        <f t="shared" si="105"/>
        <v>832</v>
      </c>
      <c r="AP183" s="174">
        <f t="shared" si="101"/>
        <v>0.14947897951850522</v>
      </c>
      <c r="AQ183" s="203">
        <f t="shared" si="106"/>
        <v>4734</v>
      </c>
      <c r="AR183" s="174">
        <f t="shared" si="102"/>
        <v>0.8505210204814948</v>
      </c>
      <c r="AS183" s="69"/>
      <c r="AT183" s="282">
        <v>60</v>
      </c>
      <c r="AU183" s="343" t="s">
        <v>44</v>
      </c>
      <c r="AV183" s="8" t="s">
        <v>134</v>
      </c>
      <c r="AW183" s="140">
        <v>5460</v>
      </c>
      <c r="AX183" s="28">
        <v>875</v>
      </c>
      <c r="AY183" s="63">
        <v>0.16025641025641027</v>
      </c>
      <c r="AZ183" s="28">
        <v>4585</v>
      </c>
      <c r="BA183" s="63">
        <v>0.83974358974358976</v>
      </c>
    </row>
    <row r="184" spans="2:53" ht="13.5" customHeight="1">
      <c r="B184" s="283"/>
      <c r="C184" s="344"/>
      <c r="D184" s="49" t="s">
        <v>135</v>
      </c>
      <c r="E184" s="224">
        <v>16</v>
      </c>
      <c r="F184" s="212">
        <v>1</v>
      </c>
      <c r="G184" s="199">
        <f t="shared" si="86"/>
        <v>6.25E-2</v>
      </c>
      <c r="H184" s="212">
        <v>15</v>
      </c>
      <c r="I184" s="199">
        <f t="shared" si="87"/>
        <v>0.9375</v>
      </c>
      <c r="J184" s="224">
        <v>11</v>
      </c>
      <c r="K184" s="212">
        <v>0</v>
      </c>
      <c r="L184" s="199">
        <f t="shared" si="88"/>
        <v>0</v>
      </c>
      <c r="M184" s="212">
        <v>11</v>
      </c>
      <c r="N184" s="199">
        <f t="shared" si="89"/>
        <v>1</v>
      </c>
      <c r="O184" s="224">
        <v>1722</v>
      </c>
      <c r="P184" s="212">
        <v>25</v>
      </c>
      <c r="Q184" s="199">
        <f t="shared" si="90"/>
        <v>1.4518002322880372E-2</v>
      </c>
      <c r="R184" s="212">
        <v>1697</v>
      </c>
      <c r="S184" s="199">
        <f t="shared" si="91"/>
        <v>0.98548199767711964</v>
      </c>
      <c r="T184" s="224">
        <v>1311</v>
      </c>
      <c r="U184" s="212">
        <v>24</v>
      </c>
      <c r="V184" s="199">
        <f t="shared" si="92"/>
        <v>1.8306636155606407E-2</v>
      </c>
      <c r="W184" s="212">
        <v>1287</v>
      </c>
      <c r="X184" s="199">
        <f t="shared" si="93"/>
        <v>0.98169336384439354</v>
      </c>
      <c r="Y184" s="224">
        <v>846</v>
      </c>
      <c r="Z184" s="212">
        <v>9</v>
      </c>
      <c r="AA184" s="199">
        <f t="shared" si="94"/>
        <v>1.0638297872340425E-2</v>
      </c>
      <c r="AB184" s="212">
        <v>837</v>
      </c>
      <c r="AC184" s="199">
        <f t="shared" si="95"/>
        <v>0.98936170212765961</v>
      </c>
      <c r="AD184" s="224">
        <v>389</v>
      </c>
      <c r="AE184" s="212">
        <v>5</v>
      </c>
      <c r="AF184" s="199">
        <f t="shared" si="96"/>
        <v>1.2853470437017995E-2</v>
      </c>
      <c r="AG184" s="212">
        <v>384</v>
      </c>
      <c r="AH184" s="199">
        <f t="shared" si="97"/>
        <v>0.98714652956298199</v>
      </c>
      <c r="AI184" s="224">
        <v>145</v>
      </c>
      <c r="AJ184" s="212">
        <v>0</v>
      </c>
      <c r="AK184" s="199">
        <f t="shared" si="98"/>
        <v>0</v>
      </c>
      <c r="AL184" s="212">
        <v>145</v>
      </c>
      <c r="AM184" s="199">
        <f t="shared" si="99"/>
        <v>1</v>
      </c>
      <c r="AN184" s="224">
        <f t="shared" si="100"/>
        <v>4440</v>
      </c>
      <c r="AO184" s="212">
        <f t="shared" si="105"/>
        <v>64</v>
      </c>
      <c r="AP184" s="199">
        <f t="shared" si="101"/>
        <v>1.4414414414414415E-2</v>
      </c>
      <c r="AQ184" s="211">
        <f t="shared" si="106"/>
        <v>4376</v>
      </c>
      <c r="AR184" s="199">
        <f t="shared" si="102"/>
        <v>0.98558558558558562</v>
      </c>
      <c r="AS184" s="69"/>
      <c r="AT184" s="283"/>
      <c r="AU184" s="344"/>
      <c r="AV184" s="8" t="s">
        <v>135</v>
      </c>
      <c r="AW184" s="140">
        <v>4621</v>
      </c>
      <c r="AX184" s="28">
        <v>62</v>
      </c>
      <c r="AY184" s="63">
        <v>1.3417009305345163E-2</v>
      </c>
      <c r="AZ184" s="28">
        <v>4559</v>
      </c>
      <c r="BA184" s="63">
        <v>0.98658299069465483</v>
      </c>
    </row>
    <row r="185" spans="2:53" ht="13.5" customHeight="1">
      <c r="B185" s="284"/>
      <c r="C185" s="345"/>
      <c r="D185" s="45" t="s">
        <v>67</v>
      </c>
      <c r="E185" s="185">
        <v>35</v>
      </c>
      <c r="F185" s="183">
        <v>3</v>
      </c>
      <c r="G185" s="184">
        <f t="shared" si="86"/>
        <v>8.5714285714285715E-2</v>
      </c>
      <c r="H185" s="183">
        <v>32</v>
      </c>
      <c r="I185" s="184">
        <f t="shared" si="87"/>
        <v>0.91428571428571426</v>
      </c>
      <c r="J185" s="185">
        <v>29</v>
      </c>
      <c r="K185" s="183">
        <v>2</v>
      </c>
      <c r="L185" s="184">
        <f t="shared" si="88"/>
        <v>6.8965517241379309E-2</v>
      </c>
      <c r="M185" s="183">
        <v>27</v>
      </c>
      <c r="N185" s="184">
        <f t="shared" si="89"/>
        <v>0.93103448275862066</v>
      </c>
      <c r="O185" s="185">
        <v>4020</v>
      </c>
      <c r="P185" s="183">
        <v>405</v>
      </c>
      <c r="Q185" s="184">
        <f t="shared" si="90"/>
        <v>0.10074626865671642</v>
      </c>
      <c r="R185" s="183">
        <v>3615</v>
      </c>
      <c r="S185" s="184">
        <f t="shared" si="91"/>
        <v>0.89925373134328357</v>
      </c>
      <c r="T185" s="185">
        <v>3167</v>
      </c>
      <c r="U185" s="183">
        <v>282</v>
      </c>
      <c r="V185" s="184">
        <f t="shared" si="92"/>
        <v>8.9043258604357439E-2</v>
      </c>
      <c r="W185" s="183">
        <v>2885</v>
      </c>
      <c r="X185" s="184">
        <f t="shared" si="93"/>
        <v>0.91095674139564253</v>
      </c>
      <c r="Y185" s="185">
        <v>1777</v>
      </c>
      <c r="Z185" s="183">
        <v>157</v>
      </c>
      <c r="AA185" s="184">
        <f t="shared" si="94"/>
        <v>8.8351153629713006E-2</v>
      </c>
      <c r="AB185" s="183">
        <v>1620</v>
      </c>
      <c r="AC185" s="184">
        <f t="shared" si="95"/>
        <v>0.91164884637028698</v>
      </c>
      <c r="AD185" s="185">
        <v>736</v>
      </c>
      <c r="AE185" s="183">
        <v>38</v>
      </c>
      <c r="AF185" s="184">
        <f t="shared" si="96"/>
        <v>5.1630434782608696E-2</v>
      </c>
      <c r="AG185" s="183">
        <v>698</v>
      </c>
      <c r="AH185" s="184">
        <f t="shared" si="97"/>
        <v>0.94836956521739135</v>
      </c>
      <c r="AI185" s="185">
        <v>242</v>
      </c>
      <c r="AJ185" s="183">
        <v>9</v>
      </c>
      <c r="AK185" s="184">
        <f t="shared" si="98"/>
        <v>3.71900826446281E-2</v>
      </c>
      <c r="AL185" s="183">
        <v>233</v>
      </c>
      <c r="AM185" s="184">
        <f t="shared" si="99"/>
        <v>0.96280991735537191</v>
      </c>
      <c r="AN185" s="185">
        <f t="shared" si="100"/>
        <v>10006</v>
      </c>
      <c r="AO185" s="183">
        <f t="shared" si="105"/>
        <v>896</v>
      </c>
      <c r="AP185" s="184">
        <f t="shared" si="101"/>
        <v>8.9546272236658009E-2</v>
      </c>
      <c r="AQ185" s="222">
        <f t="shared" si="106"/>
        <v>9110</v>
      </c>
      <c r="AR185" s="184">
        <f t="shared" si="102"/>
        <v>0.91045372776334199</v>
      </c>
      <c r="AS185" s="69"/>
      <c r="AT185" s="284"/>
      <c r="AU185" s="345"/>
      <c r="AV185" s="110" t="s">
        <v>67</v>
      </c>
      <c r="AW185" s="140">
        <v>10081</v>
      </c>
      <c r="AX185" s="28">
        <v>937</v>
      </c>
      <c r="AY185" s="63">
        <v>9.2947128261085213E-2</v>
      </c>
      <c r="AZ185" s="28">
        <v>9144</v>
      </c>
      <c r="BA185" s="63">
        <v>0.9070528717389148</v>
      </c>
    </row>
    <row r="186" spans="2:53" ht="13.5" customHeight="1">
      <c r="B186" s="282">
        <v>61</v>
      </c>
      <c r="C186" s="343" t="s">
        <v>16</v>
      </c>
      <c r="D186" s="54" t="s">
        <v>134</v>
      </c>
      <c r="E186" s="175">
        <v>2</v>
      </c>
      <c r="F186" s="176">
        <v>0</v>
      </c>
      <c r="G186" s="174">
        <f t="shared" si="86"/>
        <v>0</v>
      </c>
      <c r="H186" s="176">
        <v>2</v>
      </c>
      <c r="I186" s="174">
        <f t="shared" si="87"/>
        <v>1</v>
      </c>
      <c r="J186" s="175">
        <v>3</v>
      </c>
      <c r="K186" s="176">
        <v>0</v>
      </c>
      <c r="L186" s="174">
        <f t="shared" si="88"/>
        <v>0</v>
      </c>
      <c r="M186" s="176">
        <v>3</v>
      </c>
      <c r="N186" s="174">
        <f t="shared" si="89"/>
        <v>1</v>
      </c>
      <c r="O186" s="175">
        <v>2137</v>
      </c>
      <c r="P186" s="176">
        <v>489</v>
      </c>
      <c r="Q186" s="174">
        <f t="shared" si="90"/>
        <v>0.22882545624707534</v>
      </c>
      <c r="R186" s="176">
        <v>1648</v>
      </c>
      <c r="S186" s="174">
        <f t="shared" si="91"/>
        <v>0.77117454375292471</v>
      </c>
      <c r="T186" s="175">
        <v>1726</v>
      </c>
      <c r="U186" s="176">
        <v>332</v>
      </c>
      <c r="V186" s="174">
        <f t="shared" si="92"/>
        <v>0.19235225955967555</v>
      </c>
      <c r="W186" s="176">
        <v>1394</v>
      </c>
      <c r="X186" s="174">
        <f t="shared" si="93"/>
        <v>0.8076477404403245</v>
      </c>
      <c r="Y186" s="175">
        <v>910</v>
      </c>
      <c r="Z186" s="176">
        <v>171</v>
      </c>
      <c r="AA186" s="174">
        <f t="shared" si="94"/>
        <v>0.18791208791208791</v>
      </c>
      <c r="AB186" s="176">
        <v>739</v>
      </c>
      <c r="AC186" s="174">
        <f t="shared" si="95"/>
        <v>0.81208791208791209</v>
      </c>
      <c r="AD186" s="175">
        <v>305</v>
      </c>
      <c r="AE186" s="176">
        <v>46</v>
      </c>
      <c r="AF186" s="174">
        <f t="shared" si="96"/>
        <v>0.15081967213114755</v>
      </c>
      <c r="AG186" s="176">
        <v>259</v>
      </c>
      <c r="AH186" s="174">
        <f t="shared" si="97"/>
        <v>0.84918032786885245</v>
      </c>
      <c r="AI186" s="175">
        <v>103</v>
      </c>
      <c r="AJ186" s="176">
        <v>10</v>
      </c>
      <c r="AK186" s="174">
        <f t="shared" si="98"/>
        <v>9.7087378640776698E-2</v>
      </c>
      <c r="AL186" s="176">
        <v>93</v>
      </c>
      <c r="AM186" s="174">
        <f t="shared" si="99"/>
        <v>0.90291262135922334</v>
      </c>
      <c r="AN186" s="175">
        <f t="shared" si="100"/>
        <v>5186</v>
      </c>
      <c r="AO186" s="176">
        <f t="shared" si="105"/>
        <v>1048</v>
      </c>
      <c r="AP186" s="174">
        <f t="shared" si="101"/>
        <v>0.20208252988816044</v>
      </c>
      <c r="AQ186" s="203">
        <f t="shared" si="106"/>
        <v>4138</v>
      </c>
      <c r="AR186" s="174">
        <f t="shared" si="102"/>
        <v>0.79791747011183956</v>
      </c>
      <c r="AS186" s="69"/>
      <c r="AT186" s="282">
        <v>61</v>
      </c>
      <c r="AU186" s="343" t="s">
        <v>16</v>
      </c>
      <c r="AV186" s="8" t="s">
        <v>134</v>
      </c>
      <c r="AW186" s="140">
        <v>4949</v>
      </c>
      <c r="AX186" s="28">
        <v>1035</v>
      </c>
      <c r="AY186" s="63">
        <v>0.20913315821378056</v>
      </c>
      <c r="AZ186" s="28">
        <v>3914</v>
      </c>
      <c r="BA186" s="63">
        <v>0.79086684178621947</v>
      </c>
    </row>
    <row r="187" spans="2:53" ht="13.5" customHeight="1">
      <c r="B187" s="283"/>
      <c r="C187" s="344"/>
      <c r="D187" s="49" t="s">
        <v>135</v>
      </c>
      <c r="E187" s="224">
        <v>0</v>
      </c>
      <c r="F187" s="212">
        <v>0</v>
      </c>
      <c r="G187" s="199" t="str">
        <f t="shared" si="86"/>
        <v>-</v>
      </c>
      <c r="H187" s="212">
        <v>0</v>
      </c>
      <c r="I187" s="199" t="str">
        <f t="shared" si="87"/>
        <v>-</v>
      </c>
      <c r="J187" s="224">
        <v>1</v>
      </c>
      <c r="K187" s="212">
        <v>0</v>
      </c>
      <c r="L187" s="199">
        <f t="shared" si="88"/>
        <v>0</v>
      </c>
      <c r="M187" s="212">
        <v>1</v>
      </c>
      <c r="N187" s="199">
        <f t="shared" si="89"/>
        <v>1</v>
      </c>
      <c r="O187" s="224">
        <v>1404</v>
      </c>
      <c r="P187" s="212">
        <v>17</v>
      </c>
      <c r="Q187" s="199">
        <f t="shared" si="90"/>
        <v>1.2108262108262107E-2</v>
      </c>
      <c r="R187" s="212">
        <v>1387</v>
      </c>
      <c r="S187" s="199">
        <f t="shared" si="91"/>
        <v>0.9878917378917379</v>
      </c>
      <c r="T187" s="224">
        <v>1146</v>
      </c>
      <c r="U187" s="212">
        <v>11</v>
      </c>
      <c r="V187" s="199">
        <f t="shared" si="92"/>
        <v>9.5986038394415361E-3</v>
      </c>
      <c r="W187" s="212">
        <v>1135</v>
      </c>
      <c r="X187" s="199">
        <f t="shared" si="93"/>
        <v>0.99040139616055844</v>
      </c>
      <c r="Y187" s="224">
        <v>662</v>
      </c>
      <c r="Z187" s="212">
        <v>4</v>
      </c>
      <c r="AA187" s="199">
        <f t="shared" si="94"/>
        <v>6.0422960725075529E-3</v>
      </c>
      <c r="AB187" s="212">
        <v>658</v>
      </c>
      <c r="AC187" s="199">
        <f t="shared" si="95"/>
        <v>0.9939577039274925</v>
      </c>
      <c r="AD187" s="224">
        <v>277</v>
      </c>
      <c r="AE187" s="212">
        <v>2</v>
      </c>
      <c r="AF187" s="199">
        <f t="shared" si="96"/>
        <v>7.2202166064981952E-3</v>
      </c>
      <c r="AG187" s="212">
        <v>275</v>
      </c>
      <c r="AH187" s="199">
        <f t="shared" si="97"/>
        <v>0.99277978339350181</v>
      </c>
      <c r="AI187" s="224">
        <v>89</v>
      </c>
      <c r="AJ187" s="212">
        <v>0</v>
      </c>
      <c r="AK187" s="199">
        <f t="shared" si="98"/>
        <v>0</v>
      </c>
      <c r="AL187" s="212">
        <v>89</v>
      </c>
      <c r="AM187" s="199">
        <f t="shared" si="99"/>
        <v>1</v>
      </c>
      <c r="AN187" s="224">
        <f t="shared" si="100"/>
        <v>3579</v>
      </c>
      <c r="AO187" s="212">
        <f t="shared" si="105"/>
        <v>34</v>
      </c>
      <c r="AP187" s="199">
        <f t="shared" si="101"/>
        <v>9.4998602961721152E-3</v>
      </c>
      <c r="AQ187" s="211">
        <f t="shared" si="106"/>
        <v>3545</v>
      </c>
      <c r="AR187" s="199">
        <f t="shared" si="102"/>
        <v>0.99050013970382789</v>
      </c>
      <c r="AS187" s="69"/>
      <c r="AT187" s="283"/>
      <c r="AU187" s="344"/>
      <c r="AV187" s="8" t="s">
        <v>135</v>
      </c>
      <c r="AW187" s="140">
        <v>3813</v>
      </c>
      <c r="AX187" s="28">
        <v>41</v>
      </c>
      <c r="AY187" s="63">
        <v>1.0752688172043012E-2</v>
      </c>
      <c r="AZ187" s="28">
        <v>3772</v>
      </c>
      <c r="BA187" s="63">
        <v>0.989247311827957</v>
      </c>
    </row>
    <row r="188" spans="2:53" ht="13.5" customHeight="1">
      <c r="B188" s="284"/>
      <c r="C188" s="345"/>
      <c r="D188" s="53" t="s">
        <v>67</v>
      </c>
      <c r="E188" s="181">
        <v>2</v>
      </c>
      <c r="F188" s="182">
        <v>0</v>
      </c>
      <c r="G188" s="180">
        <f t="shared" si="86"/>
        <v>0</v>
      </c>
      <c r="H188" s="182">
        <v>2</v>
      </c>
      <c r="I188" s="180">
        <f t="shared" si="87"/>
        <v>1</v>
      </c>
      <c r="J188" s="181">
        <v>4</v>
      </c>
      <c r="K188" s="182">
        <v>0</v>
      </c>
      <c r="L188" s="180">
        <f t="shared" si="88"/>
        <v>0</v>
      </c>
      <c r="M188" s="182">
        <v>4</v>
      </c>
      <c r="N188" s="180">
        <f t="shared" si="89"/>
        <v>1</v>
      </c>
      <c r="O188" s="181">
        <v>3541</v>
      </c>
      <c r="P188" s="182">
        <v>506</v>
      </c>
      <c r="Q188" s="180">
        <f t="shared" si="90"/>
        <v>0.14289748658571025</v>
      </c>
      <c r="R188" s="182">
        <v>3035</v>
      </c>
      <c r="S188" s="180">
        <f t="shared" si="91"/>
        <v>0.85710251341428978</v>
      </c>
      <c r="T188" s="181">
        <v>2872</v>
      </c>
      <c r="U188" s="182">
        <v>343</v>
      </c>
      <c r="V188" s="180">
        <f t="shared" si="92"/>
        <v>0.11942896935933148</v>
      </c>
      <c r="W188" s="182">
        <v>2529</v>
      </c>
      <c r="X188" s="180">
        <f t="shared" si="93"/>
        <v>0.88057103064066855</v>
      </c>
      <c r="Y188" s="181">
        <v>1572</v>
      </c>
      <c r="Z188" s="182">
        <v>175</v>
      </c>
      <c r="AA188" s="180">
        <f t="shared" si="94"/>
        <v>0.11132315521628498</v>
      </c>
      <c r="AB188" s="182">
        <v>1397</v>
      </c>
      <c r="AC188" s="180">
        <f t="shared" si="95"/>
        <v>0.888676844783715</v>
      </c>
      <c r="AD188" s="181">
        <v>582</v>
      </c>
      <c r="AE188" s="182">
        <v>48</v>
      </c>
      <c r="AF188" s="180">
        <f t="shared" si="96"/>
        <v>8.247422680412371E-2</v>
      </c>
      <c r="AG188" s="182">
        <v>534</v>
      </c>
      <c r="AH188" s="180">
        <f t="shared" si="97"/>
        <v>0.91752577319587625</v>
      </c>
      <c r="AI188" s="181">
        <v>192</v>
      </c>
      <c r="AJ188" s="182">
        <v>10</v>
      </c>
      <c r="AK188" s="180">
        <f t="shared" si="98"/>
        <v>5.2083333333333336E-2</v>
      </c>
      <c r="AL188" s="182">
        <v>182</v>
      </c>
      <c r="AM188" s="180">
        <f t="shared" si="99"/>
        <v>0.94791666666666663</v>
      </c>
      <c r="AN188" s="181">
        <f t="shared" si="100"/>
        <v>8765</v>
      </c>
      <c r="AO188" s="182">
        <f t="shared" si="105"/>
        <v>1082</v>
      </c>
      <c r="AP188" s="180">
        <f t="shared" si="101"/>
        <v>0.12344552196235026</v>
      </c>
      <c r="AQ188" s="220">
        <f t="shared" si="106"/>
        <v>7683</v>
      </c>
      <c r="AR188" s="180">
        <f t="shared" si="102"/>
        <v>0.87655447803764974</v>
      </c>
      <c r="AS188" s="69"/>
      <c r="AT188" s="284"/>
      <c r="AU188" s="345"/>
      <c r="AV188" s="110" t="s">
        <v>67</v>
      </c>
      <c r="AW188" s="140">
        <v>8762</v>
      </c>
      <c r="AX188" s="28">
        <v>1076</v>
      </c>
      <c r="AY188" s="63">
        <v>0.12280301301072814</v>
      </c>
      <c r="AZ188" s="28">
        <v>7686</v>
      </c>
      <c r="BA188" s="63">
        <v>0.87719698698927184</v>
      </c>
    </row>
    <row r="189" spans="2:53" ht="13.5" customHeight="1">
      <c r="B189" s="282">
        <v>62</v>
      </c>
      <c r="C189" s="343" t="s">
        <v>17</v>
      </c>
      <c r="D189" s="54" t="s">
        <v>134</v>
      </c>
      <c r="E189" s="175">
        <v>6</v>
      </c>
      <c r="F189" s="176">
        <v>1</v>
      </c>
      <c r="G189" s="174">
        <f t="shared" si="86"/>
        <v>0.16666666666666666</v>
      </c>
      <c r="H189" s="176">
        <v>5</v>
      </c>
      <c r="I189" s="174">
        <f t="shared" si="87"/>
        <v>0.83333333333333337</v>
      </c>
      <c r="J189" s="175">
        <v>17</v>
      </c>
      <c r="K189" s="176">
        <v>2</v>
      </c>
      <c r="L189" s="174">
        <f t="shared" si="88"/>
        <v>0.11764705882352941</v>
      </c>
      <c r="M189" s="176">
        <v>15</v>
      </c>
      <c r="N189" s="174">
        <f t="shared" si="89"/>
        <v>0.88235294117647056</v>
      </c>
      <c r="O189" s="175">
        <v>3517</v>
      </c>
      <c r="P189" s="176">
        <v>432</v>
      </c>
      <c r="Q189" s="174">
        <f t="shared" si="90"/>
        <v>0.12283195905601364</v>
      </c>
      <c r="R189" s="176">
        <v>3085</v>
      </c>
      <c r="S189" s="174">
        <f t="shared" si="91"/>
        <v>0.87716804094398637</v>
      </c>
      <c r="T189" s="175">
        <v>2967</v>
      </c>
      <c r="U189" s="176">
        <v>356</v>
      </c>
      <c r="V189" s="174">
        <f t="shared" si="92"/>
        <v>0.11998651836872262</v>
      </c>
      <c r="W189" s="176">
        <v>2611</v>
      </c>
      <c r="X189" s="174">
        <f t="shared" si="93"/>
        <v>0.88001348163127735</v>
      </c>
      <c r="Y189" s="175">
        <v>1518</v>
      </c>
      <c r="Z189" s="176">
        <v>148</v>
      </c>
      <c r="AA189" s="174">
        <f t="shared" si="94"/>
        <v>9.7496706192358368E-2</v>
      </c>
      <c r="AB189" s="176">
        <v>1370</v>
      </c>
      <c r="AC189" s="174">
        <f t="shared" si="95"/>
        <v>0.9025032938076416</v>
      </c>
      <c r="AD189" s="175">
        <v>527</v>
      </c>
      <c r="AE189" s="176">
        <v>51</v>
      </c>
      <c r="AF189" s="174">
        <f t="shared" si="96"/>
        <v>9.6774193548387094E-2</v>
      </c>
      <c r="AG189" s="176">
        <v>476</v>
      </c>
      <c r="AH189" s="174">
        <f t="shared" si="97"/>
        <v>0.90322580645161288</v>
      </c>
      <c r="AI189" s="175">
        <v>165</v>
      </c>
      <c r="AJ189" s="176">
        <v>9</v>
      </c>
      <c r="AK189" s="174">
        <f t="shared" si="98"/>
        <v>5.4545454545454543E-2</v>
      </c>
      <c r="AL189" s="176">
        <v>156</v>
      </c>
      <c r="AM189" s="174">
        <f t="shared" si="99"/>
        <v>0.94545454545454544</v>
      </c>
      <c r="AN189" s="175">
        <f t="shared" si="100"/>
        <v>8717</v>
      </c>
      <c r="AO189" s="176">
        <f t="shared" si="105"/>
        <v>999</v>
      </c>
      <c r="AP189" s="174">
        <f t="shared" si="101"/>
        <v>0.11460364804405185</v>
      </c>
      <c r="AQ189" s="203">
        <f t="shared" si="106"/>
        <v>7718</v>
      </c>
      <c r="AR189" s="174">
        <f t="shared" si="102"/>
        <v>0.88539635195594812</v>
      </c>
      <c r="AS189" s="69"/>
      <c r="AT189" s="282">
        <v>62</v>
      </c>
      <c r="AU189" s="343" t="s">
        <v>17</v>
      </c>
      <c r="AV189" s="8" t="s">
        <v>134</v>
      </c>
      <c r="AW189" s="140">
        <v>8421</v>
      </c>
      <c r="AX189" s="28">
        <v>1095</v>
      </c>
      <c r="AY189" s="63">
        <v>0.13003206270039189</v>
      </c>
      <c r="AZ189" s="28">
        <v>7326</v>
      </c>
      <c r="BA189" s="63">
        <v>0.86996793729960809</v>
      </c>
    </row>
    <row r="190" spans="2:53" ht="13.5" customHeight="1">
      <c r="B190" s="283"/>
      <c r="C190" s="344"/>
      <c r="D190" s="49" t="s">
        <v>135</v>
      </c>
      <c r="E190" s="224">
        <v>2</v>
      </c>
      <c r="F190" s="212">
        <v>0</v>
      </c>
      <c r="G190" s="199">
        <f t="shared" si="86"/>
        <v>0</v>
      </c>
      <c r="H190" s="212">
        <v>2</v>
      </c>
      <c r="I190" s="199">
        <f t="shared" si="87"/>
        <v>1</v>
      </c>
      <c r="J190" s="224">
        <v>15</v>
      </c>
      <c r="K190" s="212">
        <v>0</v>
      </c>
      <c r="L190" s="199">
        <f t="shared" si="88"/>
        <v>0</v>
      </c>
      <c r="M190" s="212">
        <v>15</v>
      </c>
      <c r="N190" s="199">
        <f t="shared" si="89"/>
        <v>1</v>
      </c>
      <c r="O190" s="224">
        <v>1663</v>
      </c>
      <c r="P190" s="212">
        <v>21</v>
      </c>
      <c r="Q190" s="199">
        <f t="shared" si="90"/>
        <v>1.2627781118460614E-2</v>
      </c>
      <c r="R190" s="212">
        <v>1642</v>
      </c>
      <c r="S190" s="199">
        <f t="shared" si="91"/>
        <v>0.98737221888153937</v>
      </c>
      <c r="T190" s="224">
        <v>1387</v>
      </c>
      <c r="U190" s="212">
        <v>9</v>
      </c>
      <c r="V190" s="199">
        <f t="shared" si="92"/>
        <v>6.4888248017303529E-3</v>
      </c>
      <c r="W190" s="212">
        <v>1378</v>
      </c>
      <c r="X190" s="199">
        <f t="shared" si="93"/>
        <v>0.99351117519826959</v>
      </c>
      <c r="Y190" s="224">
        <v>937</v>
      </c>
      <c r="Z190" s="212">
        <v>8</v>
      </c>
      <c r="AA190" s="199">
        <f t="shared" si="94"/>
        <v>8.5378868729989333E-3</v>
      </c>
      <c r="AB190" s="212">
        <v>929</v>
      </c>
      <c r="AC190" s="199">
        <f t="shared" si="95"/>
        <v>0.99146211312700105</v>
      </c>
      <c r="AD190" s="224">
        <v>461</v>
      </c>
      <c r="AE190" s="212">
        <v>0</v>
      </c>
      <c r="AF190" s="199">
        <f t="shared" si="96"/>
        <v>0</v>
      </c>
      <c r="AG190" s="212">
        <v>461</v>
      </c>
      <c r="AH190" s="199">
        <f t="shared" si="97"/>
        <v>1</v>
      </c>
      <c r="AI190" s="224">
        <v>149</v>
      </c>
      <c r="AJ190" s="212">
        <v>1</v>
      </c>
      <c r="AK190" s="199">
        <f t="shared" si="98"/>
        <v>6.7114093959731542E-3</v>
      </c>
      <c r="AL190" s="212">
        <v>148</v>
      </c>
      <c r="AM190" s="199">
        <f t="shared" si="99"/>
        <v>0.99328859060402686</v>
      </c>
      <c r="AN190" s="224">
        <f t="shared" si="100"/>
        <v>4614</v>
      </c>
      <c r="AO190" s="212">
        <f t="shared" si="105"/>
        <v>39</v>
      </c>
      <c r="AP190" s="199">
        <f t="shared" si="101"/>
        <v>8.4525357607282189E-3</v>
      </c>
      <c r="AQ190" s="211">
        <f t="shared" si="106"/>
        <v>4575</v>
      </c>
      <c r="AR190" s="199">
        <f t="shared" si="102"/>
        <v>0.99154746423927176</v>
      </c>
      <c r="AS190" s="69"/>
      <c r="AT190" s="283"/>
      <c r="AU190" s="344"/>
      <c r="AV190" s="8" t="s">
        <v>135</v>
      </c>
      <c r="AW190" s="140">
        <v>4809</v>
      </c>
      <c r="AX190" s="28">
        <v>38</v>
      </c>
      <c r="AY190" s="63">
        <v>7.9018506966105212E-3</v>
      </c>
      <c r="AZ190" s="28">
        <v>4771</v>
      </c>
      <c r="BA190" s="63">
        <v>0.99209814930338946</v>
      </c>
    </row>
    <row r="191" spans="2:53" ht="13.5" customHeight="1">
      <c r="B191" s="284"/>
      <c r="C191" s="345"/>
      <c r="D191" s="53" t="s">
        <v>67</v>
      </c>
      <c r="E191" s="181">
        <v>8</v>
      </c>
      <c r="F191" s="182">
        <v>1</v>
      </c>
      <c r="G191" s="180">
        <f t="shared" si="86"/>
        <v>0.125</v>
      </c>
      <c r="H191" s="182">
        <v>7</v>
      </c>
      <c r="I191" s="180">
        <f t="shared" si="87"/>
        <v>0.875</v>
      </c>
      <c r="J191" s="181">
        <v>32</v>
      </c>
      <c r="K191" s="182">
        <v>2</v>
      </c>
      <c r="L191" s="180">
        <f t="shared" si="88"/>
        <v>6.25E-2</v>
      </c>
      <c r="M191" s="182">
        <v>30</v>
      </c>
      <c r="N191" s="180">
        <f t="shared" si="89"/>
        <v>0.9375</v>
      </c>
      <c r="O191" s="181">
        <v>5180</v>
      </c>
      <c r="P191" s="182">
        <v>453</v>
      </c>
      <c r="Q191" s="180">
        <f t="shared" si="90"/>
        <v>8.7451737451737455E-2</v>
      </c>
      <c r="R191" s="182">
        <v>4727</v>
      </c>
      <c r="S191" s="180">
        <f t="shared" si="91"/>
        <v>0.9125482625482626</v>
      </c>
      <c r="T191" s="181">
        <v>4354</v>
      </c>
      <c r="U191" s="182">
        <v>365</v>
      </c>
      <c r="V191" s="180">
        <f t="shared" si="92"/>
        <v>8.3830960036747823E-2</v>
      </c>
      <c r="W191" s="182">
        <v>3989</v>
      </c>
      <c r="X191" s="180">
        <f t="shared" si="93"/>
        <v>0.91616903996325216</v>
      </c>
      <c r="Y191" s="181">
        <v>2455</v>
      </c>
      <c r="Z191" s="182">
        <v>156</v>
      </c>
      <c r="AA191" s="180">
        <f t="shared" si="94"/>
        <v>6.3543788187372705E-2</v>
      </c>
      <c r="AB191" s="182">
        <v>2299</v>
      </c>
      <c r="AC191" s="180">
        <f t="shared" si="95"/>
        <v>0.93645621181262728</v>
      </c>
      <c r="AD191" s="181">
        <v>988</v>
      </c>
      <c r="AE191" s="182">
        <v>51</v>
      </c>
      <c r="AF191" s="180">
        <f t="shared" si="96"/>
        <v>5.1619433198380568E-2</v>
      </c>
      <c r="AG191" s="182">
        <v>937</v>
      </c>
      <c r="AH191" s="180">
        <f t="shared" si="97"/>
        <v>0.94838056680161942</v>
      </c>
      <c r="AI191" s="181">
        <v>314</v>
      </c>
      <c r="AJ191" s="182">
        <v>10</v>
      </c>
      <c r="AK191" s="180">
        <f t="shared" si="98"/>
        <v>3.1847133757961783E-2</v>
      </c>
      <c r="AL191" s="182">
        <v>304</v>
      </c>
      <c r="AM191" s="180">
        <f t="shared" si="99"/>
        <v>0.96815286624203822</v>
      </c>
      <c r="AN191" s="181">
        <f t="shared" si="100"/>
        <v>13331</v>
      </c>
      <c r="AO191" s="182">
        <f t="shared" si="105"/>
        <v>1038</v>
      </c>
      <c r="AP191" s="180">
        <f t="shared" si="101"/>
        <v>7.7863626134573552E-2</v>
      </c>
      <c r="AQ191" s="220">
        <f t="shared" si="106"/>
        <v>12293</v>
      </c>
      <c r="AR191" s="180">
        <f t="shared" si="102"/>
        <v>0.92213637386542646</v>
      </c>
      <c r="AS191" s="69"/>
      <c r="AT191" s="284"/>
      <c r="AU191" s="345"/>
      <c r="AV191" s="110" t="s">
        <v>67</v>
      </c>
      <c r="AW191" s="140">
        <v>13230</v>
      </c>
      <c r="AX191" s="28">
        <v>1133</v>
      </c>
      <c r="AY191" s="63">
        <v>8.5638699924414211E-2</v>
      </c>
      <c r="AZ191" s="28">
        <v>12097</v>
      </c>
      <c r="BA191" s="63">
        <v>0.9143613000755858</v>
      </c>
    </row>
    <row r="192" spans="2:53" ht="13.5" customHeight="1">
      <c r="B192" s="282">
        <v>63</v>
      </c>
      <c r="C192" s="343" t="s">
        <v>26</v>
      </c>
      <c r="D192" s="54" t="s">
        <v>134</v>
      </c>
      <c r="E192" s="175">
        <v>3</v>
      </c>
      <c r="F192" s="176">
        <v>0</v>
      </c>
      <c r="G192" s="174">
        <f t="shared" si="86"/>
        <v>0</v>
      </c>
      <c r="H192" s="176">
        <v>3</v>
      </c>
      <c r="I192" s="174">
        <f t="shared" si="87"/>
        <v>1</v>
      </c>
      <c r="J192" s="175">
        <v>4</v>
      </c>
      <c r="K192" s="176">
        <v>0</v>
      </c>
      <c r="L192" s="174">
        <f t="shared" si="88"/>
        <v>0</v>
      </c>
      <c r="M192" s="176">
        <v>4</v>
      </c>
      <c r="N192" s="174">
        <f t="shared" si="89"/>
        <v>1</v>
      </c>
      <c r="O192" s="175">
        <v>2482</v>
      </c>
      <c r="P192" s="176">
        <v>431</v>
      </c>
      <c r="Q192" s="174">
        <f t="shared" si="90"/>
        <v>0.17365028203062047</v>
      </c>
      <c r="R192" s="176">
        <v>2051</v>
      </c>
      <c r="S192" s="174">
        <f t="shared" si="91"/>
        <v>0.8263497179693795</v>
      </c>
      <c r="T192" s="175">
        <v>2003</v>
      </c>
      <c r="U192" s="176">
        <v>328</v>
      </c>
      <c r="V192" s="174">
        <f t="shared" si="92"/>
        <v>0.16375436844732902</v>
      </c>
      <c r="W192" s="176">
        <v>1675</v>
      </c>
      <c r="X192" s="174">
        <f t="shared" si="93"/>
        <v>0.83624563155267095</v>
      </c>
      <c r="Y192" s="175">
        <v>1055</v>
      </c>
      <c r="Z192" s="176">
        <v>123</v>
      </c>
      <c r="AA192" s="174">
        <f t="shared" si="94"/>
        <v>0.11658767772511848</v>
      </c>
      <c r="AB192" s="176">
        <v>932</v>
      </c>
      <c r="AC192" s="174">
        <f t="shared" si="95"/>
        <v>0.88341232227488153</v>
      </c>
      <c r="AD192" s="175">
        <v>490</v>
      </c>
      <c r="AE192" s="176">
        <v>45</v>
      </c>
      <c r="AF192" s="174">
        <f t="shared" si="96"/>
        <v>9.1836734693877556E-2</v>
      </c>
      <c r="AG192" s="176">
        <v>445</v>
      </c>
      <c r="AH192" s="174">
        <f t="shared" si="97"/>
        <v>0.90816326530612246</v>
      </c>
      <c r="AI192" s="175">
        <v>153</v>
      </c>
      <c r="AJ192" s="176">
        <v>6</v>
      </c>
      <c r="AK192" s="174">
        <f t="shared" si="98"/>
        <v>3.9215686274509803E-2</v>
      </c>
      <c r="AL192" s="176">
        <v>147</v>
      </c>
      <c r="AM192" s="174">
        <f t="shared" si="99"/>
        <v>0.96078431372549022</v>
      </c>
      <c r="AN192" s="175">
        <f t="shared" si="100"/>
        <v>6190</v>
      </c>
      <c r="AO192" s="176">
        <f t="shared" si="105"/>
        <v>933</v>
      </c>
      <c r="AP192" s="174">
        <f t="shared" si="101"/>
        <v>0.1507269789983845</v>
      </c>
      <c r="AQ192" s="203">
        <f t="shared" si="106"/>
        <v>5257</v>
      </c>
      <c r="AR192" s="174">
        <f t="shared" si="102"/>
        <v>0.8492730210016155</v>
      </c>
      <c r="AS192" s="69"/>
      <c r="AT192" s="282">
        <v>63</v>
      </c>
      <c r="AU192" s="343" t="s">
        <v>26</v>
      </c>
      <c r="AV192" s="8" t="s">
        <v>134</v>
      </c>
      <c r="AW192" s="140">
        <v>5892</v>
      </c>
      <c r="AX192" s="28">
        <v>957</v>
      </c>
      <c r="AY192" s="63">
        <v>0.16242362525458248</v>
      </c>
      <c r="AZ192" s="28">
        <v>4935</v>
      </c>
      <c r="BA192" s="63">
        <v>0.83757637474541746</v>
      </c>
    </row>
    <row r="193" spans="2:53" ht="13.5" customHeight="1">
      <c r="B193" s="283"/>
      <c r="C193" s="344"/>
      <c r="D193" s="49" t="s">
        <v>135</v>
      </c>
      <c r="E193" s="224">
        <v>5</v>
      </c>
      <c r="F193" s="212">
        <v>1</v>
      </c>
      <c r="G193" s="199">
        <f t="shared" si="86"/>
        <v>0.2</v>
      </c>
      <c r="H193" s="212">
        <v>4</v>
      </c>
      <c r="I193" s="199">
        <f t="shared" si="87"/>
        <v>0.8</v>
      </c>
      <c r="J193" s="224">
        <v>1</v>
      </c>
      <c r="K193" s="212">
        <v>1</v>
      </c>
      <c r="L193" s="199">
        <f t="shared" si="88"/>
        <v>1</v>
      </c>
      <c r="M193" s="212">
        <v>0</v>
      </c>
      <c r="N193" s="199">
        <f t="shared" si="89"/>
        <v>0</v>
      </c>
      <c r="O193" s="224">
        <v>1304</v>
      </c>
      <c r="P193" s="212">
        <v>40</v>
      </c>
      <c r="Q193" s="199">
        <f t="shared" si="90"/>
        <v>3.0674846625766871E-2</v>
      </c>
      <c r="R193" s="212">
        <v>1264</v>
      </c>
      <c r="S193" s="199">
        <f t="shared" si="91"/>
        <v>0.96932515337423308</v>
      </c>
      <c r="T193" s="224">
        <v>954</v>
      </c>
      <c r="U193" s="212">
        <v>38</v>
      </c>
      <c r="V193" s="199">
        <f t="shared" si="92"/>
        <v>3.9832285115303984E-2</v>
      </c>
      <c r="W193" s="212">
        <v>916</v>
      </c>
      <c r="X193" s="199">
        <f t="shared" si="93"/>
        <v>0.96016771488469599</v>
      </c>
      <c r="Y193" s="224">
        <v>652</v>
      </c>
      <c r="Z193" s="212">
        <v>12</v>
      </c>
      <c r="AA193" s="199">
        <f t="shared" si="94"/>
        <v>1.8404907975460124E-2</v>
      </c>
      <c r="AB193" s="212">
        <v>640</v>
      </c>
      <c r="AC193" s="199">
        <f t="shared" si="95"/>
        <v>0.98159509202453987</v>
      </c>
      <c r="AD193" s="224">
        <v>369</v>
      </c>
      <c r="AE193" s="212">
        <v>7</v>
      </c>
      <c r="AF193" s="199">
        <f t="shared" si="96"/>
        <v>1.8970189701897018E-2</v>
      </c>
      <c r="AG193" s="212">
        <v>362</v>
      </c>
      <c r="AH193" s="199">
        <f t="shared" si="97"/>
        <v>0.98102981029810299</v>
      </c>
      <c r="AI193" s="224">
        <v>122</v>
      </c>
      <c r="AJ193" s="212">
        <v>1</v>
      </c>
      <c r="AK193" s="199">
        <f t="shared" si="98"/>
        <v>8.1967213114754103E-3</v>
      </c>
      <c r="AL193" s="212">
        <v>121</v>
      </c>
      <c r="AM193" s="199">
        <f t="shared" si="99"/>
        <v>0.99180327868852458</v>
      </c>
      <c r="AN193" s="224">
        <f t="shared" si="100"/>
        <v>3407</v>
      </c>
      <c r="AO193" s="212">
        <f t="shared" si="105"/>
        <v>100</v>
      </c>
      <c r="AP193" s="199">
        <f t="shared" si="101"/>
        <v>2.9351335485764601E-2</v>
      </c>
      <c r="AQ193" s="211">
        <f t="shared" si="106"/>
        <v>3307</v>
      </c>
      <c r="AR193" s="199">
        <f t="shared" si="102"/>
        <v>0.97064866451423537</v>
      </c>
      <c r="AS193" s="69"/>
      <c r="AT193" s="283"/>
      <c r="AU193" s="344"/>
      <c r="AV193" s="8" t="s">
        <v>135</v>
      </c>
      <c r="AW193" s="140">
        <v>3703</v>
      </c>
      <c r="AX193" s="28">
        <v>129</v>
      </c>
      <c r="AY193" s="63">
        <v>3.4836618957601942E-2</v>
      </c>
      <c r="AZ193" s="28">
        <v>3574</v>
      </c>
      <c r="BA193" s="63">
        <v>0.96516338104239807</v>
      </c>
    </row>
    <row r="194" spans="2:53" ht="13.5" customHeight="1">
      <c r="B194" s="284"/>
      <c r="C194" s="345"/>
      <c r="D194" s="53" t="s">
        <v>67</v>
      </c>
      <c r="E194" s="181">
        <v>8</v>
      </c>
      <c r="F194" s="182">
        <v>1</v>
      </c>
      <c r="G194" s="180">
        <f t="shared" si="86"/>
        <v>0.125</v>
      </c>
      <c r="H194" s="182">
        <v>7</v>
      </c>
      <c r="I194" s="180">
        <f t="shared" si="87"/>
        <v>0.875</v>
      </c>
      <c r="J194" s="181">
        <v>5</v>
      </c>
      <c r="K194" s="182">
        <v>1</v>
      </c>
      <c r="L194" s="180">
        <f t="shared" si="88"/>
        <v>0.2</v>
      </c>
      <c r="M194" s="182">
        <v>4</v>
      </c>
      <c r="N194" s="180">
        <f t="shared" si="89"/>
        <v>0.8</v>
      </c>
      <c r="O194" s="181">
        <v>3786</v>
      </c>
      <c r="P194" s="182">
        <v>471</v>
      </c>
      <c r="Q194" s="180">
        <f t="shared" si="90"/>
        <v>0.12440570522979398</v>
      </c>
      <c r="R194" s="182">
        <v>3315</v>
      </c>
      <c r="S194" s="180">
        <f t="shared" si="91"/>
        <v>0.87559429477020601</v>
      </c>
      <c r="T194" s="181">
        <v>2957</v>
      </c>
      <c r="U194" s="182">
        <v>366</v>
      </c>
      <c r="V194" s="180">
        <f t="shared" si="92"/>
        <v>0.12377409536692593</v>
      </c>
      <c r="W194" s="182">
        <v>2591</v>
      </c>
      <c r="X194" s="180">
        <f t="shared" si="93"/>
        <v>0.87622590463307404</v>
      </c>
      <c r="Y194" s="181">
        <v>1707</v>
      </c>
      <c r="Z194" s="182">
        <v>135</v>
      </c>
      <c r="AA194" s="180">
        <f t="shared" si="94"/>
        <v>7.9086115992970121E-2</v>
      </c>
      <c r="AB194" s="182">
        <v>1572</v>
      </c>
      <c r="AC194" s="180">
        <f t="shared" si="95"/>
        <v>0.92091388400702989</v>
      </c>
      <c r="AD194" s="181">
        <v>859</v>
      </c>
      <c r="AE194" s="182">
        <v>52</v>
      </c>
      <c r="AF194" s="180">
        <f t="shared" si="96"/>
        <v>6.0535506402793947E-2</v>
      </c>
      <c r="AG194" s="182">
        <v>807</v>
      </c>
      <c r="AH194" s="180">
        <f t="shared" si="97"/>
        <v>0.93946449359720607</v>
      </c>
      <c r="AI194" s="181">
        <v>275</v>
      </c>
      <c r="AJ194" s="182">
        <v>7</v>
      </c>
      <c r="AK194" s="180">
        <f t="shared" si="98"/>
        <v>2.5454545454545455E-2</v>
      </c>
      <c r="AL194" s="182">
        <v>268</v>
      </c>
      <c r="AM194" s="180">
        <f t="shared" si="99"/>
        <v>0.97454545454545449</v>
      </c>
      <c r="AN194" s="181">
        <f t="shared" si="100"/>
        <v>9597</v>
      </c>
      <c r="AO194" s="182">
        <f t="shared" si="105"/>
        <v>1033</v>
      </c>
      <c r="AP194" s="180">
        <f t="shared" si="101"/>
        <v>0.10763780348025424</v>
      </c>
      <c r="AQ194" s="220">
        <f t="shared" si="106"/>
        <v>8564</v>
      </c>
      <c r="AR194" s="180">
        <f t="shared" si="102"/>
        <v>0.8923621965197458</v>
      </c>
      <c r="AS194" s="69"/>
      <c r="AT194" s="284"/>
      <c r="AU194" s="345"/>
      <c r="AV194" s="110" t="s">
        <v>67</v>
      </c>
      <c r="AW194" s="140">
        <v>9595</v>
      </c>
      <c r="AX194" s="28">
        <v>1086</v>
      </c>
      <c r="AY194" s="63">
        <v>0.11318394997394476</v>
      </c>
      <c r="AZ194" s="28">
        <v>8509</v>
      </c>
      <c r="BA194" s="63">
        <v>0.88681605002605524</v>
      </c>
    </row>
    <row r="195" spans="2:53" ht="13.5" customHeight="1">
      <c r="B195" s="282">
        <v>64</v>
      </c>
      <c r="C195" s="343" t="s">
        <v>45</v>
      </c>
      <c r="D195" s="54" t="s">
        <v>134</v>
      </c>
      <c r="E195" s="175">
        <v>29</v>
      </c>
      <c r="F195" s="176">
        <v>4</v>
      </c>
      <c r="G195" s="174">
        <f t="shared" si="86"/>
        <v>0.13793103448275862</v>
      </c>
      <c r="H195" s="176">
        <v>25</v>
      </c>
      <c r="I195" s="174">
        <f t="shared" si="87"/>
        <v>0.86206896551724133</v>
      </c>
      <c r="J195" s="175">
        <v>48</v>
      </c>
      <c r="K195" s="176">
        <v>2</v>
      </c>
      <c r="L195" s="174">
        <f t="shared" si="88"/>
        <v>4.1666666666666664E-2</v>
      </c>
      <c r="M195" s="176">
        <v>46</v>
      </c>
      <c r="N195" s="174">
        <f t="shared" si="89"/>
        <v>0.95833333333333337</v>
      </c>
      <c r="O195" s="175">
        <v>2600</v>
      </c>
      <c r="P195" s="176">
        <v>327</v>
      </c>
      <c r="Q195" s="174">
        <f t="shared" si="90"/>
        <v>0.12576923076923077</v>
      </c>
      <c r="R195" s="176">
        <v>2273</v>
      </c>
      <c r="S195" s="174">
        <f t="shared" si="91"/>
        <v>0.87423076923076926</v>
      </c>
      <c r="T195" s="175">
        <v>2077</v>
      </c>
      <c r="U195" s="176">
        <v>190</v>
      </c>
      <c r="V195" s="174">
        <f t="shared" si="92"/>
        <v>9.1478093403947996E-2</v>
      </c>
      <c r="W195" s="176">
        <v>1887</v>
      </c>
      <c r="X195" s="174">
        <f t="shared" si="93"/>
        <v>0.90852190659605203</v>
      </c>
      <c r="Y195" s="175">
        <v>978</v>
      </c>
      <c r="Z195" s="176">
        <v>69</v>
      </c>
      <c r="AA195" s="174">
        <f t="shared" si="94"/>
        <v>7.0552147239263799E-2</v>
      </c>
      <c r="AB195" s="176">
        <v>909</v>
      </c>
      <c r="AC195" s="174">
        <f t="shared" si="95"/>
        <v>0.92944785276073616</v>
      </c>
      <c r="AD195" s="175">
        <v>359</v>
      </c>
      <c r="AE195" s="176">
        <v>21</v>
      </c>
      <c r="AF195" s="174">
        <f t="shared" si="96"/>
        <v>5.8495821727019497E-2</v>
      </c>
      <c r="AG195" s="176">
        <v>338</v>
      </c>
      <c r="AH195" s="174">
        <f t="shared" si="97"/>
        <v>0.9415041782729805</v>
      </c>
      <c r="AI195" s="175">
        <v>91</v>
      </c>
      <c r="AJ195" s="176">
        <v>0</v>
      </c>
      <c r="AK195" s="174">
        <f t="shared" si="98"/>
        <v>0</v>
      </c>
      <c r="AL195" s="176">
        <v>91</v>
      </c>
      <c r="AM195" s="174">
        <f t="shared" si="99"/>
        <v>1</v>
      </c>
      <c r="AN195" s="175">
        <f t="shared" si="100"/>
        <v>6182</v>
      </c>
      <c r="AO195" s="176">
        <f t="shared" si="105"/>
        <v>613</v>
      </c>
      <c r="AP195" s="174">
        <f t="shared" si="101"/>
        <v>9.9158848269168556E-2</v>
      </c>
      <c r="AQ195" s="203">
        <f t="shared" si="106"/>
        <v>5569</v>
      </c>
      <c r="AR195" s="174">
        <f t="shared" si="102"/>
        <v>0.90084115173083146</v>
      </c>
      <c r="AS195" s="69"/>
      <c r="AT195" s="282">
        <v>64</v>
      </c>
      <c r="AU195" s="343" t="s">
        <v>45</v>
      </c>
      <c r="AV195" s="8" t="s">
        <v>134</v>
      </c>
      <c r="AW195" s="140">
        <v>5866</v>
      </c>
      <c r="AX195" s="28">
        <v>596</v>
      </c>
      <c r="AY195" s="63">
        <v>0.10160245482441187</v>
      </c>
      <c r="AZ195" s="28">
        <v>5270</v>
      </c>
      <c r="BA195" s="63">
        <v>0.89839754517558812</v>
      </c>
    </row>
    <row r="196" spans="2:53" ht="13.5" customHeight="1">
      <c r="B196" s="283"/>
      <c r="C196" s="344"/>
      <c r="D196" s="49" t="s">
        <v>135</v>
      </c>
      <c r="E196" s="224">
        <v>15</v>
      </c>
      <c r="F196" s="212">
        <v>0</v>
      </c>
      <c r="G196" s="199">
        <f t="shared" si="86"/>
        <v>0</v>
      </c>
      <c r="H196" s="212">
        <v>15</v>
      </c>
      <c r="I196" s="199">
        <f t="shared" si="87"/>
        <v>1</v>
      </c>
      <c r="J196" s="224">
        <v>26</v>
      </c>
      <c r="K196" s="212">
        <v>0</v>
      </c>
      <c r="L196" s="199">
        <f t="shared" si="88"/>
        <v>0</v>
      </c>
      <c r="M196" s="212">
        <v>26</v>
      </c>
      <c r="N196" s="199">
        <f t="shared" si="89"/>
        <v>1</v>
      </c>
      <c r="O196" s="224">
        <v>1492</v>
      </c>
      <c r="P196" s="212">
        <v>21</v>
      </c>
      <c r="Q196" s="199">
        <f t="shared" si="90"/>
        <v>1.4075067024128687E-2</v>
      </c>
      <c r="R196" s="212">
        <v>1471</v>
      </c>
      <c r="S196" s="199">
        <f t="shared" si="91"/>
        <v>0.98592493297587136</v>
      </c>
      <c r="T196" s="224">
        <v>1158</v>
      </c>
      <c r="U196" s="212">
        <v>15</v>
      </c>
      <c r="V196" s="199">
        <f t="shared" si="92"/>
        <v>1.2953367875647668E-2</v>
      </c>
      <c r="W196" s="212">
        <v>1143</v>
      </c>
      <c r="X196" s="199">
        <f t="shared" si="93"/>
        <v>0.98704663212435229</v>
      </c>
      <c r="Y196" s="224">
        <v>664</v>
      </c>
      <c r="Z196" s="212">
        <v>0</v>
      </c>
      <c r="AA196" s="199">
        <f t="shared" si="94"/>
        <v>0</v>
      </c>
      <c r="AB196" s="212">
        <v>664</v>
      </c>
      <c r="AC196" s="199">
        <f t="shared" si="95"/>
        <v>1</v>
      </c>
      <c r="AD196" s="224">
        <v>363</v>
      </c>
      <c r="AE196" s="212">
        <v>2</v>
      </c>
      <c r="AF196" s="199">
        <f t="shared" si="96"/>
        <v>5.5096418732782371E-3</v>
      </c>
      <c r="AG196" s="212">
        <v>361</v>
      </c>
      <c r="AH196" s="199">
        <f t="shared" si="97"/>
        <v>0.99449035812672182</v>
      </c>
      <c r="AI196" s="224">
        <v>147</v>
      </c>
      <c r="AJ196" s="212">
        <v>0</v>
      </c>
      <c r="AK196" s="199">
        <f t="shared" si="98"/>
        <v>0</v>
      </c>
      <c r="AL196" s="212">
        <v>147</v>
      </c>
      <c r="AM196" s="199">
        <f t="shared" si="99"/>
        <v>1</v>
      </c>
      <c r="AN196" s="224">
        <f t="shared" si="100"/>
        <v>3865</v>
      </c>
      <c r="AO196" s="212">
        <f t="shared" si="105"/>
        <v>38</v>
      </c>
      <c r="AP196" s="199">
        <f t="shared" si="101"/>
        <v>9.8318240620957308E-3</v>
      </c>
      <c r="AQ196" s="211">
        <f t="shared" si="106"/>
        <v>3827</v>
      </c>
      <c r="AR196" s="199">
        <f t="shared" si="102"/>
        <v>0.99016817593790429</v>
      </c>
      <c r="AS196" s="69"/>
      <c r="AT196" s="283"/>
      <c r="AU196" s="344"/>
      <c r="AV196" s="8" t="s">
        <v>135</v>
      </c>
      <c r="AW196" s="140">
        <v>4052</v>
      </c>
      <c r="AX196" s="28">
        <v>32</v>
      </c>
      <c r="AY196" s="63">
        <v>7.8973346495557744E-3</v>
      </c>
      <c r="AZ196" s="28">
        <v>4020</v>
      </c>
      <c r="BA196" s="63">
        <v>0.99210266535044422</v>
      </c>
    </row>
    <row r="197" spans="2:53" ht="13.5" customHeight="1">
      <c r="B197" s="284"/>
      <c r="C197" s="345"/>
      <c r="D197" s="53" t="s">
        <v>67</v>
      </c>
      <c r="E197" s="181">
        <v>44</v>
      </c>
      <c r="F197" s="182">
        <v>4</v>
      </c>
      <c r="G197" s="180">
        <f t="shared" si="86"/>
        <v>9.0909090909090912E-2</v>
      </c>
      <c r="H197" s="182">
        <v>40</v>
      </c>
      <c r="I197" s="180">
        <f t="shared" si="87"/>
        <v>0.90909090909090906</v>
      </c>
      <c r="J197" s="181">
        <v>74</v>
      </c>
      <c r="K197" s="182">
        <v>2</v>
      </c>
      <c r="L197" s="180">
        <f t="shared" si="88"/>
        <v>2.7027027027027029E-2</v>
      </c>
      <c r="M197" s="182">
        <v>72</v>
      </c>
      <c r="N197" s="180">
        <f t="shared" si="89"/>
        <v>0.97297297297297303</v>
      </c>
      <c r="O197" s="181">
        <v>4092</v>
      </c>
      <c r="P197" s="182">
        <v>348</v>
      </c>
      <c r="Q197" s="180">
        <f t="shared" si="90"/>
        <v>8.5043988269794715E-2</v>
      </c>
      <c r="R197" s="182">
        <v>3744</v>
      </c>
      <c r="S197" s="180">
        <f t="shared" si="91"/>
        <v>0.91495601173020524</v>
      </c>
      <c r="T197" s="181">
        <v>3235</v>
      </c>
      <c r="U197" s="182">
        <v>205</v>
      </c>
      <c r="V197" s="180">
        <f t="shared" si="92"/>
        <v>6.3369397217928905E-2</v>
      </c>
      <c r="W197" s="182">
        <v>3030</v>
      </c>
      <c r="X197" s="180">
        <f t="shared" si="93"/>
        <v>0.93663060278207111</v>
      </c>
      <c r="Y197" s="181">
        <v>1642</v>
      </c>
      <c r="Z197" s="182">
        <v>69</v>
      </c>
      <c r="AA197" s="180">
        <f t="shared" si="94"/>
        <v>4.2021924482338609E-2</v>
      </c>
      <c r="AB197" s="182">
        <v>1573</v>
      </c>
      <c r="AC197" s="180">
        <f t="shared" si="95"/>
        <v>0.95797807551766134</v>
      </c>
      <c r="AD197" s="181">
        <v>722</v>
      </c>
      <c r="AE197" s="182">
        <v>23</v>
      </c>
      <c r="AF197" s="180">
        <f t="shared" si="96"/>
        <v>3.1855955678670361E-2</v>
      </c>
      <c r="AG197" s="182">
        <v>699</v>
      </c>
      <c r="AH197" s="180">
        <f t="shared" si="97"/>
        <v>0.96814404432132961</v>
      </c>
      <c r="AI197" s="181">
        <v>238</v>
      </c>
      <c r="AJ197" s="182">
        <v>0</v>
      </c>
      <c r="AK197" s="180">
        <f t="shared" si="98"/>
        <v>0</v>
      </c>
      <c r="AL197" s="182">
        <v>238</v>
      </c>
      <c r="AM197" s="180">
        <f t="shared" si="99"/>
        <v>1</v>
      </c>
      <c r="AN197" s="181">
        <f t="shared" si="100"/>
        <v>10047</v>
      </c>
      <c r="AO197" s="182">
        <f t="shared" si="105"/>
        <v>651</v>
      </c>
      <c r="AP197" s="180">
        <f t="shared" si="101"/>
        <v>6.4795461331740814E-2</v>
      </c>
      <c r="AQ197" s="220">
        <f t="shared" si="106"/>
        <v>9396</v>
      </c>
      <c r="AR197" s="180">
        <f t="shared" si="102"/>
        <v>0.93520453866825914</v>
      </c>
      <c r="AS197" s="69"/>
      <c r="AT197" s="284"/>
      <c r="AU197" s="345"/>
      <c r="AV197" s="110" t="s">
        <v>67</v>
      </c>
      <c r="AW197" s="140">
        <v>9918</v>
      </c>
      <c r="AX197" s="28">
        <v>628</v>
      </c>
      <c r="AY197" s="63">
        <v>6.331921758419036E-2</v>
      </c>
      <c r="AZ197" s="28">
        <v>9290</v>
      </c>
      <c r="BA197" s="63">
        <v>0.93668078241580965</v>
      </c>
    </row>
    <row r="198" spans="2:53" ht="13.5" customHeight="1">
      <c r="B198" s="282">
        <v>65</v>
      </c>
      <c r="C198" s="343" t="s">
        <v>10</v>
      </c>
      <c r="D198" s="54" t="s">
        <v>134</v>
      </c>
      <c r="E198" s="175">
        <v>2</v>
      </c>
      <c r="F198" s="176">
        <v>0</v>
      </c>
      <c r="G198" s="174">
        <f t="shared" si="86"/>
        <v>0</v>
      </c>
      <c r="H198" s="176">
        <v>2</v>
      </c>
      <c r="I198" s="174">
        <f t="shared" si="87"/>
        <v>1</v>
      </c>
      <c r="J198" s="175">
        <v>8</v>
      </c>
      <c r="K198" s="176">
        <v>0</v>
      </c>
      <c r="L198" s="174">
        <f t="shared" si="88"/>
        <v>0</v>
      </c>
      <c r="M198" s="176">
        <v>8</v>
      </c>
      <c r="N198" s="174">
        <f t="shared" si="89"/>
        <v>1</v>
      </c>
      <c r="O198" s="175">
        <v>1345</v>
      </c>
      <c r="P198" s="176">
        <v>325</v>
      </c>
      <c r="Q198" s="174">
        <f t="shared" si="90"/>
        <v>0.24163568773234201</v>
      </c>
      <c r="R198" s="176">
        <v>1020</v>
      </c>
      <c r="S198" s="174">
        <f t="shared" si="91"/>
        <v>0.75836431226765799</v>
      </c>
      <c r="T198" s="175">
        <v>989</v>
      </c>
      <c r="U198" s="176">
        <v>229</v>
      </c>
      <c r="V198" s="174">
        <f t="shared" si="92"/>
        <v>0.23154701718907988</v>
      </c>
      <c r="W198" s="176">
        <v>760</v>
      </c>
      <c r="X198" s="174">
        <f t="shared" si="93"/>
        <v>0.76845298281092012</v>
      </c>
      <c r="Y198" s="175">
        <v>575</v>
      </c>
      <c r="Z198" s="176">
        <v>115</v>
      </c>
      <c r="AA198" s="174">
        <f t="shared" si="94"/>
        <v>0.2</v>
      </c>
      <c r="AB198" s="176">
        <v>460</v>
      </c>
      <c r="AC198" s="174">
        <f t="shared" si="95"/>
        <v>0.8</v>
      </c>
      <c r="AD198" s="175">
        <v>230</v>
      </c>
      <c r="AE198" s="176">
        <v>29</v>
      </c>
      <c r="AF198" s="174">
        <f t="shared" si="96"/>
        <v>0.12608695652173912</v>
      </c>
      <c r="AG198" s="176">
        <v>201</v>
      </c>
      <c r="AH198" s="174">
        <f t="shared" si="97"/>
        <v>0.87391304347826082</v>
      </c>
      <c r="AI198" s="175">
        <v>80</v>
      </c>
      <c r="AJ198" s="176">
        <v>5</v>
      </c>
      <c r="AK198" s="174">
        <f t="shared" si="98"/>
        <v>6.25E-2</v>
      </c>
      <c r="AL198" s="176">
        <v>75</v>
      </c>
      <c r="AM198" s="174">
        <f t="shared" si="99"/>
        <v>0.9375</v>
      </c>
      <c r="AN198" s="175">
        <f t="shared" si="100"/>
        <v>3229</v>
      </c>
      <c r="AO198" s="176">
        <f t="shared" ref="AO198:AO221" si="107">SUM(F198,K198,P198,U198,Z198,AE198,AJ198)</f>
        <v>703</v>
      </c>
      <c r="AP198" s="174">
        <f t="shared" si="101"/>
        <v>0.21771446268194489</v>
      </c>
      <c r="AQ198" s="203">
        <f t="shared" ref="AQ198:AQ221" si="108">SUM(H198,M198,R198,W198,AB198,AG198,AL198)</f>
        <v>2526</v>
      </c>
      <c r="AR198" s="174">
        <f t="shared" si="102"/>
        <v>0.78228553731805517</v>
      </c>
      <c r="AS198" s="69"/>
      <c r="AT198" s="282">
        <v>65</v>
      </c>
      <c r="AU198" s="343" t="s">
        <v>10</v>
      </c>
      <c r="AV198" s="8" t="s">
        <v>134</v>
      </c>
      <c r="AW198" s="140">
        <v>3054</v>
      </c>
      <c r="AX198" s="28">
        <v>702</v>
      </c>
      <c r="AY198" s="63">
        <v>0.22986247544204322</v>
      </c>
      <c r="AZ198" s="28">
        <v>2352</v>
      </c>
      <c r="BA198" s="63">
        <v>0.77013752455795681</v>
      </c>
    </row>
    <row r="199" spans="2:53" ht="13.5" customHeight="1">
      <c r="B199" s="283"/>
      <c r="C199" s="344"/>
      <c r="D199" s="49" t="s">
        <v>135</v>
      </c>
      <c r="E199" s="224">
        <v>5</v>
      </c>
      <c r="F199" s="212">
        <v>0</v>
      </c>
      <c r="G199" s="199">
        <f t="shared" ref="G199:G227" si="109">IFERROR(F199/E199,"-")</f>
        <v>0</v>
      </c>
      <c r="H199" s="212">
        <v>5</v>
      </c>
      <c r="I199" s="199">
        <f t="shared" ref="I199:I227" si="110">IFERROR(H199/E199,"-")</f>
        <v>1</v>
      </c>
      <c r="J199" s="224">
        <v>6</v>
      </c>
      <c r="K199" s="212">
        <v>1</v>
      </c>
      <c r="L199" s="199">
        <f t="shared" ref="L199:L227" si="111">IFERROR(K199/J199,"-")</f>
        <v>0.16666666666666666</v>
      </c>
      <c r="M199" s="212">
        <v>5</v>
      </c>
      <c r="N199" s="199">
        <f t="shared" ref="N199:N227" si="112">IFERROR(M199/J199,"-")</f>
        <v>0.83333333333333337</v>
      </c>
      <c r="O199" s="224">
        <v>819</v>
      </c>
      <c r="P199" s="212">
        <v>12</v>
      </c>
      <c r="Q199" s="199">
        <f t="shared" ref="Q199:Q227" si="113">IFERROR(P199/O199,"-")</f>
        <v>1.4652014652014652E-2</v>
      </c>
      <c r="R199" s="212">
        <v>807</v>
      </c>
      <c r="S199" s="199">
        <f t="shared" ref="S199:S227" si="114">IFERROR(R199/O199,"-")</f>
        <v>0.9853479853479854</v>
      </c>
      <c r="T199" s="224">
        <v>541</v>
      </c>
      <c r="U199" s="212">
        <v>7</v>
      </c>
      <c r="V199" s="199">
        <f t="shared" ref="V199:V227" si="115">IFERROR(U199/T199,"-")</f>
        <v>1.2939001848428836E-2</v>
      </c>
      <c r="W199" s="212">
        <v>534</v>
      </c>
      <c r="X199" s="199">
        <f t="shared" ref="X199:X227" si="116">IFERROR(W199/T199,"-")</f>
        <v>0.98706099815157111</v>
      </c>
      <c r="Y199" s="224">
        <v>319</v>
      </c>
      <c r="Z199" s="212">
        <v>1</v>
      </c>
      <c r="AA199" s="199">
        <f t="shared" ref="AA199:AA227" si="117">IFERROR(Z199/Y199,"-")</f>
        <v>3.134796238244514E-3</v>
      </c>
      <c r="AB199" s="212">
        <v>318</v>
      </c>
      <c r="AC199" s="199">
        <f t="shared" ref="AC199:AC227" si="118">IFERROR(AB199/Y199,"-")</f>
        <v>0.99686520376175547</v>
      </c>
      <c r="AD199" s="224">
        <v>189</v>
      </c>
      <c r="AE199" s="212">
        <v>1</v>
      </c>
      <c r="AF199" s="199">
        <f t="shared" ref="AF199:AF227" si="119">IFERROR(AE199/AD199,"-")</f>
        <v>5.2910052910052907E-3</v>
      </c>
      <c r="AG199" s="212">
        <v>188</v>
      </c>
      <c r="AH199" s="199">
        <f t="shared" ref="AH199:AH227" si="120">IFERROR(AG199/AD199,"-")</f>
        <v>0.99470899470899465</v>
      </c>
      <c r="AI199" s="224">
        <v>82</v>
      </c>
      <c r="AJ199" s="212">
        <v>0</v>
      </c>
      <c r="AK199" s="199">
        <f t="shared" ref="AK199:AK227" si="121">IFERROR(AJ199/AI199,"-")</f>
        <v>0</v>
      </c>
      <c r="AL199" s="212">
        <v>82</v>
      </c>
      <c r="AM199" s="199">
        <f t="shared" ref="AM199:AM227" si="122">IFERROR(AL199/AI199,"-")</f>
        <v>1</v>
      </c>
      <c r="AN199" s="224">
        <f t="shared" ref="AN199:AN230" si="123">SUM(E199,J199,O199,T199,Y199,AD199,AI199)</f>
        <v>1961</v>
      </c>
      <c r="AO199" s="212">
        <f t="shared" si="107"/>
        <v>22</v>
      </c>
      <c r="AP199" s="199">
        <f t="shared" ref="AP199:AP230" si="124">IFERROR(AO199/AN199,"-")</f>
        <v>1.1218765935747067E-2</v>
      </c>
      <c r="AQ199" s="211">
        <f t="shared" si="108"/>
        <v>1939</v>
      </c>
      <c r="AR199" s="199">
        <f t="shared" ref="AR199:AR230" si="125">IFERROR(AQ199/AN199,"-")</f>
        <v>0.98878123406425289</v>
      </c>
      <c r="AS199" s="69"/>
      <c r="AT199" s="283"/>
      <c r="AU199" s="344"/>
      <c r="AV199" s="8" t="s">
        <v>135</v>
      </c>
      <c r="AW199" s="140">
        <v>2022</v>
      </c>
      <c r="AX199" s="28">
        <v>25</v>
      </c>
      <c r="AY199" s="63">
        <v>1.2363996043521267E-2</v>
      </c>
      <c r="AZ199" s="28">
        <v>1997</v>
      </c>
      <c r="BA199" s="63">
        <v>0.98763600395647877</v>
      </c>
    </row>
    <row r="200" spans="2:53" ht="13.5" customHeight="1">
      <c r="B200" s="284"/>
      <c r="C200" s="345"/>
      <c r="D200" s="53" t="s">
        <v>67</v>
      </c>
      <c r="E200" s="181">
        <v>7</v>
      </c>
      <c r="F200" s="182">
        <v>0</v>
      </c>
      <c r="G200" s="180">
        <f t="shared" si="109"/>
        <v>0</v>
      </c>
      <c r="H200" s="182">
        <v>7</v>
      </c>
      <c r="I200" s="180">
        <f t="shared" si="110"/>
        <v>1</v>
      </c>
      <c r="J200" s="181">
        <v>14</v>
      </c>
      <c r="K200" s="182">
        <v>1</v>
      </c>
      <c r="L200" s="180">
        <f t="shared" si="111"/>
        <v>7.1428571428571425E-2</v>
      </c>
      <c r="M200" s="182">
        <v>13</v>
      </c>
      <c r="N200" s="180">
        <f t="shared" si="112"/>
        <v>0.9285714285714286</v>
      </c>
      <c r="O200" s="181">
        <v>2164</v>
      </c>
      <c r="P200" s="182">
        <v>337</v>
      </c>
      <c r="Q200" s="180">
        <f t="shared" si="113"/>
        <v>0.15573012939001848</v>
      </c>
      <c r="R200" s="182">
        <v>1827</v>
      </c>
      <c r="S200" s="180">
        <f t="shared" si="114"/>
        <v>0.84426987060998149</v>
      </c>
      <c r="T200" s="181">
        <v>1530</v>
      </c>
      <c r="U200" s="182">
        <v>236</v>
      </c>
      <c r="V200" s="180">
        <f t="shared" si="115"/>
        <v>0.1542483660130719</v>
      </c>
      <c r="W200" s="182">
        <v>1294</v>
      </c>
      <c r="X200" s="180">
        <f t="shared" si="116"/>
        <v>0.8457516339869281</v>
      </c>
      <c r="Y200" s="181">
        <v>894</v>
      </c>
      <c r="Z200" s="182">
        <v>116</v>
      </c>
      <c r="AA200" s="180">
        <f t="shared" si="117"/>
        <v>0.12975391498881431</v>
      </c>
      <c r="AB200" s="182">
        <v>778</v>
      </c>
      <c r="AC200" s="180">
        <f t="shared" si="118"/>
        <v>0.87024608501118572</v>
      </c>
      <c r="AD200" s="181">
        <v>419</v>
      </c>
      <c r="AE200" s="182">
        <v>30</v>
      </c>
      <c r="AF200" s="180">
        <f t="shared" si="119"/>
        <v>7.1599045346062054E-2</v>
      </c>
      <c r="AG200" s="182">
        <v>389</v>
      </c>
      <c r="AH200" s="180">
        <f t="shared" si="120"/>
        <v>0.9284009546539379</v>
      </c>
      <c r="AI200" s="181">
        <v>162</v>
      </c>
      <c r="AJ200" s="182">
        <v>5</v>
      </c>
      <c r="AK200" s="180">
        <f t="shared" si="121"/>
        <v>3.0864197530864196E-2</v>
      </c>
      <c r="AL200" s="182">
        <v>157</v>
      </c>
      <c r="AM200" s="180">
        <f t="shared" si="122"/>
        <v>0.96913580246913578</v>
      </c>
      <c r="AN200" s="181">
        <f t="shared" si="123"/>
        <v>5190</v>
      </c>
      <c r="AO200" s="182">
        <f t="shared" si="107"/>
        <v>725</v>
      </c>
      <c r="AP200" s="180">
        <f t="shared" si="124"/>
        <v>0.1396917148362235</v>
      </c>
      <c r="AQ200" s="220">
        <f t="shared" si="108"/>
        <v>4465</v>
      </c>
      <c r="AR200" s="180">
        <f t="shared" si="125"/>
        <v>0.86030828516377644</v>
      </c>
      <c r="AS200" s="69"/>
      <c r="AT200" s="284"/>
      <c r="AU200" s="345"/>
      <c r="AV200" s="110" t="s">
        <v>67</v>
      </c>
      <c r="AW200" s="140">
        <v>5076</v>
      </c>
      <c r="AX200" s="28">
        <v>727</v>
      </c>
      <c r="AY200" s="63">
        <v>0.14322301024428685</v>
      </c>
      <c r="AZ200" s="28">
        <v>4349</v>
      </c>
      <c r="BA200" s="63">
        <v>0.85677698975571315</v>
      </c>
    </row>
    <row r="201" spans="2:53" ht="13.5" customHeight="1">
      <c r="B201" s="282">
        <v>66</v>
      </c>
      <c r="C201" s="343" t="s">
        <v>5</v>
      </c>
      <c r="D201" s="54" t="s">
        <v>134</v>
      </c>
      <c r="E201" s="175">
        <v>0</v>
      </c>
      <c r="F201" s="176">
        <v>0</v>
      </c>
      <c r="G201" s="174" t="str">
        <f t="shared" si="109"/>
        <v>-</v>
      </c>
      <c r="H201" s="176">
        <v>0</v>
      </c>
      <c r="I201" s="174" t="str">
        <f t="shared" si="110"/>
        <v>-</v>
      </c>
      <c r="J201" s="175">
        <v>2</v>
      </c>
      <c r="K201" s="176">
        <v>1</v>
      </c>
      <c r="L201" s="174">
        <f t="shared" si="111"/>
        <v>0.5</v>
      </c>
      <c r="M201" s="176">
        <v>1</v>
      </c>
      <c r="N201" s="174">
        <f t="shared" si="112"/>
        <v>0.5</v>
      </c>
      <c r="O201" s="175">
        <v>1613</v>
      </c>
      <c r="P201" s="176">
        <v>463</v>
      </c>
      <c r="Q201" s="174">
        <f t="shared" si="113"/>
        <v>0.28704277743335399</v>
      </c>
      <c r="R201" s="176">
        <v>1150</v>
      </c>
      <c r="S201" s="174">
        <f t="shared" si="114"/>
        <v>0.71295722256664595</v>
      </c>
      <c r="T201" s="175">
        <v>1205</v>
      </c>
      <c r="U201" s="176">
        <v>304</v>
      </c>
      <c r="V201" s="174">
        <f t="shared" si="115"/>
        <v>0.25228215767634854</v>
      </c>
      <c r="W201" s="176">
        <v>901</v>
      </c>
      <c r="X201" s="174">
        <f t="shared" si="116"/>
        <v>0.74771784232365146</v>
      </c>
      <c r="Y201" s="175">
        <v>567</v>
      </c>
      <c r="Z201" s="176">
        <v>133</v>
      </c>
      <c r="AA201" s="174">
        <f t="shared" si="117"/>
        <v>0.23456790123456789</v>
      </c>
      <c r="AB201" s="176">
        <v>434</v>
      </c>
      <c r="AC201" s="174">
        <f t="shared" si="118"/>
        <v>0.76543209876543206</v>
      </c>
      <c r="AD201" s="175">
        <v>260</v>
      </c>
      <c r="AE201" s="176">
        <v>34</v>
      </c>
      <c r="AF201" s="174">
        <f t="shared" si="119"/>
        <v>0.13076923076923078</v>
      </c>
      <c r="AG201" s="176">
        <v>226</v>
      </c>
      <c r="AH201" s="174">
        <f t="shared" si="120"/>
        <v>0.86923076923076925</v>
      </c>
      <c r="AI201" s="175">
        <v>73</v>
      </c>
      <c r="AJ201" s="176">
        <v>9</v>
      </c>
      <c r="AK201" s="174">
        <f t="shared" si="121"/>
        <v>0.12328767123287671</v>
      </c>
      <c r="AL201" s="176">
        <v>64</v>
      </c>
      <c r="AM201" s="174">
        <f t="shared" si="122"/>
        <v>0.87671232876712324</v>
      </c>
      <c r="AN201" s="175">
        <f t="shared" si="123"/>
        <v>3720</v>
      </c>
      <c r="AO201" s="176">
        <f t="shared" si="107"/>
        <v>944</v>
      </c>
      <c r="AP201" s="174">
        <f t="shared" si="124"/>
        <v>0.25376344086021507</v>
      </c>
      <c r="AQ201" s="203">
        <f t="shared" si="108"/>
        <v>2776</v>
      </c>
      <c r="AR201" s="174">
        <f t="shared" si="125"/>
        <v>0.74623655913978493</v>
      </c>
      <c r="AS201" s="69"/>
      <c r="AT201" s="282">
        <v>66</v>
      </c>
      <c r="AU201" s="343" t="s">
        <v>5</v>
      </c>
      <c r="AV201" s="8" t="s">
        <v>134</v>
      </c>
      <c r="AW201" s="140">
        <v>3529</v>
      </c>
      <c r="AX201" s="28">
        <v>936</v>
      </c>
      <c r="AY201" s="63">
        <v>0.26523094361008787</v>
      </c>
      <c r="AZ201" s="28">
        <v>2593</v>
      </c>
      <c r="BA201" s="63">
        <v>0.73476905638991219</v>
      </c>
    </row>
    <row r="202" spans="2:53" ht="13.5" customHeight="1">
      <c r="B202" s="283"/>
      <c r="C202" s="344"/>
      <c r="D202" s="49" t="s">
        <v>135</v>
      </c>
      <c r="E202" s="224">
        <v>0</v>
      </c>
      <c r="F202" s="212">
        <v>0</v>
      </c>
      <c r="G202" s="199" t="str">
        <f t="shared" si="109"/>
        <v>-</v>
      </c>
      <c r="H202" s="212">
        <v>0</v>
      </c>
      <c r="I202" s="199" t="str">
        <f t="shared" si="110"/>
        <v>-</v>
      </c>
      <c r="J202" s="224">
        <v>2</v>
      </c>
      <c r="K202" s="212">
        <v>0</v>
      </c>
      <c r="L202" s="199">
        <f t="shared" si="111"/>
        <v>0</v>
      </c>
      <c r="M202" s="212">
        <v>2</v>
      </c>
      <c r="N202" s="199">
        <f t="shared" si="112"/>
        <v>1</v>
      </c>
      <c r="O202" s="224">
        <v>645</v>
      </c>
      <c r="P202" s="212">
        <v>18</v>
      </c>
      <c r="Q202" s="199">
        <f t="shared" si="113"/>
        <v>2.7906976744186046E-2</v>
      </c>
      <c r="R202" s="212">
        <v>627</v>
      </c>
      <c r="S202" s="199">
        <f t="shared" si="114"/>
        <v>0.97209302325581393</v>
      </c>
      <c r="T202" s="224">
        <v>449</v>
      </c>
      <c r="U202" s="212">
        <v>11</v>
      </c>
      <c r="V202" s="199">
        <f t="shared" si="115"/>
        <v>2.4498886414253896E-2</v>
      </c>
      <c r="W202" s="212">
        <v>438</v>
      </c>
      <c r="X202" s="199">
        <f t="shared" si="116"/>
        <v>0.97550111358574609</v>
      </c>
      <c r="Y202" s="224">
        <v>328</v>
      </c>
      <c r="Z202" s="212">
        <v>2</v>
      </c>
      <c r="AA202" s="199">
        <f t="shared" si="117"/>
        <v>6.0975609756097563E-3</v>
      </c>
      <c r="AB202" s="212">
        <v>326</v>
      </c>
      <c r="AC202" s="199">
        <f t="shared" si="118"/>
        <v>0.99390243902439024</v>
      </c>
      <c r="AD202" s="224">
        <v>137</v>
      </c>
      <c r="AE202" s="212">
        <v>0</v>
      </c>
      <c r="AF202" s="199">
        <f t="shared" si="119"/>
        <v>0</v>
      </c>
      <c r="AG202" s="212">
        <v>137</v>
      </c>
      <c r="AH202" s="199">
        <f t="shared" si="120"/>
        <v>1</v>
      </c>
      <c r="AI202" s="224">
        <v>73</v>
      </c>
      <c r="AJ202" s="212">
        <v>1</v>
      </c>
      <c r="AK202" s="199">
        <f t="shared" si="121"/>
        <v>1.3698630136986301E-2</v>
      </c>
      <c r="AL202" s="212">
        <v>72</v>
      </c>
      <c r="AM202" s="199">
        <f t="shared" si="122"/>
        <v>0.98630136986301364</v>
      </c>
      <c r="AN202" s="224">
        <f t="shared" si="123"/>
        <v>1634</v>
      </c>
      <c r="AO202" s="212">
        <f t="shared" si="107"/>
        <v>32</v>
      </c>
      <c r="AP202" s="199">
        <f t="shared" si="124"/>
        <v>1.9583843329253364E-2</v>
      </c>
      <c r="AQ202" s="211">
        <f t="shared" si="108"/>
        <v>1602</v>
      </c>
      <c r="AR202" s="199">
        <f t="shared" si="125"/>
        <v>0.98041615667074666</v>
      </c>
      <c r="AS202" s="69"/>
      <c r="AT202" s="283"/>
      <c r="AU202" s="344"/>
      <c r="AV202" s="8" t="s">
        <v>135</v>
      </c>
      <c r="AW202" s="140">
        <v>1697</v>
      </c>
      <c r="AX202" s="28">
        <v>26</v>
      </c>
      <c r="AY202" s="63">
        <v>1.5321154979375369E-2</v>
      </c>
      <c r="AZ202" s="28">
        <v>1671</v>
      </c>
      <c r="BA202" s="63">
        <v>0.98467884502062464</v>
      </c>
    </row>
    <row r="203" spans="2:53" ht="13.5" customHeight="1">
      <c r="B203" s="284"/>
      <c r="C203" s="345"/>
      <c r="D203" s="53" t="s">
        <v>67</v>
      </c>
      <c r="E203" s="181">
        <v>0</v>
      </c>
      <c r="F203" s="182">
        <v>0</v>
      </c>
      <c r="G203" s="180" t="str">
        <f t="shared" si="109"/>
        <v>-</v>
      </c>
      <c r="H203" s="182">
        <v>0</v>
      </c>
      <c r="I203" s="180" t="str">
        <f t="shared" si="110"/>
        <v>-</v>
      </c>
      <c r="J203" s="181">
        <v>4</v>
      </c>
      <c r="K203" s="182">
        <v>1</v>
      </c>
      <c r="L203" s="180">
        <f t="shared" si="111"/>
        <v>0.25</v>
      </c>
      <c r="M203" s="182">
        <v>3</v>
      </c>
      <c r="N203" s="180">
        <f t="shared" si="112"/>
        <v>0.75</v>
      </c>
      <c r="O203" s="181">
        <v>2258</v>
      </c>
      <c r="P203" s="182">
        <v>481</v>
      </c>
      <c r="Q203" s="180">
        <f t="shared" si="113"/>
        <v>0.21302037201062887</v>
      </c>
      <c r="R203" s="182">
        <v>1777</v>
      </c>
      <c r="S203" s="180">
        <f t="shared" si="114"/>
        <v>0.78697962798937116</v>
      </c>
      <c r="T203" s="181">
        <v>1654</v>
      </c>
      <c r="U203" s="182">
        <v>315</v>
      </c>
      <c r="V203" s="180">
        <f t="shared" si="115"/>
        <v>0.19044740024183796</v>
      </c>
      <c r="W203" s="182">
        <v>1339</v>
      </c>
      <c r="X203" s="180">
        <f t="shared" si="116"/>
        <v>0.80955259975816207</v>
      </c>
      <c r="Y203" s="181">
        <v>895</v>
      </c>
      <c r="Z203" s="182">
        <v>135</v>
      </c>
      <c r="AA203" s="180">
        <f t="shared" si="117"/>
        <v>0.15083798882681565</v>
      </c>
      <c r="AB203" s="182">
        <v>760</v>
      </c>
      <c r="AC203" s="180">
        <f t="shared" si="118"/>
        <v>0.84916201117318435</v>
      </c>
      <c r="AD203" s="181">
        <v>397</v>
      </c>
      <c r="AE203" s="182">
        <v>34</v>
      </c>
      <c r="AF203" s="180">
        <f t="shared" si="119"/>
        <v>8.5642317380352648E-2</v>
      </c>
      <c r="AG203" s="182">
        <v>363</v>
      </c>
      <c r="AH203" s="180">
        <f t="shared" si="120"/>
        <v>0.91435768261964734</v>
      </c>
      <c r="AI203" s="181">
        <v>146</v>
      </c>
      <c r="AJ203" s="182">
        <v>10</v>
      </c>
      <c r="AK203" s="180">
        <f t="shared" si="121"/>
        <v>6.8493150684931503E-2</v>
      </c>
      <c r="AL203" s="182">
        <v>136</v>
      </c>
      <c r="AM203" s="180">
        <f t="shared" si="122"/>
        <v>0.93150684931506844</v>
      </c>
      <c r="AN203" s="181">
        <f t="shared" si="123"/>
        <v>5354</v>
      </c>
      <c r="AO203" s="182">
        <f t="shared" si="107"/>
        <v>976</v>
      </c>
      <c r="AP203" s="180">
        <f t="shared" si="124"/>
        <v>0.18229361225252147</v>
      </c>
      <c r="AQ203" s="220">
        <f t="shared" si="108"/>
        <v>4378</v>
      </c>
      <c r="AR203" s="180">
        <f t="shared" si="125"/>
        <v>0.8177063877474785</v>
      </c>
      <c r="AS203" s="69"/>
      <c r="AT203" s="284"/>
      <c r="AU203" s="345"/>
      <c r="AV203" s="110" t="s">
        <v>67</v>
      </c>
      <c r="AW203" s="140">
        <v>5226</v>
      </c>
      <c r="AX203" s="28">
        <v>962</v>
      </c>
      <c r="AY203" s="63">
        <v>0.18407960199004975</v>
      </c>
      <c r="AZ203" s="28">
        <v>4264</v>
      </c>
      <c r="BA203" s="63">
        <v>0.8159203980099502</v>
      </c>
    </row>
    <row r="204" spans="2:53" ht="13.5" customHeight="1">
      <c r="B204" s="282">
        <v>67</v>
      </c>
      <c r="C204" s="343" t="s">
        <v>6</v>
      </c>
      <c r="D204" s="54" t="s">
        <v>134</v>
      </c>
      <c r="E204" s="175">
        <v>5</v>
      </c>
      <c r="F204" s="176">
        <v>2</v>
      </c>
      <c r="G204" s="174">
        <f t="shared" si="109"/>
        <v>0.4</v>
      </c>
      <c r="H204" s="176">
        <v>3</v>
      </c>
      <c r="I204" s="174">
        <f t="shared" si="110"/>
        <v>0.6</v>
      </c>
      <c r="J204" s="175">
        <v>14</v>
      </c>
      <c r="K204" s="176">
        <v>6</v>
      </c>
      <c r="L204" s="174">
        <f t="shared" si="111"/>
        <v>0.42857142857142855</v>
      </c>
      <c r="M204" s="176">
        <v>8</v>
      </c>
      <c r="N204" s="174">
        <f t="shared" si="112"/>
        <v>0.5714285714285714</v>
      </c>
      <c r="O204" s="175">
        <v>583</v>
      </c>
      <c r="P204" s="176">
        <v>92</v>
      </c>
      <c r="Q204" s="174">
        <f t="shared" si="113"/>
        <v>0.15780445969125215</v>
      </c>
      <c r="R204" s="176">
        <v>491</v>
      </c>
      <c r="S204" s="174">
        <f t="shared" si="114"/>
        <v>0.84219554030874788</v>
      </c>
      <c r="T204" s="175">
        <v>379</v>
      </c>
      <c r="U204" s="176">
        <v>57</v>
      </c>
      <c r="V204" s="174">
        <f t="shared" si="115"/>
        <v>0.15039577836411611</v>
      </c>
      <c r="W204" s="176">
        <v>322</v>
      </c>
      <c r="X204" s="174">
        <f t="shared" si="116"/>
        <v>0.84960422163588389</v>
      </c>
      <c r="Y204" s="175">
        <v>194</v>
      </c>
      <c r="Z204" s="176">
        <v>34</v>
      </c>
      <c r="AA204" s="174">
        <f t="shared" si="117"/>
        <v>0.17525773195876287</v>
      </c>
      <c r="AB204" s="176">
        <v>160</v>
      </c>
      <c r="AC204" s="174">
        <f t="shared" si="118"/>
        <v>0.82474226804123707</v>
      </c>
      <c r="AD204" s="175">
        <v>94</v>
      </c>
      <c r="AE204" s="176">
        <v>8</v>
      </c>
      <c r="AF204" s="174">
        <f t="shared" si="119"/>
        <v>8.5106382978723402E-2</v>
      </c>
      <c r="AG204" s="176">
        <v>86</v>
      </c>
      <c r="AH204" s="174">
        <f t="shared" si="120"/>
        <v>0.91489361702127658</v>
      </c>
      <c r="AI204" s="175">
        <v>33</v>
      </c>
      <c r="AJ204" s="176">
        <v>0</v>
      </c>
      <c r="AK204" s="174">
        <f t="shared" si="121"/>
        <v>0</v>
      </c>
      <c r="AL204" s="176">
        <v>33</v>
      </c>
      <c r="AM204" s="174">
        <f t="shared" si="122"/>
        <v>1</v>
      </c>
      <c r="AN204" s="175">
        <f t="shared" si="123"/>
        <v>1302</v>
      </c>
      <c r="AO204" s="176">
        <f t="shared" si="107"/>
        <v>199</v>
      </c>
      <c r="AP204" s="174">
        <f t="shared" si="124"/>
        <v>0.15284178187403993</v>
      </c>
      <c r="AQ204" s="203">
        <f t="shared" si="108"/>
        <v>1103</v>
      </c>
      <c r="AR204" s="174">
        <f t="shared" si="125"/>
        <v>0.84715821812596004</v>
      </c>
      <c r="AS204" s="69"/>
      <c r="AT204" s="282">
        <v>67</v>
      </c>
      <c r="AU204" s="343" t="s">
        <v>6</v>
      </c>
      <c r="AV204" s="8" t="s">
        <v>134</v>
      </c>
      <c r="AW204" s="140">
        <v>1178</v>
      </c>
      <c r="AX204" s="28">
        <v>244</v>
      </c>
      <c r="AY204" s="63">
        <v>0.2071307300509338</v>
      </c>
      <c r="AZ204" s="28">
        <v>934</v>
      </c>
      <c r="BA204" s="63">
        <v>0.79286926994906626</v>
      </c>
    </row>
    <row r="205" spans="2:53" ht="13.5" customHeight="1">
      <c r="B205" s="283"/>
      <c r="C205" s="344"/>
      <c r="D205" s="49" t="s">
        <v>135</v>
      </c>
      <c r="E205" s="224">
        <v>1</v>
      </c>
      <c r="F205" s="212">
        <v>0</v>
      </c>
      <c r="G205" s="199">
        <f t="shared" si="109"/>
        <v>0</v>
      </c>
      <c r="H205" s="212">
        <v>1</v>
      </c>
      <c r="I205" s="199">
        <f t="shared" si="110"/>
        <v>1</v>
      </c>
      <c r="J205" s="224">
        <v>5</v>
      </c>
      <c r="K205" s="212">
        <v>2</v>
      </c>
      <c r="L205" s="199">
        <f t="shared" si="111"/>
        <v>0.4</v>
      </c>
      <c r="M205" s="212">
        <v>3</v>
      </c>
      <c r="N205" s="199">
        <f t="shared" si="112"/>
        <v>0.6</v>
      </c>
      <c r="O205" s="224">
        <v>387</v>
      </c>
      <c r="P205" s="212">
        <v>4</v>
      </c>
      <c r="Q205" s="199">
        <f t="shared" si="113"/>
        <v>1.0335917312661499E-2</v>
      </c>
      <c r="R205" s="212">
        <v>383</v>
      </c>
      <c r="S205" s="199">
        <f t="shared" si="114"/>
        <v>0.98966408268733852</v>
      </c>
      <c r="T205" s="224">
        <v>211</v>
      </c>
      <c r="U205" s="212">
        <v>2</v>
      </c>
      <c r="V205" s="199">
        <f t="shared" si="115"/>
        <v>9.4786729857819912E-3</v>
      </c>
      <c r="W205" s="212">
        <v>209</v>
      </c>
      <c r="X205" s="199">
        <f t="shared" si="116"/>
        <v>0.99052132701421802</v>
      </c>
      <c r="Y205" s="224">
        <v>164</v>
      </c>
      <c r="Z205" s="212">
        <v>1</v>
      </c>
      <c r="AA205" s="199">
        <f t="shared" si="117"/>
        <v>6.0975609756097563E-3</v>
      </c>
      <c r="AB205" s="212">
        <v>163</v>
      </c>
      <c r="AC205" s="199">
        <f t="shared" si="118"/>
        <v>0.99390243902439024</v>
      </c>
      <c r="AD205" s="224">
        <v>106</v>
      </c>
      <c r="AE205" s="212">
        <v>0</v>
      </c>
      <c r="AF205" s="199">
        <f t="shared" si="119"/>
        <v>0</v>
      </c>
      <c r="AG205" s="212">
        <v>106</v>
      </c>
      <c r="AH205" s="199">
        <f t="shared" si="120"/>
        <v>1</v>
      </c>
      <c r="AI205" s="224">
        <v>42</v>
      </c>
      <c r="AJ205" s="212">
        <v>0</v>
      </c>
      <c r="AK205" s="199">
        <f t="shared" si="121"/>
        <v>0</v>
      </c>
      <c r="AL205" s="212">
        <v>42</v>
      </c>
      <c r="AM205" s="199">
        <f t="shared" si="122"/>
        <v>1</v>
      </c>
      <c r="AN205" s="224">
        <f t="shared" si="123"/>
        <v>916</v>
      </c>
      <c r="AO205" s="212">
        <f t="shared" si="107"/>
        <v>9</v>
      </c>
      <c r="AP205" s="199">
        <f t="shared" si="124"/>
        <v>9.8253275109170309E-3</v>
      </c>
      <c r="AQ205" s="211">
        <f t="shared" si="108"/>
        <v>907</v>
      </c>
      <c r="AR205" s="199">
        <f t="shared" si="125"/>
        <v>0.99017467248908297</v>
      </c>
      <c r="AS205" s="69"/>
      <c r="AT205" s="283"/>
      <c r="AU205" s="344"/>
      <c r="AV205" s="8" t="s">
        <v>135</v>
      </c>
      <c r="AW205" s="140">
        <v>1022</v>
      </c>
      <c r="AX205" s="28">
        <v>9</v>
      </c>
      <c r="AY205" s="63">
        <v>8.8062622309197647E-3</v>
      </c>
      <c r="AZ205" s="28">
        <v>1013</v>
      </c>
      <c r="BA205" s="63">
        <v>0.99119373776908026</v>
      </c>
    </row>
    <row r="206" spans="2:53" ht="13.5" customHeight="1">
      <c r="B206" s="284"/>
      <c r="C206" s="345"/>
      <c r="D206" s="53" t="s">
        <v>67</v>
      </c>
      <c r="E206" s="181">
        <v>6</v>
      </c>
      <c r="F206" s="182">
        <v>2</v>
      </c>
      <c r="G206" s="180">
        <f t="shared" si="109"/>
        <v>0.33333333333333331</v>
      </c>
      <c r="H206" s="182">
        <v>4</v>
      </c>
      <c r="I206" s="180">
        <f t="shared" si="110"/>
        <v>0.66666666666666663</v>
      </c>
      <c r="J206" s="181">
        <v>19</v>
      </c>
      <c r="K206" s="182">
        <v>8</v>
      </c>
      <c r="L206" s="180">
        <f t="shared" si="111"/>
        <v>0.42105263157894735</v>
      </c>
      <c r="M206" s="182">
        <v>11</v>
      </c>
      <c r="N206" s="180">
        <f t="shared" si="112"/>
        <v>0.57894736842105265</v>
      </c>
      <c r="O206" s="181">
        <v>970</v>
      </c>
      <c r="P206" s="182">
        <v>96</v>
      </c>
      <c r="Q206" s="180">
        <f t="shared" si="113"/>
        <v>9.8969072164948449E-2</v>
      </c>
      <c r="R206" s="182">
        <v>874</v>
      </c>
      <c r="S206" s="180">
        <f t="shared" si="114"/>
        <v>0.90103092783505156</v>
      </c>
      <c r="T206" s="181">
        <v>590</v>
      </c>
      <c r="U206" s="182">
        <v>59</v>
      </c>
      <c r="V206" s="180">
        <f t="shared" si="115"/>
        <v>0.1</v>
      </c>
      <c r="W206" s="182">
        <v>531</v>
      </c>
      <c r="X206" s="180">
        <f t="shared" si="116"/>
        <v>0.9</v>
      </c>
      <c r="Y206" s="181">
        <v>358</v>
      </c>
      <c r="Z206" s="182">
        <v>35</v>
      </c>
      <c r="AA206" s="180">
        <f t="shared" si="117"/>
        <v>9.7765363128491614E-2</v>
      </c>
      <c r="AB206" s="182">
        <v>323</v>
      </c>
      <c r="AC206" s="180">
        <f t="shared" si="118"/>
        <v>0.9022346368715084</v>
      </c>
      <c r="AD206" s="181">
        <v>200</v>
      </c>
      <c r="AE206" s="182">
        <v>8</v>
      </c>
      <c r="AF206" s="180">
        <f t="shared" si="119"/>
        <v>0.04</v>
      </c>
      <c r="AG206" s="182">
        <v>192</v>
      </c>
      <c r="AH206" s="180">
        <f t="shared" si="120"/>
        <v>0.96</v>
      </c>
      <c r="AI206" s="181">
        <v>75</v>
      </c>
      <c r="AJ206" s="182">
        <v>0</v>
      </c>
      <c r="AK206" s="180">
        <f t="shared" si="121"/>
        <v>0</v>
      </c>
      <c r="AL206" s="182">
        <v>75</v>
      </c>
      <c r="AM206" s="180">
        <f t="shared" si="122"/>
        <v>1</v>
      </c>
      <c r="AN206" s="181">
        <f t="shared" si="123"/>
        <v>2218</v>
      </c>
      <c r="AO206" s="182">
        <f t="shared" si="107"/>
        <v>208</v>
      </c>
      <c r="AP206" s="180">
        <f t="shared" si="124"/>
        <v>9.377817853922453E-2</v>
      </c>
      <c r="AQ206" s="220">
        <f t="shared" si="108"/>
        <v>2010</v>
      </c>
      <c r="AR206" s="180">
        <f t="shared" si="125"/>
        <v>0.90622182146077546</v>
      </c>
      <c r="AS206" s="69"/>
      <c r="AT206" s="284"/>
      <c r="AU206" s="345"/>
      <c r="AV206" s="110" t="s">
        <v>67</v>
      </c>
      <c r="AW206" s="140">
        <v>2200</v>
      </c>
      <c r="AX206" s="28">
        <v>253</v>
      </c>
      <c r="AY206" s="63">
        <v>0.115</v>
      </c>
      <c r="AZ206" s="28">
        <v>1947</v>
      </c>
      <c r="BA206" s="63">
        <v>0.88500000000000001</v>
      </c>
    </row>
    <row r="207" spans="2:53" ht="13.5" customHeight="1">
      <c r="B207" s="282">
        <v>68</v>
      </c>
      <c r="C207" s="343" t="s">
        <v>46</v>
      </c>
      <c r="D207" s="54" t="s">
        <v>134</v>
      </c>
      <c r="E207" s="175">
        <v>7</v>
      </c>
      <c r="F207" s="176">
        <v>1</v>
      </c>
      <c r="G207" s="174">
        <f t="shared" si="109"/>
        <v>0.14285714285714285</v>
      </c>
      <c r="H207" s="176">
        <v>6</v>
      </c>
      <c r="I207" s="174">
        <f t="shared" si="110"/>
        <v>0.8571428571428571</v>
      </c>
      <c r="J207" s="175">
        <v>9</v>
      </c>
      <c r="K207" s="176">
        <v>1</v>
      </c>
      <c r="L207" s="174">
        <f t="shared" si="111"/>
        <v>0.1111111111111111</v>
      </c>
      <c r="M207" s="176">
        <v>8</v>
      </c>
      <c r="N207" s="174">
        <f t="shared" si="112"/>
        <v>0.88888888888888884</v>
      </c>
      <c r="O207" s="175">
        <v>596</v>
      </c>
      <c r="P207" s="176">
        <v>134</v>
      </c>
      <c r="Q207" s="174">
        <f t="shared" si="113"/>
        <v>0.22483221476510068</v>
      </c>
      <c r="R207" s="176">
        <v>462</v>
      </c>
      <c r="S207" s="174">
        <f t="shared" si="114"/>
        <v>0.77516778523489938</v>
      </c>
      <c r="T207" s="175">
        <v>504</v>
      </c>
      <c r="U207" s="176">
        <v>110</v>
      </c>
      <c r="V207" s="174">
        <f t="shared" si="115"/>
        <v>0.21825396825396826</v>
      </c>
      <c r="W207" s="176">
        <v>394</v>
      </c>
      <c r="X207" s="174">
        <f t="shared" si="116"/>
        <v>0.78174603174603174</v>
      </c>
      <c r="Y207" s="175">
        <v>284</v>
      </c>
      <c r="Z207" s="176">
        <v>62</v>
      </c>
      <c r="AA207" s="174">
        <f t="shared" si="117"/>
        <v>0.21830985915492956</v>
      </c>
      <c r="AB207" s="176">
        <v>222</v>
      </c>
      <c r="AC207" s="174">
        <f t="shared" si="118"/>
        <v>0.78169014084507038</v>
      </c>
      <c r="AD207" s="175">
        <v>109</v>
      </c>
      <c r="AE207" s="176">
        <v>19</v>
      </c>
      <c r="AF207" s="174">
        <f t="shared" si="119"/>
        <v>0.1743119266055046</v>
      </c>
      <c r="AG207" s="176">
        <v>90</v>
      </c>
      <c r="AH207" s="174">
        <f t="shared" si="120"/>
        <v>0.82568807339449546</v>
      </c>
      <c r="AI207" s="175">
        <v>50</v>
      </c>
      <c r="AJ207" s="176">
        <v>9</v>
      </c>
      <c r="AK207" s="174">
        <f t="shared" si="121"/>
        <v>0.18</v>
      </c>
      <c r="AL207" s="176">
        <v>41</v>
      </c>
      <c r="AM207" s="174">
        <f t="shared" si="122"/>
        <v>0.82</v>
      </c>
      <c r="AN207" s="175">
        <f t="shared" si="123"/>
        <v>1559</v>
      </c>
      <c r="AO207" s="176">
        <f t="shared" si="107"/>
        <v>336</v>
      </c>
      <c r="AP207" s="174">
        <f t="shared" si="124"/>
        <v>0.2155227710070558</v>
      </c>
      <c r="AQ207" s="203">
        <f t="shared" si="108"/>
        <v>1223</v>
      </c>
      <c r="AR207" s="174">
        <f t="shared" si="125"/>
        <v>0.78447722899294414</v>
      </c>
      <c r="AS207" s="69"/>
      <c r="AT207" s="282">
        <v>68</v>
      </c>
      <c r="AU207" s="343" t="s">
        <v>46</v>
      </c>
      <c r="AV207" s="8" t="s">
        <v>134</v>
      </c>
      <c r="AW207" s="140">
        <v>1477</v>
      </c>
      <c r="AX207" s="28">
        <v>346</v>
      </c>
      <c r="AY207" s="63">
        <v>0.23425863236289776</v>
      </c>
      <c r="AZ207" s="28">
        <v>1131</v>
      </c>
      <c r="BA207" s="63">
        <v>0.76574136763710221</v>
      </c>
    </row>
    <row r="208" spans="2:53" ht="13.5" customHeight="1">
      <c r="B208" s="283"/>
      <c r="C208" s="344"/>
      <c r="D208" s="49" t="s">
        <v>135</v>
      </c>
      <c r="E208" s="224">
        <v>1</v>
      </c>
      <c r="F208" s="212">
        <v>0</v>
      </c>
      <c r="G208" s="199">
        <f t="shared" si="109"/>
        <v>0</v>
      </c>
      <c r="H208" s="212">
        <v>1</v>
      </c>
      <c r="I208" s="199">
        <f t="shared" si="110"/>
        <v>1</v>
      </c>
      <c r="J208" s="224">
        <v>3</v>
      </c>
      <c r="K208" s="212">
        <v>0</v>
      </c>
      <c r="L208" s="199">
        <f t="shared" si="111"/>
        <v>0</v>
      </c>
      <c r="M208" s="212">
        <v>3</v>
      </c>
      <c r="N208" s="199">
        <f t="shared" si="112"/>
        <v>1</v>
      </c>
      <c r="O208" s="224">
        <v>453</v>
      </c>
      <c r="P208" s="212">
        <v>9</v>
      </c>
      <c r="Q208" s="199">
        <f t="shared" si="113"/>
        <v>1.9867549668874173E-2</v>
      </c>
      <c r="R208" s="212">
        <v>444</v>
      </c>
      <c r="S208" s="199">
        <f t="shared" si="114"/>
        <v>0.98013245033112584</v>
      </c>
      <c r="T208" s="224">
        <v>305</v>
      </c>
      <c r="U208" s="212">
        <v>5</v>
      </c>
      <c r="V208" s="199">
        <f t="shared" si="115"/>
        <v>1.6393442622950821E-2</v>
      </c>
      <c r="W208" s="212">
        <v>300</v>
      </c>
      <c r="X208" s="199">
        <f t="shared" si="116"/>
        <v>0.98360655737704916</v>
      </c>
      <c r="Y208" s="224">
        <v>263</v>
      </c>
      <c r="Z208" s="212">
        <v>1</v>
      </c>
      <c r="AA208" s="199">
        <f t="shared" si="117"/>
        <v>3.8022813688212928E-3</v>
      </c>
      <c r="AB208" s="212">
        <v>262</v>
      </c>
      <c r="AC208" s="199">
        <f t="shared" si="118"/>
        <v>0.99619771863117867</v>
      </c>
      <c r="AD208" s="224">
        <v>114</v>
      </c>
      <c r="AE208" s="212">
        <v>0</v>
      </c>
      <c r="AF208" s="199">
        <f t="shared" si="119"/>
        <v>0</v>
      </c>
      <c r="AG208" s="212">
        <v>114</v>
      </c>
      <c r="AH208" s="199">
        <f t="shared" si="120"/>
        <v>1</v>
      </c>
      <c r="AI208" s="224">
        <v>40</v>
      </c>
      <c r="AJ208" s="212">
        <v>0</v>
      </c>
      <c r="AK208" s="199">
        <f t="shared" si="121"/>
        <v>0</v>
      </c>
      <c r="AL208" s="212">
        <v>40</v>
      </c>
      <c r="AM208" s="199">
        <f t="shared" si="122"/>
        <v>1</v>
      </c>
      <c r="AN208" s="224">
        <f t="shared" si="123"/>
        <v>1179</v>
      </c>
      <c r="AO208" s="212">
        <f t="shared" si="107"/>
        <v>15</v>
      </c>
      <c r="AP208" s="199">
        <f t="shared" si="124"/>
        <v>1.2722646310432569E-2</v>
      </c>
      <c r="AQ208" s="211">
        <f t="shared" si="108"/>
        <v>1164</v>
      </c>
      <c r="AR208" s="199">
        <f t="shared" si="125"/>
        <v>0.98727735368956748</v>
      </c>
      <c r="AS208" s="69"/>
      <c r="AT208" s="283"/>
      <c r="AU208" s="344"/>
      <c r="AV208" s="8" t="s">
        <v>135</v>
      </c>
      <c r="AW208" s="140">
        <v>1335</v>
      </c>
      <c r="AX208" s="28">
        <v>14</v>
      </c>
      <c r="AY208" s="63">
        <v>1.0486891385767791E-2</v>
      </c>
      <c r="AZ208" s="28">
        <v>1321</v>
      </c>
      <c r="BA208" s="63">
        <v>0.98951310861423225</v>
      </c>
    </row>
    <row r="209" spans="2:53" ht="13.5" customHeight="1">
      <c r="B209" s="284"/>
      <c r="C209" s="345"/>
      <c r="D209" s="53" t="s">
        <v>67</v>
      </c>
      <c r="E209" s="181">
        <v>8</v>
      </c>
      <c r="F209" s="182">
        <v>1</v>
      </c>
      <c r="G209" s="180">
        <f t="shared" si="109"/>
        <v>0.125</v>
      </c>
      <c r="H209" s="182">
        <v>7</v>
      </c>
      <c r="I209" s="180">
        <f t="shared" si="110"/>
        <v>0.875</v>
      </c>
      <c r="J209" s="181">
        <v>12</v>
      </c>
      <c r="K209" s="182">
        <v>1</v>
      </c>
      <c r="L209" s="180">
        <f t="shared" si="111"/>
        <v>8.3333333333333329E-2</v>
      </c>
      <c r="M209" s="182">
        <v>11</v>
      </c>
      <c r="N209" s="180">
        <f t="shared" si="112"/>
        <v>0.91666666666666663</v>
      </c>
      <c r="O209" s="181">
        <v>1049</v>
      </c>
      <c r="P209" s="182">
        <v>143</v>
      </c>
      <c r="Q209" s="180">
        <f t="shared" si="113"/>
        <v>0.1363203050524309</v>
      </c>
      <c r="R209" s="182">
        <v>906</v>
      </c>
      <c r="S209" s="180">
        <f t="shared" si="114"/>
        <v>0.86367969494756913</v>
      </c>
      <c r="T209" s="181">
        <v>809</v>
      </c>
      <c r="U209" s="182">
        <v>115</v>
      </c>
      <c r="V209" s="180">
        <f t="shared" si="115"/>
        <v>0.14215080346106304</v>
      </c>
      <c r="W209" s="182">
        <v>694</v>
      </c>
      <c r="X209" s="180">
        <f t="shared" si="116"/>
        <v>0.85784919653893699</v>
      </c>
      <c r="Y209" s="181">
        <v>547</v>
      </c>
      <c r="Z209" s="182">
        <v>63</v>
      </c>
      <c r="AA209" s="180">
        <f t="shared" si="117"/>
        <v>0.11517367458866545</v>
      </c>
      <c r="AB209" s="182">
        <v>484</v>
      </c>
      <c r="AC209" s="180">
        <f t="shared" si="118"/>
        <v>0.88482632541133455</v>
      </c>
      <c r="AD209" s="181">
        <v>223</v>
      </c>
      <c r="AE209" s="182">
        <v>19</v>
      </c>
      <c r="AF209" s="180">
        <f t="shared" si="119"/>
        <v>8.520179372197309E-2</v>
      </c>
      <c r="AG209" s="182">
        <v>204</v>
      </c>
      <c r="AH209" s="180">
        <f t="shared" si="120"/>
        <v>0.91479820627802688</v>
      </c>
      <c r="AI209" s="181">
        <v>90</v>
      </c>
      <c r="AJ209" s="182">
        <v>9</v>
      </c>
      <c r="AK209" s="180">
        <f t="shared" si="121"/>
        <v>0.1</v>
      </c>
      <c r="AL209" s="182">
        <v>81</v>
      </c>
      <c r="AM209" s="180">
        <f t="shared" si="122"/>
        <v>0.9</v>
      </c>
      <c r="AN209" s="181">
        <f t="shared" si="123"/>
        <v>2738</v>
      </c>
      <c r="AO209" s="182">
        <f t="shared" si="107"/>
        <v>351</v>
      </c>
      <c r="AP209" s="180">
        <f t="shared" si="124"/>
        <v>0.12819576333089847</v>
      </c>
      <c r="AQ209" s="220">
        <f t="shared" si="108"/>
        <v>2387</v>
      </c>
      <c r="AR209" s="180">
        <f t="shared" si="125"/>
        <v>0.87180423666910156</v>
      </c>
      <c r="AS209" s="69"/>
      <c r="AT209" s="284"/>
      <c r="AU209" s="345"/>
      <c r="AV209" s="110" t="s">
        <v>67</v>
      </c>
      <c r="AW209" s="140">
        <v>2812</v>
      </c>
      <c r="AX209" s="28">
        <v>360</v>
      </c>
      <c r="AY209" s="63">
        <v>0.12802275960170698</v>
      </c>
      <c r="AZ209" s="28">
        <v>2452</v>
      </c>
      <c r="BA209" s="63">
        <v>0.87197724039829305</v>
      </c>
    </row>
    <row r="210" spans="2:53" ht="13.5" customHeight="1">
      <c r="B210" s="282">
        <v>69</v>
      </c>
      <c r="C210" s="343" t="s">
        <v>47</v>
      </c>
      <c r="D210" s="54" t="s">
        <v>134</v>
      </c>
      <c r="E210" s="175">
        <v>5</v>
      </c>
      <c r="F210" s="176">
        <v>0</v>
      </c>
      <c r="G210" s="174">
        <f t="shared" si="109"/>
        <v>0</v>
      </c>
      <c r="H210" s="176">
        <v>5</v>
      </c>
      <c r="I210" s="174">
        <f t="shared" si="110"/>
        <v>1</v>
      </c>
      <c r="J210" s="175">
        <v>12</v>
      </c>
      <c r="K210" s="176">
        <v>1</v>
      </c>
      <c r="L210" s="174">
        <f t="shared" si="111"/>
        <v>8.3333333333333329E-2</v>
      </c>
      <c r="M210" s="176">
        <v>11</v>
      </c>
      <c r="N210" s="174">
        <f t="shared" si="112"/>
        <v>0.91666666666666663</v>
      </c>
      <c r="O210" s="175">
        <v>1879</v>
      </c>
      <c r="P210" s="176">
        <v>394</v>
      </c>
      <c r="Q210" s="174">
        <f t="shared" si="113"/>
        <v>0.20968600319318786</v>
      </c>
      <c r="R210" s="176">
        <v>1485</v>
      </c>
      <c r="S210" s="174">
        <f t="shared" si="114"/>
        <v>0.79031399680681214</v>
      </c>
      <c r="T210" s="175">
        <v>1352</v>
      </c>
      <c r="U210" s="176">
        <v>276</v>
      </c>
      <c r="V210" s="174">
        <f t="shared" si="115"/>
        <v>0.20414201183431951</v>
      </c>
      <c r="W210" s="176">
        <v>1076</v>
      </c>
      <c r="X210" s="174">
        <f t="shared" si="116"/>
        <v>0.79585798816568043</v>
      </c>
      <c r="Y210" s="175">
        <v>640</v>
      </c>
      <c r="Z210" s="176">
        <v>111</v>
      </c>
      <c r="AA210" s="174">
        <f t="shared" si="117"/>
        <v>0.17343749999999999</v>
      </c>
      <c r="AB210" s="176">
        <v>529</v>
      </c>
      <c r="AC210" s="174">
        <f t="shared" si="118"/>
        <v>0.82656249999999998</v>
      </c>
      <c r="AD210" s="175">
        <v>247</v>
      </c>
      <c r="AE210" s="176">
        <v>28</v>
      </c>
      <c r="AF210" s="174">
        <f t="shared" si="119"/>
        <v>0.11336032388663968</v>
      </c>
      <c r="AG210" s="176">
        <v>219</v>
      </c>
      <c r="AH210" s="174">
        <f t="shared" si="120"/>
        <v>0.88663967611336036</v>
      </c>
      <c r="AI210" s="175">
        <v>82</v>
      </c>
      <c r="AJ210" s="176">
        <v>5</v>
      </c>
      <c r="AK210" s="174">
        <f t="shared" si="121"/>
        <v>6.097560975609756E-2</v>
      </c>
      <c r="AL210" s="176">
        <v>77</v>
      </c>
      <c r="AM210" s="174">
        <f t="shared" si="122"/>
        <v>0.93902439024390238</v>
      </c>
      <c r="AN210" s="175">
        <f t="shared" si="123"/>
        <v>4217</v>
      </c>
      <c r="AO210" s="176">
        <f t="shared" si="107"/>
        <v>815</v>
      </c>
      <c r="AP210" s="174">
        <f t="shared" si="124"/>
        <v>0.19326535451742946</v>
      </c>
      <c r="AQ210" s="203">
        <f t="shared" si="108"/>
        <v>3402</v>
      </c>
      <c r="AR210" s="174">
        <f t="shared" si="125"/>
        <v>0.80673464548257057</v>
      </c>
      <c r="AS210" s="69"/>
      <c r="AT210" s="282">
        <v>69</v>
      </c>
      <c r="AU210" s="343" t="s">
        <v>47</v>
      </c>
      <c r="AV210" s="8" t="s">
        <v>134</v>
      </c>
      <c r="AW210" s="140">
        <v>4011</v>
      </c>
      <c r="AX210" s="28">
        <v>865</v>
      </c>
      <c r="AY210" s="63">
        <v>0.21565694340563452</v>
      </c>
      <c r="AZ210" s="28">
        <v>3146</v>
      </c>
      <c r="BA210" s="63">
        <v>0.78434305659436554</v>
      </c>
    </row>
    <row r="211" spans="2:53" ht="13.5" customHeight="1">
      <c r="B211" s="283"/>
      <c r="C211" s="344"/>
      <c r="D211" s="49" t="s">
        <v>135</v>
      </c>
      <c r="E211" s="224">
        <v>5</v>
      </c>
      <c r="F211" s="212">
        <v>0</v>
      </c>
      <c r="G211" s="199">
        <f t="shared" si="109"/>
        <v>0</v>
      </c>
      <c r="H211" s="212">
        <v>5</v>
      </c>
      <c r="I211" s="199">
        <f t="shared" si="110"/>
        <v>1</v>
      </c>
      <c r="J211" s="224">
        <v>11</v>
      </c>
      <c r="K211" s="212">
        <v>0</v>
      </c>
      <c r="L211" s="199">
        <f t="shared" si="111"/>
        <v>0</v>
      </c>
      <c r="M211" s="212">
        <v>11</v>
      </c>
      <c r="N211" s="199">
        <f t="shared" si="112"/>
        <v>1</v>
      </c>
      <c r="O211" s="224">
        <v>1324</v>
      </c>
      <c r="P211" s="212">
        <v>17</v>
      </c>
      <c r="Q211" s="199">
        <f t="shared" si="113"/>
        <v>1.283987915407855E-2</v>
      </c>
      <c r="R211" s="212">
        <v>1307</v>
      </c>
      <c r="S211" s="199">
        <f t="shared" si="114"/>
        <v>0.98716012084592142</v>
      </c>
      <c r="T211" s="224">
        <v>865</v>
      </c>
      <c r="U211" s="212">
        <v>5</v>
      </c>
      <c r="V211" s="199">
        <f t="shared" si="115"/>
        <v>5.7803468208092483E-3</v>
      </c>
      <c r="W211" s="212">
        <v>860</v>
      </c>
      <c r="X211" s="199">
        <f t="shared" si="116"/>
        <v>0.9942196531791907</v>
      </c>
      <c r="Y211" s="224">
        <v>526</v>
      </c>
      <c r="Z211" s="212">
        <v>6</v>
      </c>
      <c r="AA211" s="199">
        <f t="shared" si="117"/>
        <v>1.1406844106463879E-2</v>
      </c>
      <c r="AB211" s="212">
        <v>520</v>
      </c>
      <c r="AC211" s="199">
        <f t="shared" si="118"/>
        <v>0.98859315589353614</v>
      </c>
      <c r="AD211" s="224">
        <v>240</v>
      </c>
      <c r="AE211" s="212">
        <v>1</v>
      </c>
      <c r="AF211" s="199">
        <f t="shared" si="119"/>
        <v>4.1666666666666666E-3</v>
      </c>
      <c r="AG211" s="212">
        <v>239</v>
      </c>
      <c r="AH211" s="199">
        <f t="shared" si="120"/>
        <v>0.99583333333333335</v>
      </c>
      <c r="AI211" s="224">
        <v>109</v>
      </c>
      <c r="AJ211" s="212">
        <v>0</v>
      </c>
      <c r="AK211" s="199">
        <f t="shared" si="121"/>
        <v>0</v>
      </c>
      <c r="AL211" s="212">
        <v>109</v>
      </c>
      <c r="AM211" s="199">
        <f t="shared" si="122"/>
        <v>1</v>
      </c>
      <c r="AN211" s="224">
        <f t="shared" si="123"/>
        <v>3080</v>
      </c>
      <c r="AO211" s="212">
        <f t="shared" si="107"/>
        <v>29</v>
      </c>
      <c r="AP211" s="199">
        <f t="shared" si="124"/>
        <v>9.4155844155844153E-3</v>
      </c>
      <c r="AQ211" s="211">
        <f t="shared" si="108"/>
        <v>3051</v>
      </c>
      <c r="AR211" s="199">
        <f t="shared" si="125"/>
        <v>0.99058441558441557</v>
      </c>
      <c r="AS211" s="69"/>
      <c r="AT211" s="283"/>
      <c r="AU211" s="344"/>
      <c r="AV211" s="8" t="s">
        <v>135</v>
      </c>
      <c r="AW211" s="140">
        <v>3185</v>
      </c>
      <c r="AX211" s="28">
        <v>59</v>
      </c>
      <c r="AY211" s="63">
        <v>1.8524332810047096E-2</v>
      </c>
      <c r="AZ211" s="28">
        <v>3126</v>
      </c>
      <c r="BA211" s="63">
        <v>0.98147566718995294</v>
      </c>
    </row>
    <row r="212" spans="2:53" ht="13.5" customHeight="1">
      <c r="B212" s="284"/>
      <c r="C212" s="345"/>
      <c r="D212" s="53" t="s">
        <v>67</v>
      </c>
      <c r="E212" s="181">
        <v>10</v>
      </c>
      <c r="F212" s="182">
        <v>0</v>
      </c>
      <c r="G212" s="180">
        <f t="shared" si="109"/>
        <v>0</v>
      </c>
      <c r="H212" s="182">
        <v>10</v>
      </c>
      <c r="I212" s="180">
        <f t="shared" si="110"/>
        <v>1</v>
      </c>
      <c r="J212" s="181">
        <v>23</v>
      </c>
      <c r="K212" s="182">
        <v>1</v>
      </c>
      <c r="L212" s="180">
        <f t="shared" si="111"/>
        <v>4.3478260869565216E-2</v>
      </c>
      <c r="M212" s="182">
        <v>22</v>
      </c>
      <c r="N212" s="180">
        <f t="shared" si="112"/>
        <v>0.95652173913043481</v>
      </c>
      <c r="O212" s="181">
        <v>3203</v>
      </c>
      <c r="P212" s="182">
        <v>411</v>
      </c>
      <c r="Q212" s="180">
        <f t="shared" si="113"/>
        <v>0.12831720262254137</v>
      </c>
      <c r="R212" s="182">
        <v>2792</v>
      </c>
      <c r="S212" s="180">
        <f t="shared" si="114"/>
        <v>0.87168279737745868</v>
      </c>
      <c r="T212" s="181">
        <v>2217</v>
      </c>
      <c r="U212" s="182">
        <v>281</v>
      </c>
      <c r="V212" s="180">
        <f t="shared" si="115"/>
        <v>0.12674785746504286</v>
      </c>
      <c r="W212" s="182">
        <v>1936</v>
      </c>
      <c r="X212" s="180">
        <f t="shared" si="116"/>
        <v>0.8732521425349572</v>
      </c>
      <c r="Y212" s="181">
        <v>1166</v>
      </c>
      <c r="Z212" s="182">
        <v>117</v>
      </c>
      <c r="AA212" s="180">
        <f t="shared" si="117"/>
        <v>0.10034305317324185</v>
      </c>
      <c r="AB212" s="182">
        <v>1049</v>
      </c>
      <c r="AC212" s="180">
        <f t="shared" si="118"/>
        <v>0.89965694682675812</v>
      </c>
      <c r="AD212" s="181">
        <v>487</v>
      </c>
      <c r="AE212" s="182">
        <v>29</v>
      </c>
      <c r="AF212" s="180">
        <f t="shared" si="119"/>
        <v>5.9548254620123205E-2</v>
      </c>
      <c r="AG212" s="182">
        <v>458</v>
      </c>
      <c r="AH212" s="180">
        <f t="shared" si="120"/>
        <v>0.94045174537987675</v>
      </c>
      <c r="AI212" s="181">
        <v>191</v>
      </c>
      <c r="AJ212" s="182">
        <v>5</v>
      </c>
      <c r="AK212" s="180">
        <f t="shared" si="121"/>
        <v>2.6178010471204188E-2</v>
      </c>
      <c r="AL212" s="182">
        <v>186</v>
      </c>
      <c r="AM212" s="180">
        <f t="shared" si="122"/>
        <v>0.97382198952879584</v>
      </c>
      <c r="AN212" s="181">
        <f t="shared" si="123"/>
        <v>7297</v>
      </c>
      <c r="AO212" s="182">
        <f t="shared" si="107"/>
        <v>844</v>
      </c>
      <c r="AP212" s="180">
        <f t="shared" si="124"/>
        <v>0.11566397149513499</v>
      </c>
      <c r="AQ212" s="220">
        <f t="shared" si="108"/>
        <v>6453</v>
      </c>
      <c r="AR212" s="180">
        <f t="shared" si="125"/>
        <v>0.88433602850486503</v>
      </c>
      <c r="AS212" s="69"/>
      <c r="AT212" s="284"/>
      <c r="AU212" s="345"/>
      <c r="AV212" s="110" t="s">
        <v>67</v>
      </c>
      <c r="AW212" s="140">
        <v>7196</v>
      </c>
      <c r="AX212" s="28">
        <v>924</v>
      </c>
      <c r="AY212" s="63">
        <v>0.12840466926070038</v>
      </c>
      <c r="AZ212" s="28">
        <v>6272</v>
      </c>
      <c r="BA212" s="63">
        <v>0.87159533073929962</v>
      </c>
    </row>
    <row r="213" spans="2:53" ht="13.5" customHeight="1">
      <c r="B213" s="282">
        <v>70</v>
      </c>
      <c r="C213" s="343" t="s">
        <v>48</v>
      </c>
      <c r="D213" s="54" t="s">
        <v>134</v>
      </c>
      <c r="E213" s="175">
        <v>0</v>
      </c>
      <c r="F213" s="176">
        <v>0</v>
      </c>
      <c r="G213" s="174" t="str">
        <f t="shared" si="109"/>
        <v>-</v>
      </c>
      <c r="H213" s="176">
        <v>0</v>
      </c>
      <c r="I213" s="174" t="str">
        <f t="shared" si="110"/>
        <v>-</v>
      </c>
      <c r="J213" s="175">
        <v>3</v>
      </c>
      <c r="K213" s="176">
        <v>0</v>
      </c>
      <c r="L213" s="174">
        <f t="shared" si="111"/>
        <v>0</v>
      </c>
      <c r="M213" s="176">
        <v>3</v>
      </c>
      <c r="N213" s="174">
        <f t="shared" si="112"/>
        <v>1</v>
      </c>
      <c r="O213" s="175">
        <v>242</v>
      </c>
      <c r="P213" s="176">
        <v>63</v>
      </c>
      <c r="Q213" s="174">
        <f t="shared" si="113"/>
        <v>0.26033057851239672</v>
      </c>
      <c r="R213" s="176">
        <v>179</v>
      </c>
      <c r="S213" s="174">
        <f t="shared" si="114"/>
        <v>0.73966942148760328</v>
      </c>
      <c r="T213" s="175">
        <v>225</v>
      </c>
      <c r="U213" s="176">
        <v>66</v>
      </c>
      <c r="V213" s="174">
        <f t="shared" si="115"/>
        <v>0.29333333333333333</v>
      </c>
      <c r="W213" s="176">
        <v>159</v>
      </c>
      <c r="X213" s="174">
        <f t="shared" si="116"/>
        <v>0.70666666666666667</v>
      </c>
      <c r="Y213" s="175">
        <v>123</v>
      </c>
      <c r="Z213" s="176">
        <v>33</v>
      </c>
      <c r="AA213" s="174">
        <f t="shared" si="117"/>
        <v>0.26829268292682928</v>
      </c>
      <c r="AB213" s="176">
        <v>90</v>
      </c>
      <c r="AC213" s="174">
        <f t="shared" si="118"/>
        <v>0.73170731707317072</v>
      </c>
      <c r="AD213" s="175">
        <v>49</v>
      </c>
      <c r="AE213" s="176">
        <v>8</v>
      </c>
      <c r="AF213" s="174">
        <f t="shared" si="119"/>
        <v>0.16326530612244897</v>
      </c>
      <c r="AG213" s="176">
        <v>41</v>
      </c>
      <c r="AH213" s="174">
        <f t="shared" si="120"/>
        <v>0.83673469387755106</v>
      </c>
      <c r="AI213" s="175">
        <v>17</v>
      </c>
      <c r="AJ213" s="176">
        <v>2</v>
      </c>
      <c r="AK213" s="174">
        <f t="shared" si="121"/>
        <v>0.11764705882352941</v>
      </c>
      <c r="AL213" s="176">
        <v>15</v>
      </c>
      <c r="AM213" s="174">
        <f t="shared" si="122"/>
        <v>0.88235294117647056</v>
      </c>
      <c r="AN213" s="175">
        <f t="shared" si="123"/>
        <v>659</v>
      </c>
      <c r="AO213" s="176">
        <f t="shared" si="107"/>
        <v>172</v>
      </c>
      <c r="AP213" s="174">
        <f t="shared" si="124"/>
        <v>0.26100151745068284</v>
      </c>
      <c r="AQ213" s="203">
        <f t="shared" si="108"/>
        <v>487</v>
      </c>
      <c r="AR213" s="174">
        <f t="shared" si="125"/>
        <v>0.7389984825493171</v>
      </c>
      <c r="AS213" s="69"/>
      <c r="AT213" s="282">
        <v>70</v>
      </c>
      <c r="AU213" s="343" t="s">
        <v>48</v>
      </c>
      <c r="AV213" s="8" t="s">
        <v>134</v>
      </c>
      <c r="AW213" s="140">
        <v>644</v>
      </c>
      <c r="AX213" s="28">
        <v>167</v>
      </c>
      <c r="AY213" s="63">
        <v>0.25931677018633542</v>
      </c>
      <c r="AZ213" s="28">
        <v>477</v>
      </c>
      <c r="BA213" s="63">
        <v>0.74068322981366463</v>
      </c>
    </row>
    <row r="214" spans="2:53" ht="13.5" customHeight="1">
      <c r="B214" s="283"/>
      <c r="C214" s="344"/>
      <c r="D214" s="49" t="s">
        <v>135</v>
      </c>
      <c r="E214" s="224">
        <v>0</v>
      </c>
      <c r="F214" s="212">
        <v>0</v>
      </c>
      <c r="G214" s="199" t="str">
        <f t="shared" si="109"/>
        <v>-</v>
      </c>
      <c r="H214" s="212">
        <v>0</v>
      </c>
      <c r="I214" s="199" t="str">
        <f t="shared" si="110"/>
        <v>-</v>
      </c>
      <c r="J214" s="224">
        <v>2</v>
      </c>
      <c r="K214" s="212">
        <v>0</v>
      </c>
      <c r="L214" s="199">
        <f t="shared" si="111"/>
        <v>0</v>
      </c>
      <c r="M214" s="212">
        <v>2</v>
      </c>
      <c r="N214" s="199">
        <f t="shared" si="112"/>
        <v>1</v>
      </c>
      <c r="O214" s="224">
        <v>191</v>
      </c>
      <c r="P214" s="212">
        <v>0</v>
      </c>
      <c r="Q214" s="199">
        <f t="shared" si="113"/>
        <v>0</v>
      </c>
      <c r="R214" s="212">
        <v>191</v>
      </c>
      <c r="S214" s="199">
        <f t="shared" si="114"/>
        <v>1</v>
      </c>
      <c r="T214" s="224">
        <v>137</v>
      </c>
      <c r="U214" s="212">
        <v>0</v>
      </c>
      <c r="V214" s="199">
        <f t="shared" si="115"/>
        <v>0</v>
      </c>
      <c r="W214" s="212">
        <v>137</v>
      </c>
      <c r="X214" s="199">
        <f t="shared" si="116"/>
        <v>1</v>
      </c>
      <c r="Y214" s="224">
        <v>79</v>
      </c>
      <c r="Z214" s="212">
        <v>0</v>
      </c>
      <c r="AA214" s="199">
        <f t="shared" si="117"/>
        <v>0</v>
      </c>
      <c r="AB214" s="212">
        <v>79</v>
      </c>
      <c r="AC214" s="199">
        <f t="shared" si="118"/>
        <v>1</v>
      </c>
      <c r="AD214" s="224">
        <v>67</v>
      </c>
      <c r="AE214" s="212">
        <v>1</v>
      </c>
      <c r="AF214" s="199">
        <f t="shared" si="119"/>
        <v>1.4925373134328358E-2</v>
      </c>
      <c r="AG214" s="212">
        <v>66</v>
      </c>
      <c r="AH214" s="199">
        <f t="shared" si="120"/>
        <v>0.9850746268656716</v>
      </c>
      <c r="AI214" s="224">
        <v>17</v>
      </c>
      <c r="AJ214" s="212">
        <v>0</v>
      </c>
      <c r="AK214" s="199">
        <f t="shared" si="121"/>
        <v>0</v>
      </c>
      <c r="AL214" s="212">
        <v>17</v>
      </c>
      <c r="AM214" s="199">
        <f t="shared" si="122"/>
        <v>1</v>
      </c>
      <c r="AN214" s="224">
        <f t="shared" si="123"/>
        <v>493</v>
      </c>
      <c r="AO214" s="212">
        <f t="shared" si="107"/>
        <v>1</v>
      </c>
      <c r="AP214" s="199">
        <f t="shared" si="124"/>
        <v>2.0283975659229209E-3</v>
      </c>
      <c r="AQ214" s="211">
        <f t="shared" si="108"/>
        <v>492</v>
      </c>
      <c r="AR214" s="199">
        <f t="shared" si="125"/>
        <v>0.99797160243407712</v>
      </c>
      <c r="AS214" s="69"/>
      <c r="AT214" s="283"/>
      <c r="AU214" s="344"/>
      <c r="AV214" s="8" t="s">
        <v>135</v>
      </c>
      <c r="AW214" s="140">
        <v>497</v>
      </c>
      <c r="AX214" s="28">
        <v>3</v>
      </c>
      <c r="AY214" s="63">
        <v>6.0362173038229373E-3</v>
      </c>
      <c r="AZ214" s="28">
        <v>494</v>
      </c>
      <c r="BA214" s="63">
        <v>0.99396378269617702</v>
      </c>
    </row>
    <row r="215" spans="2:53" ht="13.5" customHeight="1">
      <c r="B215" s="284"/>
      <c r="C215" s="345"/>
      <c r="D215" s="53" t="s">
        <v>67</v>
      </c>
      <c r="E215" s="181">
        <v>0</v>
      </c>
      <c r="F215" s="182">
        <v>0</v>
      </c>
      <c r="G215" s="180" t="str">
        <f t="shared" si="109"/>
        <v>-</v>
      </c>
      <c r="H215" s="182">
        <v>0</v>
      </c>
      <c r="I215" s="180" t="str">
        <f t="shared" si="110"/>
        <v>-</v>
      </c>
      <c r="J215" s="181">
        <v>5</v>
      </c>
      <c r="K215" s="182">
        <v>0</v>
      </c>
      <c r="L215" s="180">
        <f t="shared" si="111"/>
        <v>0</v>
      </c>
      <c r="M215" s="182">
        <v>5</v>
      </c>
      <c r="N215" s="180">
        <f t="shared" si="112"/>
        <v>1</v>
      </c>
      <c r="O215" s="181">
        <v>433</v>
      </c>
      <c r="P215" s="182">
        <v>63</v>
      </c>
      <c r="Q215" s="180">
        <f t="shared" si="113"/>
        <v>0.14549653579676675</v>
      </c>
      <c r="R215" s="182">
        <v>370</v>
      </c>
      <c r="S215" s="180">
        <f t="shared" si="114"/>
        <v>0.85450346420323331</v>
      </c>
      <c r="T215" s="181">
        <v>362</v>
      </c>
      <c r="U215" s="182">
        <v>66</v>
      </c>
      <c r="V215" s="180">
        <f t="shared" si="115"/>
        <v>0.18232044198895028</v>
      </c>
      <c r="W215" s="182">
        <v>296</v>
      </c>
      <c r="X215" s="180">
        <f t="shared" si="116"/>
        <v>0.81767955801104975</v>
      </c>
      <c r="Y215" s="181">
        <v>202</v>
      </c>
      <c r="Z215" s="182">
        <v>33</v>
      </c>
      <c r="AA215" s="180">
        <f t="shared" si="117"/>
        <v>0.16336633663366337</v>
      </c>
      <c r="AB215" s="182">
        <v>169</v>
      </c>
      <c r="AC215" s="180">
        <f t="shared" si="118"/>
        <v>0.8366336633663366</v>
      </c>
      <c r="AD215" s="181">
        <v>116</v>
      </c>
      <c r="AE215" s="182">
        <v>9</v>
      </c>
      <c r="AF215" s="180">
        <f t="shared" si="119"/>
        <v>7.7586206896551727E-2</v>
      </c>
      <c r="AG215" s="182">
        <v>107</v>
      </c>
      <c r="AH215" s="180">
        <f t="shared" si="120"/>
        <v>0.92241379310344829</v>
      </c>
      <c r="AI215" s="181">
        <v>34</v>
      </c>
      <c r="AJ215" s="182">
        <v>2</v>
      </c>
      <c r="AK215" s="180">
        <f t="shared" si="121"/>
        <v>5.8823529411764705E-2</v>
      </c>
      <c r="AL215" s="182">
        <v>32</v>
      </c>
      <c r="AM215" s="180">
        <f t="shared" si="122"/>
        <v>0.94117647058823528</v>
      </c>
      <c r="AN215" s="181">
        <f t="shared" si="123"/>
        <v>1152</v>
      </c>
      <c r="AO215" s="182">
        <f t="shared" si="107"/>
        <v>173</v>
      </c>
      <c r="AP215" s="180">
        <f t="shared" si="124"/>
        <v>0.1501736111111111</v>
      </c>
      <c r="AQ215" s="220">
        <f t="shared" si="108"/>
        <v>979</v>
      </c>
      <c r="AR215" s="180">
        <f t="shared" si="125"/>
        <v>0.84982638888888884</v>
      </c>
      <c r="AS215" s="69"/>
      <c r="AT215" s="284"/>
      <c r="AU215" s="345"/>
      <c r="AV215" s="110" t="s">
        <v>67</v>
      </c>
      <c r="AW215" s="140">
        <v>1141</v>
      </c>
      <c r="AX215" s="28">
        <v>170</v>
      </c>
      <c r="AY215" s="63">
        <v>0.14899211218229624</v>
      </c>
      <c r="AZ215" s="28">
        <v>971</v>
      </c>
      <c r="BA215" s="63">
        <v>0.85100788781770376</v>
      </c>
    </row>
    <row r="216" spans="2:53" ht="13.5" customHeight="1">
      <c r="B216" s="282">
        <v>71</v>
      </c>
      <c r="C216" s="343" t="s">
        <v>49</v>
      </c>
      <c r="D216" s="54" t="s">
        <v>134</v>
      </c>
      <c r="E216" s="175">
        <v>1</v>
      </c>
      <c r="F216" s="176">
        <v>0</v>
      </c>
      <c r="G216" s="174">
        <f t="shared" si="109"/>
        <v>0</v>
      </c>
      <c r="H216" s="176">
        <v>1</v>
      </c>
      <c r="I216" s="174">
        <f t="shared" si="110"/>
        <v>1</v>
      </c>
      <c r="J216" s="175">
        <v>3</v>
      </c>
      <c r="K216" s="176">
        <v>0</v>
      </c>
      <c r="L216" s="174">
        <f t="shared" si="111"/>
        <v>0</v>
      </c>
      <c r="M216" s="176">
        <v>3</v>
      </c>
      <c r="N216" s="174">
        <f t="shared" si="112"/>
        <v>1</v>
      </c>
      <c r="O216" s="175">
        <v>813</v>
      </c>
      <c r="P216" s="176">
        <v>67</v>
      </c>
      <c r="Q216" s="174">
        <f t="shared" si="113"/>
        <v>8.2410824108241076E-2</v>
      </c>
      <c r="R216" s="176">
        <v>746</v>
      </c>
      <c r="S216" s="174">
        <f t="shared" si="114"/>
        <v>0.91758917589175892</v>
      </c>
      <c r="T216" s="175">
        <v>659</v>
      </c>
      <c r="U216" s="176">
        <v>36</v>
      </c>
      <c r="V216" s="174">
        <f t="shared" si="115"/>
        <v>5.4628224582701064E-2</v>
      </c>
      <c r="W216" s="176">
        <v>623</v>
      </c>
      <c r="X216" s="174">
        <f t="shared" si="116"/>
        <v>0.94537177541729889</v>
      </c>
      <c r="Y216" s="175">
        <v>327</v>
      </c>
      <c r="Z216" s="176">
        <v>17</v>
      </c>
      <c r="AA216" s="174">
        <f t="shared" si="117"/>
        <v>5.1987767584097858E-2</v>
      </c>
      <c r="AB216" s="176">
        <v>310</v>
      </c>
      <c r="AC216" s="174">
        <f t="shared" si="118"/>
        <v>0.94801223241590216</v>
      </c>
      <c r="AD216" s="175">
        <v>173</v>
      </c>
      <c r="AE216" s="176">
        <v>8</v>
      </c>
      <c r="AF216" s="174">
        <f t="shared" si="119"/>
        <v>4.6242774566473986E-2</v>
      </c>
      <c r="AG216" s="176">
        <v>165</v>
      </c>
      <c r="AH216" s="174">
        <f t="shared" si="120"/>
        <v>0.95375722543352603</v>
      </c>
      <c r="AI216" s="175">
        <v>37</v>
      </c>
      <c r="AJ216" s="176">
        <v>1</v>
      </c>
      <c r="AK216" s="174">
        <f t="shared" si="121"/>
        <v>2.7027027027027029E-2</v>
      </c>
      <c r="AL216" s="176">
        <v>36</v>
      </c>
      <c r="AM216" s="174">
        <f t="shared" si="122"/>
        <v>0.97297297297297303</v>
      </c>
      <c r="AN216" s="175">
        <f t="shared" si="123"/>
        <v>2013</v>
      </c>
      <c r="AO216" s="176">
        <f t="shared" si="107"/>
        <v>129</v>
      </c>
      <c r="AP216" s="174">
        <f t="shared" si="124"/>
        <v>6.4083457526080481E-2</v>
      </c>
      <c r="AQ216" s="203">
        <f t="shared" si="108"/>
        <v>1884</v>
      </c>
      <c r="AR216" s="174">
        <f t="shared" si="125"/>
        <v>0.93591654247391953</v>
      </c>
      <c r="AS216" s="69"/>
      <c r="AT216" s="282">
        <v>71</v>
      </c>
      <c r="AU216" s="343" t="s">
        <v>49</v>
      </c>
      <c r="AV216" s="8" t="s">
        <v>134</v>
      </c>
      <c r="AW216" s="140">
        <v>1943</v>
      </c>
      <c r="AX216" s="28">
        <v>140</v>
      </c>
      <c r="AY216" s="63">
        <v>7.2053525476067942E-2</v>
      </c>
      <c r="AZ216" s="28">
        <v>1803</v>
      </c>
      <c r="BA216" s="63">
        <v>0.92794647452393209</v>
      </c>
    </row>
    <row r="217" spans="2:53" ht="13.5" customHeight="1">
      <c r="B217" s="283"/>
      <c r="C217" s="344"/>
      <c r="D217" s="49" t="s">
        <v>135</v>
      </c>
      <c r="E217" s="224">
        <v>3</v>
      </c>
      <c r="F217" s="212">
        <v>0</v>
      </c>
      <c r="G217" s="199">
        <f t="shared" si="109"/>
        <v>0</v>
      </c>
      <c r="H217" s="212">
        <v>3</v>
      </c>
      <c r="I217" s="199">
        <f t="shared" si="110"/>
        <v>1</v>
      </c>
      <c r="J217" s="224">
        <v>0</v>
      </c>
      <c r="K217" s="212">
        <v>0</v>
      </c>
      <c r="L217" s="199" t="str">
        <f t="shared" si="111"/>
        <v>-</v>
      </c>
      <c r="M217" s="212">
        <v>0</v>
      </c>
      <c r="N217" s="199" t="str">
        <f t="shared" si="112"/>
        <v>-</v>
      </c>
      <c r="O217" s="224">
        <v>506</v>
      </c>
      <c r="P217" s="212">
        <v>3</v>
      </c>
      <c r="Q217" s="199">
        <f t="shared" si="113"/>
        <v>5.9288537549407111E-3</v>
      </c>
      <c r="R217" s="212">
        <v>503</v>
      </c>
      <c r="S217" s="199">
        <f t="shared" si="114"/>
        <v>0.99407114624505932</v>
      </c>
      <c r="T217" s="224">
        <v>425</v>
      </c>
      <c r="U217" s="212">
        <v>2</v>
      </c>
      <c r="V217" s="199">
        <f t="shared" si="115"/>
        <v>4.7058823529411761E-3</v>
      </c>
      <c r="W217" s="212">
        <v>423</v>
      </c>
      <c r="X217" s="199">
        <f t="shared" si="116"/>
        <v>0.99529411764705877</v>
      </c>
      <c r="Y217" s="224">
        <v>273</v>
      </c>
      <c r="Z217" s="212">
        <v>0</v>
      </c>
      <c r="AA217" s="199">
        <f t="shared" si="117"/>
        <v>0</v>
      </c>
      <c r="AB217" s="212">
        <v>273</v>
      </c>
      <c r="AC217" s="199">
        <f t="shared" si="118"/>
        <v>1</v>
      </c>
      <c r="AD217" s="224">
        <v>195</v>
      </c>
      <c r="AE217" s="212">
        <v>1</v>
      </c>
      <c r="AF217" s="199">
        <f t="shared" si="119"/>
        <v>5.1282051282051282E-3</v>
      </c>
      <c r="AG217" s="212">
        <v>194</v>
      </c>
      <c r="AH217" s="199">
        <f t="shared" si="120"/>
        <v>0.99487179487179489</v>
      </c>
      <c r="AI217" s="224">
        <v>59</v>
      </c>
      <c r="AJ217" s="212">
        <v>0</v>
      </c>
      <c r="AK217" s="199">
        <f t="shared" si="121"/>
        <v>0</v>
      </c>
      <c r="AL217" s="212">
        <v>59</v>
      </c>
      <c r="AM217" s="199">
        <f t="shared" si="122"/>
        <v>1</v>
      </c>
      <c r="AN217" s="224">
        <f t="shared" si="123"/>
        <v>1461</v>
      </c>
      <c r="AO217" s="212">
        <f t="shared" si="107"/>
        <v>6</v>
      </c>
      <c r="AP217" s="199">
        <f t="shared" si="124"/>
        <v>4.1067761806981521E-3</v>
      </c>
      <c r="AQ217" s="211">
        <f t="shared" si="108"/>
        <v>1455</v>
      </c>
      <c r="AR217" s="199">
        <f t="shared" si="125"/>
        <v>0.9958932238193019</v>
      </c>
      <c r="AS217" s="69"/>
      <c r="AT217" s="283"/>
      <c r="AU217" s="344"/>
      <c r="AV217" s="8" t="s">
        <v>135</v>
      </c>
      <c r="AW217" s="140">
        <v>1564</v>
      </c>
      <c r="AX217" s="28">
        <v>7</v>
      </c>
      <c r="AY217" s="63">
        <v>4.475703324808184E-3</v>
      </c>
      <c r="AZ217" s="28">
        <v>1557</v>
      </c>
      <c r="BA217" s="63">
        <v>0.99552429667519182</v>
      </c>
    </row>
    <row r="218" spans="2:53" ht="13.5" customHeight="1">
      <c r="B218" s="284"/>
      <c r="C218" s="345"/>
      <c r="D218" s="53" t="s">
        <v>67</v>
      </c>
      <c r="E218" s="181">
        <v>4</v>
      </c>
      <c r="F218" s="182">
        <v>0</v>
      </c>
      <c r="G218" s="180">
        <f t="shared" si="109"/>
        <v>0</v>
      </c>
      <c r="H218" s="182">
        <v>4</v>
      </c>
      <c r="I218" s="180">
        <f t="shared" si="110"/>
        <v>1</v>
      </c>
      <c r="J218" s="181">
        <v>3</v>
      </c>
      <c r="K218" s="182">
        <v>0</v>
      </c>
      <c r="L218" s="180">
        <f t="shared" si="111"/>
        <v>0</v>
      </c>
      <c r="M218" s="182">
        <v>3</v>
      </c>
      <c r="N218" s="180">
        <f t="shared" si="112"/>
        <v>1</v>
      </c>
      <c r="O218" s="181">
        <v>1319</v>
      </c>
      <c r="P218" s="182">
        <v>70</v>
      </c>
      <c r="Q218" s="180">
        <f t="shared" si="113"/>
        <v>5.3070507960576191E-2</v>
      </c>
      <c r="R218" s="182">
        <v>1249</v>
      </c>
      <c r="S218" s="180">
        <f t="shared" si="114"/>
        <v>0.94692949203942378</v>
      </c>
      <c r="T218" s="181">
        <v>1084</v>
      </c>
      <c r="U218" s="182">
        <v>38</v>
      </c>
      <c r="V218" s="180">
        <f t="shared" si="115"/>
        <v>3.5055350553505532E-2</v>
      </c>
      <c r="W218" s="182">
        <v>1046</v>
      </c>
      <c r="X218" s="180">
        <f t="shared" si="116"/>
        <v>0.9649446494464945</v>
      </c>
      <c r="Y218" s="181">
        <v>600</v>
      </c>
      <c r="Z218" s="182">
        <v>17</v>
      </c>
      <c r="AA218" s="180">
        <f t="shared" si="117"/>
        <v>2.8333333333333332E-2</v>
      </c>
      <c r="AB218" s="182">
        <v>583</v>
      </c>
      <c r="AC218" s="180">
        <f t="shared" si="118"/>
        <v>0.97166666666666668</v>
      </c>
      <c r="AD218" s="181">
        <v>368</v>
      </c>
      <c r="AE218" s="182">
        <v>9</v>
      </c>
      <c r="AF218" s="180">
        <f t="shared" si="119"/>
        <v>2.4456521739130436E-2</v>
      </c>
      <c r="AG218" s="182">
        <v>359</v>
      </c>
      <c r="AH218" s="180">
        <f t="shared" si="120"/>
        <v>0.97554347826086951</v>
      </c>
      <c r="AI218" s="181">
        <v>96</v>
      </c>
      <c r="AJ218" s="182">
        <v>1</v>
      </c>
      <c r="AK218" s="180">
        <f t="shared" si="121"/>
        <v>1.0416666666666666E-2</v>
      </c>
      <c r="AL218" s="182">
        <v>95</v>
      </c>
      <c r="AM218" s="180">
        <f t="shared" si="122"/>
        <v>0.98958333333333337</v>
      </c>
      <c r="AN218" s="181">
        <f t="shared" si="123"/>
        <v>3474</v>
      </c>
      <c r="AO218" s="182">
        <f t="shared" si="107"/>
        <v>135</v>
      </c>
      <c r="AP218" s="180">
        <f t="shared" si="124"/>
        <v>3.8860103626943004E-2</v>
      </c>
      <c r="AQ218" s="220">
        <f t="shared" si="108"/>
        <v>3339</v>
      </c>
      <c r="AR218" s="180">
        <f t="shared" si="125"/>
        <v>0.96113989637305697</v>
      </c>
      <c r="AS218" s="69"/>
      <c r="AT218" s="284"/>
      <c r="AU218" s="345"/>
      <c r="AV218" s="110" t="s">
        <v>67</v>
      </c>
      <c r="AW218" s="140">
        <v>3507</v>
      </c>
      <c r="AX218" s="28">
        <v>147</v>
      </c>
      <c r="AY218" s="63">
        <v>4.1916167664670656E-2</v>
      </c>
      <c r="AZ218" s="28">
        <v>3360</v>
      </c>
      <c r="BA218" s="63">
        <v>0.95808383233532934</v>
      </c>
    </row>
    <row r="219" spans="2:53" ht="13.5" customHeight="1">
      <c r="B219" s="282">
        <v>72</v>
      </c>
      <c r="C219" s="343" t="s">
        <v>27</v>
      </c>
      <c r="D219" s="54" t="s">
        <v>134</v>
      </c>
      <c r="E219" s="175">
        <v>1</v>
      </c>
      <c r="F219" s="176">
        <v>0</v>
      </c>
      <c r="G219" s="174">
        <f t="shared" si="109"/>
        <v>0</v>
      </c>
      <c r="H219" s="176">
        <v>1</v>
      </c>
      <c r="I219" s="174">
        <f t="shared" si="110"/>
        <v>1</v>
      </c>
      <c r="J219" s="175">
        <v>3</v>
      </c>
      <c r="K219" s="176">
        <v>1</v>
      </c>
      <c r="L219" s="174">
        <f t="shared" si="111"/>
        <v>0.33333333333333331</v>
      </c>
      <c r="M219" s="176">
        <v>2</v>
      </c>
      <c r="N219" s="174">
        <f t="shared" si="112"/>
        <v>0.66666666666666663</v>
      </c>
      <c r="O219" s="175">
        <v>569</v>
      </c>
      <c r="P219" s="176">
        <v>82</v>
      </c>
      <c r="Q219" s="174">
        <f t="shared" si="113"/>
        <v>0.14411247803163443</v>
      </c>
      <c r="R219" s="176">
        <v>487</v>
      </c>
      <c r="S219" s="174">
        <f t="shared" si="114"/>
        <v>0.85588752196836559</v>
      </c>
      <c r="T219" s="175">
        <v>444</v>
      </c>
      <c r="U219" s="176">
        <v>57</v>
      </c>
      <c r="V219" s="174">
        <f t="shared" si="115"/>
        <v>0.12837837837837837</v>
      </c>
      <c r="W219" s="176">
        <v>387</v>
      </c>
      <c r="X219" s="174">
        <f t="shared" si="116"/>
        <v>0.8716216216216216</v>
      </c>
      <c r="Y219" s="175">
        <v>220</v>
      </c>
      <c r="Z219" s="176">
        <v>21</v>
      </c>
      <c r="AA219" s="174">
        <f t="shared" si="117"/>
        <v>9.5454545454545459E-2</v>
      </c>
      <c r="AB219" s="176">
        <v>199</v>
      </c>
      <c r="AC219" s="174">
        <f t="shared" si="118"/>
        <v>0.90454545454545454</v>
      </c>
      <c r="AD219" s="175">
        <v>95</v>
      </c>
      <c r="AE219" s="176">
        <v>7</v>
      </c>
      <c r="AF219" s="174">
        <f t="shared" si="119"/>
        <v>7.3684210526315783E-2</v>
      </c>
      <c r="AG219" s="176">
        <v>88</v>
      </c>
      <c r="AH219" s="174">
        <f t="shared" si="120"/>
        <v>0.9263157894736842</v>
      </c>
      <c r="AI219" s="175">
        <v>26</v>
      </c>
      <c r="AJ219" s="176">
        <v>1</v>
      </c>
      <c r="AK219" s="174">
        <f t="shared" si="121"/>
        <v>3.8461538461538464E-2</v>
      </c>
      <c r="AL219" s="176">
        <v>25</v>
      </c>
      <c r="AM219" s="174">
        <f t="shared" si="122"/>
        <v>0.96153846153846156</v>
      </c>
      <c r="AN219" s="175">
        <f t="shared" si="123"/>
        <v>1358</v>
      </c>
      <c r="AO219" s="176">
        <f t="shared" si="107"/>
        <v>169</v>
      </c>
      <c r="AP219" s="174">
        <f t="shared" si="124"/>
        <v>0.12444771723122239</v>
      </c>
      <c r="AQ219" s="203">
        <f t="shared" si="108"/>
        <v>1189</v>
      </c>
      <c r="AR219" s="174">
        <f t="shared" si="125"/>
        <v>0.87555228276877761</v>
      </c>
      <c r="AS219" s="69"/>
      <c r="AT219" s="282">
        <v>72</v>
      </c>
      <c r="AU219" s="343" t="s">
        <v>27</v>
      </c>
      <c r="AV219" s="8" t="s">
        <v>134</v>
      </c>
      <c r="AW219" s="140">
        <v>1320</v>
      </c>
      <c r="AX219" s="28">
        <v>186</v>
      </c>
      <c r="AY219" s="63">
        <v>0.1409090909090909</v>
      </c>
      <c r="AZ219" s="28">
        <v>1134</v>
      </c>
      <c r="BA219" s="63">
        <v>0.85909090909090913</v>
      </c>
    </row>
    <row r="220" spans="2:53" ht="13.5" customHeight="1">
      <c r="B220" s="283"/>
      <c r="C220" s="344"/>
      <c r="D220" s="49" t="s">
        <v>135</v>
      </c>
      <c r="E220" s="224">
        <v>0</v>
      </c>
      <c r="F220" s="212">
        <v>0</v>
      </c>
      <c r="G220" s="199" t="str">
        <f t="shared" si="109"/>
        <v>-</v>
      </c>
      <c r="H220" s="212">
        <v>0</v>
      </c>
      <c r="I220" s="199" t="str">
        <f t="shared" si="110"/>
        <v>-</v>
      </c>
      <c r="J220" s="224">
        <v>3</v>
      </c>
      <c r="K220" s="212">
        <v>0</v>
      </c>
      <c r="L220" s="199">
        <f t="shared" si="111"/>
        <v>0</v>
      </c>
      <c r="M220" s="212">
        <v>3</v>
      </c>
      <c r="N220" s="199">
        <f t="shared" si="112"/>
        <v>1</v>
      </c>
      <c r="O220" s="224">
        <v>369</v>
      </c>
      <c r="P220" s="212">
        <v>2</v>
      </c>
      <c r="Q220" s="199">
        <f t="shared" si="113"/>
        <v>5.4200542005420054E-3</v>
      </c>
      <c r="R220" s="212">
        <v>367</v>
      </c>
      <c r="S220" s="199">
        <f t="shared" si="114"/>
        <v>0.99457994579945797</v>
      </c>
      <c r="T220" s="224">
        <v>261</v>
      </c>
      <c r="U220" s="212">
        <v>2</v>
      </c>
      <c r="V220" s="199">
        <f t="shared" si="115"/>
        <v>7.6628352490421452E-3</v>
      </c>
      <c r="W220" s="212">
        <v>259</v>
      </c>
      <c r="X220" s="199">
        <f t="shared" si="116"/>
        <v>0.9923371647509579</v>
      </c>
      <c r="Y220" s="224">
        <v>170</v>
      </c>
      <c r="Z220" s="212">
        <v>1</v>
      </c>
      <c r="AA220" s="199">
        <f t="shared" si="117"/>
        <v>5.8823529411764705E-3</v>
      </c>
      <c r="AB220" s="212">
        <v>169</v>
      </c>
      <c r="AC220" s="199">
        <f t="shared" si="118"/>
        <v>0.99411764705882355</v>
      </c>
      <c r="AD220" s="224">
        <v>78</v>
      </c>
      <c r="AE220" s="212">
        <v>0</v>
      </c>
      <c r="AF220" s="199">
        <f t="shared" si="119"/>
        <v>0</v>
      </c>
      <c r="AG220" s="212">
        <v>78</v>
      </c>
      <c r="AH220" s="199">
        <f t="shared" si="120"/>
        <v>1</v>
      </c>
      <c r="AI220" s="224">
        <v>42</v>
      </c>
      <c r="AJ220" s="212">
        <v>1</v>
      </c>
      <c r="AK220" s="199">
        <f t="shared" si="121"/>
        <v>2.3809523809523808E-2</v>
      </c>
      <c r="AL220" s="212">
        <v>41</v>
      </c>
      <c r="AM220" s="199">
        <f t="shared" si="122"/>
        <v>0.97619047619047616</v>
      </c>
      <c r="AN220" s="224">
        <f t="shared" si="123"/>
        <v>923</v>
      </c>
      <c r="AO220" s="212">
        <f t="shared" si="107"/>
        <v>6</v>
      </c>
      <c r="AP220" s="199">
        <f t="shared" si="124"/>
        <v>6.5005417118093175E-3</v>
      </c>
      <c r="AQ220" s="211">
        <f t="shared" si="108"/>
        <v>917</v>
      </c>
      <c r="AR220" s="199">
        <f t="shared" si="125"/>
        <v>0.99349945828819064</v>
      </c>
      <c r="AS220" s="69"/>
      <c r="AT220" s="283"/>
      <c r="AU220" s="344"/>
      <c r="AV220" s="8" t="s">
        <v>135</v>
      </c>
      <c r="AW220" s="140">
        <v>965</v>
      </c>
      <c r="AX220" s="28">
        <v>5</v>
      </c>
      <c r="AY220" s="63">
        <v>5.1813471502590676E-3</v>
      </c>
      <c r="AZ220" s="28">
        <v>960</v>
      </c>
      <c r="BA220" s="63">
        <v>0.99481865284974091</v>
      </c>
    </row>
    <row r="221" spans="2:53" ht="13.5" customHeight="1">
      <c r="B221" s="284"/>
      <c r="C221" s="345"/>
      <c r="D221" s="53" t="s">
        <v>67</v>
      </c>
      <c r="E221" s="181">
        <v>1</v>
      </c>
      <c r="F221" s="182">
        <v>0</v>
      </c>
      <c r="G221" s="180">
        <f t="shared" si="109"/>
        <v>0</v>
      </c>
      <c r="H221" s="182">
        <v>1</v>
      </c>
      <c r="I221" s="180">
        <f t="shared" si="110"/>
        <v>1</v>
      </c>
      <c r="J221" s="181">
        <v>6</v>
      </c>
      <c r="K221" s="182">
        <v>1</v>
      </c>
      <c r="L221" s="180">
        <f t="shared" si="111"/>
        <v>0.16666666666666666</v>
      </c>
      <c r="M221" s="182">
        <v>5</v>
      </c>
      <c r="N221" s="180">
        <f t="shared" si="112"/>
        <v>0.83333333333333337</v>
      </c>
      <c r="O221" s="181">
        <v>938</v>
      </c>
      <c r="P221" s="182">
        <v>84</v>
      </c>
      <c r="Q221" s="180">
        <f t="shared" si="113"/>
        <v>8.9552238805970144E-2</v>
      </c>
      <c r="R221" s="182">
        <v>854</v>
      </c>
      <c r="S221" s="180">
        <f t="shared" si="114"/>
        <v>0.91044776119402981</v>
      </c>
      <c r="T221" s="181">
        <v>705</v>
      </c>
      <c r="U221" s="182">
        <v>59</v>
      </c>
      <c r="V221" s="180">
        <f t="shared" si="115"/>
        <v>8.3687943262411343E-2</v>
      </c>
      <c r="W221" s="182">
        <v>646</v>
      </c>
      <c r="X221" s="180">
        <f t="shared" si="116"/>
        <v>0.91631205673758864</v>
      </c>
      <c r="Y221" s="181">
        <v>390</v>
      </c>
      <c r="Z221" s="182">
        <v>22</v>
      </c>
      <c r="AA221" s="180">
        <f t="shared" si="117"/>
        <v>5.6410256410256411E-2</v>
      </c>
      <c r="AB221" s="182">
        <v>368</v>
      </c>
      <c r="AC221" s="180">
        <f t="shared" si="118"/>
        <v>0.94358974358974357</v>
      </c>
      <c r="AD221" s="181">
        <v>173</v>
      </c>
      <c r="AE221" s="182">
        <v>7</v>
      </c>
      <c r="AF221" s="180">
        <f t="shared" si="119"/>
        <v>4.046242774566474E-2</v>
      </c>
      <c r="AG221" s="182">
        <v>166</v>
      </c>
      <c r="AH221" s="180">
        <f t="shared" si="120"/>
        <v>0.95953757225433522</v>
      </c>
      <c r="AI221" s="181">
        <v>68</v>
      </c>
      <c r="AJ221" s="182">
        <v>2</v>
      </c>
      <c r="AK221" s="180">
        <f t="shared" si="121"/>
        <v>2.9411764705882353E-2</v>
      </c>
      <c r="AL221" s="182">
        <v>66</v>
      </c>
      <c r="AM221" s="180">
        <f t="shared" si="122"/>
        <v>0.97058823529411764</v>
      </c>
      <c r="AN221" s="181">
        <f t="shared" si="123"/>
        <v>2281</v>
      </c>
      <c r="AO221" s="182">
        <f t="shared" si="107"/>
        <v>175</v>
      </c>
      <c r="AP221" s="180">
        <f t="shared" si="124"/>
        <v>7.672073651907059E-2</v>
      </c>
      <c r="AQ221" s="220">
        <f t="shared" si="108"/>
        <v>2106</v>
      </c>
      <c r="AR221" s="180">
        <f t="shared" si="125"/>
        <v>0.92327926348092937</v>
      </c>
      <c r="AS221" s="69"/>
      <c r="AT221" s="284"/>
      <c r="AU221" s="345"/>
      <c r="AV221" s="110" t="s">
        <v>67</v>
      </c>
      <c r="AW221" s="140">
        <v>2285</v>
      </c>
      <c r="AX221" s="28">
        <v>191</v>
      </c>
      <c r="AY221" s="63">
        <v>8.3588621444201316E-2</v>
      </c>
      <c r="AZ221" s="28">
        <v>2094</v>
      </c>
      <c r="BA221" s="63">
        <v>0.91641137855579868</v>
      </c>
    </row>
    <row r="222" spans="2:53" ht="13.5" customHeight="1">
      <c r="B222" s="282">
        <v>73</v>
      </c>
      <c r="C222" s="343" t="s">
        <v>28</v>
      </c>
      <c r="D222" s="54" t="s">
        <v>134</v>
      </c>
      <c r="E222" s="175">
        <v>1</v>
      </c>
      <c r="F222" s="176">
        <v>1</v>
      </c>
      <c r="G222" s="174">
        <f t="shared" si="109"/>
        <v>1</v>
      </c>
      <c r="H222" s="176">
        <v>0</v>
      </c>
      <c r="I222" s="174">
        <f t="shared" si="110"/>
        <v>0</v>
      </c>
      <c r="J222" s="175">
        <v>1</v>
      </c>
      <c r="K222" s="176">
        <v>0</v>
      </c>
      <c r="L222" s="174">
        <f t="shared" si="111"/>
        <v>0</v>
      </c>
      <c r="M222" s="176">
        <v>1</v>
      </c>
      <c r="N222" s="174">
        <f t="shared" si="112"/>
        <v>1</v>
      </c>
      <c r="O222" s="175">
        <v>679</v>
      </c>
      <c r="P222" s="176">
        <v>126</v>
      </c>
      <c r="Q222" s="174">
        <f t="shared" si="113"/>
        <v>0.18556701030927836</v>
      </c>
      <c r="R222" s="176">
        <v>553</v>
      </c>
      <c r="S222" s="174">
        <f t="shared" si="114"/>
        <v>0.81443298969072164</v>
      </c>
      <c r="T222" s="175">
        <v>597</v>
      </c>
      <c r="U222" s="176">
        <v>84</v>
      </c>
      <c r="V222" s="174">
        <f t="shared" si="115"/>
        <v>0.1407035175879397</v>
      </c>
      <c r="W222" s="176">
        <v>513</v>
      </c>
      <c r="X222" s="174">
        <f t="shared" si="116"/>
        <v>0.85929648241206025</v>
      </c>
      <c r="Y222" s="175">
        <v>338</v>
      </c>
      <c r="Z222" s="176">
        <v>47</v>
      </c>
      <c r="AA222" s="174">
        <f t="shared" si="117"/>
        <v>0.13905325443786981</v>
      </c>
      <c r="AB222" s="176">
        <v>291</v>
      </c>
      <c r="AC222" s="174">
        <f t="shared" si="118"/>
        <v>0.86094674556213013</v>
      </c>
      <c r="AD222" s="175">
        <v>157</v>
      </c>
      <c r="AE222" s="176">
        <v>14</v>
      </c>
      <c r="AF222" s="174">
        <f t="shared" si="119"/>
        <v>8.9171974522292988E-2</v>
      </c>
      <c r="AG222" s="176">
        <v>143</v>
      </c>
      <c r="AH222" s="174">
        <f t="shared" si="120"/>
        <v>0.91082802547770703</v>
      </c>
      <c r="AI222" s="175">
        <v>50</v>
      </c>
      <c r="AJ222" s="176">
        <v>0</v>
      </c>
      <c r="AK222" s="174">
        <f t="shared" si="121"/>
        <v>0</v>
      </c>
      <c r="AL222" s="176">
        <v>50</v>
      </c>
      <c r="AM222" s="174">
        <f t="shared" si="122"/>
        <v>1</v>
      </c>
      <c r="AN222" s="175">
        <f t="shared" si="123"/>
        <v>1823</v>
      </c>
      <c r="AO222" s="176">
        <f t="shared" ref="AO222:AO230" si="126">SUM(F222,K222,P222,U222,Z222,AE222,AJ222)</f>
        <v>272</v>
      </c>
      <c r="AP222" s="174">
        <f t="shared" si="124"/>
        <v>0.14920460778935821</v>
      </c>
      <c r="AQ222" s="203">
        <f t="shared" ref="AQ222:AQ230" si="127">SUM(H222,M222,R222,W222,AB222,AG222,AL222)</f>
        <v>1551</v>
      </c>
      <c r="AR222" s="174">
        <f t="shared" si="125"/>
        <v>0.85079539221064182</v>
      </c>
      <c r="AS222" s="69"/>
      <c r="AT222" s="282">
        <v>73</v>
      </c>
      <c r="AU222" s="343" t="s">
        <v>28</v>
      </c>
      <c r="AV222" s="8" t="s">
        <v>134</v>
      </c>
      <c r="AW222" s="140">
        <v>1842</v>
      </c>
      <c r="AX222" s="28">
        <v>279</v>
      </c>
      <c r="AY222" s="63">
        <v>0.15146579804560262</v>
      </c>
      <c r="AZ222" s="28">
        <v>1563</v>
      </c>
      <c r="BA222" s="63">
        <v>0.84853420195439744</v>
      </c>
    </row>
    <row r="223" spans="2:53" ht="13.5" customHeight="1">
      <c r="B223" s="283"/>
      <c r="C223" s="344"/>
      <c r="D223" s="49" t="s">
        <v>135</v>
      </c>
      <c r="E223" s="224">
        <v>0</v>
      </c>
      <c r="F223" s="212">
        <v>0</v>
      </c>
      <c r="G223" s="199" t="str">
        <f t="shared" si="109"/>
        <v>-</v>
      </c>
      <c r="H223" s="212">
        <v>0</v>
      </c>
      <c r="I223" s="199" t="str">
        <f t="shared" si="110"/>
        <v>-</v>
      </c>
      <c r="J223" s="224">
        <v>0</v>
      </c>
      <c r="K223" s="212">
        <v>0</v>
      </c>
      <c r="L223" s="199" t="str">
        <f t="shared" si="111"/>
        <v>-</v>
      </c>
      <c r="M223" s="212">
        <v>0</v>
      </c>
      <c r="N223" s="199" t="str">
        <f t="shared" si="112"/>
        <v>-</v>
      </c>
      <c r="O223" s="224">
        <v>431</v>
      </c>
      <c r="P223" s="212">
        <v>2</v>
      </c>
      <c r="Q223" s="199">
        <f t="shared" si="113"/>
        <v>4.6403712296983757E-3</v>
      </c>
      <c r="R223" s="212">
        <v>429</v>
      </c>
      <c r="S223" s="199">
        <f t="shared" si="114"/>
        <v>0.9953596287703016</v>
      </c>
      <c r="T223" s="224">
        <v>316</v>
      </c>
      <c r="U223" s="212">
        <v>3</v>
      </c>
      <c r="V223" s="199">
        <f t="shared" si="115"/>
        <v>9.4936708860759497E-3</v>
      </c>
      <c r="W223" s="212">
        <v>313</v>
      </c>
      <c r="X223" s="199">
        <f t="shared" si="116"/>
        <v>0.990506329113924</v>
      </c>
      <c r="Y223" s="224">
        <v>231</v>
      </c>
      <c r="Z223" s="212">
        <v>2</v>
      </c>
      <c r="AA223" s="199">
        <f t="shared" si="117"/>
        <v>8.658008658008658E-3</v>
      </c>
      <c r="AB223" s="212">
        <v>229</v>
      </c>
      <c r="AC223" s="199">
        <f t="shared" si="118"/>
        <v>0.9913419913419913</v>
      </c>
      <c r="AD223" s="224">
        <v>121</v>
      </c>
      <c r="AE223" s="212">
        <v>0</v>
      </c>
      <c r="AF223" s="199">
        <f t="shared" si="119"/>
        <v>0</v>
      </c>
      <c r="AG223" s="212">
        <v>121</v>
      </c>
      <c r="AH223" s="199">
        <f t="shared" si="120"/>
        <v>1</v>
      </c>
      <c r="AI223" s="224">
        <v>38</v>
      </c>
      <c r="AJ223" s="212">
        <v>0</v>
      </c>
      <c r="AK223" s="199">
        <f t="shared" si="121"/>
        <v>0</v>
      </c>
      <c r="AL223" s="212">
        <v>38</v>
      </c>
      <c r="AM223" s="199">
        <f t="shared" si="122"/>
        <v>1</v>
      </c>
      <c r="AN223" s="224">
        <f t="shared" si="123"/>
        <v>1137</v>
      </c>
      <c r="AO223" s="212">
        <f t="shared" si="126"/>
        <v>7</v>
      </c>
      <c r="AP223" s="199">
        <f t="shared" si="124"/>
        <v>6.156552330694811E-3</v>
      </c>
      <c r="AQ223" s="211">
        <f t="shared" si="127"/>
        <v>1130</v>
      </c>
      <c r="AR223" s="199">
        <f t="shared" si="125"/>
        <v>0.99384344766930521</v>
      </c>
      <c r="AS223" s="69"/>
      <c r="AT223" s="283"/>
      <c r="AU223" s="344"/>
      <c r="AV223" s="8" t="s">
        <v>135</v>
      </c>
      <c r="AW223" s="140">
        <v>1151</v>
      </c>
      <c r="AX223" s="28">
        <v>9</v>
      </c>
      <c r="AY223" s="63">
        <v>7.819287576020852E-3</v>
      </c>
      <c r="AZ223" s="28">
        <v>1142</v>
      </c>
      <c r="BA223" s="63">
        <v>0.99218071242397909</v>
      </c>
    </row>
    <row r="224" spans="2:53" ht="13.5" customHeight="1">
      <c r="B224" s="284"/>
      <c r="C224" s="345"/>
      <c r="D224" s="53" t="s">
        <v>67</v>
      </c>
      <c r="E224" s="181">
        <v>1</v>
      </c>
      <c r="F224" s="182">
        <v>1</v>
      </c>
      <c r="G224" s="180">
        <f t="shared" si="109"/>
        <v>1</v>
      </c>
      <c r="H224" s="182">
        <v>0</v>
      </c>
      <c r="I224" s="180">
        <f t="shared" si="110"/>
        <v>0</v>
      </c>
      <c r="J224" s="181">
        <v>1</v>
      </c>
      <c r="K224" s="182">
        <v>0</v>
      </c>
      <c r="L224" s="180">
        <f t="shared" si="111"/>
        <v>0</v>
      </c>
      <c r="M224" s="182">
        <v>1</v>
      </c>
      <c r="N224" s="180">
        <f t="shared" si="112"/>
        <v>1</v>
      </c>
      <c r="O224" s="181">
        <v>1110</v>
      </c>
      <c r="P224" s="182">
        <v>128</v>
      </c>
      <c r="Q224" s="180">
        <f t="shared" si="113"/>
        <v>0.11531531531531532</v>
      </c>
      <c r="R224" s="182">
        <v>982</v>
      </c>
      <c r="S224" s="180">
        <f t="shared" si="114"/>
        <v>0.88468468468468464</v>
      </c>
      <c r="T224" s="181">
        <v>913</v>
      </c>
      <c r="U224" s="182">
        <v>87</v>
      </c>
      <c r="V224" s="180">
        <f t="shared" si="115"/>
        <v>9.529025191675794E-2</v>
      </c>
      <c r="W224" s="182">
        <v>826</v>
      </c>
      <c r="X224" s="180">
        <f t="shared" si="116"/>
        <v>0.904709748083242</v>
      </c>
      <c r="Y224" s="181">
        <v>569</v>
      </c>
      <c r="Z224" s="182">
        <v>49</v>
      </c>
      <c r="AA224" s="180">
        <f t="shared" si="117"/>
        <v>8.6115992970123026E-2</v>
      </c>
      <c r="AB224" s="182">
        <v>520</v>
      </c>
      <c r="AC224" s="180">
        <f t="shared" si="118"/>
        <v>0.91388400702987693</v>
      </c>
      <c r="AD224" s="181">
        <v>278</v>
      </c>
      <c r="AE224" s="182">
        <v>14</v>
      </c>
      <c r="AF224" s="180">
        <f t="shared" si="119"/>
        <v>5.0359712230215826E-2</v>
      </c>
      <c r="AG224" s="182">
        <v>264</v>
      </c>
      <c r="AH224" s="180">
        <f t="shared" si="120"/>
        <v>0.94964028776978415</v>
      </c>
      <c r="AI224" s="181">
        <v>88</v>
      </c>
      <c r="AJ224" s="182">
        <v>0</v>
      </c>
      <c r="AK224" s="180">
        <f t="shared" si="121"/>
        <v>0</v>
      </c>
      <c r="AL224" s="182">
        <v>88</v>
      </c>
      <c r="AM224" s="180">
        <f t="shared" si="122"/>
        <v>1</v>
      </c>
      <c r="AN224" s="181">
        <f t="shared" si="123"/>
        <v>2960</v>
      </c>
      <c r="AO224" s="182">
        <f t="shared" si="126"/>
        <v>279</v>
      </c>
      <c r="AP224" s="180">
        <f t="shared" si="124"/>
        <v>9.4256756756756752E-2</v>
      </c>
      <c r="AQ224" s="220">
        <f t="shared" si="127"/>
        <v>2681</v>
      </c>
      <c r="AR224" s="180">
        <f t="shared" si="125"/>
        <v>0.90574324324324329</v>
      </c>
      <c r="AS224" s="69"/>
      <c r="AT224" s="284"/>
      <c r="AU224" s="345"/>
      <c r="AV224" s="110" t="s">
        <v>67</v>
      </c>
      <c r="AW224" s="140">
        <v>2993</v>
      </c>
      <c r="AX224" s="28">
        <v>288</v>
      </c>
      <c r="AY224" s="63">
        <v>9.6224523889074501E-2</v>
      </c>
      <c r="AZ224" s="28">
        <v>2705</v>
      </c>
      <c r="BA224" s="63">
        <v>0.90377547611092546</v>
      </c>
    </row>
    <row r="225" spans="2:53" ht="13.5" customHeight="1">
      <c r="B225" s="282">
        <v>74</v>
      </c>
      <c r="C225" s="343" t="s">
        <v>29</v>
      </c>
      <c r="D225" s="54" t="s">
        <v>134</v>
      </c>
      <c r="E225" s="175">
        <v>2</v>
      </c>
      <c r="F225" s="176">
        <v>0</v>
      </c>
      <c r="G225" s="174">
        <f t="shared" si="109"/>
        <v>0</v>
      </c>
      <c r="H225" s="176">
        <v>2</v>
      </c>
      <c r="I225" s="174">
        <f t="shared" si="110"/>
        <v>1</v>
      </c>
      <c r="J225" s="175">
        <v>2</v>
      </c>
      <c r="K225" s="176">
        <v>0</v>
      </c>
      <c r="L225" s="174">
        <f t="shared" si="111"/>
        <v>0</v>
      </c>
      <c r="M225" s="176">
        <v>2</v>
      </c>
      <c r="N225" s="174">
        <f t="shared" si="112"/>
        <v>1</v>
      </c>
      <c r="O225" s="175">
        <v>369</v>
      </c>
      <c r="P225" s="176">
        <v>86</v>
      </c>
      <c r="Q225" s="174">
        <f t="shared" si="113"/>
        <v>0.23306233062330622</v>
      </c>
      <c r="R225" s="176">
        <v>283</v>
      </c>
      <c r="S225" s="174">
        <f t="shared" si="114"/>
        <v>0.76693766937669372</v>
      </c>
      <c r="T225" s="175">
        <v>255</v>
      </c>
      <c r="U225" s="176">
        <v>44</v>
      </c>
      <c r="V225" s="174">
        <f t="shared" si="115"/>
        <v>0.17254901960784313</v>
      </c>
      <c r="W225" s="176">
        <v>211</v>
      </c>
      <c r="X225" s="174">
        <f t="shared" si="116"/>
        <v>0.82745098039215681</v>
      </c>
      <c r="Y225" s="175">
        <v>118</v>
      </c>
      <c r="Z225" s="176">
        <v>20</v>
      </c>
      <c r="AA225" s="174">
        <f t="shared" si="117"/>
        <v>0.16949152542372881</v>
      </c>
      <c r="AB225" s="176">
        <v>98</v>
      </c>
      <c r="AC225" s="174">
        <f t="shared" si="118"/>
        <v>0.83050847457627119</v>
      </c>
      <c r="AD225" s="175">
        <v>49</v>
      </c>
      <c r="AE225" s="176">
        <v>7</v>
      </c>
      <c r="AF225" s="174">
        <f t="shared" si="119"/>
        <v>0.14285714285714285</v>
      </c>
      <c r="AG225" s="176">
        <v>42</v>
      </c>
      <c r="AH225" s="174">
        <f t="shared" si="120"/>
        <v>0.8571428571428571</v>
      </c>
      <c r="AI225" s="175">
        <v>13</v>
      </c>
      <c r="AJ225" s="176">
        <v>1</v>
      </c>
      <c r="AK225" s="174">
        <f t="shared" si="121"/>
        <v>7.6923076923076927E-2</v>
      </c>
      <c r="AL225" s="176">
        <v>12</v>
      </c>
      <c r="AM225" s="174">
        <f t="shared" si="122"/>
        <v>0.92307692307692313</v>
      </c>
      <c r="AN225" s="175">
        <f t="shared" si="123"/>
        <v>808</v>
      </c>
      <c r="AO225" s="176">
        <f t="shared" si="126"/>
        <v>158</v>
      </c>
      <c r="AP225" s="174">
        <f t="shared" si="124"/>
        <v>0.19554455445544555</v>
      </c>
      <c r="AQ225" s="203">
        <f t="shared" si="127"/>
        <v>650</v>
      </c>
      <c r="AR225" s="174">
        <f t="shared" si="125"/>
        <v>0.8044554455445545</v>
      </c>
      <c r="AS225" s="69"/>
      <c r="AT225" s="282">
        <v>74</v>
      </c>
      <c r="AU225" s="343" t="s">
        <v>29</v>
      </c>
      <c r="AV225" s="8" t="s">
        <v>134</v>
      </c>
      <c r="AW225" s="140">
        <v>750</v>
      </c>
      <c r="AX225" s="28">
        <v>147</v>
      </c>
      <c r="AY225" s="63">
        <v>0.19600000000000001</v>
      </c>
      <c r="AZ225" s="28">
        <v>603</v>
      </c>
      <c r="BA225" s="63">
        <v>0.80400000000000005</v>
      </c>
    </row>
    <row r="226" spans="2:53" ht="13.5" customHeight="1">
      <c r="B226" s="283"/>
      <c r="C226" s="344"/>
      <c r="D226" s="49" t="s">
        <v>135</v>
      </c>
      <c r="E226" s="224">
        <v>0</v>
      </c>
      <c r="F226" s="212">
        <v>0</v>
      </c>
      <c r="G226" s="199" t="str">
        <f t="shared" si="109"/>
        <v>-</v>
      </c>
      <c r="H226" s="212">
        <v>0</v>
      </c>
      <c r="I226" s="199" t="str">
        <f t="shared" si="110"/>
        <v>-</v>
      </c>
      <c r="J226" s="224">
        <v>0</v>
      </c>
      <c r="K226" s="212">
        <v>0</v>
      </c>
      <c r="L226" s="199" t="str">
        <f t="shared" si="111"/>
        <v>-</v>
      </c>
      <c r="M226" s="212">
        <v>0</v>
      </c>
      <c r="N226" s="199" t="str">
        <f t="shared" si="112"/>
        <v>-</v>
      </c>
      <c r="O226" s="224">
        <v>237</v>
      </c>
      <c r="P226" s="212">
        <v>4</v>
      </c>
      <c r="Q226" s="199">
        <f t="shared" si="113"/>
        <v>1.6877637130801686E-2</v>
      </c>
      <c r="R226" s="212">
        <v>233</v>
      </c>
      <c r="S226" s="199">
        <f t="shared" si="114"/>
        <v>0.9831223628691983</v>
      </c>
      <c r="T226" s="224">
        <v>188</v>
      </c>
      <c r="U226" s="212">
        <v>8</v>
      </c>
      <c r="V226" s="199">
        <f t="shared" si="115"/>
        <v>4.2553191489361701E-2</v>
      </c>
      <c r="W226" s="212">
        <v>180</v>
      </c>
      <c r="X226" s="199">
        <f t="shared" si="116"/>
        <v>0.95744680851063835</v>
      </c>
      <c r="Y226" s="224">
        <v>95</v>
      </c>
      <c r="Z226" s="212">
        <v>4</v>
      </c>
      <c r="AA226" s="199">
        <f t="shared" si="117"/>
        <v>4.2105263157894736E-2</v>
      </c>
      <c r="AB226" s="212">
        <v>91</v>
      </c>
      <c r="AC226" s="199">
        <f t="shared" si="118"/>
        <v>0.95789473684210524</v>
      </c>
      <c r="AD226" s="224">
        <v>54</v>
      </c>
      <c r="AE226" s="212">
        <v>1</v>
      </c>
      <c r="AF226" s="199">
        <f t="shared" si="119"/>
        <v>1.8518518518518517E-2</v>
      </c>
      <c r="AG226" s="212">
        <v>53</v>
      </c>
      <c r="AH226" s="199">
        <f t="shared" si="120"/>
        <v>0.98148148148148151</v>
      </c>
      <c r="AI226" s="224">
        <v>27</v>
      </c>
      <c r="AJ226" s="212">
        <v>0</v>
      </c>
      <c r="AK226" s="199">
        <f t="shared" si="121"/>
        <v>0</v>
      </c>
      <c r="AL226" s="212">
        <v>27</v>
      </c>
      <c r="AM226" s="199">
        <f t="shared" si="122"/>
        <v>1</v>
      </c>
      <c r="AN226" s="224">
        <f t="shared" si="123"/>
        <v>601</v>
      </c>
      <c r="AO226" s="212">
        <f t="shared" si="126"/>
        <v>17</v>
      </c>
      <c r="AP226" s="199">
        <f t="shared" si="124"/>
        <v>2.8286189683860232E-2</v>
      </c>
      <c r="AQ226" s="211">
        <f t="shared" si="127"/>
        <v>584</v>
      </c>
      <c r="AR226" s="199">
        <f t="shared" si="125"/>
        <v>0.97171381031613979</v>
      </c>
      <c r="AS226" s="69"/>
      <c r="AT226" s="283"/>
      <c r="AU226" s="344"/>
      <c r="AV226" s="8" t="s">
        <v>135</v>
      </c>
      <c r="AW226" s="140">
        <v>674</v>
      </c>
      <c r="AX226" s="28">
        <v>15</v>
      </c>
      <c r="AY226" s="63">
        <v>2.2255192878338281E-2</v>
      </c>
      <c r="AZ226" s="28">
        <v>659</v>
      </c>
      <c r="BA226" s="63">
        <v>0.97774480712166167</v>
      </c>
    </row>
    <row r="227" spans="2:53" ht="13.5" customHeight="1" thickBot="1">
      <c r="B227" s="284"/>
      <c r="C227" s="356"/>
      <c r="D227" s="53" t="s">
        <v>67</v>
      </c>
      <c r="E227" s="181">
        <v>2</v>
      </c>
      <c r="F227" s="182">
        <v>0</v>
      </c>
      <c r="G227" s="180">
        <f t="shared" si="109"/>
        <v>0</v>
      </c>
      <c r="H227" s="182">
        <v>2</v>
      </c>
      <c r="I227" s="180">
        <f t="shared" si="110"/>
        <v>1</v>
      </c>
      <c r="J227" s="181">
        <v>2</v>
      </c>
      <c r="K227" s="182">
        <v>0</v>
      </c>
      <c r="L227" s="180">
        <f t="shared" si="111"/>
        <v>0</v>
      </c>
      <c r="M227" s="182">
        <v>2</v>
      </c>
      <c r="N227" s="180">
        <f t="shared" si="112"/>
        <v>1</v>
      </c>
      <c r="O227" s="181">
        <v>606</v>
      </c>
      <c r="P227" s="182">
        <v>90</v>
      </c>
      <c r="Q227" s="180">
        <f t="shared" si="113"/>
        <v>0.14851485148514851</v>
      </c>
      <c r="R227" s="182">
        <v>516</v>
      </c>
      <c r="S227" s="180">
        <f t="shared" si="114"/>
        <v>0.85148514851485146</v>
      </c>
      <c r="T227" s="181">
        <v>443</v>
      </c>
      <c r="U227" s="182">
        <v>52</v>
      </c>
      <c r="V227" s="180">
        <f t="shared" si="115"/>
        <v>0.11738148984198646</v>
      </c>
      <c r="W227" s="182">
        <v>391</v>
      </c>
      <c r="X227" s="180">
        <f t="shared" si="116"/>
        <v>0.88261851015801351</v>
      </c>
      <c r="Y227" s="181">
        <v>213</v>
      </c>
      <c r="Z227" s="182">
        <v>24</v>
      </c>
      <c r="AA227" s="180">
        <f t="shared" si="117"/>
        <v>0.11267605633802817</v>
      </c>
      <c r="AB227" s="182">
        <v>189</v>
      </c>
      <c r="AC227" s="180">
        <f t="shared" si="118"/>
        <v>0.88732394366197187</v>
      </c>
      <c r="AD227" s="181">
        <v>103</v>
      </c>
      <c r="AE227" s="182">
        <v>8</v>
      </c>
      <c r="AF227" s="180">
        <f t="shared" si="119"/>
        <v>7.7669902912621352E-2</v>
      </c>
      <c r="AG227" s="182">
        <v>95</v>
      </c>
      <c r="AH227" s="180">
        <f t="shared" si="120"/>
        <v>0.92233009708737868</v>
      </c>
      <c r="AI227" s="181">
        <v>40</v>
      </c>
      <c r="AJ227" s="182">
        <v>1</v>
      </c>
      <c r="AK227" s="180">
        <f t="shared" si="121"/>
        <v>2.5000000000000001E-2</v>
      </c>
      <c r="AL227" s="182">
        <v>39</v>
      </c>
      <c r="AM227" s="180">
        <f t="shared" si="122"/>
        <v>0.97499999999999998</v>
      </c>
      <c r="AN227" s="181">
        <f t="shared" si="123"/>
        <v>1409</v>
      </c>
      <c r="AO227" s="182">
        <f t="shared" si="126"/>
        <v>175</v>
      </c>
      <c r="AP227" s="180">
        <f t="shared" si="124"/>
        <v>0.12420156139105749</v>
      </c>
      <c r="AQ227" s="220">
        <f t="shared" si="127"/>
        <v>1234</v>
      </c>
      <c r="AR227" s="180">
        <f t="shared" si="125"/>
        <v>0.87579843860894246</v>
      </c>
      <c r="AS227" s="69"/>
      <c r="AT227" s="283"/>
      <c r="AU227" s="344"/>
      <c r="AV227" s="110" t="s">
        <v>67</v>
      </c>
      <c r="AW227" s="140">
        <v>1424</v>
      </c>
      <c r="AX227" s="28">
        <v>162</v>
      </c>
      <c r="AY227" s="63">
        <v>0.11376404494382023</v>
      </c>
      <c r="AZ227" s="28">
        <v>1262</v>
      </c>
      <c r="BA227" s="63">
        <v>0.8862359550561798</v>
      </c>
    </row>
    <row r="228" spans="2:53" ht="13.5" customHeight="1" thickTop="1">
      <c r="B228" s="298" t="s">
        <v>131</v>
      </c>
      <c r="C228" s="299"/>
      <c r="D228" s="52" t="s">
        <v>134</v>
      </c>
      <c r="E228" s="186">
        <f t="shared" ref="E228:F230" si="128">SUM(E6,E81,SUMIF($D$105:$D$227,$D228,E$105:E$227))</f>
        <v>956</v>
      </c>
      <c r="F228" s="187">
        <f t="shared" si="128"/>
        <v>121</v>
      </c>
      <c r="G228" s="188">
        <f>IFERROR(F228/E228,"-")</f>
        <v>0.12656903765690378</v>
      </c>
      <c r="H228" s="187">
        <f>SUM(H6,H81,SUMIF($D$105:$D$227,$D228,H$105:H$227))</f>
        <v>835</v>
      </c>
      <c r="I228" s="188">
        <f>IFERROR(H228/E228,"-")</f>
        <v>0.87343096234309625</v>
      </c>
      <c r="J228" s="186">
        <f t="shared" ref="J228:K230" si="129">SUM(J6,J81,SUMIF($D$105:$D$227,$D228,J$105:J$227))</f>
        <v>2545</v>
      </c>
      <c r="K228" s="187">
        <f t="shared" si="129"/>
        <v>305</v>
      </c>
      <c r="L228" s="188">
        <f>IFERROR(K228/J228,"-")</f>
        <v>0.11984282907662082</v>
      </c>
      <c r="M228" s="187">
        <f>SUM(M6,M81,SUMIF($D$105:$D$227,$D228,M$105:M$227))</f>
        <v>2240</v>
      </c>
      <c r="N228" s="188">
        <f>IFERROR(M228/J228,"-")</f>
        <v>0.8801571709233792</v>
      </c>
      <c r="O228" s="186">
        <f t="shared" ref="O228:P230" si="130">SUM(O6,O81,SUMIF($D$105:$D$227,$D228,O$105:O$227))</f>
        <v>321896</v>
      </c>
      <c r="P228" s="187">
        <f t="shared" si="130"/>
        <v>67698</v>
      </c>
      <c r="Q228" s="188">
        <f>IFERROR(P228/O228,"-")</f>
        <v>0.21031016228844099</v>
      </c>
      <c r="R228" s="187">
        <f>SUM(R6,R81,SUMIF($D$105:$D$227,$D228,R$105:R$227))</f>
        <v>254198</v>
      </c>
      <c r="S228" s="188">
        <f>IFERROR(R228/O228,"-")</f>
        <v>0.78968983771155898</v>
      </c>
      <c r="T228" s="186">
        <f t="shared" ref="T228:U230" si="131">SUM(T6,T81,SUMIF($D$105:$D$227,$D228,T$105:T$227))</f>
        <v>258337</v>
      </c>
      <c r="U228" s="187">
        <f t="shared" si="131"/>
        <v>51017</v>
      </c>
      <c r="V228" s="188">
        <f>IFERROR(U228/T228,"-")</f>
        <v>0.19748235831491423</v>
      </c>
      <c r="W228" s="187">
        <f>SUM(W6,W81,SUMIF($D$105:$D$227,$D228,W$105:W$227))</f>
        <v>207320</v>
      </c>
      <c r="X228" s="188">
        <f>IFERROR(W228/T228,"-")</f>
        <v>0.80251764168508577</v>
      </c>
      <c r="Y228" s="186">
        <f t="shared" ref="Y228:Z230" si="132">SUM(Y6,Y81,SUMIF($D$105:$D$227,$D228,Y$105:Y$227))</f>
        <v>147335</v>
      </c>
      <c r="Z228" s="187">
        <f t="shared" si="132"/>
        <v>24943</v>
      </c>
      <c r="AA228" s="188">
        <f>IFERROR(Z228/Y228,"-")</f>
        <v>0.16929446499473988</v>
      </c>
      <c r="AB228" s="187">
        <f>SUM(AB6,AB81,SUMIF($D$105:$D$227,$D228,AB$105:AB$227))</f>
        <v>122392</v>
      </c>
      <c r="AC228" s="188">
        <f>IFERROR(AB228/Y228,"-")</f>
        <v>0.83070553500526012</v>
      </c>
      <c r="AD228" s="186">
        <f t="shared" ref="AD228:AE230" si="133">SUM(AD6,AD81,SUMIF($D$105:$D$227,$D228,AD$105:AD$227))</f>
        <v>62153</v>
      </c>
      <c r="AE228" s="187">
        <f t="shared" si="133"/>
        <v>7547</v>
      </c>
      <c r="AF228" s="188">
        <f>IFERROR(AE228/AD228,"-")</f>
        <v>0.12142615802937912</v>
      </c>
      <c r="AG228" s="187">
        <f>SUM(AG6,AG81,SUMIF($D$105:$D$227,$D228,AG$105:AG$227))</f>
        <v>54606</v>
      </c>
      <c r="AH228" s="188">
        <f>IFERROR(AG228/AD228,"-")</f>
        <v>0.87857384197062094</v>
      </c>
      <c r="AI228" s="186">
        <f t="shared" ref="AI228:AJ230" si="134">SUM(AI6,AI81,SUMIF($D$105:$D$227,$D228,AI$105:AI$227))</f>
        <v>17997</v>
      </c>
      <c r="AJ228" s="187">
        <f t="shared" si="134"/>
        <v>1140</v>
      </c>
      <c r="AK228" s="188">
        <f>IFERROR(AJ228/AI228,"-")</f>
        <v>6.3343890648441412E-2</v>
      </c>
      <c r="AL228" s="187">
        <f>SUM(AL6,AL81,SUMIF($D$105:$D$227,$D228,AL$105:AL$227))</f>
        <v>16857</v>
      </c>
      <c r="AM228" s="188">
        <f>IFERROR(AL228/AI228,"-")</f>
        <v>0.93665610935155863</v>
      </c>
      <c r="AN228" s="186">
        <f t="shared" si="123"/>
        <v>811219</v>
      </c>
      <c r="AO228" s="187">
        <f t="shared" si="126"/>
        <v>152771</v>
      </c>
      <c r="AP228" s="188">
        <f t="shared" si="124"/>
        <v>0.18832275871250551</v>
      </c>
      <c r="AQ228" s="232">
        <f t="shared" si="127"/>
        <v>658448</v>
      </c>
      <c r="AR228" s="188">
        <f t="shared" si="125"/>
        <v>0.81167724128749452</v>
      </c>
      <c r="AS228" s="69"/>
      <c r="AT228" s="285" t="s">
        <v>131</v>
      </c>
      <c r="AU228" s="286"/>
      <c r="AV228" s="8" t="s">
        <v>134</v>
      </c>
      <c r="AW228" s="140">
        <v>783945</v>
      </c>
      <c r="AX228" s="28">
        <v>153531</v>
      </c>
      <c r="AY228" s="63">
        <v>0.19584409620572871</v>
      </c>
      <c r="AZ228" s="28">
        <v>630414</v>
      </c>
      <c r="BA228" s="63">
        <v>0.80415590379427127</v>
      </c>
    </row>
    <row r="229" spans="2:53" ht="13.5" customHeight="1">
      <c r="B229" s="293"/>
      <c r="C229" s="294"/>
      <c r="D229" s="49" t="s">
        <v>135</v>
      </c>
      <c r="E229" s="224">
        <f t="shared" si="128"/>
        <v>598</v>
      </c>
      <c r="F229" s="212">
        <f t="shared" si="128"/>
        <v>11</v>
      </c>
      <c r="G229" s="199">
        <f>IFERROR(F229/E229,"-")</f>
        <v>1.839464882943144E-2</v>
      </c>
      <c r="H229" s="212">
        <f>SUM(H7,H82,SUMIF($D$105:$D$227,$D229,H$105:H$227))</f>
        <v>587</v>
      </c>
      <c r="I229" s="199">
        <f>IFERROR(H229/E229,"-")</f>
        <v>0.98160535117056857</v>
      </c>
      <c r="J229" s="224">
        <f t="shared" si="129"/>
        <v>1610</v>
      </c>
      <c r="K229" s="212">
        <f t="shared" si="129"/>
        <v>19</v>
      </c>
      <c r="L229" s="199">
        <f>IFERROR(K229/J229,"-")</f>
        <v>1.1801242236024845E-2</v>
      </c>
      <c r="M229" s="212">
        <f>SUM(M7,M82,SUMIF($D$105:$D$227,$D229,M$105:M$227))</f>
        <v>1591</v>
      </c>
      <c r="N229" s="199">
        <f>IFERROR(M229/J229,"-")</f>
        <v>0.98819875776397514</v>
      </c>
      <c r="O229" s="224">
        <f t="shared" si="130"/>
        <v>195793</v>
      </c>
      <c r="P229" s="212">
        <f t="shared" si="130"/>
        <v>3897</v>
      </c>
      <c r="Q229" s="199">
        <f>IFERROR(P229/O229,"-")</f>
        <v>1.9903673777918515E-2</v>
      </c>
      <c r="R229" s="212">
        <f>SUM(R7,R82,SUMIF($D$105:$D$227,$D229,R$105:R$227))</f>
        <v>191896</v>
      </c>
      <c r="S229" s="199">
        <f>IFERROR(R229/O229,"-")</f>
        <v>0.98009632622208154</v>
      </c>
      <c r="T229" s="224">
        <f t="shared" si="131"/>
        <v>145484</v>
      </c>
      <c r="U229" s="212">
        <f t="shared" si="131"/>
        <v>2600</v>
      </c>
      <c r="V229" s="199">
        <f>IFERROR(U229/T229,"-")</f>
        <v>1.7871381045338319E-2</v>
      </c>
      <c r="W229" s="212">
        <f>SUM(W7,W82,SUMIF($D$105:$D$227,$D229,W$105:W$227))</f>
        <v>142884</v>
      </c>
      <c r="X229" s="199">
        <f>IFERROR(W229/T229,"-")</f>
        <v>0.98212861895466164</v>
      </c>
      <c r="Y229" s="224">
        <f t="shared" si="132"/>
        <v>99139</v>
      </c>
      <c r="Z229" s="212">
        <f t="shared" si="132"/>
        <v>1279</v>
      </c>
      <c r="AA229" s="199">
        <f>IFERROR(Z229/Y229,"-")</f>
        <v>1.2901078284025459E-2</v>
      </c>
      <c r="AB229" s="212">
        <f>SUM(AB7,AB82,SUMIF($D$105:$D$227,$D229,AB$105:AB$227))</f>
        <v>97860</v>
      </c>
      <c r="AC229" s="199">
        <f>IFERROR(AB229/Y229,"-")</f>
        <v>0.98709892171597458</v>
      </c>
      <c r="AD229" s="224">
        <f t="shared" si="133"/>
        <v>50987</v>
      </c>
      <c r="AE229" s="212">
        <f t="shared" si="133"/>
        <v>440</v>
      </c>
      <c r="AF229" s="199">
        <f>IFERROR(AE229/AD229,"-")</f>
        <v>8.629650695275267E-3</v>
      </c>
      <c r="AG229" s="212">
        <f>SUM(AG7,AG82,SUMIF($D$105:$D$227,$D229,AG$105:AG$227))</f>
        <v>50547</v>
      </c>
      <c r="AH229" s="199">
        <f>IFERROR(AG229/AD229,"-")</f>
        <v>0.99137034930472479</v>
      </c>
      <c r="AI229" s="224">
        <f t="shared" si="134"/>
        <v>17887</v>
      </c>
      <c r="AJ229" s="212">
        <f t="shared" si="134"/>
        <v>86</v>
      </c>
      <c r="AK229" s="199">
        <f>IFERROR(AJ229/AI229,"-")</f>
        <v>4.8079610890590929E-3</v>
      </c>
      <c r="AL229" s="212">
        <f>SUM(AL7,AL82,SUMIF($D$105:$D$227,$D229,AL$105:AL$227))</f>
        <v>17801</v>
      </c>
      <c r="AM229" s="199">
        <f>IFERROR(AL229/AI229,"-")</f>
        <v>0.99519203891094088</v>
      </c>
      <c r="AN229" s="224">
        <f t="shared" si="123"/>
        <v>511498</v>
      </c>
      <c r="AO229" s="212">
        <f t="shared" si="126"/>
        <v>8332</v>
      </c>
      <c r="AP229" s="199">
        <f t="shared" si="124"/>
        <v>1.628940875624147E-2</v>
      </c>
      <c r="AQ229" s="211">
        <f t="shared" si="127"/>
        <v>503166</v>
      </c>
      <c r="AR229" s="199">
        <f t="shared" si="125"/>
        <v>0.98371059124375848</v>
      </c>
      <c r="AS229" s="69"/>
      <c r="AT229" s="293"/>
      <c r="AU229" s="294"/>
      <c r="AV229" s="8" t="s">
        <v>135</v>
      </c>
      <c r="AW229" s="140">
        <v>541610</v>
      </c>
      <c r="AX229" s="28">
        <v>9360</v>
      </c>
      <c r="AY229" s="63">
        <v>1.7281807942984805E-2</v>
      </c>
      <c r="AZ229" s="28">
        <v>532250</v>
      </c>
      <c r="BA229" s="63">
        <v>0.98271819205701516</v>
      </c>
    </row>
    <row r="230" spans="2:53" ht="13.5" customHeight="1">
      <c r="B230" s="287"/>
      <c r="C230" s="288"/>
      <c r="D230" s="45" t="s">
        <v>67</v>
      </c>
      <c r="E230" s="185">
        <f t="shared" si="128"/>
        <v>1554</v>
      </c>
      <c r="F230" s="183">
        <f t="shared" si="128"/>
        <v>132</v>
      </c>
      <c r="G230" s="184">
        <f>IFERROR(F230/E230,"-")</f>
        <v>8.4942084942084939E-2</v>
      </c>
      <c r="H230" s="183">
        <f>SUM(H8,H83,SUMIF($D$105:$D$227,$D230,H$105:H$227))</f>
        <v>1422</v>
      </c>
      <c r="I230" s="184">
        <f>IFERROR(H230/E230,"-")</f>
        <v>0.91505791505791501</v>
      </c>
      <c r="J230" s="185">
        <f t="shared" si="129"/>
        <v>4155</v>
      </c>
      <c r="K230" s="183">
        <f t="shared" si="129"/>
        <v>324</v>
      </c>
      <c r="L230" s="184">
        <f>IFERROR(K230/J230,"-")</f>
        <v>7.7978339350180503E-2</v>
      </c>
      <c r="M230" s="183">
        <f>SUM(M8,M83,SUMIF($D$105:$D$227,$D230,M$105:M$227))</f>
        <v>3831</v>
      </c>
      <c r="N230" s="184">
        <f>IFERROR(M230/J230,"-")</f>
        <v>0.9220216606498195</v>
      </c>
      <c r="O230" s="185">
        <f t="shared" si="130"/>
        <v>517689</v>
      </c>
      <c r="P230" s="183">
        <f t="shared" si="130"/>
        <v>71595</v>
      </c>
      <c r="Q230" s="184">
        <f>IFERROR(P230/O230,"-")</f>
        <v>0.13829731750143426</v>
      </c>
      <c r="R230" s="183">
        <f>SUM(R8,R83,SUMIF($D$105:$D$227,$D230,R$105:R$227))</f>
        <v>446094</v>
      </c>
      <c r="S230" s="184">
        <f>IFERROR(R230/O230,"-")</f>
        <v>0.86170268249856574</v>
      </c>
      <c r="T230" s="185">
        <f t="shared" si="131"/>
        <v>403821</v>
      </c>
      <c r="U230" s="183">
        <f t="shared" si="131"/>
        <v>53617</v>
      </c>
      <c r="V230" s="184">
        <f>IFERROR(U230/T230,"-")</f>
        <v>0.13277417469621441</v>
      </c>
      <c r="W230" s="183">
        <f>SUM(W8,W83,SUMIF($D$105:$D$227,$D230,W$105:W$227))</f>
        <v>350204</v>
      </c>
      <c r="X230" s="184">
        <f>IFERROR(W230/T230,"-")</f>
        <v>0.86722582530378556</v>
      </c>
      <c r="Y230" s="185">
        <f t="shared" si="132"/>
        <v>246474</v>
      </c>
      <c r="Z230" s="183">
        <f t="shared" si="132"/>
        <v>26222</v>
      </c>
      <c r="AA230" s="184">
        <f>IFERROR(Z230/Y230,"-")</f>
        <v>0.10638850345269683</v>
      </c>
      <c r="AB230" s="183">
        <f>SUM(AB8,AB83,SUMIF($D$105:$D$227,$D230,AB$105:AB$227))</f>
        <v>220252</v>
      </c>
      <c r="AC230" s="184">
        <f>IFERROR(AB230/Y230,"-")</f>
        <v>0.89361149654730321</v>
      </c>
      <c r="AD230" s="185">
        <f t="shared" si="133"/>
        <v>113140</v>
      </c>
      <c r="AE230" s="183">
        <f t="shared" si="133"/>
        <v>7987</v>
      </c>
      <c r="AF230" s="184">
        <f>IFERROR(AE230/AD230,"-")</f>
        <v>7.0593954392787692E-2</v>
      </c>
      <c r="AG230" s="183">
        <f>SUM(AG8,AG83,SUMIF($D$105:$D$227,$D230,AG$105:AG$227))</f>
        <v>105153</v>
      </c>
      <c r="AH230" s="184">
        <f>IFERROR(AG230/AD230,"-")</f>
        <v>0.92940604560721229</v>
      </c>
      <c r="AI230" s="185">
        <f t="shared" si="134"/>
        <v>35884</v>
      </c>
      <c r="AJ230" s="183">
        <f t="shared" si="134"/>
        <v>1226</v>
      </c>
      <c r="AK230" s="184">
        <f>IFERROR(AJ230/AI230,"-")</f>
        <v>3.4165644855645973E-2</v>
      </c>
      <c r="AL230" s="183">
        <f>SUM(AL8,AL83,SUMIF($D$105:$D$227,$D230,AL$105:AL$227))</f>
        <v>34658</v>
      </c>
      <c r="AM230" s="184">
        <f>IFERROR(AL230/AI230,"-")</f>
        <v>0.96583435514435401</v>
      </c>
      <c r="AN230" s="185">
        <f t="shared" si="123"/>
        <v>1322717</v>
      </c>
      <c r="AO230" s="183">
        <f t="shared" si="126"/>
        <v>161103</v>
      </c>
      <c r="AP230" s="184">
        <f t="shared" si="124"/>
        <v>0.12179702838929264</v>
      </c>
      <c r="AQ230" s="222">
        <f t="shared" si="127"/>
        <v>1161614</v>
      </c>
      <c r="AR230" s="184">
        <f t="shared" si="125"/>
        <v>0.87820297161070737</v>
      </c>
      <c r="AS230" s="69"/>
      <c r="AT230" s="287"/>
      <c r="AU230" s="288"/>
      <c r="AV230" s="110" t="s">
        <v>67</v>
      </c>
      <c r="AW230" s="140">
        <v>1325555</v>
      </c>
      <c r="AX230" s="28">
        <v>162891</v>
      </c>
      <c r="AY230" s="63">
        <v>0.12288513113375152</v>
      </c>
      <c r="AZ230" s="28">
        <v>1162664</v>
      </c>
      <c r="BA230" s="63">
        <v>0.87711486886624845</v>
      </c>
    </row>
    <row r="231" spans="2:53">
      <c r="B231" s="4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42"/>
      <c r="AU231" s="2"/>
      <c r="AV231" s="2"/>
      <c r="AW231" s="2"/>
      <c r="AX231" s="2"/>
      <c r="AY231" s="2"/>
      <c r="AZ231" s="2"/>
      <c r="BA231" s="2"/>
    </row>
  </sheetData>
  <mergeCells count="362">
    <mergeCell ref="AT186:AT188"/>
    <mergeCell ref="AU186:AU188"/>
    <mergeCell ref="AT189:AT191"/>
    <mergeCell ref="AU189:AU191"/>
    <mergeCell ref="AT192:AT194"/>
    <mergeCell ref="AU192:AU194"/>
    <mergeCell ref="AT195:AT197"/>
    <mergeCell ref="AU195:AU197"/>
    <mergeCell ref="AT198:AT200"/>
    <mergeCell ref="AU198:AU200"/>
    <mergeCell ref="AT225:AT227"/>
    <mergeCell ref="AU225:AU227"/>
    <mergeCell ref="AT228:AU230"/>
    <mergeCell ref="AT201:AT203"/>
    <mergeCell ref="AU201:AU203"/>
    <mergeCell ref="AT204:AT206"/>
    <mergeCell ref="AU204:AU206"/>
    <mergeCell ref="AT207:AT209"/>
    <mergeCell ref="AU207:AU209"/>
    <mergeCell ref="AT210:AT212"/>
    <mergeCell ref="AU210:AU212"/>
    <mergeCell ref="AT213:AT215"/>
    <mergeCell ref="AU213:AU215"/>
    <mergeCell ref="AT216:AT218"/>
    <mergeCell ref="AU216:AU218"/>
    <mergeCell ref="AT219:AT221"/>
    <mergeCell ref="AU219:AU221"/>
    <mergeCell ref="AT222:AT224"/>
    <mergeCell ref="AU222:AU224"/>
    <mergeCell ref="AT150:AT152"/>
    <mergeCell ref="AU150:AU152"/>
    <mergeCell ref="AT153:AT155"/>
    <mergeCell ref="AU153:AU155"/>
    <mergeCell ref="AU177:AU179"/>
    <mergeCell ref="AT180:AT182"/>
    <mergeCell ref="AU180:AU182"/>
    <mergeCell ref="AT183:AT185"/>
    <mergeCell ref="AU183:AU185"/>
    <mergeCell ref="AT156:AT158"/>
    <mergeCell ref="AU156:AU158"/>
    <mergeCell ref="AT159:AT161"/>
    <mergeCell ref="AU159:AU161"/>
    <mergeCell ref="AT162:AT164"/>
    <mergeCell ref="AU162:AU164"/>
    <mergeCell ref="AT165:AT167"/>
    <mergeCell ref="AU165:AU167"/>
    <mergeCell ref="AT168:AT170"/>
    <mergeCell ref="AU168:AU170"/>
    <mergeCell ref="AT171:AT173"/>
    <mergeCell ref="AU171:AU173"/>
    <mergeCell ref="AT174:AT176"/>
    <mergeCell ref="AU174:AU176"/>
    <mergeCell ref="AT177:AT179"/>
    <mergeCell ref="AT135:AT137"/>
    <mergeCell ref="AU135:AU137"/>
    <mergeCell ref="AT138:AT140"/>
    <mergeCell ref="AU138:AU140"/>
    <mergeCell ref="AT141:AT143"/>
    <mergeCell ref="AU141:AU143"/>
    <mergeCell ref="AT144:AT146"/>
    <mergeCell ref="AU144:AU146"/>
    <mergeCell ref="AT147:AT149"/>
    <mergeCell ref="AU147:AU149"/>
    <mergeCell ref="AT120:AT122"/>
    <mergeCell ref="AU120:AU122"/>
    <mergeCell ref="AT123:AT125"/>
    <mergeCell ref="AU123:AU125"/>
    <mergeCell ref="AT126:AT128"/>
    <mergeCell ref="AU126:AU128"/>
    <mergeCell ref="AT129:AT131"/>
    <mergeCell ref="AU129:AU131"/>
    <mergeCell ref="AT132:AT134"/>
    <mergeCell ref="AU132:AU134"/>
    <mergeCell ref="AT105:AT107"/>
    <mergeCell ref="AU105:AU107"/>
    <mergeCell ref="AT108:AT110"/>
    <mergeCell ref="AU108:AU110"/>
    <mergeCell ref="AT111:AT113"/>
    <mergeCell ref="AU111:AU113"/>
    <mergeCell ref="AT114:AT116"/>
    <mergeCell ref="AU114:AU116"/>
    <mergeCell ref="AT117:AT119"/>
    <mergeCell ref="AU117:AU119"/>
    <mergeCell ref="AT90:AT92"/>
    <mergeCell ref="AU90:AU92"/>
    <mergeCell ref="AT93:AT95"/>
    <mergeCell ref="AU93:AU95"/>
    <mergeCell ref="AT96:AT98"/>
    <mergeCell ref="AU96:AU98"/>
    <mergeCell ref="AT99:AT101"/>
    <mergeCell ref="AU99:AU101"/>
    <mergeCell ref="AT102:AT104"/>
    <mergeCell ref="AU102:AU104"/>
    <mergeCell ref="AT75:AT77"/>
    <mergeCell ref="AU75:AU77"/>
    <mergeCell ref="AT78:AT80"/>
    <mergeCell ref="AU78:AU80"/>
    <mergeCell ref="AT81:AT83"/>
    <mergeCell ref="AU81:AU83"/>
    <mergeCell ref="AT84:AT86"/>
    <mergeCell ref="AU84:AU86"/>
    <mergeCell ref="AT87:AT89"/>
    <mergeCell ref="AU87:AU89"/>
    <mergeCell ref="AT60:AT62"/>
    <mergeCell ref="AU60:AU62"/>
    <mergeCell ref="AT63:AT65"/>
    <mergeCell ref="AU63:AU65"/>
    <mergeCell ref="AT66:AT68"/>
    <mergeCell ref="AU66:AU68"/>
    <mergeCell ref="AT69:AT71"/>
    <mergeCell ref="AU69:AU71"/>
    <mergeCell ref="AT72:AT74"/>
    <mergeCell ref="AU72:AU74"/>
    <mergeCell ref="AT45:AT47"/>
    <mergeCell ref="AU45:AU47"/>
    <mergeCell ref="AT48:AT50"/>
    <mergeCell ref="AU48:AU50"/>
    <mergeCell ref="AT51:AT53"/>
    <mergeCell ref="AU51:AU53"/>
    <mergeCell ref="AT54:AT56"/>
    <mergeCell ref="AU54:AU56"/>
    <mergeCell ref="AT57:AT59"/>
    <mergeCell ref="AU57:AU59"/>
    <mergeCell ref="AT30:AT32"/>
    <mergeCell ref="AU30:AU32"/>
    <mergeCell ref="AT33:AT35"/>
    <mergeCell ref="AU33:AU35"/>
    <mergeCell ref="AT36:AT38"/>
    <mergeCell ref="AU36:AU38"/>
    <mergeCell ref="AT39:AT41"/>
    <mergeCell ref="AU39:AU41"/>
    <mergeCell ref="AT42:AT44"/>
    <mergeCell ref="AU42:AU44"/>
    <mergeCell ref="AT15:AT17"/>
    <mergeCell ref="AU15:AU17"/>
    <mergeCell ref="AT18:AT20"/>
    <mergeCell ref="AU18:AU20"/>
    <mergeCell ref="AT21:AT23"/>
    <mergeCell ref="AU21:AU23"/>
    <mergeCell ref="AT24:AT26"/>
    <mergeCell ref="AU24:AU26"/>
    <mergeCell ref="AT27:AT29"/>
    <mergeCell ref="AU27:AU29"/>
    <mergeCell ref="BH3:BK3"/>
    <mergeCell ref="AT6:AT8"/>
    <mergeCell ref="AU6:AU8"/>
    <mergeCell ref="BF4:BG4"/>
    <mergeCell ref="BH4:BI4"/>
    <mergeCell ref="BJ4:BK4"/>
    <mergeCell ref="AT9:AT11"/>
    <mergeCell ref="AU9:AU11"/>
    <mergeCell ref="AT12:AT14"/>
    <mergeCell ref="AU12:AU14"/>
    <mergeCell ref="CH3:CM3"/>
    <mergeCell ref="CH4:CJ4"/>
    <mergeCell ref="CK4:CM4"/>
    <mergeCell ref="BN3:BS3"/>
    <mergeCell ref="BN4:BP4"/>
    <mergeCell ref="BQ4:BS4"/>
    <mergeCell ref="BT4:BV4"/>
    <mergeCell ref="BT3:BY3"/>
    <mergeCell ref="BW4:BY4"/>
    <mergeCell ref="CB3:CG3"/>
    <mergeCell ref="CB4:CD4"/>
    <mergeCell ref="CE4:CG4"/>
    <mergeCell ref="AN4:AN5"/>
    <mergeCell ref="AI4:AI5"/>
    <mergeCell ref="AD4:AD5"/>
    <mergeCell ref="Y4:Y5"/>
    <mergeCell ref="T4:T5"/>
    <mergeCell ref="O4:O5"/>
    <mergeCell ref="BD4:BE4"/>
    <mergeCell ref="AT3:AT5"/>
    <mergeCell ref="AU3:AU5"/>
    <mergeCell ref="AV3:AV5"/>
    <mergeCell ref="AN3:AR3"/>
    <mergeCell ref="AI3:AM3"/>
    <mergeCell ref="P4:Q4"/>
    <mergeCell ref="R4:S4"/>
    <mergeCell ref="AJ4:AK4"/>
    <mergeCell ref="AL4:AM4"/>
    <mergeCell ref="AO4:AP4"/>
    <mergeCell ref="AQ4:AR4"/>
    <mergeCell ref="AW3:BA3"/>
    <mergeCell ref="AW4:AW5"/>
    <mergeCell ref="AX4:AY4"/>
    <mergeCell ref="AZ4:BA4"/>
    <mergeCell ref="BD3:BG3"/>
    <mergeCell ref="C6:C8"/>
    <mergeCell ref="U4:V4"/>
    <mergeCell ref="W4:X4"/>
    <mergeCell ref="Z4:AA4"/>
    <mergeCell ref="AB4:AC4"/>
    <mergeCell ref="AE4:AF4"/>
    <mergeCell ref="AG4:AH4"/>
    <mergeCell ref="B3:B5"/>
    <mergeCell ref="C3:C5"/>
    <mergeCell ref="D3:D5"/>
    <mergeCell ref="E4:E5"/>
    <mergeCell ref="AD3:AH3"/>
    <mergeCell ref="Y3:AC3"/>
    <mergeCell ref="T3:X3"/>
    <mergeCell ref="O3:S3"/>
    <mergeCell ref="J3:N3"/>
    <mergeCell ref="E3:I3"/>
    <mergeCell ref="F4:G4"/>
    <mergeCell ref="H4:I4"/>
    <mergeCell ref="J4:J5"/>
    <mergeCell ref="K4:L4"/>
    <mergeCell ref="M4:N4"/>
    <mergeCell ref="B228:C230"/>
    <mergeCell ref="B9:B11"/>
    <mergeCell ref="C9:C11"/>
    <mergeCell ref="B12:B14"/>
    <mergeCell ref="C12:C14"/>
    <mergeCell ref="B222:B224"/>
    <mergeCell ref="C222:C224"/>
    <mergeCell ref="B225:B227"/>
    <mergeCell ref="C225:C227"/>
    <mergeCell ref="B24:B26"/>
    <mergeCell ref="C24:C26"/>
    <mergeCell ref="B15:B17"/>
    <mergeCell ref="C15:C17"/>
    <mergeCell ref="B18:B20"/>
    <mergeCell ref="C18:C20"/>
    <mergeCell ref="B21:B23"/>
    <mergeCell ref="C21:C23"/>
    <mergeCell ref="B48:B50"/>
    <mergeCell ref="C48:C50"/>
    <mergeCell ref="B27:B29"/>
    <mergeCell ref="C27:C29"/>
    <mergeCell ref="B30:B32"/>
    <mergeCell ref="B216:B218"/>
    <mergeCell ref="C216:C218"/>
    <mergeCell ref="B219:B221"/>
    <mergeCell ref="C219:C221"/>
    <mergeCell ref="B174:B176"/>
    <mergeCell ref="C174:C176"/>
    <mergeCell ref="B177:B179"/>
    <mergeCell ref="C177:C179"/>
    <mergeCell ref="B180:B182"/>
    <mergeCell ref="C180:C182"/>
    <mergeCell ref="B207:B209"/>
    <mergeCell ref="C207:C209"/>
    <mergeCell ref="B210:B212"/>
    <mergeCell ref="C210:C212"/>
    <mergeCell ref="B213:B215"/>
    <mergeCell ref="C213:C215"/>
    <mergeCell ref="B198:B200"/>
    <mergeCell ref="C198:C200"/>
    <mergeCell ref="B201:B203"/>
    <mergeCell ref="C201:C203"/>
    <mergeCell ref="B204:B206"/>
    <mergeCell ref="C204:C206"/>
    <mergeCell ref="B192:B194"/>
    <mergeCell ref="C192:C194"/>
    <mergeCell ref="B195:B197"/>
    <mergeCell ref="C195:C197"/>
    <mergeCell ref="B150:B152"/>
    <mergeCell ref="C150:C152"/>
    <mergeCell ref="B153:B155"/>
    <mergeCell ref="C153:C155"/>
    <mergeCell ref="B156:B158"/>
    <mergeCell ref="C156:C158"/>
    <mergeCell ref="B183:B185"/>
    <mergeCell ref="C183:C185"/>
    <mergeCell ref="B186:B188"/>
    <mergeCell ref="C186:C188"/>
    <mergeCell ref="B189:B191"/>
    <mergeCell ref="C189:C191"/>
    <mergeCell ref="B168:B170"/>
    <mergeCell ref="C168:C170"/>
    <mergeCell ref="B171:B173"/>
    <mergeCell ref="C171:C173"/>
    <mergeCell ref="B165:B167"/>
    <mergeCell ref="C165:C167"/>
    <mergeCell ref="B159:B161"/>
    <mergeCell ref="C159:C161"/>
    <mergeCell ref="B117:B119"/>
    <mergeCell ref="C117:C119"/>
    <mergeCell ref="B126:B128"/>
    <mergeCell ref="C126:C128"/>
    <mergeCell ref="B129:B131"/>
    <mergeCell ref="C129:C131"/>
    <mergeCell ref="B162:B164"/>
    <mergeCell ref="C162:C164"/>
    <mergeCell ref="B144:B146"/>
    <mergeCell ref="C144:C146"/>
    <mergeCell ref="B147:B149"/>
    <mergeCell ref="C147:C149"/>
    <mergeCell ref="B141:B143"/>
    <mergeCell ref="C141:C143"/>
    <mergeCell ref="B135:B137"/>
    <mergeCell ref="C135:C137"/>
    <mergeCell ref="B138:B140"/>
    <mergeCell ref="C138:C140"/>
    <mergeCell ref="B132:B134"/>
    <mergeCell ref="C132:C134"/>
    <mergeCell ref="B120:B122"/>
    <mergeCell ref="C120:C122"/>
    <mergeCell ref="B123:B125"/>
    <mergeCell ref="C123:C125"/>
    <mergeCell ref="B111:B113"/>
    <mergeCell ref="C111:C113"/>
    <mergeCell ref="B114:B116"/>
    <mergeCell ref="C114:C116"/>
    <mergeCell ref="B96:B98"/>
    <mergeCell ref="C96:C98"/>
    <mergeCell ref="B99:B101"/>
    <mergeCell ref="C99:C101"/>
    <mergeCell ref="B93:B95"/>
    <mergeCell ref="C93:C95"/>
    <mergeCell ref="B102:B104"/>
    <mergeCell ref="C102:C104"/>
    <mergeCell ref="B105:B107"/>
    <mergeCell ref="C105:C107"/>
    <mergeCell ref="B108:B110"/>
    <mergeCell ref="C108:C110"/>
    <mergeCell ref="B87:B89"/>
    <mergeCell ref="C87:C89"/>
    <mergeCell ref="B90:B92"/>
    <mergeCell ref="C90:C92"/>
    <mergeCell ref="B72:B74"/>
    <mergeCell ref="C72:C74"/>
    <mergeCell ref="B75:B77"/>
    <mergeCell ref="C75:C77"/>
    <mergeCell ref="B63:B65"/>
    <mergeCell ref="C63:C65"/>
    <mergeCell ref="B66:B68"/>
    <mergeCell ref="C66:C68"/>
    <mergeCell ref="B69:B71"/>
    <mergeCell ref="C69:C71"/>
    <mergeCell ref="B78:B80"/>
    <mergeCell ref="C78:C80"/>
    <mergeCell ref="B81:B83"/>
    <mergeCell ref="C81:C83"/>
    <mergeCell ref="B84:B86"/>
    <mergeCell ref="C84:C86"/>
    <mergeCell ref="CN3:CN5"/>
    <mergeCell ref="BC3:BC5"/>
    <mergeCell ref="BM3:BM5"/>
    <mergeCell ref="CA3:CA5"/>
    <mergeCell ref="B54:B56"/>
    <mergeCell ref="C54:C56"/>
    <mergeCell ref="B57:B59"/>
    <mergeCell ref="C57:C59"/>
    <mergeCell ref="B60:B62"/>
    <mergeCell ref="C60:C62"/>
    <mergeCell ref="B45:B47"/>
    <mergeCell ref="C45:C47"/>
    <mergeCell ref="C30:C32"/>
    <mergeCell ref="B33:B35"/>
    <mergeCell ref="C33:C35"/>
    <mergeCell ref="B36:B38"/>
    <mergeCell ref="C36:C38"/>
    <mergeCell ref="B39:B41"/>
    <mergeCell ref="C39:C41"/>
    <mergeCell ref="B42:B44"/>
    <mergeCell ref="C42:C44"/>
    <mergeCell ref="B51:B53"/>
    <mergeCell ref="C51:C53"/>
    <mergeCell ref="B6:B8"/>
  </mergeCells>
  <phoneticPr fontId="3"/>
  <pageMargins left="0.70866141732283472" right="0.19685039370078741" top="0.59055118110236227" bottom="0.59055118110236227" header="0.31496062992125984" footer="0.31496062992125984"/>
  <pageSetup paperSize="8" scale="75" fitToHeight="0" pageOrder="overThenDown" orientation="landscape" r:id="rId1"/>
  <headerFooter>
    <oddHeader>&amp;R&amp;"ＭＳ 明朝,標準"&amp;12医科･歯科健診受診傾向</oddHeader>
  </headerFooter>
  <rowBreaks count="3" manualBreakCount="3">
    <brk id="65" max="43" man="1"/>
    <brk id="125" max="43" man="1"/>
    <brk id="185" max="43" man="1"/>
  </rowBreaks>
  <colBreaks count="1" manualBreakCount="1">
    <brk id="24" max="229" man="1"/>
  </colBreaks>
  <ignoredErrors>
    <ignoredError sqref="AP6:AP7 AP227:AP230 AP8 AR8 AP9 AR9 AP10 AR10 AP11 AR11 AP12 AR12 AP13 AR13 AP14 AR14 AP15 AR15 AP16 AR16 AP17 AR17 AP18 AR18 AP19 AR19 AP20 AR20 AP21 AR21 AP22 AR22 AP23 AR23 AP24 AR24 AP25 AR25 AP26 AR26 AP27 AR27 AP28 AR28 AP29 AR29 AP30 AR30 AP31 AR31 AP32 AR32 AP33 AR33 AP34 AR34 AP35 AR35 AP36 AR36 AP37 AR37 AP38 AR38 AP39 AR39 AP40 AR40 AP41 AR41 AP42 AR42 AP43 AR43 AP44 AR44 AP45 AR45 AP46 AR46 AP47 AR47 AP48 AR48 AP49 AR49 AP50 AR50 AP51 AR51 AP52 AR52 AP53 AR53 AP54 AR54 AP55 AR55 AP56 AR56 AP57 AR57 AP58 AR58 AP59 AR59 AP60 AR60 AP61 AR61 AP62 AR62 AP63 AR63 AP64 AR64 AP65 AR65 AP66 AR66 AP67 AR67 AP68 AR68 AP69 AR69 AP70 AR70 AP71 AR71 AP72 AR72 AP73 AR73 AP74 AR74 AP75 AR75 AP76 AR76 AP77 AR77 AP78 AR78 AP79 AR79 AP80 AR80 AP81 AR81 AP82 AR82 AP83 AR83 AP84 AR84 AP85 AR85 AP86 AR86 AP87 AR87 AP88 AR88 AP89 AR89 AP90 AR90 AP91 AR91 AP92 AR92 AP93 AR93 AP94 AR94 AP95 AR95 AP96 AR96 AP97 AR97 AP98 AR98 AP99 AR99 AP100 AR100 AP101 AR101 AP102 AR102 AP103 AR103 AP104 AR104 AP105 AR105 AP106 AR106 AP107 AR107 AP108 AR108 AP109 AR109 AP110 AR110 AP111 AR111 AP112 AR112 AP113 AR113 AP114 AR114 AP115 AR115 AP116 AR116 AP117 AR117 AP118 AR118 AP119 AR119 AP120 AR120 AP121 AR121 AP122 AR122 AP123 AR123 AP124 AR124 AP125 AR125 AP126 AR126 AP127 AR127 AP128 AR128 AP129 AR129 AP130 AR130 AP131 AR131 AP132 AR132 AP133 AR133 AP134 AR134 AP135 AR135 AP136 AR136 AP137 AR137 AP138 AR138 AP139 AR139 AP140 AR140 AP141 AR141 AP142 AR142 AP143 AR143 AP144 AR144 AP145 AR145 AP146 AR146 AP147 AR147 AP148 AR148 AP149 AR149 AP150 AR150 AP151 AR151 AP152 AR152 AP153 AR153 AP154 AR154 AP155 AR155 AP156 AR156 AP157 AR157 AP158 AR158 AP159 AR159 AP160 AR160 AP161 AR161 AP162 AR162 AP163 AR163 AP164 AR164 AP165 AR165 AP166 AR166 AP167 AR167 AP168 AR168 AP169 AR169 AP170 AR170 AP171 AR171 AP172 AR172 AP173 AR173 AP174 AR174 AP175 AR175 AP176 AR176 AP177 AR177 AP178 AR178 AP179 AR179 AP180 AR180 AP181 AR181 AP182 AR182 AP183 AR183 AP184 AR184 AP185 AR185 AP186 AR186 AP187 AR187 AP188 AR188 AP189 AR189 AP190 AR190 AP191 AR191 AP192 AR192 AP193 AR193 AP194 AR194 AP195 AR195 AP196 AR196 AP197 AR197 AP198 AR198 AP199 AR199 AP200 AR200 AP201 AR201 AP202 AR202 AP203 AR203 AP204 AR204 AP205 AR205 AP206 AR206 AP207 AR207 AP208 AR208 AP209 AR209 AP210 AR210 AP211 AR211 AP212 AR212 AP213 AR213 AP214 AR214 AP215 AR215 AP216 AR216 AP217 AR217 AP218 AR218 AP219 AR219 AP220 AR220 AP221 AR221 AP222 AR222 AP223 AR223 AP224 AR224 AP225 AR225 AP226 AR226 AR227 G228:G230 I228:I230 L228:L230 N228:N230 Q228:Q230 S228:S230 V228:V230 X228:X230 AA228:AA230 AC228:AC230 AF228:AF230 AH228:AH230 AK228:AK230" formula="1"/>
    <ignoredError sqref="BD6:BK6 I6:I227 N6:N227 S6:S227 X6:X227 AC6:AC227 AH6:AH227 AM6 AQ6:AQ7 AM7 BD7:BK80 AO6 AO7" emptyCellReferenc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1:J3"/>
  <sheetViews>
    <sheetView showGridLines="0" zoomScaleNormal="100" zoomScaleSheetLayoutView="100" workbookViewId="0"/>
  </sheetViews>
  <sheetFormatPr defaultColWidth="9" defaultRowHeight="13.5"/>
  <cols>
    <col min="1" max="1" width="4.625" style="1" customWidth="1"/>
    <col min="2" max="9" width="15.375" style="1" customWidth="1"/>
    <col min="10" max="10" width="20.625" style="1" customWidth="1"/>
    <col min="11" max="11" width="6.5" style="1" customWidth="1"/>
    <col min="12" max="12" width="20.625" style="1" customWidth="1"/>
    <col min="13" max="13" width="5.625" style="1" customWidth="1"/>
    <col min="14" max="16384" width="9" style="1"/>
  </cols>
  <sheetData>
    <row r="1" spans="2:10" ht="16.5" customHeight="1">
      <c r="B1" s="1" t="s">
        <v>261</v>
      </c>
    </row>
    <row r="2" spans="2:10" ht="16.5" customHeight="1">
      <c r="B2" s="1" t="s">
        <v>263</v>
      </c>
    </row>
    <row r="3" spans="2:10" ht="16.5" customHeight="1">
      <c r="B3" s="1" t="s">
        <v>264</v>
      </c>
      <c r="J3" s="1" t="s">
        <v>152</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6565-B1D2-42C2-86A6-616C1180C961}">
  <sheetPr codeName="Sheet30"/>
  <dimension ref="B1:J82"/>
  <sheetViews>
    <sheetView showGridLines="0" zoomScaleNormal="100" zoomScaleSheetLayoutView="32" workbookViewId="0"/>
  </sheetViews>
  <sheetFormatPr defaultColWidth="9" defaultRowHeight="13.5"/>
  <cols>
    <col min="1" max="1" width="4.625" style="1" customWidth="1"/>
    <col min="2" max="9" width="15.375" style="1" customWidth="1"/>
    <col min="10" max="10" width="20.625" style="1" customWidth="1"/>
    <col min="11" max="11" width="6.5" style="1" customWidth="1"/>
    <col min="12" max="12" width="20.625" style="1" customWidth="1"/>
    <col min="13" max="13" width="5.625" style="1" customWidth="1"/>
    <col min="14" max="16384" width="9" style="1"/>
  </cols>
  <sheetData>
    <row r="1" spans="2:10" ht="16.5" customHeight="1">
      <c r="B1" s="1" t="s">
        <v>265</v>
      </c>
    </row>
    <row r="2" spans="2:10" ht="16.5" customHeight="1">
      <c r="B2" s="1" t="s">
        <v>263</v>
      </c>
    </row>
    <row r="3" spans="2:10" ht="16.5" customHeight="1">
      <c r="B3" s="1" t="s">
        <v>264</v>
      </c>
      <c r="J3" s="1" t="s">
        <v>152</v>
      </c>
    </row>
    <row r="80" spans="2:2" ht="16.5" customHeight="1">
      <c r="B80" s="1" t="s">
        <v>266</v>
      </c>
    </row>
    <row r="81" spans="2:10" ht="16.5" customHeight="1">
      <c r="B81" s="1" t="s">
        <v>263</v>
      </c>
    </row>
    <row r="82" spans="2:10" ht="16.5" customHeight="1">
      <c r="B82" s="1" t="s">
        <v>264</v>
      </c>
      <c r="J82" s="1" t="s">
        <v>152</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rowBreaks count="1" manualBreakCount="1">
    <brk id="79" max="2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018D-B55A-4762-84A8-DC215A5F9F5C}">
  <dimension ref="A1:N90"/>
  <sheetViews>
    <sheetView showGridLines="0" zoomScaleNormal="100" zoomScaleSheetLayoutView="100" workbookViewId="0"/>
  </sheetViews>
  <sheetFormatPr defaultColWidth="9" defaultRowHeight="13.5"/>
  <cols>
    <col min="1" max="1" width="4.625" style="30" customWidth="1"/>
    <col min="2" max="2" width="6.125" style="30" customWidth="1"/>
    <col min="3" max="12" width="16.625" style="30" customWidth="1"/>
    <col min="13" max="13" width="9" style="30"/>
    <col min="14" max="14" width="12.5" style="30" customWidth="1"/>
    <col min="15" max="16384" width="9" style="30"/>
  </cols>
  <sheetData>
    <row r="1" spans="1:12" ht="16.5" customHeight="1">
      <c r="B1" s="1" t="s">
        <v>316</v>
      </c>
    </row>
    <row r="2" spans="1:12" ht="16.5" customHeight="1">
      <c r="B2" s="1" t="s">
        <v>157</v>
      </c>
    </row>
    <row r="3" spans="1:12" ht="18" customHeight="1">
      <c r="A3" s="1"/>
      <c r="B3" s="326" t="s">
        <v>317</v>
      </c>
      <c r="C3" s="326"/>
      <c r="D3" s="331" t="s">
        <v>149</v>
      </c>
      <c r="E3" s="352" t="s">
        <v>318</v>
      </c>
      <c r="F3" s="353"/>
      <c r="G3" s="353"/>
      <c r="H3" s="324"/>
      <c r="I3" s="352" t="s">
        <v>319</v>
      </c>
      <c r="J3" s="353"/>
      <c r="K3" s="353"/>
      <c r="L3" s="324"/>
    </row>
    <row r="4" spans="1:12" ht="42" customHeight="1">
      <c r="B4" s="326"/>
      <c r="C4" s="326"/>
      <c r="D4" s="332"/>
      <c r="E4" s="41" t="s">
        <v>300</v>
      </c>
      <c r="F4" s="151" t="s">
        <v>301</v>
      </c>
      <c r="G4" s="152" t="s">
        <v>302</v>
      </c>
      <c r="H4" s="152" t="s">
        <v>303</v>
      </c>
      <c r="I4" s="41" t="s">
        <v>300</v>
      </c>
      <c r="J4" s="151" t="s">
        <v>301</v>
      </c>
      <c r="K4" s="152" t="s">
        <v>302</v>
      </c>
      <c r="L4" s="152" t="s">
        <v>303</v>
      </c>
    </row>
    <row r="5" spans="1:12" ht="35.450000000000003" customHeight="1">
      <c r="B5" s="327" t="s">
        <v>320</v>
      </c>
      <c r="C5" s="328"/>
      <c r="D5" s="81">
        <f>市区町村別_歯科健診受診状況別一人当たりの医療費!BP228</f>
        <v>161103</v>
      </c>
      <c r="E5" s="153">
        <f>市区町村別_歯科健診受診状況別一人当たりの医療費!BQ228</f>
        <v>2401758290</v>
      </c>
      <c r="F5" s="73">
        <f>市区町村別_歯科健診受診状況別一人当たりの医療費!BR228</f>
        <v>39786</v>
      </c>
      <c r="G5" s="154">
        <f>市区町村別_歯科健診受診状況別一人当たりの医療費!BS228</f>
        <v>0.24696001936649226</v>
      </c>
      <c r="H5" s="73">
        <f>市区町村別_歯科健診受診状況別一人当たりの医療費!BT228</f>
        <v>60366.920273463031</v>
      </c>
      <c r="I5" s="153">
        <f>市区町村別_歯科健診受診状況別一人当たりの医療費!BU228</f>
        <v>325285769</v>
      </c>
      <c r="J5" s="73">
        <f>市区町村別_歯科健診受診状況別一人当たりの医療費!BV228</f>
        <v>1174</v>
      </c>
      <c r="K5" s="154">
        <f>市区町村別_歯科健診受診状況別一人当たりの医療費!BW228</f>
        <v>7.2872634277449831E-3</v>
      </c>
      <c r="L5" s="73">
        <f>市区町村別_歯科健診受診状況別一人当たりの医療費!BX228</f>
        <v>277074.76064735948</v>
      </c>
    </row>
    <row r="6" spans="1:12" ht="35.450000000000003" customHeight="1" thickBot="1">
      <c r="B6" s="329" t="s">
        <v>321</v>
      </c>
      <c r="C6" s="330"/>
      <c r="D6" s="81">
        <f>市区町村別_歯科健診受診状況別一人当たりの医療費!BP229</f>
        <v>1161614</v>
      </c>
      <c r="E6" s="153">
        <f>市区町村別_歯科健診受診状況別一人当たりの医療費!BQ229</f>
        <v>18569649357</v>
      </c>
      <c r="F6" s="73">
        <f>市区町村別_歯科健診受診状況別一人当たりの医療費!BR229</f>
        <v>289393</v>
      </c>
      <c r="G6" s="154">
        <f>市区町村別_歯科健診受診状況別一人当たりの医療費!BS229</f>
        <v>0.24913008968555819</v>
      </c>
      <c r="H6" s="73">
        <f>市区町村別_歯科健診受診状況別一人当たりの医療費!BT229</f>
        <v>64167.583034143878</v>
      </c>
      <c r="I6" s="153">
        <f>市区町村別_歯科健診受診状況別一人当たりの医療費!BU229</f>
        <v>9964375845</v>
      </c>
      <c r="J6" s="73">
        <f>市区町村別_歯科健診受診状況別一人当たりの医療費!BV229</f>
        <v>23203</v>
      </c>
      <c r="K6" s="154">
        <f>市区町村別_歯科健診受診状況別一人当たりの医療費!BW229</f>
        <v>1.9974793692224782E-2</v>
      </c>
      <c r="L6" s="73">
        <f>市区町村別_歯科健診受診状況別一人当たりの医療費!BX229</f>
        <v>429443.42735853122</v>
      </c>
    </row>
    <row r="7" spans="1:12" ht="35.450000000000003" customHeight="1" thickTop="1">
      <c r="B7" s="323" t="s">
        <v>67</v>
      </c>
      <c r="C7" s="323"/>
      <c r="D7" s="74">
        <f>市区町村別_歯科健診受診状況別一人当たりの医療費!BP230</f>
        <v>1322717</v>
      </c>
      <c r="E7" s="155">
        <f>市区町村別_歯科健診受診状況別一人当たりの医療費!BQ230</f>
        <v>20971407647</v>
      </c>
      <c r="F7" s="74">
        <f>市区町村別_歯科健診受診状況別一人当たりの医療費!BR230</f>
        <v>329179</v>
      </c>
      <c r="G7" s="156">
        <f>市区町村別_歯科健診受診状況別一人当たりの医療費!BS230</f>
        <v>0.24886578156930017</v>
      </c>
      <c r="H7" s="74">
        <f>市区町村別_歯科健診受診状況別一人当たりの医療費!BT230</f>
        <v>63708.218467763742</v>
      </c>
      <c r="I7" s="155">
        <f>市区町村別_歯科健診受診状況別一人当たりの医療費!BU230</f>
        <v>10289661614</v>
      </c>
      <c r="J7" s="74">
        <f>市区町村別_歯科健診受診状況別一人当たりの医療費!BV230</f>
        <v>24377</v>
      </c>
      <c r="K7" s="157">
        <f>市区町村別_歯科健診受診状況別一人当たりの医療費!BW230</f>
        <v>1.8429490208411926E-2</v>
      </c>
      <c r="L7" s="74">
        <f>市区町村別_歯科健診受診状況別一人当たりの医療費!BX230</f>
        <v>422105.32936784672</v>
      </c>
    </row>
    <row r="8" spans="1:12" ht="13.5" customHeight="1">
      <c r="B8" s="111" t="s">
        <v>294</v>
      </c>
      <c r="C8" s="33"/>
      <c r="D8" s="33"/>
      <c r="E8" s="32"/>
      <c r="F8" s="31"/>
      <c r="I8" s="32"/>
      <c r="J8" s="31"/>
    </row>
    <row r="9" spans="1:12" ht="13.5" customHeight="1">
      <c r="B9" s="5" t="s">
        <v>286</v>
      </c>
      <c r="C9" s="33"/>
      <c r="D9" s="33"/>
      <c r="E9" s="32"/>
      <c r="F9" s="31"/>
      <c r="I9" s="32"/>
      <c r="J9" s="31"/>
    </row>
    <row r="10" spans="1:12" ht="13.5" customHeight="1">
      <c r="B10" s="6" t="s">
        <v>349</v>
      </c>
      <c r="C10" s="33"/>
      <c r="D10" s="33"/>
      <c r="E10" s="32"/>
      <c r="F10" s="31"/>
      <c r="I10" s="32"/>
      <c r="J10" s="31"/>
    </row>
    <row r="11" spans="1:12" ht="13.5" customHeight="1">
      <c r="B11" s="34" t="s">
        <v>342</v>
      </c>
      <c r="C11" s="33"/>
      <c r="D11" s="33"/>
      <c r="E11" s="32"/>
      <c r="F11" s="31"/>
      <c r="I11" s="32"/>
      <c r="J11" s="31"/>
    </row>
    <row r="12" spans="1:12" ht="13.5" customHeight="1">
      <c r="B12" s="34" t="s">
        <v>343</v>
      </c>
      <c r="C12" s="33"/>
      <c r="D12" s="33"/>
      <c r="E12" s="32"/>
      <c r="F12" s="31"/>
      <c r="I12" s="32"/>
      <c r="J12" s="31"/>
    </row>
    <row r="13" spans="1:12">
      <c r="B13" s="86" t="s">
        <v>352</v>
      </c>
      <c r="C13" s="36"/>
    </row>
    <row r="14" spans="1:12">
      <c r="B14" s="34"/>
      <c r="C14" s="36"/>
      <c r="D14" s="86"/>
    </row>
    <row r="15" spans="1:12">
      <c r="B15" s="34"/>
      <c r="C15" s="36"/>
      <c r="D15" s="36"/>
    </row>
    <row r="16" spans="1:12" ht="16.5" customHeight="1">
      <c r="B16" s="1" t="s">
        <v>322</v>
      </c>
    </row>
    <row r="17" spans="2:14" ht="16.5" customHeight="1">
      <c r="B17" s="1" t="s">
        <v>157</v>
      </c>
    </row>
    <row r="18" spans="2:14">
      <c r="N18" s="79" t="s">
        <v>164</v>
      </c>
    </row>
    <row r="19" spans="2:14">
      <c r="N19" s="79" t="s">
        <v>323</v>
      </c>
    </row>
    <row r="20" spans="2:14">
      <c r="N20" s="79"/>
    </row>
    <row r="47" spans="2:2" ht="15.75" customHeight="1"/>
    <row r="48" spans="2:2">
      <c r="B48" s="111" t="s">
        <v>294</v>
      </c>
    </row>
    <row r="49" spans="2:14" ht="13.5" customHeight="1">
      <c r="B49" s="5" t="s">
        <v>286</v>
      </c>
      <c r="C49" s="33"/>
      <c r="D49" s="33"/>
      <c r="E49" s="32"/>
      <c r="F49" s="31"/>
      <c r="I49" s="32"/>
      <c r="J49" s="31"/>
    </row>
    <row r="50" spans="2:14" ht="13.5" customHeight="1">
      <c r="B50" s="6" t="s">
        <v>349</v>
      </c>
      <c r="C50" s="33"/>
      <c r="D50" s="33"/>
      <c r="E50" s="32"/>
      <c r="F50" s="31"/>
      <c r="I50" s="32"/>
      <c r="J50" s="31"/>
    </row>
    <row r="51" spans="2:14" ht="13.5" customHeight="1">
      <c r="B51" s="34" t="s">
        <v>342</v>
      </c>
      <c r="C51" s="33"/>
      <c r="D51" s="33"/>
      <c r="E51" s="32"/>
      <c r="F51" s="31"/>
      <c r="I51" s="32"/>
      <c r="J51" s="31"/>
    </row>
    <row r="52" spans="2:14">
      <c r="B52" s="34"/>
      <c r="C52" s="36"/>
      <c r="D52" s="36"/>
    </row>
    <row r="53" spans="2:14">
      <c r="B53" s="34"/>
      <c r="C53" s="36"/>
      <c r="D53" s="36"/>
    </row>
    <row r="54" spans="2:14" ht="16.5" customHeight="1">
      <c r="B54" s="1" t="s">
        <v>324</v>
      </c>
    </row>
    <row r="55" spans="2:14" ht="16.5" customHeight="1">
      <c r="B55" s="1" t="s">
        <v>157</v>
      </c>
    </row>
    <row r="56" spans="2:14">
      <c r="N56" s="79" t="s">
        <v>164</v>
      </c>
    </row>
    <row r="57" spans="2:14">
      <c r="N57" s="79" t="s">
        <v>323</v>
      </c>
    </row>
    <row r="58" spans="2:14">
      <c r="N58" s="79"/>
    </row>
    <row r="85" spans="2:10" ht="15.75" customHeight="1"/>
    <row r="86" spans="2:10">
      <c r="B86" s="111" t="s">
        <v>294</v>
      </c>
    </row>
    <row r="87" spans="2:10" ht="13.5" customHeight="1">
      <c r="B87" s="5" t="s">
        <v>286</v>
      </c>
      <c r="C87" s="33"/>
      <c r="D87" s="33"/>
      <c r="E87" s="32"/>
      <c r="F87" s="31"/>
      <c r="I87" s="32"/>
      <c r="J87" s="31"/>
    </row>
    <row r="88" spans="2:10" ht="13.5" customHeight="1">
      <c r="B88" s="6" t="s">
        <v>349</v>
      </c>
      <c r="C88" s="33"/>
      <c r="D88" s="33"/>
      <c r="E88" s="32"/>
      <c r="F88" s="31"/>
      <c r="I88" s="32"/>
      <c r="J88" s="31"/>
    </row>
    <row r="89" spans="2:10" ht="13.5" customHeight="1">
      <c r="B89" s="34" t="s">
        <v>343</v>
      </c>
      <c r="C89" s="33"/>
      <c r="D89" s="33"/>
      <c r="E89" s="32"/>
      <c r="F89" s="31"/>
      <c r="I89" s="32"/>
      <c r="J89" s="31"/>
    </row>
    <row r="90" spans="2:10">
      <c r="B90" s="86" t="s">
        <v>352</v>
      </c>
      <c r="C90" s="36"/>
    </row>
  </sheetData>
  <mergeCells count="7">
    <mergeCell ref="B7:C7"/>
    <mergeCell ref="B3:C4"/>
    <mergeCell ref="D3:D4"/>
    <mergeCell ref="E3:H3"/>
    <mergeCell ref="I3:L3"/>
    <mergeCell ref="B5:C5"/>
    <mergeCell ref="B6:C6"/>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rowBreaks count="1" manualBreakCount="1">
    <brk id="52" max="1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58221-7572-4693-804C-FC9FEC796D56}">
  <dimension ref="A1:CL231"/>
  <sheetViews>
    <sheetView showGridLines="0" zoomScaleNormal="100" zoomScaleSheetLayoutView="100" workbookViewId="0"/>
  </sheetViews>
  <sheetFormatPr defaultColWidth="9" defaultRowHeight="13.5"/>
  <cols>
    <col min="1" max="1" width="4.625" style="1" customWidth="1"/>
    <col min="2" max="2" width="3.125" style="1" customWidth="1"/>
    <col min="3" max="3" width="25.625" style="1" customWidth="1"/>
    <col min="4" max="4" width="33.625" style="1" customWidth="1"/>
    <col min="5" max="77" width="10.625" style="1" customWidth="1"/>
    <col min="78" max="78" width="9" style="1"/>
    <col min="79" max="79" width="14.125" style="1" customWidth="1"/>
    <col min="80" max="83" width="9.625" style="1" customWidth="1"/>
    <col min="84" max="84" width="9" style="1"/>
    <col min="85" max="85" width="16.125" style="1" bestFit="1" customWidth="1"/>
    <col min="86" max="89" width="9.625" style="1" customWidth="1"/>
    <col min="90" max="16384" width="9" style="1"/>
  </cols>
  <sheetData>
    <row r="1" spans="1:90" ht="16.5" customHeight="1">
      <c r="B1" s="1" t="s">
        <v>325</v>
      </c>
    </row>
    <row r="2" spans="1:90" ht="16.5" customHeight="1">
      <c r="B2" s="1" t="s">
        <v>262</v>
      </c>
      <c r="CA2" s="2" t="s">
        <v>124</v>
      </c>
      <c r="CG2" s="2" t="s">
        <v>124</v>
      </c>
    </row>
    <row r="3" spans="1:90" ht="16.5" customHeight="1">
      <c r="B3" s="357"/>
      <c r="C3" s="316" t="s">
        <v>133</v>
      </c>
      <c r="D3" s="316" t="s">
        <v>340</v>
      </c>
      <c r="E3" s="336" t="s">
        <v>58</v>
      </c>
      <c r="F3" s="337"/>
      <c r="G3" s="337"/>
      <c r="H3" s="337"/>
      <c r="I3" s="337"/>
      <c r="J3" s="337"/>
      <c r="K3" s="337"/>
      <c r="L3" s="337"/>
      <c r="M3" s="338"/>
      <c r="N3" s="336" t="s">
        <v>59</v>
      </c>
      <c r="O3" s="337"/>
      <c r="P3" s="337"/>
      <c r="Q3" s="337"/>
      <c r="R3" s="337"/>
      <c r="S3" s="337"/>
      <c r="T3" s="337"/>
      <c r="U3" s="337"/>
      <c r="V3" s="338"/>
      <c r="W3" s="336" t="s">
        <v>60</v>
      </c>
      <c r="X3" s="337"/>
      <c r="Y3" s="337"/>
      <c r="Z3" s="337"/>
      <c r="AA3" s="337"/>
      <c r="AB3" s="337"/>
      <c r="AC3" s="337"/>
      <c r="AD3" s="337"/>
      <c r="AE3" s="338"/>
      <c r="AF3" s="336" t="s">
        <v>61</v>
      </c>
      <c r="AG3" s="337"/>
      <c r="AH3" s="337"/>
      <c r="AI3" s="337"/>
      <c r="AJ3" s="337"/>
      <c r="AK3" s="337"/>
      <c r="AL3" s="337"/>
      <c r="AM3" s="337"/>
      <c r="AN3" s="338"/>
      <c r="AO3" s="336" t="s">
        <v>62</v>
      </c>
      <c r="AP3" s="337"/>
      <c r="AQ3" s="337"/>
      <c r="AR3" s="337"/>
      <c r="AS3" s="337"/>
      <c r="AT3" s="337"/>
      <c r="AU3" s="337"/>
      <c r="AV3" s="337"/>
      <c r="AW3" s="338"/>
      <c r="AX3" s="336" t="s">
        <v>63</v>
      </c>
      <c r="AY3" s="337"/>
      <c r="AZ3" s="337"/>
      <c r="BA3" s="337"/>
      <c r="BB3" s="337"/>
      <c r="BC3" s="337"/>
      <c r="BD3" s="337"/>
      <c r="BE3" s="337"/>
      <c r="BF3" s="338"/>
      <c r="BG3" s="336" t="s">
        <v>64</v>
      </c>
      <c r="BH3" s="337"/>
      <c r="BI3" s="337"/>
      <c r="BJ3" s="337"/>
      <c r="BK3" s="337"/>
      <c r="BL3" s="337"/>
      <c r="BM3" s="337"/>
      <c r="BN3" s="337"/>
      <c r="BO3" s="338"/>
      <c r="BP3" s="336" t="s">
        <v>57</v>
      </c>
      <c r="BQ3" s="337"/>
      <c r="BR3" s="337"/>
      <c r="BS3" s="337"/>
      <c r="BT3" s="337"/>
      <c r="BU3" s="337"/>
      <c r="BV3" s="337"/>
      <c r="BW3" s="337"/>
      <c r="BX3" s="338"/>
      <c r="BY3" s="70"/>
      <c r="CA3" s="262" t="s">
        <v>133</v>
      </c>
      <c r="CB3" s="310" t="s">
        <v>320</v>
      </c>
      <c r="CC3" s="311"/>
      <c r="CD3" s="310" t="s">
        <v>326</v>
      </c>
      <c r="CE3" s="314"/>
      <c r="CG3" s="262" t="s">
        <v>239</v>
      </c>
      <c r="CH3" s="310" t="s">
        <v>320</v>
      </c>
      <c r="CI3" s="311"/>
      <c r="CJ3" s="265" t="s">
        <v>326</v>
      </c>
      <c r="CK3" s="265"/>
      <c r="CL3" s="2"/>
    </row>
    <row r="4" spans="1:90" ht="16.5" customHeight="1">
      <c r="B4" s="357"/>
      <c r="C4" s="316"/>
      <c r="D4" s="316"/>
      <c r="E4" s="317" t="s">
        <v>146</v>
      </c>
      <c r="F4" s="300" t="s">
        <v>318</v>
      </c>
      <c r="G4" s="301"/>
      <c r="H4" s="301"/>
      <c r="I4" s="302"/>
      <c r="J4" s="300" t="s">
        <v>319</v>
      </c>
      <c r="K4" s="301"/>
      <c r="L4" s="301"/>
      <c r="M4" s="302"/>
      <c r="N4" s="317" t="s">
        <v>146</v>
      </c>
      <c r="O4" s="300" t="s">
        <v>318</v>
      </c>
      <c r="P4" s="301"/>
      <c r="Q4" s="301"/>
      <c r="R4" s="302"/>
      <c r="S4" s="300" t="s">
        <v>319</v>
      </c>
      <c r="T4" s="301"/>
      <c r="U4" s="301"/>
      <c r="V4" s="302"/>
      <c r="W4" s="317" t="s">
        <v>146</v>
      </c>
      <c r="X4" s="300" t="s">
        <v>318</v>
      </c>
      <c r="Y4" s="301"/>
      <c r="Z4" s="301"/>
      <c r="AA4" s="302"/>
      <c r="AB4" s="300" t="s">
        <v>319</v>
      </c>
      <c r="AC4" s="301"/>
      <c r="AD4" s="301"/>
      <c r="AE4" s="302"/>
      <c r="AF4" s="317" t="s">
        <v>146</v>
      </c>
      <c r="AG4" s="300" t="s">
        <v>318</v>
      </c>
      <c r="AH4" s="301"/>
      <c r="AI4" s="301"/>
      <c r="AJ4" s="302"/>
      <c r="AK4" s="300" t="s">
        <v>319</v>
      </c>
      <c r="AL4" s="301"/>
      <c r="AM4" s="301"/>
      <c r="AN4" s="302"/>
      <c r="AO4" s="317" t="s">
        <v>146</v>
      </c>
      <c r="AP4" s="300" t="s">
        <v>318</v>
      </c>
      <c r="AQ4" s="301"/>
      <c r="AR4" s="301"/>
      <c r="AS4" s="302"/>
      <c r="AT4" s="300" t="s">
        <v>319</v>
      </c>
      <c r="AU4" s="301"/>
      <c r="AV4" s="301"/>
      <c r="AW4" s="302"/>
      <c r="AX4" s="317" t="s">
        <v>146</v>
      </c>
      <c r="AY4" s="300" t="s">
        <v>318</v>
      </c>
      <c r="AZ4" s="301"/>
      <c r="BA4" s="301"/>
      <c r="BB4" s="302"/>
      <c r="BC4" s="300" t="s">
        <v>319</v>
      </c>
      <c r="BD4" s="301"/>
      <c r="BE4" s="301"/>
      <c r="BF4" s="302"/>
      <c r="BG4" s="317" t="s">
        <v>146</v>
      </c>
      <c r="BH4" s="300" t="s">
        <v>318</v>
      </c>
      <c r="BI4" s="301"/>
      <c r="BJ4" s="301"/>
      <c r="BK4" s="302"/>
      <c r="BL4" s="300" t="s">
        <v>319</v>
      </c>
      <c r="BM4" s="301"/>
      <c r="BN4" s="301"/>
      <c r="BO4" s="302"/>
      <c r="BP4" s="317" t="s">
        <v>146</v>
      </c>
      <c r="BQ4" s="300" t="s">
        <v>318</v>
      </c>
      <c r="BR4" s="301"/>
      <c r="BS4" s="301"/>
      <c r="BT4" s="302"/>
      <c r="BU4" s="300" t="s">
        <v>319</v>
      </c>
      <c r="BV4" s="301"/>
      <c r="BW4" s="301"/>
      <c r="BX4" s="302"/>
      <c r="BY4" s="67"/>
      <c r="CA4" s="263"/>
      <c r="CB4" s="158" t="s">
        <v>327</v>
      </c>
      <c r="CC4" s="158" t="s">
        <v>328</v>
      </c>
      <c r="CD4" s="158" t="s">
        <v>327</v>
      </c>
      <c r="CE4" s="159" t="s">
        <v>328</v>
      </c>
      <c r="CG4" s="263"/>
      <c r="CH4" s="158" t="s">
        <v>327</v>
      </c>
      <c r="CI4" s="158" t="s">
        <v>328</v>
      </c>
      <c r="CJ4" s="159" t="s">
        <v>327</v>
      </c>
      <c r="CK4" s="159" t="s">
        <v>328</v>
      </c>
      <c r="CL4" s="2"/>
    </row>
    <row r="5" spans="1:90" ht="50.1" customHeight="1">
      <c r="B5" s="357"/>
      <c r="C5" s="316"/>
      <c r="D5" s="316"/>
      <c r="E5" s="319"/>
      <c r="F5" s="41" t="s">
        <v>300</v>
      </c>
      <c r="G5" s="151" t="s">
        <v>301</v>
      </c>
      <c r="H5" s="152" t="s">
        <v>302</v>
      </c>
      <c r="I5" s="152" t="s">
        <v>308</v>
      </c>
      <c r="J5" s="41" t="s">
        <v>300</v>
      </c>
      <c r="K5" s="151" t="s">
        <v>301</v>
      </c>
      <c r="L5" s="152" t="s">
        <v>302</v>
      </c>
      <c r="M5" s="152" t="s">
        <v>308</v>
      </c>
      <c r="N5" s="319"/>
      <c r="O5" s="41" t="s">
        <v>300</v>
      </c>
      <c r="P5" s="256" t="s">
        <v>301</v>
      </c>
      <c r="Q5" s="152" t="s">
        <v>302</v>
      </c>
      <c r="R5" s="152" t="s">
        <v>308</v>
      </c>
      <c r="S5" s="41" t="s">
        <v>300</v>
      </c>
      <c r="T5" s="256" t="s">
        <v>301</v>
      </c>
      <c r="U5" s="152" t="s">
        <v>302</v>
      </c>
      <c r="V5" s="152" t="s">
        <v>308</v>
      </c>
      <c r="W5" s="319"/>
      <c r="X5" s="41" t="s">
        <v>300</v>
      </c>
      <c r="Y5" s="151" t="s">
        <v>301</v>
      </c>
      <c r="Z5" s="152" t="s">
        <v>302</v>
      </c>
      <c r="AA5" s="152" t="s">
        <v>308</v>
      </c>
      <c r="AB5" s="41" t="s">
        <v>300</v>
      </c>
      <c r="AC5" s="151" t="s">
        <v>301</v>
      </c>
      <c r="AD5" s="152" t="s">
        <v>302</v>
      </c>
      <c r="AE5" s="152" t="s">
        <v>308</v>
      </c>
      <c r="AF5" s="319"/>
      <c r="AG5" s="41" t="s">
        <v>300</v>
      </c>
      <c r="AH5" s="256" t="s">
        <v>301</v>
      </c>
      <c r="AI5" s="152" t="s">
        <v>302</v>
      </c>
      <c r="AJ5" s="152" t="s">
        <v>308</v>
      </c>
      <c r="AK5" s="41" t="s">
        <v>300</v>
      </c>
      <c r="AL5" s="256" t="s">
        <v>301</v>
      </c>
      <c r="AM5" s="152" t="s">
        <v>302</v>
      </c>
      <c r="AN5" s="152" t="s">
        <v>308</v>
      </c>
      <c r="AO5" s="319"/>
      <c r="AP5" s="41" t="s">
        <v>300</v>
      </c>
      <c r="AQ5" s="151" t="s">
        <v>301</v>
      </c>
      <c r="AR5" s="152" t="s">
        <v>302</v>
      </c>
      <c r="AS5" s="152" t="s">
        <v>308</v>
      </c>
      <c r="AT5" s="41" t="s">
        <v>300</v>
      </c>
      <c r="AU5" s="151" t="s">
        <v>301</v>
      </c>
      <c r="AV5" s="152" t="s">
        <v>302</v>
      </c>
      <c r="AW5" s="152" t="s">
        <v>308</v>
      </c>
      <c r="AX5" s="319"/>
      <c r="AY5" s="41" t="s">
        <v>300</v>
      </c>
      <c r="AZ5" s="256" t="s">
        <v>301</v>
      </c>
      <c r="BA5" s="152" t="s">
        <v>302</v>
      </c>
      <c r="BB5" s="152" t="s">
        <v>308</v>
      </c>
      <c r="BC5" s="41" t="s">
        <v>300</v>
      </c>
      <c r="BD5" s="256" t="s">
        <v>301</v>
      </c>
      <c r="BE5" s="152" t="s">
        <v>302</v>
      </c>
      <c r="BF5" s="152" t="s">
        <v>308</v>
      </c>
      <c r="BG5" s="319"/>
      <c r="BH5" s="41" t="s">
        <v>300</v>
      </c>
      <c r="BI5" s="151" t="s">
        <v>301</v>
      </c>
      <c r="BJ5" s="152" t="s">
        <v>302</v>
      </c>
      <c r="BK5" s="152" t="s">
        <v>308</v>
      </c>
      <c r="BL5" s="41" t="s">
        <v>300</v>
      </c>
      <c r="BM5" s="151" t="s">
        <v>301</v>
      </c>
      <c r="BN5" s="152" t="s">
        <v>302</v>
      </c>
      <c r="BO5" s="152" t="s">
        <v>308</v>
      </c>
      <c r="BP5" s="319"/>
      <c r="BQ5" s="41" t="s">
        <v>300</v>
      </c>
      <c r="BR5" s="151" t="s">
        <v>301</v>
      </c>
      <c r="BS5" s="152" t="s">
        <v>302</v>
      </c>
      <c r="BT5" s="152" t="s">
        <v>308</v>
      </c>
      <c r="BU5" s="41" t="s">
        <v>300</v>
      </c>
      <c r="BV5" s="151" t="s">
        <v>301</v>
      </c>
      <c r="BW5" s="152" t="s">
        <v>302</v>
      </c>
      <c r="BX5" s="152" t="s">
        <v>308</v>
      </c>
      <c r="BY5" s="138"/>
      <c r="CA5" s="264"/>
      <c r="CB5" s="75" t="s">
        <v>309</v>
      </c>
      <c r="CC5" s="75" t="s">
        <v>309</v>
      </c>
      <c r="CD5" s="75" t="s">
        <v>309</v>
      </c>
      <c r="CE5" s="75" t="s">
        <v>309</v>
      </c>
      <c r="CG5" s="264"/>
      <c r="CH5" s="75" t="s">
        <v>309</v>
      </c>
      <c r="CI5" s="75" t="s">
        <v>309</v>
      </c>
      <c r="CJ5" s="75" t="s">
        <v>309</v>
      </c>
      <c r="CK5" s="75" t="s">
        <v>309</v>
      </c>
      <c r="CL5" s="2"/>
    </row>
    <row r="6" spans="1:90" ht="13.5" customHeight="1">
      <c r="A6" s="55"/>
      <c r="B6" s="282">
        <v>1</v>
      </c>
      <c r="C6" s="343" t="s">
        <v>50</v>
      </c>
      <c r="D6" s="54" t="s">
        <v>329</v>
      </c>
      <c r="E6" s="175">
        <v>48</v>
      </c>
      <c r="F6" s="176">
        <v>159272</v>
      </c>
      <c r="G6" s="201">
        <v>7</v>
      </c>
      <c r="H6" s="194">
        <f>IFERROR(G6/E6,"-")</f>
        <v>0.14583333333333334</v>
      </c>
      <c r="I6" s="176">
        <f>IFERROR(F6/G6,"-")</f>
        <v>22753.142857142859</v>
      </c>
      <c r="J6" s="176">
        <v>0</v>
      </c>
      <c r="K6" s="201">
        <v>0</v>
      </c>
      <c r="L6" s="194">
        <f>IFERROR(K6/E6,"-")</f>
        <v>0</v>
      </c>
      <c r="M6" s="176" t="str">
        <f>IFERROR(J6/K6,"-")</f>
        <v>-</v>
      </c>
      <c r="N6" s="175">
        <v>114</v>
      </c>
      <c r="O6" s="176">
        <v>2071453</v>
      </c>
      <c r="P6" s="201">
        <v>39</v>
      </c>
      <c r="Q6" s="194">
        <f>IFERROR(P6/N6,"-")</f>
        <v>0.34210526315789475</v>
      </c>
      <c r="R6" s="176">
        <f>IFERROR(O6/P6,"-")</f>
        <v>53114.179487179485</v>
      </c>
      <c r="S6" s="176">
        <v>0</v>
      </c>
      <c r="T6" s="201">
        <v>0</v>
      </c>
      <c r="U6" s="194">
        <f>IFERROR(T6/N6,"-")</f>
        <v>0</v>
      </c>
      <c r="V6" s="201" t="str">
        <f>IFERROR(S6/T6,"-")</f>
        <v>-</v>
      </c>
      <c r="W6" s="175">
        <v>15824</v>
      </c>
      <c r="X6" s="176">
        <v>246553525</v>
      </c>
      <c r="Y6" s="201">
        <v>3479</v>
      </c>
      <c r="Z6" s="194">
        <f>IFERROR(Y6/W6,"-")</f>
        <v>0.21985591506572294</v>
      </c>
      <c r="AA6" s="176">
        <f>IFERROR(X6/Y6,"-")</f>
        <v>70869.078758263873</v>
      </c>
      <c r="AB6" s="176">
        <v>12228589</v>
      </c>
      <c r="AC6" s="201">
        <v>67</v>
      </c>
      <c r="AD6" s="194">
        <f>IFERROR(AC6/W6,"-")</f>
        <v>4.2340748230535897E-3</v>
      </c>
      <c r="AE6" s="176">
        <f>IFERROR(AB6/AC6,"-")</f>
        <v>182516.25373134328</v>
      </c>
      <c r="AF6" s="175">
        <v>12092</v>
      </c>
      <c r="AG6" s="176">
        <v>248429398</v>
      </c>
      <c r="AH6" s="201">
        <v>3451</v>
      </c>
      <c r="AI6" s="194">
        <f>IFERROR(AH6/AF6,"-")</f>
        <v>0.28539530267945751</v>
      </c>
      <c r="AJ6" s="176">
        <f>IFERROR(AG6/AH6,"-")</f>
        <v>71987.655172413797</v>
      </c>
      <c r="AK6" s="176">
        <v>22347726</v>
      </c>
      <c r="AL6" s="201">
        <v>80</v>
      </c>
      <c r="AM6" s="194">
        <f>IFERROR(AL6/AF6,"-")</f>
        <v>6.6159444260668211E-3</v>
      </c>
      <c r="AN6" s="201">
        <f>IFERROR(AK6/AL6,"-")</f>
        <v>279346.57500000001</v>
      </c>
      <c r="AO6" s="175">
        <v>6483</v>
      </c>
      <c r="AP6" s="176">
        <v>137906173</v>
      </c>
      <c r="AQ6" s="201">
        <v>2133</v>
      </c>
      <c r="AR6" s="194">
        <f>IFERROR(AQ6/AO6,"-")</f>
        <v>0.32901434521055067</v>
      </c>
      <c r="AS6" s="176">
        <f>IFERROR(AP6/AQ6,"-")</f>
        <v>64653.620721987812</v>
      </c>
      <c r="AT6" s="176">
        <v>18416851</v>
      </c>
      <c r="AU6" s="201">
        <v>72</v>
      </c>
      <c r="AV6" s="194">
        <f>IFERROR(AU6/AO6,"-")</f>
        <v>1.1105969458583989E-2</v>
      </c>
      <c r="AW6" s="176">
        <f>IFERROR(AT6/AU6,"-")</f>
        <v>255789.59722222222</v>
      </c>
      <c r="AX6" s="175">
        <v>2256</v>
      </c>
      <c r="AY6" s="176">
        <v>31535211</v>
      </c>
      <c r="AZ6" s="201">
        <v>841</v>
      </c>
      <c r="BA6" s="194">
        <f>IFERROR(AZ6/AX6,"-")</f>
        <v>0.37278368794326239</v>
      </c>
      <c r="BB6" s="176">
        <f>IFERROR(AY6/AZ6,"-")</f>
        <v>37497.278240190251</v>
      </c>
      <c r="BC6" s="176">
        <v>15735089</v>
      </c>
      <c r="BD6" s="201">
        <v>37</v>
      </c>
      <c r="BE6" s="194">
        <f>IFERROR(BD6/AX6,"-")</f>
        <v>1.6400709219858155E-2</v>
      </c>
      <c r="BF6" s="201">
        <f>IFERROR(BC6/BD6,"-")</f>
        <v>425272.67567567568</v>
      </c>
      <c r="BG6" s="175">
        <v>348</v>
      </c>
      <c r="BH6" s="176">
        <v>6894654</v>
      </c>
      <c r="BI6" s="201">
        <v>151</v>
      </c>
      <c r="BJ6" s="194">
        <f>IFERROR(BI6/BG6,"-")</f>
        <v>0.43390804597701149</v>
      </c>
      <c r="BK6" s="176">
        <f>IFERROR(BH6/BI6,"-")</f>
        <v>45659.960264900663</v>
      </c>
      <c r="BL6" s="176">
        <v>1081249</v>
      </c>
      <c r="BM6" s="201">
        <v>10</v>
      </c>
      <c r="BN6" s="194">
        <f>IFERROR(BM6/BG6,"-")</f>
        <v>2.8735632183908046E-2</v>
      </c>
      <c r="BO6" s="176">
        <f>IFERROR(BL6/BM6,"-")</f>
        <v>108124.9</v>
      </c>
      <c r="BP6" s="175">
        <f t="shared" ref="BP6:BR69" si="0">SUM(E6,N6,W6,AF6,AO6,AX6,BG6)</f>
        <v>37165</v>
      </c>
      <c r="BQ6" s="176">
        <f t="shared" si="0"/>
        <v>673549686</v>
      </c>
      <c r="BR6" s="201">
        <f t="shared" si="0"/>
        <v>10101</v>
      </c>
      <c r="BS6" s="194">
        <f>IFERROR(BR6/BP6,"-")</f>
        <v>0.27178797255482307</v>
      </c>
      <c r="BT6" s="176">
        <f t="shared" ref="BT6:BT69" si="1">IFERROR(BQ6/BR6,"-")</f>
        <v>66681.485595485588</v>
      </c>
      <c r="BU6" s="176">
        <f t="shared" ref="BU6:BV69" si="2">SUM(J6,S6,AB6,AK6,AT6,BC6,BL6)</f>
        <v>69809504</v>
      </c>
      <c r="BV6" s="201">
        <f t="shared" si="2"/>
        <v>266</v>
      </c>
      <c r="BW6" s="194">
        <f>IFERROR(BV6/BP6,"-")</f>
        <v>7.1572716265303378E-3</v>
      </c>
      <c r="BX6" s="201">
        <f t="shared" ref="BX6:BX69" si="3">IFERROR(BU6/BV6,"-")</f>
        <v>262441.74436090223</v>
      </c>
      <c r="BY6" s="69"/>
      <c r="BZ6" s="2">
        <v>1</v>
      </c>
      <c r="CA6" s="8" t="s">
        <v>50</v>
      </c>
      <c r="CB6" s="87">
        <f t="shared" ref="CB6:CB69" si="4">INDEX($BT:$BT,(ROW()+(BZ6*2)-2))</f>
        <v>66681.485595485588</v>
      </c>
      <c r="CC6" s="87">
        <f t="shared" ref="CC6:CC69" si="5">INDEX($BX:$BX,(ROW()+(BZ6*2)-2))</f>
        <v>262441.74436090223</v>
      </c>
      <c r="CD6" s="87">
        <f t="shared" ref="CD6:CD69" si="6">INDEX($BT:$BT,(ROW()+(BZ6*2)-1))</f>
        <v>65094.315559145485</v>
      </c>
      <c r="CE6" s="87">
        <f t="shared" ref="CE6:CE69" si="7">INDEX($BX:$BX,(ROW()+(BZ6*2)-1))</f>
        <v>443549.93413357955</v>
      </c>
      <c r="CG6" s="56" t="s">
        <v>50</v>
      </c>
      <c r="CH6" s="87">
        <f t="shared" ref="CH6:CH49" si="8">VLOOKUP(CG6,$CA$6:$CE$80,2,0)</f>
        <v>66681.485595485588</v>
      </c>
      <c r="CI6" s="87">
        <f t="shared" ref="CI6:CI49" si="9">VLOOKUP(CG6,$CA$6:$CE$80,3,0)</f>
        <v>262441.74436090223</v>
      </c>
      <c r="CJ6" s="87">
        <f t="shared" ref="CJ6:CJ49" si="10">VLOOKUP(CG6,$CA$6:$CE$80,4,0)</f>
        <v>65094.315559145485</v>
      </c>
      <c r="CK6" s="87">
        <f t="shared" ref="CK6:CK49" si="11">VLOOKUP(CG6,$CA$6:$CE$80,5,0)</f>
        <v>443549.93413357955</v>
      </c>
      <c r="CL6" s="2"/>
    </row>
    <row r="7" spans="1:90" ht="13.5" customHeight="1">
      <c r="A7" s="55"/>
      <c r="B7" s="283"/>
      <c r="C7" s="344"/>
      <c r="D7" s="49" t="s">
        <v>326</v>
      </c>
      <c r="E7" s="224">
        <v>536</v>
      </c>
      <c r="F7" s="212">
        <v>6359752</v>
      </c>
      <c r="G7" s="209">
        <v>149</v>
      </c>
      <c r="H7" s="196">
        <f t="shared" ref="H7:H70" si="12">IFERROR(G7/E7,"-")</f>
        <v>0.27798507462686567</v>
      </c>
      <c r="I7" s="212">
        <f t="shared" ref="I7:I70" si="13">IFERROR(F7/G7,"-")</f>
        <v>42682.899328859057</v>
      </c>
      <c r="J7" s="212">
        <v>10060860</v>
      </c>
      <c r="K7" s="209">
        <v>14</v>
      </c>
      <c r="L7" s="196">
        <f t="shared" ref="L7:L70" si="14">IFERROR(K7/E7,"-")</f>
        <v>2.6119402985074626E-2</v>
      </c>
      <c r="M7" s="212">
        <f t="shared" ref="M7:M70" si="15">IFERROR(J7/K7,"-")</f>
        <v>718632.85714285716</v>
      </c>
      <c r="N7" s="224">
        <v>1543</v>
      </c>
      <c r="O7" s="212">
        <v>74667758</v>
      </c>
      <c r="P7" s="209">
        <v>513</v>
      </c>
      <c r="Q7" s="196">
        <f>IFERROR(P7/N7,"-")</f>
        <v>0.33246921581335059</v>
      </c>
      <c r="R7" s="212">
        <f t="shared" ref="R7:R70" si="16">IFERROR(O7/P7,"-")</f>
        <v>145551.1851851852</v>
      </c>
      <c r="S7" s="212">
        <v>25757420</v>
      </c>
      <c r="T7" s="209">
        <v>48</v>
      </c>
      <c r="U7" s="196">
        <f>IFERROR(T7/N7,"-")</f>
        <v>3.1108230719377836E-2</v>
      </c>
      <c r="V7" s="209">
        <f t="shared" ref="V7:V70" si="17">IFERROR(S7/T7,"-")</f>
        <v>536612.91666666663</v>
      </c>
      <c r="W7" s="224">
        <v>118809</v>
      </c>
      <c r="X7" s="212">
        <v>1738671577</v>
      </c>
      <c r="Y7" s="209">
        <v>25095</v>
      </c>
      <c r="Z7" s="196">
        <f>IFERROR(Y7/W7,"-")</f>
        <v>0.21122137211827388</v>
      </c>
      <c r="AA7" s="212">
        <f t="shared" ref="AA7:AA70" si="18">IFERROR(X7/Y7,"-")</f>
        <v>69283.585455269975</v>
      </c>
      <c r="AB7" s="212">
        <v>397736536</v>
      </c>
      <c r="AC7" s="209">
        <v>997</v>
      </c>
      <c r="AD7" s="196">
        <f t="shared" ref="AD7:AD70" si="19">IFERROR(AC7/W7,"-")</f>
        <v>8.3916201634556299E-3</v>
      </c>
      <c r="AE7" s="212">
        <f t="shared" ref="AE7:AE70" si="20">IFERROR(AB7/AC7,"-")</f>
        <v>398933.33600802405</v>
      </c>
      <c r="AF7" s="224">
        <v>90184</v>
      </c>
      <c r="AG7" s="212">
        <v>1788830930</v>
      </c>
      <c r="AH7" s="209">
        <v>25391</v>
      </c>
      <c r="AI7" s="196">
        <f>IFERROR(AH7/AF7,"-")</f>
        <v>0.28154661580768209</v>
      </c>
      <c r="AJ7" s="212">
        <f t="shared" ref="AJ7:AJ70" si="21">IFERROR(AG7/AH7,"-")</f>
        <v>70451.377653499265</v>
      </c>
      <c r="AK7" s="212">
        <v>620812421</v>
      </c>
      <c r="AL7" s="209">
        <v>1502</v>
      </c>
      <c r="AM7" s="196">
        <f t="shared" ref="AM7:AM70" si="22">IFERROR(AL7/AF7,"-")</f>
        <v>1.6654838995830746E-2</v>
      </c>
      <c r="AN7" s="209">
        <f t="shared" ref="AN7:AN70" si="23">IFERROR(AK7/AL7,"-")</f>
        <v>413323.84886817576</v>
      </c>
      <c r="AO7" s="224">
        <v>60730</v>
      </c>
      <c r="AP7" s="212">
        <v>1150852214</v>
      </c>
      <c r="AQ7" s="209">
        <v>19012</v>
      </c>
      <c r="AR7" s="196">
        <f>IFERROR(AQ7/AO7,"-")</f>
        <v>0.3130577968055327</v>
      </c>
      <c r="AS7" s="212">
        <f t="shared" ref="AS7:AS70" si="24">IFERROR(AP7/AQ7,"-")</f>
        <v>60532.937828739741</v>
      </c>
      <c r="AT7" s="212">
        <v>807201752</v>
      </c>
      <c r="AU7" s="209">
        <v>1794</v>
      </c>
      <c r="AV7" s="196">
        <f t="shared" ref="AV7:AV70" si="25">IFERROR(AU7/AO7,"-")</f>
        <v>2.9540589494483779E-2</v>
      </c>
      <c r="AW7" s="212">
        <f t="shared" ref="AW7:AW70" si="26">IFERROR(AT7/AU7,"-")</f>
        <v>449945.23522853956</v>
      </c>
      <c r="AX7" s="224">
        <v>31366</v>
      </c>
      <c r="AY7" s="212">
        <v>516756307</v>
      </c>
      <c r="AZ7" s="209">
        <v>9874</v>
      </c>
      <c r="BA7" s="196">
        <f>IFERROR(AZ7/AX7,"-")</f>
        <v>0.31479946438819101</v>
      </c>
      <c r="BB7" s="212">
        <f t="shared" ref="BB7:BB70" si="27">IFERROR(AY7/AZ7,"-")</f>
        <v>52335.052359732632</v>
      </c>
      <c r="BC7" s="212">
        <v>708721119</v>
      </c>
      <c r="BD7" s="209">
        <v>1445</v>
      </c>
      <c r="BE7" s="196">
        <f t="shared" ref="BE7:BE70" si="28">IFERROR(BD7/AX7,"-")</f>
        <v>4.6068991902059556E-2</v>
      </c>
      <c r="BF7" s="209">
        <f t="shared" ref="BF7:BF70" si="29">IFERROR(BC7/BD7,"-")</f>
        <v>490464.44221453287</v>
      </c>
      <c r="BG7" s="224">
        <v>10418</v>
      </c>
      <c r="BH7" s="212">
        <v>123304749</v>
      </c>
      <c r="BI7" s="209">
        <v>2914</v>
      </c>
      <c r="BJ7" s="196">
        <f>IFERROR(BI7/BG7,"-")</f>
        <v>0.2797081973507391</v>
      </c>
      <c r="BK7" s="212">
        <f t="shared" ref="BK7:BK70" si="30">IFERROR(BH7/BI7,"-")</f>
        <v>42314.601578586138</v>
      </c>
      <c r="BL7" s="212">
        <v>311897364</v>
      </c>
      <c r="BM7" s="209">
        <v>698</v>
      </c>
      <c r="BN7" s="196">
        <f t="shared" ref="BN7:BN70" si="31">IFERROR(BM7/BG7,"-")</f>
        <v>6.6999424073718561E-2</v>
      </c>
      <c r="BO7" s="212">
        <f t="shared" ref="BO7:BO70" si="32">IFERROR(BL7/BM7,"-")</f>
        <v>446844.36103151861</v>
      </c>
      <c r="BP7" s="224">
        <f t="shared" si="0"/>
        <v>313586</v>
      </c>
      <c r="BQ7" s="212">
        <f t="shared" si="0"/>
        <v>5399443287</v>
      </c>
      <c r="BR7" s="209">
        <f t="shared" si="0"/>
        <v>82948</v>
      </c>
      <c r="BS7" s="196">
        <f>IFERROR(BR7/BP7,"-")</f>
        <v>0.26451435969718035</v>
      </c>
      <c r="BT7" s="212">
        <f t="shared" si="1"/>
        <v>65094.315559145485</v>
      </c>
      <c r="BU7" s="212">
        <f t="shared" si="2"/>
        <v>2882187472</v>
      </c>
      <c r="BV7" s="209">
        <f t="shared" si="2"/>
        <v>6498</v>
      </c>
      <c r="BW7" s="196">
        <f t="shared" ref="BW7:BW70" si="33">IFERROR(BV7/BP7,"-")</f>
        <v>2.072158833621399E-2</v>
      </c>
      <c r="BX7" s="209">
        <f>IFERROR(BU7/BV7,"-")</f>
        <v>443549.93413357955</v>
      </c>
      <c r="BY7" s="69"/>
      <c r="BZ7" s="2">
        <v>2</v>
      </c>
      <c r="CA7" s="8" t="s">
        <v>98</v>
      </c>
      <c r="CB7" s="87">
        <f t="shared" si="4"/>
        <v>64959.329787234041</v>
      </c>
      <c r="CC7" s="87">
        <f t="shared" si="5"/>
        <v>222199.38461538462</v>
      </c>
      <c r="CD7" s="87">
        <f t="shared" si="6"/>
        <v>65730.597047970485</v>
      </c>
      <c r="CE7" s="87">
        <f t="shared" si="7"/>
        <v>437900.68379446643</v>
      </c>
      <c r="CG7" s="56" t="s">
        <v>30</v>
      </c>
      <c r="CH7" s="87">
        <f t="shared" si="8"/>
        <v>52903.253007906496</v>
      </c>
      <c r="CI7" s="87">
        <f t="shared" si="9"/>
        <v>245503.09523809524</v>
      </c>
      <c r="CJ7" s="87">
        <f t="shared" si="10"/>
        <v>67573.924765712043</v>
      </c>
      <c r="CK7" s="87">
        <f t="shared" si="11"/>
        <v>363952.45424292848</v>
      </c>
      <c r="CL7" s="2"/>
    </row>
    <row r="8" spans="1:90" ht="13.5" customHeight="1">
      <c r="A8" s="55"/>
      <c r="B8" s="284"/>
      <c r="C8" s="345"/>
      <c r="D8" s="53" t="s">
        <v>67</v>
      </c>
      <c r="E8" s="181">
        <v>584</v>
      </c>
      <c r="F8" s="182">
        <v>6519024</v>
      </c>
      <c r="G8" s="218">
        <v>156</v>
      </c>
      <c r="H8" s="198">
        <f>IFERROR(G8/E8,"-")</f>
        <v>0.26712328767123289</v>
      </c>
      <c r="I8" s="182">
        <f t="shared" si="13"/>
        <v>41788.615384615383</v>
      </c>
      <c r="J8" s="182">
        <v>10060860</v>
      </c>
      <c r="K8" s="218">
        <v>14</v>
      </c>
      <c r="L8" s="198">
        <f t="shared" si="14"/>
        <v>2.3972602739726026E-2</v>
      </c>
      <c r="M8" s="182">
        <f t="shared" si="15"/>
        <v>718632.85714285716</v>
      </c>
      <c r="N8" s="181">
        <v>1657</v>
      </c>
      <c r="O8" s="182">
        <v>76739211</v>
      </c>
      <c r="P8" s="218">
        <v>552</v>
      </c>
      <c r="Q8" s="198">
        <f>IFERROR(P8/N8,"-")</f>
        <v>0.3331321665660833</v>
      </c>
      <c r="R8" s="182">
        <f t="shared" si="16"/>
        <v>139020.3097826087</v>
      </c>
      <c r="S8" s="182">
        <v>25757420</v>
      </c>
      <c r="T8" s="218">
        <v>48</v>
      </c>
      <c r="U8" s="198">
        <f t="shared" ref="U8:U71" si="34">IFERROR(T8/N8,"-")</f>
        <v>2.8968014484007241E-2</v>
      </c>
      <c r="V8" s="218">
        <f t="shared" si="17"/>
        <v>536612.91666666663</v>
      </c>
      <c r="W8" s="181">
        <v>134633</v>
      </c>
      <c r="X8" s="182">
        <v>1985225102</v>
      </c>
      <c r="Y8" s="218">
        <v>28574</v>
      </c>
      <c r="Z8" s="198">
        <f>IFERROR(Y8/W8,"-")</f>
        <v>0.21223622737367509</v>
      </c>
      <c r="AA8" s="182">
        <f t="shared" si="18"/>
        <v>69476.62567368937</v>
      </c>
      <c r="AB8" s="182">
        <v>409965125</v>
      </c>
      <c r="AC8" s="218">
        <v>1064</v>
      </c>
      <c r="AD8" s="198">
        <f t="shared" si="19"/>
        <v>7.9029658404700179E-3</v>
      </c>
      <c r="AE8" s="182">
        <f t="shared" si="20"/>
        <v>385305.56860902254</v>
      </c>
      <c r="AF8" s="181">
        <v>102276</v>
      </c>
      <c r="AG8" s="182">
        <v>2037260328</v>
      </c>
      <c r="AH8" s="218">
        <v>28842</v>
      </c>
      <c r="AI8" s="198">
        <f>IFERROR(AH8/AF8,"-")</f>
        <v>0.28200164261410304</v>
      </c>
      <c r="AJ8" s="182">
        <f t="shared" si="21"/>
        <v>70635.196172248805</v>
      </c>
      <c r="AK8" s="182">
        <v>643160147</v>
      </c>
      <c r="AL8" s="218">
        <v>1582</v>
      </c>
      <c r="AM8" s="198">
        <f t="shared" si="22"/>
        <v>1.5467949470061403E-2</v>
      </c>
      <c r="AN8" s="218">
        <f t="shared" si="23"/>
        <v>406548.76548672566</v>
      </c>
      <c r="AO8" s="181">
        <v>67213</v>
      </c>
      <c r="AP8" s="182">
        <v>1288758387</v>
      </c>
      <c r="AQ8" s="218">
        <v>21145</v>
      </c>
      <c r="AR8" s="198">
        <f>IFERROR(AQ8/AO8,"-")</f>
        <v>0.3145968785800366</v>
      </c>
      <c r="AS8" s="182">
        <f t="shared" si="24"/>
        <v>60948.61135020099</v>
      </c>
      <c r="AT8" s="182">
        <v>825618603</v>
      </c>
      <c r="AU8" s="218">
        <v>1866</v>
      </c>
      <c r="AV8" s="198">
        <f t="shared" si="25"/>
        <v>2.776248642375731E-2</v>
      </c>
      <c r="AW8" s="182">
        <f t="shared" si="26"/>
        <v>442453.69935691316</v>
      </c>
      <c r="AX8" s="181">
        <v>33622</v>
      </c>
      <c r="AY8" s="182">
        <v>548291518</v>
      </c>
      <c r="AZ8" s="218">
        <v>10715</v>
      </c>
      <c r="BA8" s="198">
        <f>IFERROR(AZ8/AX8,"-")</f>
        <v>0.31869014335851525</v>
      </c>
      <c r="BB8" s="182">
        <f t="shared" si="27"/>
        <v>51170.463649090059</v>
      </c>
      <c r="BC8" s="182">
        <v>724456208</v>
      </c>
      <c r="BD8" s="218">
        <v>1482</v>
      </c>
      <c r="BE8" s="198">
        <f t="shared" si="28"/>
        <v>4.4078282077211352E-2</v>
      </c>
      <c r="BF8" s="218">
        <f t="shared" si="29"/>
        <v>488836.84750337381</v>
      </c>
      <c r="BG8" s="181">
        <v>10766</v>
      </c>
      <c r="BH8" s="182">
        <v>130199403</v>
      </c>
      <c r="BI8" s="218">
        <v>3065</v>
      </c>
      <c r="BJ8" s="198">
        <f>IFERROR(BI8/BG8,"-")</f>
        <v>0.28469255062232957</v>
      </c>
      <c r="BK8" s="182">
        <f t="shared" si="30"/>
        <v>42479.413703099512</v>
      </c>
      <c r="BL8" s="182">
        <v>312978613</v>
      </c>
      <c r="BM8" s="218">
        <v>708</v>
      </c>
      <c r="BN8" s="198">
        <f t="shared" si="31"/>
        <v>6.5762585918632738E-2</v>
      </c>
      <c r="BO8" s="182">
        <f t="shared" si="32"/>
        <v>442060.18785310735</v>
      </c>
      <c r="BP8" s="181">
        <f t="shared" si="0"/>
        <v>350751</v>
      </c>
      <c r="BQ8" s="182">
        <f t="shared" si="0"/>
        <v>6072992973</v>
      </c>
      <c r="BR8" s="218">
        <f t="shared" si="0"/>
        <v>93049</v>
      </c>
      <c r="BS8" s="198">
        <f t="shared" ref="BS8:BS71" si="35">IFERROR(BR8/BP8,"-")</f>
        <v>0.26528505977174693</v>
      </c>
      <c r="BT8" s="182">
        <f t="shared" si="1"/>
        <v>65266.611924899786</v>
      </c>
      <c r="BU8" s="182">
        <f t="shared" si="2"/>
        <v>2951996976</v>
      </c>
      <c r="BV8" s="218">
        <f t="shared" si="2"/>
        <v>6764</v>
      </c>
      <c r="BW8" s="198">
        <f t="shared" si="33"/>
        <v>1.9284335611302605E-2</v>
      </c>
      <c r="BX8" s="218">
        <f t="shared" si="3"/>
        <v>436427.701951508</v>
      </c>
      <c r="BY8" s="69"/>
      <c r="BZ8" s="2">
        <v>3</v>
      </c>
      <c r="CA8" s="8" t="s">
        <v>99</v>
      </c>
      <c r="CB8" s="87">
        <f t="shared" si="4"/>
        <v>81967.294642857145</v>
      </c>
      <c r="CC8" s="87">
        <f t="shared" si="5"/>
        <v>122058.25</v>
      </c>
      <c r="CD8" s="87">
        <f t="shared" si="6"/>
        <v>66819.459079283886</v>
      </c>
      <c r="CE8" s="87">
        <f t="shared" si="7"/>
        <v>434874.32183908048</v>
      </c>
      <c r="CG8" s="56" t="s">
        <v>38</v>
      </c>
      <c r="CH8" s="87">
        <f t="shared" si="8"/>
        <v>60653.754362416104</v>
      </c>
      <c r="CI8" s="87">
        <f t="shared" si="9"/>
        <v>201906.4</v>
      </c>
      <c r="CJ8" s="87">
        <f t="shared" si="10"/>
        <v>71868.824061196108</v>
      </c>
      <c r="CK8" s="87">
        <f t="shared" si="11"/>
        <v>445389.2385892116</v>
      </c>
      <c r="CL8" s="2"/>
    </row>
    <row r="9" spans="1:90" ht="13.5" customHeight="1">
      <c r="A9" s="55"/>
      <c r="B9" s="282">
        <v>2</v>
      </c>
      <c r="C9" s="343" t="s">
        <v>98</v>
      </c>
      <c r="D9" s="54" t="s">
        <v>329</v>
      </c>
      <c r="E9" s="175">
        <v>2</v>
      </c>
      <c r="F9" s="176">
        <v>0</v>
      </c>
      <c r="G9" s="201">
        <v>0</v>
      </c>
      <c r="H9" s="194">
        <f t="shared" si="12"/>
        <v>0</v>
      </c>
      <c r="I9" s="176" t="str">
        <f t="shared" si="13"/>
        <v>-</v>
      </c>
      <c r="J9" s="176">
        <v>0</v>
      </c>
      <c r="K9" s="201">
        <v>0</v>
      </c>
      <c r="L9" s="194">
        <f t="shared" si="14"/>
        <v>0</v>
      </c>
      <c r="M9" s="176" t="str">
        <f t="shared" si="15"/>
        <v>-</v>
      </c>
      <c r="N9" s="175">
        <v>5</v>
      </c>
      <c r="O9" s="176">
        <v>222425</v>
      </c>
      <c r="P9" s="201">
        <v>2</v>
      </c>
      <c r="Q9" s="194">
        <f t="shared" ref="Q9:Q72" si="36">IFERROR(P9/N9,"-")</f>
        <v>0.4</v>
      </c>
      <c r="R9" s="176">
        <f t="shared" si="16"/>
        <v>111212.5</v>
      </c>
      <c r="S9" s="176">
        <v>0</v>
      </c>
      <c r="T9" s="201">
        <v>0</v>
      </c>
      <c r="U9" s="194">
        <f t="shared" si="34"/>
        <v>0</v>
      </c>
      <c r="V9" s="201" t="str">
        <f t="shared" si="17"/>
        <v>-</v>
      </c>
      <c r="W9" s="175">
        <v>705</v>
      </c>
      <c r="X9" s="176">
        <v>7210646</v>
      </c>
      <c r="Y9" s="201">
        <v>137</v>
      </c>
      <c r="Z9" s="194">
        <f t="shared" ref="Z9:Z72" si="37">IFERROR(Y9/W9,"-")</f>
        <v>0.19432624113475178</v>
      </c>
      <c r="AA9" s="176">
        <f t="shared" si="18"/>
        <v>52632.452554744523</v>
      </c>
      <c r="AB9" s="176">
        <v>891807</v>
      </c>
      <c r="AC9" s="201">
        <v>3</v>
      </c>
      <c r="AD9" s="194">
        <f t="shared" si="19"/>
        <v>4.2553191489361703E-3</v>
      </c>
      <c r="AE9" s="176">
        <f t="shared" si="20"/>
        <v>297269</v>
      </c>
      <c r="AF9" s="175">
        <v>489</v>
      </c>
      <c r="AG9" s="176">
        <v>7505250</v>
      </c>
      <c r="AH9" s="201">
        <v>127</v>
      </c>
      <c r="AI9" s="194">
        <f t="shared" ref="AI9:AI72" si="38">IFERROR(AH9/AF9,"-")</f>
        <v>0.25971370143149286</v>
      </c>
      <c r="AJ9" s="176">
        <f t="shared" si="21"/>
        <v>59096.456692913387</v>
      </c>
      <c r="AK9" s="176">
        <v>14715</v>
      </c>
      <c r="AL9" s="201">
        <v>4</v>
      </c>
      <c r="AM9" s="194">
        <f t="shared" si="22"/>
        <v>8.1799591002044997E-3</v>
      </c>
      <c r="AN9" s="201">
        <f t="shared" si="23"/>
        <v>3678.75</v>
      </c>
      <c r="AO9" s="175">
        <v>238</v>
      </c>
      <c r="AP9" s="176">
        <v>7912342</v>
      </c>
      <c r="AQ9" s="201">
        <v>73</v>
      </c>
      <c r="AR9" s="194">
        <f t="shared" ref="AR9:AR72" si="39">IFERROR(AQ9/AO9,"-")</f>
        <v>0.30672268907563027</v>
      </c>
      <c r="AS9" s="176">
        <f t="shared" si="24"/>
        <v>108388.24657534246</v>
      </c>
      <c r="AT9" s="176">
        <v>741771</v>
      </c>
      <c r="AU9" s="201">
        <v>2</v>
      </c>
      <c r="AV9" s="194">
        <f t="shared" si="25"/>
        <v>8.4033613445378148E-3</v>
      </c>
      <c r="AW9" s="176">
        <f t="shared" si="26"/>
        <v>370885.5</v>
      </c>
      <c r="AX9" s="175">
        <v>83</v>
      </c>
      <c r="AY9" s="176">
        <v>570222</v>
      </c>
      <c r="AZ9" s="201">
        <v>31</v>
      </c>
      <c r="BA9" s="194">
        <f t="shared" ref="BA9:BA72" si="40">IFERROR(AZ9/AX9,"-")</f>
        <v>0.37349397590361444</v>
      </c>
      <c r="BB9" s="176">
        <f t="shared" si="27"/>
        <v>18394.258064516129</v>
      </c>
      <c r="BC9" s="176">
        <v>1233905</v>
      </c>
      <c r="BD9" s="201">
        <v>2</v>
      </c>
      <c r="BE9" s="194">
        <f t="shared" si="28"/>
        <v>2.4096385542168676E-2</v>
      </c>
      <c r="BF9" s="201">
        <f t="shared" si="29"/>
        <v>616952.5</v>
      </c>
      <c r="BG9" s="175">
        <v>11</v>
      </c>
      <c r="BH9" s="176">
        <v>1003823</v>
      </c>
      <c r="BI9" s="201">
        <v>6</v>
      </c>
      <c r="BJ9" s="194">
        <f t="shared" ref="BJ9:BJ72" si="41">IFERROR(BI9/BG9,"-")</f>
        <v>0.54545454545454541</v>
      </c>
      <c r="BK9" s="176">
        <f t="shared" si="30"/>
        <v>167303.83333333334</v>
      </c>
      <c r="BL9" s="176">
        <v>6394</v>
      </c>
      <c r="BM9" s="201">
        <v>2</v>
      </c>
      <c r="BN9" s="194">
        <f t="shared" si="31"/>
        <v>0.18181818181818182</v>
      </c>
      <c r="BO9" s="176">
        <f t="shared" si="32"/>
        <v>3197</v>
      </c>
      <c r="BP9" s="175">
        <f t="shared" si="0"/>
        <v>1533</v>
      </c>
      <c r="BQ9" s="176">
        <f t="shared" si="0"/>
        <v>24424708</v>
      </c>
      <c r="BR9" s="201">
        <f t="shared" si="0"/>
        <v>376</v>
      </c>
      <c r="BS9" s="194">
        <f t="shared" si="35"/>
        <v>0.24527071102413567</v>
      </c>
      <c r="BT9" s="176">
        <f t="shared" si="1"/>
        <v>64959.329787234041</v>
      </c>
      <c r="BU9" s="176">
        <f t="shared" si="2"/>
        <v>2888592</v>
      </c>
      <c r="BV9" s="201">
        <f t="shared" si="2"/>
        <v>13</v>
      </c>
      <c r="BW9" s="194">
        <f t="shared" si="33"/>
        <v>8.4801043705153289E-3</v>
      </c>
      <c r="BX9" s="201">
        <f t="shared" si="3"/>
        <v>222199.38461538462</v>
      </c>
      <c r="BY9" s="69"/>
      <c r="BZ9" s="2">
        <v>4</v>
      </c>
      <c r="CA9" s="8" t="s">
        <v>100</v>
      </c>
      <c r="CB9" s="87">
        <f t="shared" si="4"/>
        <v>67374.980519480523</v>
      </c>
      <c r="CC9" s="87">
        <f t="shared" si="5"/>
        <v>897340</v>
      </c>
      <c r="CD9" s="87">
        <f t="shared" si="6"/>
        <v>72741.067223548132</v>
      </c>
      <c r="CE9" s="87">
        <f t="shared" si="7"/>
        <v>466355.29878048779</v>
      </c>
      <c r="CG9" s="56" t="s">
        <v>1</v>
      </c>
      <c r="CH9" s="87">
        <f t="shared" si="8"/>
        <v>75455.061558611662</v>
      </c>
      <c r="CI9" s="87">
        <f t="shared" si="9"/>
        <v>285339.71794871794</v>
      </c>
      <c r="CJ9" s="87">
        <f t="shared" si="10"/>
        <v>70134.67607986636</v>
      </c>
      <c r="CK9" s="87">
        <f t="shared" si="11"/>
        <v>414928.67781155015</v>
      </c>
      <c r="CL9" s="2"/>
    </row>
    <row r="10" spans="1:90" ht="13.5" customHeight="1">
      <c r="A10" s="55"/>
      <c r="B10" s="283"/>
      <c r="C10" s="344"/>
      <c r="D10" s="49" t="s">
        <v>326</v>
      </c>
      <c r="E10" s="224">
        <v>16</v>
      </c>
      <c r="F10" s="212">
        <v>45207</v>
      </c>
      <c r="G10" s="209">
        <v>4</v>
      </c>
      <c r="H10" s="195">
        <f t="shared" si="12"/>
        <v>0.25</v>
      </c>
      <c r="I10" s="212">
        <f t="shared" si="13"/>
        <v>11301.75</v>
      </c>
      <c r="J10" s="212">
        <v>0</v>
      </c>
      <c r="K10" s="209">
        <v>0</v>
      </c>
      <c r="L10" s="195">
        <f t="shared" si="14"/>
        <v>0</v>
      </c>
      <c r="M10" s="212" t="str">
        <f t="shared" si="15"/>
        <v>-</v>
      </c>
      <c r="N10" s="224">
        <v>44</v>
      </c>
      <c r="O10" s="212">
        <v>276958</v>
      </c>
      <c r="P10" s="209">
        <v>14</v>
      </c>
      <c r="Q10" s="195">
        <f t="shared" si="36"/>
        <v>0.31818181818181818</v>
      </c>
      <c r="R10" s="212">
        <f t="shared" si="16"/>
        <v>19782.714285714286</v>
      </c>
      <c r="S10" s="212">
        <v>838876</v>
      </c>
      <c r="T10" s="209">
        <v>1</v>
      </c>
      <c r="U10" s="195">
        <f t="shared" si="34"/>
        <v>2.2727272727272728E-2</v>
      </c>
      <c r="V10" s="209">
        <f t="shared" si="17"/>
        <v>838876</v>
      </c>
      <c r="W10" s="224">
        <v>4707</v>
      </c>
      <c r="X10" s="212">
        <v>68734650</v>
      </c>
      <c r="Y10" s="209">
        <v>843</v>
      </c>
      <c r="Z10" s="195">
        <f t="shared" si="37"/>
        <v>0.17909496494582536</v>
      </c>
      <c r="AA10" s="212">
        <f t="shared" si="18"/>
        <v>81535.765124555153</v>
      </c>
      <c r="AB10" s="212">
        <v>12780677</v>
      </c>
      <c r="AC10" s="209">
        <v>44</v>
      </c>
      <c r="AD10" s="195">
        <f t="shared" si="19"/>
        <v>9.3477799022732098E-3</v>
      </c>
      <c r="AE10" s="212">
        <f t="shared" si="20"/>
        <v>290469.93181818182</v>
      </c>
      <c r="AF10" s="224">
        <v>3182</v>
      </c>
      <c r="AG10" s="212">
        <v>57738537</v>
      </c>
      <c r="AH10" s="209">
        <v>794</v>
      </c>
      <c r="AI10" s="195">
        <f t="shared" si="38"/>
        <v>0.24952859836580768</v>
      </c>
      <c r="AJ10" s="212">
        <f t="shared" si="21"/>
        <v>72718.560453400511</v>
      </c>
      <c r="AK10" s="212">
        <v>14175358</v>
      </c>
      <c r="AL10" s="209">
        <v>46</v>
      </c>
      <c r="AM10" s="195">
        <f t="shared" si="22"/>
        <v>1.4456316781898177E-2</v>
      </c>
      <c r="AN10" s="209">
        <f t="shared" si="23"/>
        <v>308159.95652173914</v>
      </c>
      <c r="AO10" s="224">
        <v>2166</v>
      </c>
      <c r="AP10" s="212">
        <v>27966281</v>
      </c>
      <c r="AQ10" s="209">
        <v>572</v>
      </c>
      <c r="AR10" s="195">
        <f t="shared" si="39"/>
        <v>0.26408125577100644</v>
      </c>
      <c r="AS10" s="212">
        <f t="shared" si="24"/>
        <v>48892.09965034965</v>
      </c>
      <c r="AT10" s="212">
        <v>36850832</v>
      </c>
      <c r="AU10" s="209">
        <v>70</v>
      </c>
      <c r="AV10" s="195">
        <f t="shared" si="25"/>
        <v>3.2317636195752536E-2</v>
      </c>
      <c r="AW10" s="212">
        <f t="shared" si="26"/>
        <v>526440.45714285714</v>
      </c>
      <c r="AX10" s="224">
        <v>1251</v>
      </c>
      <c r="AY10" s="212">
        <v>19756780</v>
      </c>
      <c r="AZ10" s="209">
        <v>364</v>
      </c>
      <c r="BA10" s="195">
        <f t="shared" si="40"/>
        <v>0.29096722621902477</v>
      </c>
      <c r="BB10" s="212">
        <f t="shared" si="27"/>
        <v>54276.868131868134</v>
      </c>
      <c r="BC10" s="212">
        <v>37081897</v>
      </c>
      <c r="BD10" s="209">
        <v>66</v>
      </c>
      <c r="BE10" s="195">
        <f t="shared" si="28"/>
        <v>5.2757793764988008E-2</v>
      </c>
      <c r="BF10" s="209">
        <f t="shared" si="29"/>
        <v>561846.9242424242</v>
      </c>
      <c r="BG10" s="224">
        <v>428</v>
      </c>
      <c r="BH10" s="212">
        <v>3611505</v>
      </c>
      <c r="BI10" s="209">
        <v>119</v>
      </c>
      <c r="BJ10" s="195">
        <f t="shared" si="41"/>
        <v>0.2780373831775701</v>
      </c>
      <c r="BK10" s="212">
        <f t="shared" si="30"/>
        <v>30348.781512605041</v>
      </c>
      <c r="BL10" s="212">
        <v>9061233</v>
      </c>
      <c r="BM10" s="209">
        <v>26</v>
      </c>
      <c r="BN10" s="195">
        <f t="shared" si="31"/>
        <v>6.0747663551401869E-2</v>
      </c>
      <c r="BO10" s="212">
        <f t="shared" si="32"/>
        <v>348508.96153846156</v>
      </c>
      <c r="BP10" s="224">
        <f t="shared" si="0"/>
        <v>11794</v>
      </c>
      <c r="BQ10" s="212">
        <f t="shared" si="0"/>
        <v>178129918</v>
      </c>
      <c r="BR10" s="209">
        <f t="shared" si="0"/>
        <v>2710</v>
      </c>
      <c r="BS10" s="195">
        <f t="shared" si="35"/>
        <v>0.22977785314566729</v>
      </c>
      <c r="BT10" s="212">
        <f t="shared" si="1"/>
        <v>65730.597047970485</v>
      </c>
      <c r="BU10" s="212">
        <f t="shared" si="2"/>
        <v>110788873</v>
      </c>
      <c r="BV10" s="209">
        <f t="shared" si="2"/>
        <v>253</v>
      </c>
      <c r="BW10" s="195">
        <f t="shared" si="33"/>
        <v>2.1451585551975582E-2</v>
      </c>
      <c r="BX10" s="209">
        <f t="shared" si="3"/>
        <v>437900.68379446643</v>
      </c>
      <c r="BY10" s="69"/>
      <c r="BZ10" s="2">
        <v>5</v>
      </c>
      <c r="CA10" s="8" t="s">
        <v>101</v>
      </c>
      <c r="CB10" s="87">
        <f t="shared" si="4"/>
        <v>62236.790960451981</v>
      </c>
      <c r="CC10" s="87">
        <f t="shared" si="5"/>
        <v>289954.3</v>
      </c>
      <c r="CD10" s="87">
        <f t="shared" si="6"/>
        <v>56908.816725087629</v>
      </c>
      <c r="CE10" s="87">
        <f t="shared" si="7"/>
        <v>399476.02272727271</v>
      </c>
      <c r="CG10" s="56" t="s">
        <v>2</v>
      </c>
      <c r="CH10" s="87">
        <f t="shared" si="8"/>
        <v>50666.382663847777</v>
      </c>
      <c r="CI10" s="87">
        <f t="shared" si="9"/>
        <v>281677.40000000002</v>
      </c>
      <c r="CJ10" s="87">
        <f t="shared" si="10"/>
        <v>62357.975372124492</v>
      </c>
      <c r="CK10" s="87">
        <f t="shared" si="11"/>
        <v>410245.38205980067</v>
      </c>
      <c r="CL10" s="2"/>
    </row>
    <row r="11" spans="1:90" ht="13.5" customHeight="1">
      <c r="B11" s="284"/>
      <c r="C11" s="345"/>
      <c r="D11" s="53" t="s">
        <v>67</v>
      </c>
      <c r="E11" s="181">
        <v>18</v>
      </c>
      <c r="F11" s="182">
        <v>45207</v>
      </c>
      <c r="G11" s="218">
        <v>4</v>
      </c>
      <c r="H11" s="198">
        <f t="shared" si="12"/>
        <v>0.22222222222222221</v>
      </c>
      <c r="I11" s="182">
        <f t="shared" si="13"/>
        <v>11301.75</v>
      </c>
      <c r="J11" s="182">
        <v>0</v>
      </c>
      <c r="K11" s="218">
        <v>0</v>
      </c>
      <c r="L11" s="198">
        <f t="shared" si="14"/>
        <v>0</v>
      </c>
      <c r="M11" s="182" t="str">
        <f t="shared" si="15"/>
        <v>-</v>
      </c>
      <c r="N11" s="181">
        <v>49</v>
      </c>
      <c r="O11" s="182">
        <v>499383</v>
      </c>
      <c r="P11" s="218">
        <v>16</v>
      </c>
      <c r="Q11" s="198">
        <f t="shared" si="36"/>
        <v>0.32653061224489793</v>
      </c>
      <c r="R11" s="182">
        <f t="shared" si="16"/>
        <v>31211.4375</v>
      </c>
      <c r="S11" s="182">
        <v>838876</v>
      </c>
      <c r="T11" s="218">
        <v>1</v>
      </c>
      <c r="U11" s="198">
        <f t="shared" si="34"/>
        <v>2.0408163265306121E-2</v>
      </c>
      <c r="V11" s="218">
        <f t="shared" si="17"/>
        <v>838876</v>
      </c>
      <c r="W11" s="181">
        <v>5412</v>
      </c>
      <c r="X11" s="182">
        <v>75945296</v>
      </c>
      <c r="Y11" s="218">
        <v>980</v>
      </c>
      <c r="Z11" s="198">
        <f t="shared" si="37"/>
        <v>0.18107908351810792</v>
      </c>
      <c r="AA11" s="182">
        <f t="shared" si="18"/>
        <v>77495.199999999997</v>
      </c>
      <c r="AB11" s="182">
        <v>13672484</v>
      </c>
      <c r="AC11" s="218">
        <v>47</v>
      </c>
      <c r="AD11" s="198">
        <f t="shared" si="19"/>
        <v>8.6844050258684403E-3</v>
      </c>
      <c r="AE11" s="182">
        <f t="shared" si="20"/>
        <v>290903.91489361704</v>
      </c>
      <c r="AF11" s="181">
        <v>3671</v>
      </c>
      <c r="AG11" s="182">
        <v>65243787</v>
      </c>
      <c r="AH11" s="218">
        <v>921</v>
      </c>
      <c r="AI11" s="198">
        <f t="shared" si="38"/>
        <v>0.25088531735222008</v>
      </c>
      <c r="AJ11" s="182">
        <f t="shared" si="21"/>
        <v>70840.159609120528</v>
      </c>
      <c r="AK11" s="182">
        <v>14190073</v>
      </c>
      <c r="AL11" s="218">
        <v>50</v>
      </c>
      <c r="AM11" s="198">
        <f t="shared" si="22"/>
        <v>1.3620266957232362E-2</v>
      </c>
      <c r="AN11" s="218">
        <f t="shared" si="23"/>
        <v>283801.46000000002</v>
      </c>
      <c r="AO11" s="181">
        <v>2404</v>
      </c>
      <c r="AP11" s="182">
        <v>35878623</v>
      </c>
      <c r="AQ11" s="218">
        <v>645</v>
      </c>
      <c r="AR11" s="198">
        <f t="shared" si="39"/>
        <v>0.26830282861896837</v>
      </c>
      <c r="AS11" s="182">
        <f t="shared" si="24"/>
        <v>55625.772093023254</v>
      </c>
      <c r="AT11" s="182">
        <v>37592603</v>
      </c>
      <c r="AU11" s="218">
        <v>72</v>
      </c>
      <c r="AV11" s="198">
        <f t="shared" si="25"/>
        <v>2.9950083194675542E-2</v>
      </c>
      <c r="AW11" s="182">
        <f t="shared" si="26"/>
        <v>522119.48611111112</v>
      </c>
      <c r="AX11" s="181">
        <v>1334</v>
      </c>
      <c r="AY11" s="182">
        <v>20327002</v>
      </c>
      <c r="AZ11" s="218">
        <v>395</v>
      </c>
      <c r="BA11" s="198">
        <f t="shared" si="40"/>
        <v>0.29610194902548725</v>
      </c>
      <c r="BB11" s="182">
        <f t="shared" si="27"/>
        <v>51460.764556962022</v>
      </c>
      <c r="BC11" s="182">
        <v>38315802</v>
      </c>
      <c r="BD11" s="218">
        <v>68</v>
      </c>
      <c r="BE11" s="198">
        <f t="shared" si="28"/>
        <v>5.0974512743628186E-2</v>
      </c>
      <c r="BF11" s="218">
        <f t="shared" si="29"/>
        <v>563467.67647058819</v>
      </c>
      <c r="BG11" s="181">
        <v>439</v>
      </c>
      <c r="BH11" s="182">
        <v>4615328</v>
      </c>
      <c r="BI11" s="218">
        <v>125</v>
      </c>
      <c r="BJ11" s="198">
        <f t="shared" si="41"/>
        <v>0.2847380410022779</v>
      </c>
      <c r="BK11" s="182">
        <f t="shared" si="30"/>
        <v>36922.624000000003</v>
      </c>
      <c r="BL11" s="182">
        <v>9067627</v>
      </c>
      <c r="BM11" s="218">
        <v>28</v>
      </c>
      <c r="BN11" s="198">
        <f t="shared" si="31"/>
        <v>6.3781321184510256E-2</v>
      </c>
      <c r="BO11" s="182">
        <f t="shared" si="32"/>
        <v>323843.82142857142</v>
      </c>
      <c r="BP11" s="181">
        <f t="shared" si="0"/>
        <v>13327</v>
      </c>
      <c r="BQ11" s="182">
        <f t="shared" si="0"/>
        <v>202554626</v>
      </c>
      <c r="BR11" s="218">
        <f t="shared" si="0"/>
        <v>3086</v>
      </c>
      <c r="BS11" s="198">
        <f t="shared" si="35"/>
        <v>0.23155999099572297</v>
      </c>
      <c r="BT11" s="182">
        <f t="shared" si="1"/>
        <v>65636.625405055092</v>
      </c>
      <c r="BU11" s="182">
        <f t="shared" si="2"/>
        <v>113677465</v>
      </c>
      <c r="BV11" s="218">
        <f t="shared" si="2"/>
        <v>266</v>
      </c>
      <c r="BW11" s="198">
        <f t="shared" si="33"/>
        <v>1.9959480753357847E-2</v>
      </c>
      <c r="BX11" s="218">
        <f t="shared" si="3"/>
        <v>427358.8909774436</v>
      </c>
      <c r="BY11" s="69"/>
      <c r="BZ11" s="2">
        <v>6</v>
      </c>
      <c r="CA11" s="8" t="s">
        <v>102</v>
      </c>
      <c r="CB11" s="87">
        <f t="shared" si="4"/>
        <v>67906.788793103449</v>
      </c>
      <c r="CC11" s="87">
        <f t="shared" si="5"/>
        <v>167679.85714285713</v>
      </c>
      <c r="CD11" s="87">
        <f t="shared" si="6"/>
        <v>83230.030022075051</v>
      </c>
      <c r="CE11" s="87">
        <f t="shared" si="7"/>
        <v>349153.11304347828</v>
      </c>
      <c r="CG11" s="56" t="s">
        <v>3</v>
      </c>
      <c r="CH11" s="87">
        <f t="shared" si="8"/>
        <v>60545.336283185839</v>
      </c>
      <c r="CI11" s="87">
        <f t="shared" si="9"/>
        <v>369030.34782608697</v>
      </c>
      <c r="CJ11" s="87">
        <f t="shared" si="10"/>
        <v>67090.55988110078</v>
      </c>
      <c r="CK11" s="87">
        <f t="shared" si="11"/>
        <v>418330.00972762646</v>
      </c>
      <c r="CL11" s="2"/>
    </row>
    <row r="12" spans="1:90" ht="13.5" customHeight="1">
      <c r="B12" s="282">
        <v>3</v>
      </c>
      <c r="C12" s="343" t="s">
        <v>99</v>
      </c>
      <c r="D12" s="54" t="s">
        <v>329</v>
      </c>
      <c r="E12" s="175">
        <v>4</v>
      </c>
      <c r="F12" s="176">
        <v>6014</v>
      </c>
      <c r="G12" s="201">
        <v>1</v>
      </c>
      <c r="H12" s="194">
        <f t="shared" si="12"/>
        <v>0.25</v>
      </c>
      <c r="I12" s="176">
        <f t="shared" si="13"/>
        <v>6014</v>
      </c>
      <c r="J12" s="176">
        <v>0</v>
      </c>
      <c r="K12" s="201">
        <v>0</v>
      </c>
      <c r="L12" s="194">
        <f t="shared" si="14"/>
        <v>0</v>
      </c>
      <c r="M12" s="176" t="str">
        <f t="shared" si="15"/>
        <v>-</v>
      </c>
      <c r="N12" s="175">
        <v>3</v>
      </c>
      <c r="O12" s="176">
        <v>26261</v>
      </c>
      <c r="P12" s="201">
        <v>1</v>
      </c>
      <c r="Q12" s="194">
        <f t="shared" si="36"/>
        <v>0.33333333333333331</v>
      </c>
      <c r="R12" s="176">
        <f t="shared" si="16"/>
        <v>26261</v>
      </c>
      <c r="S12" s="176">
        <v>0</v>
      </c>
      <c r="T12" s="201">
        <v>0</v>
      </c>
      <c r="U12" s="194">
        <f t="shared" si="34"/>
        <v>0</v>
      </c>
      <c r="V12" s="201" t="str">
        <f t="shared" si="17"/>
        <v>-</v>
      </c>
      <c r="W12" s="175">
        <v>331</v>
      </c>
      <c r="X12" s="176">
        <v>9947624</v>
      </c>
      <c r="Y12" s="201">
        <v>82</v>
      </c>
      <c r="Z12" s="194">
        <f t="shared" si="37"/>
        <v>0.24773413897280966</v>
      </c>
      <c r="AA12" s="176">
        <f t="shared" si="18"/>
        <v>121312.48780487805</v>
      </c>
      <c r="AB12" s="176">
        <v>364</v>
      </c>
      <c r="AC12" s="201">
        <v>1</v>
      </c>
      <c r="AD12" s="194">
        <f t="shared" si="19"/>
        <v>3.0211480362537764E-3</v>
      </c>
      <c r="AE12" s="176">
        <f t="shared" si="20"/>
        <v>364</v>
      </c>
      <c r="AF12" s="175">
        <v>235</v>
      </c>
      <c r="AG12" s="176">
        <v>5514240</v>
      </c>
      <c r="AH12" s="201">
        <v>81</v>
      </c>
      <c r="AI12" s="194">
        <f t="shared" si="38"/>
        <v>0.34468085106382979</v>
      </c>
      <c r="AJ12" s="176">
        <f t="shared" si="21"/>
        <v>68077.037037037036</v>
      </c>
      <c r="AK12" s="176">
        <v>2752</v>
      </c>
      <c r="AL12" s="201">
        <v>1</v>
      </c>
      <c r="AM12" s="194">
        <f t="shared" si="22"/>
        <v>4.2553191489361703E-3</v>
      </c>
      <c r="AN12" s="201">
        <f t="shared" si="23"/>
        <v>2752</v>
      </c>
      <c r="AO12" s="175">
        <v>104</v>
      </c>
      <c r="AP12" s="176">
        <v>1963175</v>
      </c>
      <c r="AQ12" s="201">
        <v>38</v>
      </c>
      <c r="AR12" s="194">
        <f t="shared" si="39"/>
        <v>0.36538461538461536</v>
      </c>
      <c r="AS12" s="176">
        <f t="shared" si="24"/>
        <v>51662.5</v>
      </c>
      <c r="AT12" s="176">
        <v>485117</v>
      </c>
      <c r="AU12" s="201">
        <v>2</v>
      </c>
      <c r="AV12" s="194">
        <f t="shared" si="25"/>
        <v>1.9230769230769232E-2</v>
      </c>
      <c r="AW12" s="176">
        <f t="shared" si="26"/>
        <v>242558.5</v>
      </c>
      <c r="AX12" s="175">
        <v>48</v>
      </c>
      <c r="AY12" s="176">
        <v>861666</v>
      </c>
      <c r="AZ12" s="201">
        <v>19</v>
      </c>
      <c r="BA12" s="194">
        <f t="shared" si="40"/>
        <v>0.39583333333333331</v>
      </c>
      <c r="BB12" s="176">
        <f t="shared" si="27"/>
        <v>45350.84210526316</v>
      </c>
      <c r="BC12" s="176">
        <v>0</v>
      </c>
      <c r="BD12" s="201">
        <v>0</v>
      </c>
      <c r="BE12" s="194">
        <f t="shared" si="28"/>
        <v>0</v>
      </c>
      <c r="BF12" s="201" t="str">
        <f t="shared" si="29"/>
        <v>-</v>
      </c>
      <c r="BG12" s="175">
        <v>5</v>
      </c>
      <c r="BH12" s="176">
        <v>41694</v>
      </c>
      <c r="BI12" s="201">
        <v>2</v>
      </c>
      <c r="BJ12" s="194">
        <f t="shared" si="41"/>
        <v>0.4</v>
      </c>
      <c r="BK12" s="176">
        <f t="shared" si="30"/>
        <v>20847</v>
      </c>
      <c r="BL12" s="176">
        <v>0</v>
      </c>
      <c r="BM12" s="201">
        <v>0</v>
      </c>
      <c r="BN12" s="194">
        <f t="shared" si="31"/>
        <v>0</v>
      </c>
      <c r="BO12" s="176" t="str">
        <f t="shared" si="32"/>
        <v>-</v>
      </c>
      <c r="BP12" s="175">
        <f t="shared" si="0"/>
        <v>730</v>
      </c>
      <c r="BQ12" s="176">
        <f t="shared" si="0"/>
        <v>18360674</v>
      </c>
      <c r="BR12" s="201">
        <f t="shared" si="0"/>
        <v>224</v>
      </c>
      <c r="BS12" s="194">
        <f t="shared" si="35"/>
        <v>0.30684931506849317</v>
      </c>
      <c r="BT12" s="176">
        <f t="shared" si="1"/>
        <v>81967.294642857145</v>
      </c>
      <c r="BU12" s="176">
        <f t="shared" si="2"/>
        <v>488233</v>
      </c>
      <c r="BV12" s="201">
        <f t="shared" si="2"/>
        <v>4</v>
      </c>
      <c r="BW12" s="194">
        <f t="shared" si="33"/>
        <v>5.4794520547945206E-3</v>
      </c>
      <c r="BX12" s="201">
        <f t="shared" si="3"/>
        <v>122058.25</v>
      </c>
      <c r="BY12" s="69"/>
      <c r="BZ12" s="2">
        <v>7</v>
      </c>
      <c r="CA12" s="8" t="s">
        <v>103</v>
      </c>
      <c r="CB12" s="87">
        <f t="shared" si="4"/>
        <v>65550.361050328225</v>
      </c>
      <c r="CC12" s="87">
        <f t="shared" si="5"/>
        <v>21806.142857142859</v>
      </c>
      <c r="CD12" s="87">
        <f t="shared" si="6"/>
        <v>62689.138258961226</v>
      </c>
      <c r="CE12" s="87">
        <f t="shared" si="7"/>
        <v>569655.13571428566</v>
      </c>
      <c r="CG12" s="56" t="s">
        <v>39</v>
      </c>
      <c r="CH12" s="87">
        <f t="shared" si="8"/>
        <v>62822.830028328615</v>
      </c>
      <c r="CI12" s="87">
        <f t="shared" si="9"/>
        <v>323322.375</v>
      </c>
      <c r="CJ12" s="87">
        <f t="shared" si="10"/>
        <v>77412.654793315742</v>
      </c>
      <c r="CK12" s="87">
        <f t="shared" si="11"/>
        <v>399939.75739644968</v>
      </c>
      <c r="CL12" s="2"/>
    </row>
    <row r="13" spans="1:90" ht="13.5" customHeight="1">
      <c r="B13" s="283"/>
      <c r="C13" s="344"/>
      <c r="D13" s="49" t="s">
        <v>326</v>
      </c>
      <c r="E13" s="224">
        <v>7</v>
      </c>
      <c r="F13" s="212">
        <v>606195</v>
      </c>
      <c r="G13" s="209">
        <v>4</v>
      </c>
      <c r="H13" s="196">
        <f t="shared" si="12"/>
        <v>0.5714285714285714</v>
      </c>
      <c r="I13" s="212">
        <f t="shared" si="13"/>
        <v>151548.75</v>
      </c>
      <c r="J13" s="212">
        <v>0</v>
      </c>
      <c r="K13" s="209">
        <v>0</v>
      </c>
      <c r="L13" s="196">
        <f t="shared" si="14"/>
        <v>0</v>
      </c>
      <c r="M13" s="212" t="str">
        <f t="shared" si="15"/>
        <v>-</v>
      </c>
      <c r="N13" s="224">
        <v>34</v>
      </c>
      <c r="O13" s="212">
        <v>954797</v>
      </c>
      <c r="P13" s="209">
        <v>9</v>
      </c>
      <c r="Q13" s="196">
        <f t="shared" si="36"/>
        <v>0.26470588235294118</v>
      </c>
      <c r="R13" s="212">
        <f t="shared" si="16"/>
        <v>106088.55555555556</v>
      </c>
      <c r="S13" s="212">
        <v>0</v>
      </c>
      <c r="T13" s="209">
        <v>0</v>
      </c>
      <c r="U13" s="196">
        <f t="shared" si="34"/>
        <v>0</v>
      </c>
      <c r="V13" s="209" t="str">
        <f t="shared" si="17"/>
        <v>-</v>
      </c>
      <c r="W13" s="224">
        <v>2954</v>
      </c>
      <c r="X13" s="212">
        <v>53885126</v>
      </c>
      <c r="Y13" s="209">
        <v>740</v>
      </c>
      <c r="Z13" s="196">
        <f t="shared" si="37"/>
        <v>0.25050778605280977</v>
      </c>
      <c r="AA13" s="212">
        <f t="shared" si="18"/>
        <v>72817.737837837834</v>
      </c>
      <c r="AB13" s="212">
        <v>9068801</v>
      </c>
      <c r="AC13" s="209">
        <v>17</v>
      </c>
      <c r="AD13" s="196">
        <f t="shared" si="19"/>
        <v>5.7549085985104942E-3</v>
      </c>
      <c r="AE13" s="212">
        <f t="shared" si="20"/>
        <v>533458.8823529412</v>
      </c>
      <c r="AF13" s="224">
        <v>2173</v>
      </c>
      <c r="AG13" s="212">
        <v>53018799</v>
      </c>
      <c r="AH13" s="209">
        <v>736</v>
      </c>
      <c r="AI13" s="196">
        <f t="shared" si="38"/>
        <v>0.33870225494707779</v>
      </c>
      <c r="AJ13" s="212">
        <f t="shared" si="21"/>
        <v>72036.411684782608</v>
      </c>
      <c r="AK13" s="212">
        <v>18430291</v>
      </c>
      <c r="AL13" s="209">
        <v>42</v>
      </c>
      <c r="AM13" s="196">
        <f t="shared" si="22"/>
        <v>1.9328117809479982E-2</v>
      </c>
      <c r="AN13" s="209">
        <f t="shared" si="23"/>
        <v>438816.45238095237</v>
      </c>
      <c r="AO13" s="224">
        <v>1395</v>
      </c>
      <c r="AP13" s="212">
        <v>34327472</v>
      </c>
      <c r="AQ13" s="209">
        <v>489</v>
      </c>
      <c r="AR13" s="196">
        <f t="shared" si="39"/>
        <v>0.35053763440860214</v>
      </c>
      <c r="AS13" s="212">
        <f t="shared" si="24"/>
        <v>70199.329243353786</v>
      </c>
      <c r="AT13" s="212">
        <v>21787992</v>
      </c>
      <c r="AU13" s="209">
        <v>52</v>
      </c>
      <c r="AV13" s="196">
        <f t="shared" si="25"/>
        <v>3.7275985663082441E-2</v>
      </c>
      <c r="AW13" s="212">
        <f t="shared" si="26"/>
        <v>418999.84615384613</v>
      </c>
      <c r="AX13" s="224">
        <v>814</v>
      </c>
      <c r="AY13" s="212">
        <v>12206785</v>
      </c>
      <c r="AZ13" s="209">
        <v>283</v>
      </c>
      <c r="BA13" s="196">
        <f t="shared" si="40"/>
        <v>0.34766584766584768</v>
      </c>
      <c r="BB13" s="212">
        <f t="shared" si="27"/>
        <v>43133.515901060069</v>
      </c>
      <c r="BC13" s="212">
        <v>15073008</v>
      </c>
      <c r="BD13" s="209">
        <v>37</v>
      </c>
      <c r="BE13" s="196">
        <f t="shared" si="28"/>
        <v>4.5454545454545456E-2</v>
      </c>
      <c r="BF13" s="209">
        <f t="shared" si="29"/>
        <v>407378.59459459462</v>
      </c>
      <c r="BG13" s="224">
        <v>267</v>
      </c>
      <c r="BH13" s="212">
        <v>1759277</v>
      </c>
      <c r="BI13" s="209">
        <v>85</v>
      </c>
      <c r="BJ13" s="196">
        <f t="shared" si="41"/>
        <v>0.31835205992509363</v>
      </c>
      <c r="BK13" s="212">
        <f t="shared" si="30"/>
        <v>20697.376470588235</v>
      </c>
      <c r="BL13" s="212">
        <v>11308040</v>
      </c>
      <c r="BM13" s="209">
        <v>26</v>
      </c>
      <c r="BN13" s="196">
        <f t="shared" si="31"/>
        <v>9.7378277153558054E-2</v>
      </c>
      <c r="BO13" s="212">
        <f t="shared" si="32"/>
        <v>434924.61538461538</v>
      </c>
      <c r="BP13" s="224">
        <f t="shared" si="0"/>
        <v>7644</v>
      </c>
      <c r="BQ13" s="212">
        <f t="shared" si="0"/>
        <v>156758451</v>
      </c>
      <c r="BR13" s="209">
        <f t="shared" si="0"/>
        <v>2346</v>
      </c>
      <c r="BS13" s="196">
        <f t="shared" si="35"/>
        <v>0.30690737833594978</v>
      </c>
      <c r="BT13" s="212">
        <f t="shared" si="1"/>
        <v>66819.459079283886</v>
      </c>
      <c r="BU13" s="212">
        <f t="shared" si="2"/>
        <v>75668132</v>
      </c>
      <c r="BV13" s="209">
        <f t="shared" si="2"/>
        <v>174</v>
      </c>
      <c r="BW13" s="196">
        <f t="shared" si="33"/>
        <v>2.2762951334379906E-2</v>
      </c>
      <c r="BX13" s="209">
        <f t="shared" si="3"/>
        <v>434874.32183908048</v>
      </c>
      <c r="BY13" s="69"/>
      <c r="BZ13" s="2">
        <v>8</v>
      </c>
      <c r="CA13" s="8" t="s">
        <v>51</v>
      </c>
      <c r="CB13" s="87">
        <f t="shared" si="4"/>
        <v>18501.350877192981</v>
      </c>
      <c r="CC13" s="87">
        <f t="shared" si="5"/>
        <v>44501.4</v>
      </c>
      <c r="CD13" s="87">
        <f t="shared" si="6"/>
        <v>54445.978574987545</v>
      </c>
      <c r="CE13" s="87">
        <f t="shared" si="7"/>
        <v>434797.78947368421</v>
      </c>
      <c r="CG13" s="56" t="s">
        <v>7</v>
      </c>
      <c r="CH13" s="87">
        <f t="shared" si="8"/>
        <v>58477.502024291498</v>
      </c>
      <c r="CI13" s="87">
        <f t="shared" si="9"/>
        <v>279587.70270270272</v>
      </c>
      <c r="CJ13" s="87">
        <f t="shared" si="10"/>
        <v>59589.320904373613</v>
      </c>
      <c r="CK13" s="87">
        <f t="shared" si="11"/>
        <v>536522.66578014183</v>
      </c>
      <c r="CL13" s="2"/>
    </row>
    <row r="14" spans="1:90" ht="13.5" customHeight="1">
      <c r="B14" s="284"/>
      <c r="C14" s="345"/>
      <c r="D14" s="53" t="s">
        <v>67</v>
      </c>
      <c r="E14" s="181">
        <v>11</v>
      </c>
      <c r="F14" s="182">
        <v>612209</v>
      </c>
      <c r="G14" s="218">
        <v>5</v>
      </c>
      <c r="H14" s="198">
        <f t="shared" si="12"/>
        <v>0.45454545454545453</v>
      </c>
      <c r="I14" s="182">
        <f t="shared" si="13"/>
        <v>122441.8</v>
      </c>
      <c r="J14" s="182">
        <v>0</v>
      </c>
      <c r="K14" s="218">
        <v>0</v>
      </c>
      <c r="L14" s="198">
        <f t="shared" si="14"/>
        <v>0</v>
      </c>
      <c r="M14" s="182" t="str">
        <f t="shared" si="15"/>
        <v>-</v>
      </c>
      <c r="N14" s="181">
        <v>37</v>
      </c>
      <c r="O14" s="182">
        <v>981058</v>
      </c>
      <c r="P14" s="218">
        <v>10</v>
      </c>
      <c r="Q14" s="198">
        <f t="shared" si="36"/>
        <v>0.27027027027027029</v>
      </c>
      <c r="R14" s="182">
        <f t="shared" si="16"/>
        <v>98105.8</v>
      </c>
      <c r="S14" s="182">
        <v>0</v>
      </c>
      <c r="T14" s="218">
        <v>0</v>
      </c>
      <c r="U14" s="198">
        <f t="shared" si="34"/>
        <v>0</v>
      </c>
      <c r="V14" s="218" t="str">
        <f t="shared" si="17"/>
        <v>-</v>
      </c>
      <c r="W14" s="181">
        <v>3285</v>
      </c>
      <c r="X14" s="182">
        <v>63832750</v>
      </c>
      <c r="Y14" s="218">
        <v>822</v>
      </c>
      <c r="Z14" s="198">
        <f t="shared" si="37"/>
        <v>0.25022831050228311</v>
      </c>
      <c r="AA14" s="182">
        <f t="shared" si="18"/>
        <v>77655.413625304136</v>
      </c>
      <c r="AB14" s="182">
        <v>9069165</v>
      </c>
      <c r="AC14" s="218">
        <v>18</v>
      </c>
      <c r="AD14" s="198">
        <f t="shared" si="19"/>
        <v>5.4794520547945206E-3</v>
      </c>
      <c r="AE14" s="182">
        <f t="shared" si="20"/>
        <v>503842.5</v>
      </c>
      <c r="AF14" s="181">
        <v>2408</v>
      </c>
      <c r="AG14" s="182">
        <v>58533039</v>
      </c>
      <c r="AH14" s="218">
        <v>817</v>
      </c>
      <c r="AI14" s="198">
        <f t="shared" si="38"/>
        <v>0.3392857142857143</v>
      </c>
      <c r="AJ14" s="182">
        <f t="shared" si="21"/>
        <v>71643.866585067313</v>
      </c>
      <c r="AK14" s="182">
        <v>18433043</v>
      </c>
      <c r="AL14" s="218">
        <v>43</v>
      </c>
      <c r="AM14" s="198">
        <f t="shared" si="22"/>
        <v>1.7857142857142856E-2</v>
      </c>
      <c r="AN14" s="218">
        <f t="shared" si="23"/>
        <v>428675.41860465117</v>
      </c>
      <c r="AO14" s="181">
        <v>1499</v>
      </c>
      <c r="AP14" s="182">
        <v>36290647</v>
      </c>
      <c r="AQ14" s="218">
        <v>527</v>
      </c>
      <c r="AR14" s="198">
        <f t="shared" si="39"/>
        <v>0.35156771180787194</v>
      </c>
      <c r="AS14" s="182">
        <f t="shared" si="24"/>
        <v>68862.707779886143</v>
      </c>
      <c r="AT14" s="182">
        <v>22273109</v>
      </c>
      <c r="AU14" s="218">
        <v>54</v>
      </c>
      <c r="AV14" s="198">
        <f t="shared" si="25"/>
        <v>3.602401601067378E-2</v>
      </c>
      <c r="AW14" s="182">
        <f t="shared" si="26"/>
        <v>412464.98148148146</v>
      </c>
      <c r="AX14" s="181">
        <v>862</v>
      </c>
      <c r="AY14" s="182">
        <v>13068451</v>
      </c>
      <c r="AZ14" s="218">
        <v>302</v>
      </c>
      <c r="BA14" s="198">
        <f t="shared" si="40"/>
        <v>0.35034802784222741</v>
      </c>
      <c r="BB14" s="182">
        <f t="shared" si="27"/>
        <v>43273.01655629139</v>
      </c>
      <c r="BC14" s="182">
        <v>15073008</v>
      </c>
      <c r="BD14" s="218">
        <v>37</v>
      </c>
      <c r="BE14" s="198">
        <f t="shared" si="28"/>
        <v>4.2923433874709975E-2</v>
      </c>
      <c r="BF14" s="218">
        <f t="shared" si="29"/>
        <v>407378.59459459462</v>
      </c>
      <c r="BG14" s="181">
        <v>272</v>
      </c>
      <c r="BH14" s="182">
        <v>1800971</v>
      </c>
      <c r="BI14" s="218">
        <v>87</v>
      </c>
      <c r="BJ14" s="198">
        <f t="shared" si="41"/>
        <v>0.31985294117647056</v>
      </c>
      <c r="BK14" s="182">
        <f t="shared" si="30"/>
        <v>20700.816091954024</v>
      </c>
      <c r="BL14" s="182">
        <v>11308040</v>
      </c>
      <c r="BM14" s="218">
        <v>26</v>
      </c>
      <c r="BN14" s="198">
        <f t="shared" si="31"/>
        <v>9.5588235294117641E-2</v>
      </c>
      <c r="BO14" s="182">
        <f t="shared" si="32"/>
        <v>434924.61538461538</v>
      </c>
      <c r="BP14" s="181">
        <f t="shared" si="0"/>
        <v>8374</v>
      </c>
      <c r="BQ14" s="182">
        <f t="shared" si="0"/>
        <v>175119125</v>
      </c>
      <c r="BR14" s="218">
        <f t="shared" si="0"/>
        <v>2570</v>
      </c>
      <c r="BS14" s="198">
        <f t="shared" si="35"/>
        <v>0.30690231669453066</v>
      </c>
      <c r="BT14" s="182">
        <f t="shared" si="1"/>
        <v>68139.737354085606</v>
      </c>
      <c r="BU14" s="182">
        <f t="shared" si="2"/>
        <v>76156365</v>
      </c>
      <c r="BV14" s="218">
        <f t="shared" si="2"/>
        <v>178</v>
      </c>
      <c r="BW14" s="198">
        <f t="shared" si="33"/>
        <v>2.1256269405302126E-2</v>
      </c>
      <c r="BX14" s="218">
        <f t="shared" si="3"/>
        <v>427844.74719101121</v>
      </c>
      <c r="BY14" s="69"/>
      <c r="BZ14" s="2">
        <v>9</v>
      </c>
      <c r="CA14" s="8" t="s">
        <v>104</v>
      </c>
      <c r="CB14" s="87">
        <f t="shared" si="4"/>
        <v>105079.82638888889</v>
      </c>
      <c r="CC14" s="87">
        <f t="shared" si="5"/>
        <v>130607.75</v>
      </c>
      <c r="CD14" s="87">
        <f t="shared" si="6"/>
        <v>68852.359884836857</v>
      </c>
      <c r="CE14" s="87">
        <f t="shared" si="7"/>
        <v>601812.51020408166</v>
      </c>
      <c r="CG14" s="56" t="s">
        <v>40</v>
      </c>
      <c r="CH14" s="87">
        <f t="shared" si="8"/>
        <v>88017.96037296037</v>
      </c>
      <c r="CI14" s="87">
        <f t="shared" si="9"/>
        <v>182259.44444444444</v>
      </c>
      <c r="CJ14" s="87">
        <f t="shared" si="10"/>
        <v>83624.736251402923</v>
      </c>
      <c r="CK14" s="87">
        <f t="shared" si="11"/>
        <v>501658.56934306567</v>
      </c>
      <c r="CL14" s="2"/>
    </row>
    <row r="15" spans="1:90" ht="13.5" customHeight="1">
      <c r="B15" s="282">
        <v>4</v>
      </c>
      <c r="C15" s="343" t="s">
        <v>100</v>
      </c>
      <c r="D15" s="54" t="s">
        <v>329</v>
      </c>
      <c r="E15" s="175">
        <v>0</v>
      </c>
      <c r="F15" s="176">
        <v>0</v>
      </c>
      <c r="G15" s="201">
        <v>0</v>
      </c>
      <c r="H15" s="194" t="str">
        <f t="shared" si="12"/>
        <v>-</v>
      </c>
      <c r="I15" s="176" t="str">
        <f t="shared" si="13"/>
        <v>-</v>
      </c>
      <c r="J15" s="176">
        <v>0</v>
      </c>
      <c r="K15" s="201">
        <v>0</v>
      </c>
      <c r="L15" s="194" t="str">
        <f t="shared" si="14"/>
        <v>-</v>
      </c>
      <c r="M15" s="176" t="str">
        <f t="shared" si="15"/>
        <v>-</v>
      </c>
      <c r="N15" s="175">
        <v>1</v>
      </c>
      <c r="O15" s="176">
        <v>126909</v>
      </c>
      <c r="P15" s="201">
        <v>1</v>
      </c>
      <c r="Q15" s="194">
        <f t="shared" si="36"/>
        <v>1</v>
      </c>
      <c r="R15" s="176">
        <f t="shared" si="16"/>
        <v>126909</v>
      </c>
      <c r="S15" s="176">
        <v>0</v>
      </c>
      <c r="T15" s="201">
        <v>0</v>
      </c>
      <c r="U15" s="194">
        <f t="shared" si="34"/>
        <v>0</v>
      </c>
      <c r="V15" s="201" t="str">
        <f t="shared" si="17"/>
        <v>-</v>
      </c>
      <c r="W15" s="175">
        <v>215</v>
      </c>
      <c r="X15" s="176">
        <v>5265052</v>
      </c>
      <c r="Y15" s="201">
        <v>61</v>
      </c>
      <c r="Z15" s="194">
        <f t="shared" si="37"/>
        <v>0.28372093023255812</v>
      </c>
      <c r="AA15" s="176">
        <f t="shared" si="18"/>
        <v>86312.327868852459</v>
      </c>
      <c r="AB15" s="176">
        <v>897340</v>
      </c>
      <c r="AC15" s="201">
        <v>1</v>
      </c>
      <c r="AD15" s="194">
        <f t="shared" si="19"/>
        <v>4.6511627906976744E-3</v>
      </c>
      <c r="AE15" s="176">
        <f t="shared" si="20"/>
        <v>897340</v>
      </c>
      <c r="AF15" s="175">
        <v>155</v>
      </c>
      <c r="AG15" s="176">
        <v>2995462</v>
      </c>
      <c r="AH15" s="201">
        <v>44</v>
      </c>
      <c r="AI15" s="194">
        <f t="shared" si="38"/>
        <v>0.28387096774193549</v>
      </c>
      <c r="AJ15" s="176">
        <f t="shared" si="21"/>
        <v>68078.681818181823</v>
      </c>
      <c r="AK15" s="176">
        <v>0</v>
      </c>
      <c r="AL15" s="201">
        <v>0</v>
      </c>
      <c r="AM15" s="194">
        <f t="shared" si="22"/>
        <v>0</v>
      </c>
      <c r="AN15" s="201" t="str">
        <f t="shared" si="23"/>
        <v>-</v>
      </c>
      <c r="AO15" s="175">
        <v>100</v>
      </c>
      <c r="AP15" s="176">
        <v>1882574</v>
      </c>
      <c r="AQ15" s="201">
        <v>39</v>
      </c>
      <c r="AR15" s="194">
        <f t="shared" si="39"/>
        <v>0.39</v>
      </c>
      <c r="AS15" s="176">
        <f t="shared" si="24"/>
        <v>48271.128205128203</v>
      </c>
      <c r="AT15" s="176">
        <v>0</v>
      </c>
      <c r="AU15" s="201">
        <v>0</v>
      </c>
      <c r="AV15" s="194">
        <f t="shared" si="25"/>
        <v>0</v>
      </c>
      <c r="AW15" s="176" t="str">
        <f t="shared" si="26"/>
        <v>-</v>
      </c>
      <c r="AX15" s="175">
        <v>26</v>
      </c>
      <c r="AY15" s="176">
        <v>73539</v>
      </c>
      <c r="AZ15" s="201">
        <v>7</v>
      </c>
      <c r="BA15" s="194">
        <f t="shared" si="40"/>
        <v>0.26923076923076922</v>
      </c>
      <c r="BB15" s="176">
        <f t="shared" si="27"/>
        <v>10505.571428571429</v>
      </c>
      <c r="BC15" s="176">
        <v>0</v>
      </c>
      <c r="BD15" s="201">
        <v>0</v>
      </c>
      <c r="BE15" s="194">
        <f t="shared" si="28"/>
        <v>0</v>
      </c>
      <c r="BF15" s="201" t="str">
        <f t="shared" si="29"/>
        <v>-</v>
      </c>
      <c r="BG15" s="175">
        <v>6</v>
      </c>
      <c r="BH15" s="176">
        <v>32211</v>
      </c>
      <c r="BI15" s="201">
        <v>2</v>
      </c>
      <c r="BJ15" s="194">
        <f t="shared" si="41"/>
        <v>0.33333333333333331</v>
      </c>
      <c r="BK15" s="176">
        <f t="shared" si="30"/>
        <v>16105.5</v>
      </c>
      <c r="BL15" s="176">
        <v>0</v>
      </c>
      <c r="BM15" s="201">
        <v>0</v>
      </c>
      <c r="BN15" s="194">
        <f t="shared" si="31"/>
        <v>0</v>
      </c>
      <c r="BO15" s="176" t="str">
        <f t="shared" si="32"/>
        <v>-</v>
      </c>
      <c r="BP15" s="175">
        <f t="shared" si="0"/>
        <v>503</v>
      </c>
      <c r="BQ15" s="176">
        <f t="shared" si="0"/>
        <v>10375747</v>
      </c>
      <c r="BR15" s="201">
        <f t="shared" si="0"/>
        <v>154</v>
      </c>
      <c r="BS15" s="194">
        <f t="shared" si="35"/>
        <v>0.3061630218687873</v>
      </c>
      <c r="BT15" s="176">
        <f t="shared" si="1"/>
        <v>67374.980519480523</v>
      </c>
      <c r="BU15" s="176">
        <f t="shared" si="2"/>
        <v>897340</v>
      </c>
      <c r="BV15" s="201">
        <f t="shared" si="2"/>
        <v>1</v>
      </c>
      <c r="BW15" s="194">
        <f t="shared" si="33"/>
        <v>1.9880715705765406E-3</v>
      </c>
      <c r="BX15" s="201">
        <f t="shared" si="3"/>
        <v>897340</v>
      </c>
      <c r="BY15" s="69"/>
      <c r="BZ15" s="2">
        <v>10</v>
      </c>
      <c r="CA15" s="8" t="s">
        <v>52</v>
      </c>
      <c r="CB15" s="87">
        <f t="shared" si="4"/>
        <v>66285.707070707067</v>
      </c>
      <c r="CC15" s="87">
        <f t="shared" si="5"/>
        <v>254522.1</v>
      </c>
      <c r="CD15" s="87">
        <f t="shared" si="6"/>
        <v>62878.668380462725</v>
      </c>
      <c r="CE15" s="87">
        <f t="shared" si="7"/>
        <v>438127.85844748857</v>
      </c>
      <c r="CG15" s="56" t="s">
        <v>11</v>
      </c>
      <c r="CH15" s="87">
        <f t="shared" si="8"/>
        <v>45727.571759259263</v>
      </c>
      <c r="CI15" s="87">
        <f t="shared" si="9"/>
        <v>186601.83333333334</v>
      </c>
      <c r="CJ15" s="87">
        <f t="shared" si="10"/>
        <v>64458.207710754476</v>
      </c>
      <c r="CK15" s="87">
        <f t="shared" si="11"/>
        <v>378450.11068702291</v>
      </c>
      <c r="CL15" s="2"/>
    </row>
    <row r="16" spans="1:90" ht="13.5" customHeight="1">
      <c r="B16" s="283"/>
      <c r="C16" s="344"/>
      <c r="D16" s="49" t="s">
        <v>326</v>
      </c>
      <c r="E16" s="224">
        <v>17</v>
      </c>
      <c r="F16" s="212">
        <v>20099</v>
      </c>
      <c r="G16" s="209">
        <v>3</v>
      </c>
      <c r="H16" s="196">
        <f t="shared" si="12"/>
        <v>0.17647058823529413</v>
      </c>
      <c r="I16" s="212">
        <f t="shared" si="13"/>
        <v>6699.666666666667</v>
      </c>
      <c r="J16" s="212">
        <v>0</v>
      </c>
      <c r="K16" s="209">
        <v>0</v>
      </c>
      <c r="L16" s="196">
        <f t="shared" si="14"/>
        <v>0</v>
      </c>
      <c r="M16" s="212" t="str">
        <f t="shared" si="15"/>
        <v>-</v>
      </c>
      <c r="N16" s="224">
        <v>48</v>
      </c>
      <c r="O16" s="212">
        <v>672604</v>
      </c>
      <c r="P16" s="209">
        <v>15</v>
      </c>
      <c r="Q16" s="196">
        <f t="shared" si="36"/>
        <v>0.3125</v>
      </c>
      <c r="R16" s="212">
        <f t="shared" si="16"/>
        <v>44840.26666666667</v>
      </c>
      <c r="S16" s="212">
        <v>2697</v>
      </c>
      <c r="T16" s="209">
        <v>1</v>
      </c>
      <c r="U16" s="196">
        <f t="shared" si="34"/>
        <v>2.0833333333333332E-2</v>
      </c>
      <c r="V16" s="209">
        <f t="shared" si="17"/>
        <v>2697</v>
      </c>
      <c r="W16" s="224">
        <v>3379</v>
      </c>
      <c r="X16" s="212">
        <v>63489275</v>
      </c>
      <c r="Y16" s="209">
        <v>769</v>
      </c>
      <c r="Z16" s="196">
        <f t="shared" si="37"/>
        <v>0.22758212488902041</v>
      </c>
      <c r="AA16" s="212">
        <f t="shared" si="18"/>
        <v>82560.825747724317</v>
      </c>
      <c r="AB16" s="212">
        <v>9677544</v>
      </c>
      <c r="AC16" s="209">
        <v>23</v>
      </c>
      <c r="AD16" s="196">
        <f t="shared" si="19"/>
        <v>6.8067475584492453E-3</v>
      </c>
      <c r="AE16" s="212">
        <f t="shared" si="20"/>
        <v>420762.78260869568</v>
      </c>
      <c r="AF16" s="224">
        <v>2543</v>
      </c>
      <c r="AG16" s="212">
        <v>56537389</v>
      </c>
      <c r="AH16" s="209">
        <v>759</v>
      </c>
      <c r="AI16" s="196">
        <f t="shared" si="38"/>
        <v>0.29846637829335432</v>
      </c>
      <c r="AJ16" s="212">
        <f t="shared" si="21"/>
        <v>74489.313570487488</v>
      </c>
      <c r="AK16" s="212">
        <v>17863672</v>
      </c>
      <c r="AL16" s="209">
        <v>43</v>
      </c>
      <c r="AM16" s="196">
        <f t="shared" si="22"/>
        <v>1.6909162406606372E-2</v>
      </c>
      <c r="AN16" s="209">
        <f t="shared" si="23"/>
        <v>415434.23255813954</v>
      </c>
      <c r="AO16" s="224">
        <v>1761</v>
      </c>
      <c r="AP16" s="212">
        <v>43239862</v>
      </c>
      <c r="AQ16" s="209">
        <v>612</v>
      </c>
      <c r="AR16" s="196">
        <f t="shared" si="39"/>
        <v>0.34752981260647359</v>
      </c>
      <c r="AS16" s="212">
        <f t="shared" si="24"/>
        <v>70653.369281045758</v>
      </c>
      <c r="AT16" s="212">
        <v>23430837</v>
      </c>
      <c r="AU16" s="209">
        <v>44</v>
      </c>
      <c r="AV16" s="196">
        <f t="shared" si="25"/>
        <v>2.4985803520726858E-2</v>
      </c>
      <c r="AW16" s="212">
        <f t="shared" si="26"/>
        <v>532519.02272727271</v>
      </c>
      <c r="AX16" s="224">
        <v>808</v>
      </c>
      <c r="AY16" s="212">
        <v>15231986</v>
      </c>
      <c r="AZ16" s="209">
        <v>281</v>
      </c>
      <c r="BA16" s="196">
        <f t="shared" si="40"/>
        <v>0.34777227722772275</v>
      </c>
      <c r="BB16" s="212">
        <f t="shared" si="27"/>
        <v>54206.355871886124</v>
      </c>
      <c r="BC16" s="212">
        <v>17986088</v>
      </c>
      <c r="BD16" s="209">
        <v>38</v>
      </c>
      <c r="BE16" s="196">
        <f t="shared" si="28"/>
        <v>4.702970297029703E-2</v>
      </c>
      <c r="BF16" s="209">
        <f t="shared" si="29"/>
        <v>473318.10526315792</v>
      </c>
      <c r="BG16" s="224">
        <v>258</v>
      </c>
      <c r="BH16" s="212">
        <v>3679828</v>
      </c>
      <c r="BI16" s="209">
        <v>75</v>
      </c>
      <c r="BJ16" s="196">
        <f t="shared" si="41"/>
        <v>0.29069767441860467</v>
      </c>
      <c r="BK16" s="212">
        <f t="shared" si="30"/>
        <v>49064.373333333337</v>
      </c>
      <c r="BL16" s="212">
        <v>7521431</v>
      </c>
      <c r="BM16" s="209">
        <v>15</v>
      </c>
      <c r="BN16" s="196">
        <f t="shared" si="31"/>
        <v>5.8139534883720929E-2</v>
      </c>
      <c r="BO16" s="212">
        <f t="shared" si="32"/>
        <v>501428.73333333334</v>
      </c>
      <c r="BP16" s="224">
        <f t="shared" si="0"/>
        <v>8814</v>
      </c>
      <c r="BQ16" s="212">
        <f t="shared" si="0"/>
        <v>182871043</v>
      </c>
      <c r="BR16" s="209">
        <f t="shared" si="0"/>
        <v>2514</v>
      </c>
      <c r="BS16" s="196">
        <f t="shared" si="35"/>
        <v>0.28522804628999321</v>
      </c>
      <c r="BT16" s="212">
        <f t="shared" si="1"/>
        <v>72741.067223548132</v>
      </c>
      <c r="BU16" s="212">
        <f t="shared" si="2"/>
        <v>76482269</v>
      </c>
      <c r="BV16" s="209">
        <f t="shared" si="2"/>
        <v>164</v>
      </c>
      <c r="BW16" s="196">
        <f t="shared" si="33"/>
        <v>1.8606761969593828E-2</v>
      </c>
      <c r="BX16" s="209">
        <f t="shared" si="3"/>
        <v>466355.29878048779</v>
      </c>
      <c r="BY16" s="69"/>
      <c r="BZ16" s="2">
        <v>11</v>
      </c>
      <c r="CA16" s="8" t="s">
        <v>53</v>
      </c>
      <c r="CB16" s="87">
        <f t="shared" si="4"/>
        <v>89869.725177304965</v>
      </c>
      <c r="CC16" s="87">
        <f t="shared" si="5"/>
        <v>339559.33333333331</v>
      </c>
      <c r="CD16" s="87">
        <f t="shared" si="6"/>
        <v>61894.71471351567</v>
      </c>
      <c r="CE16" s="87">
        <f t="shared" si="7"/>
        <v>527200.00212314224</v>
      </c>
      <c r="CG16" s="56" t="s">
        <v>12</v>
      </c>
      <c r="CH16" s="87">
        <f t="shared" si="8"/>
        <v>44112.067031463746</v>
      </c>
      <c r="CI16" s="87">
        <f t="shared" si="9"/>
        <v>191317.58974358975</v>
      </c>
      <c r="CJ16" s="87">
        <f t="shared" si="10"/>
        <v>55824.660429090407</v>
      </c>
      <c r="CK16" s="87">
        <f t="shared" si="11"/>
        <v>409840.41543798783</v>
      </c>
      <c r="CL16" s="2"/>
    </row>
    <row r="17" spans="2:90" ht="13.5" customHeight="1">
      <c r="B17" s="284"/>
      <c r="C17" s="345"/>
      <c r="D17" s="53" t="s">
        <v>67</v>
      </c>
      <c r="E17" s="181">
        <v>17</v>
      </c>
      <c r="F17" s="182">
        <v>20099</v>
      </c>
      <c r="G17" s="218">
        <v>3</v>
      </c>
      <c r="H17" s="198">
        <f t="shared" si="12"/>
        <v>0.17647058823529413</v>
      </c>
      <c r="I17" s="182">
        <f t="shared" si="13"/>
        <v>6699.666666666667</v>
      </c>
      <c r="J17" s="182">
        <v>0</v>
      </c>
      <c r="K17" s="218">
        <v>0</v>
      </c>
      <c r="L17" s="198">
        <f t="shared" si="14"/>
        <v>0</v>
      </c>
      <c r="M17" s="182" t="str">
        <f t="shared" si="15"/>
        <v>-</v>
      </c>
      <c r="N17" s="181">
        <v>49</v>
      </c>
      <c r="O17" s="182">
        <v>799513</v>
      </c>
      <c r="P17" s="218">
        <v>16</v>
      </c>
      <c r="Q17" s="198">
        <f t="shared" si="36"/>
        <v>0.32653061224489793</v>
      </c>
      <c r="R17" s="182">
        <f t="shared" si="16"/>
        <v>49969.5625</v>
      </c>
      <c r="S17" s="182">
        <v>2697</v>
      </c>
      <c r="T17" s="218">
        <v>1</v>
      </c>
      <c r="U17" s="198">
        <f t="shared" si="34"/>
        <v>2.0408163265306121E-2</v>
      </c>
      <c r="V17" s="218">
        <f t="shared" si="17"/>
        <v>2697</v>
      </c>
      <c r="W17" s="181">
        <v>3594</v>
      </c>
      <c r="X17" s="182">
        <v>68754327</v>
      </c>
      <c r="Y17" s="218">
        <v>830</v>
      </c>
      <c r="Z17" s="198">
        <f t="shared" si="37"/>
        <v>0.23094045631608237</v>
      </c>
      <c r="AA17" s="182">
        <f t="shared" si="18"/>
        <v>82836.538554216866</v>
      </c>
      <c r="AB17" s="182">
        <v>10574884</v>
      </c>
      <c r="AC17" s="218">
        <v>24</v>
      </c>
      <c r="AD17" s="198">
        <f t="shared" si="19"/>
        <v>6.6777963272120202E-3</v>
      </c>
      <c r="AE17" s="182">
        <f t="shared" si="20"/>
        <v>440620.16666666669</v>
      </c>
      <c r="AF17" s="181">
        <v>2698</v>
      </c>
      <c r="AG17" s="182">
        <v>59532851</v>
      </c>
      <c r="AH17" s="218">
        <v>803</v>
      </c>
      <c r="AI17" s="198">
        <f t="shared" si="38"/>
        <v>0.29762787249814676</v>
      </c>
      <c r="AJ17" s="182">
        <f t="shared" si="21"/>
        <v>74138.046077210456</v>
      </c>
      <c r="AK17" s="182">
        <v>17863672</v>
      </c>
      <c r="AL17" s="218">
        <v>43</v>
      </c>
      <c r="AM17" s="198">
        <f t="shared" si="22"/>
        <v>1.5937731653076354E-2</v>
      </c>
      <c r="AN17" s="218">
        <f t="shared" si="23"/>
        <v>415434.23255813954</v>
      </c>
      <c r="AO17" s="181">
        <v>1861</v>
      </c>
      <c r="AP17" s="182">
        <v>45122436</v>
      </c>
      <c r="AQ17" s="218">
        <v>651</v>
      </c>
      <c r="AR17" s="198">
        <f t="shared" si="39"/>
        <v>0.34981192907039227</v>
      </c>
      <c r="AS17" s="182">
        <f t="shared" si="24"/>
        <v>69312.497695852537</v>
      </c>
      <c r="AT17" s="182">
        <v>23430837</v>
      </c>
      <c r="AU17" s="218">
        <v>44</v>
      </c>
      <c r="AV17" s="198">
        <f t="shared" si="25"/>
        <v>2.3643202579258463E-2</v>
      </c>
      <c r="AW17" s="182">
        <f t="shared" si="26"/>
        <v>532519.02272727271</v>
      </c>
      <c r="AX17" s="181">
        <v>834</v>
      </c>
      <c r="AY17" s="182">
        <v>15305525</v>
      </c>
      <c r="AZ17" s="218">
        <v>288</v>
      </c>
      <c r="BA17" s="198">
        <f t="shared" si="40"/>
        <v>0.34532374100719426</v>
      </c>
      <c r="BB17" s="182">
        <f t="shared" si="27"/>
        <v>53144.184027777781</v>
      </c>
      <c r="BC17" s="182">
        <v>17986088</v>
      </c>
      <c r="BD17" s="218">
        <v>38</v>
      </c>
      <c r="BE17" s="198">
        <f t="shared" si="28"/>
        <v>4.5563549160671464E-2</v>
      </c>
      <c r="BF17" s="218">
        <f t="shared" si="29"/>
        <v>473318.10526315792</v>
      </c>
      <c r="BG17" s="181">
        <v>264</v>
      </c>
      <c r="BH17" s="182">
        <v>3712039</v>
      </c>
      <c r="BI17" s="218">
        <v>77</v>
      </c>
      <c r="BJ17" s="198">
        <f t="shared" si="41"/>
        <v>0.29166666666666669</v>
      </c>
      <c r="BK17" s="182">
        <f t="shared" si="30"/>
        <v>48208.2987012987</v>
      </c>
      <c r="BL17" s="182">
        <v>7521431</v>
      </c>
      <c r="BM17" s="218">
        <v>15</v>
      </c>
      <c r="BN17" s="198">
        <f t="shared" si="31"/>
        <v>5.6818181818181816E-2</v>
      </c>
      <c r="BO17" s="182">
        <f t="shared" si="32"/>
        <v>501428.73333333334</v>
      </c>
      <c r="BP17" s="181">
        <f t="shared" si="0"/>
        <v>9317</v>
      </c>
      <c r="BQ17" s="182">
        <f t="shared" si="0"/>
        <v>193246790</v>
      </c>
      <c r="BR17" s="218">
        <f t="shared" si="0"/>
        <v>2668</v>
      </c>
      <c r="BS17" s="198">
        <f t="shared" si="35"/>
        <v>0.2863582698293442</v>
      </c>
      <c r="BT17" s="182">
        <f t="shared" si="1"/>
        <v>72431.330584707641</v>
      </c>
      <c r="BU17" s="182">
        <f t="shared" si="2"/>
        <v>77379609</v>
      </c>
      <c r="BV17" s="218">
        <f t="shared" si="2"/>
        <v>165</v>
      </c>
      <c r="BW17" s="198">
        <f t="shared" si="33"/>
        <v>1.770956316410862E-2</v>
      </c>
      <c r="BX17" s="218">
        <f t="shared" si="3"/>
        <v>468967.32727272727</v>
      </c>
      <c r="BY17" s="69"/>
      <c r="BZ17" s="2">
        <v>12</v>
      </c>
      <c r="CA17" s="8" t="s">
        <v>105</v>
      </c>
      <c r="CB17" s="87">
        <f t="shared" si="4"/>
        <v>71052.296066252587</v>
      </c>
      <c r="CC17" s="87">
        <f t="shared" si="5"/>
        <v>504267.11111111112</v>
      </c>
      <c r="CD17" s="87">
        <f t="shared" si="6"/>
        <v>64013.358291032149</v>
      </c>
      <c r="CE17" s="87">
        <f t="shared" si="7"/>
        <v>474857.97159090912</v>
      </c>
      <c r="CG17" s="56" t="s">
        <v>8</v>
      </c>
      <c r="CH17" s="87">
        <f t="shared" si="8"/>
        <v>62253.745488199907</v>
      </c>
      <c r="CI17" s="87">
        <f t="shared" si="9"/>
        <v>267798.22352941177</v>
      </c>
      <c r="CJ17" s="87">
        <f t="shared" si="10"/>
        <v>63430.270214943703</v>
      </c>
      <c r="CK17" s="87">
        <f t="shared" si="11"/>
        <v>509243.82191780821</v>
      </c>
      <c r="CL17" s="2"/>
    </row>
    <row r="18" spans="2:90" ht="13.5" customHeight="1">
      <c r="B18" s="282">
        <v>5</v>
      </c>
      <c r="C18" s="343" t="s">
        <v>101</v>
      </c>
      <c r="D18" s="54" t="s">
        <v>329</v>
      </c>
      <c r="E18" s="175">
        <v>2</v>
      </c>
      <c r="F18" s="176">
        <v>0</v>
      </c>
      <c r="G18" s="201">
        <v>0</v>
      </c>
      <c r="H18" s="194">
        <f t="shared" si="12"/>
        <v>0</v>
      </c>
      <c r="I18" s="176" t="str">
        <f t="shared" si="13"/>
        <v>-</v>
      </c>
      <c r="J18" s="176">
        <v>0</v>
      </c>
      <c r="K18" s="201">
        <v>0</v>
      </c>
      <c r="L18" s="194">
        <f t="shared" si="14"/>
        <v>0</v>
      </c>
      <c r="M18" s="176" t="str">
        <f t="shared" si="15"/>
        <v>-</v>
      </c>
      <c r="N18" s="175">
        <v>5</v>
      </c>
      <c r="O18" s="176">
        <v>27775</v>
      </c>
      <c r="P18" s="201">
        <v>1</v>
      </c>
      <c r="Q18" s="194">
        <f t="shared" si="36"/>
        <v>0.2</v>
      </c>
      <c r="R18" s="176">
        <f t="shared" si="16"/>
        <v>27775</v>
      </c>
      <c r="S18" s="176">
        <v>0</v>
      </c>
      <c r="T18" s="201">
        <v>0</v>
      </c>
      <c r="U18" s="194">
        <f t="shared" si="34"/>
        <v>0</v>
      </c>
      <c r="V18" s="201" t="str">
        <f t="shared" si="17"/>
        <v>-</v>
      </c>
      <c r="W18" s="175">
        <v>518</v>
      </c>
      <c r="X18" s="176">
        <v>7427257</v>
      </c>
      <c r="Y18" s="201">
        <v>136</v>
      </c>
      <c r="Z18" s="194">
        <f t="shared" si="37"/>
        <v>0.26254826254826252</v>
      </c>
      <c r="AA18" s="176">
        <f t="shared" si="18"/>
        <v>54612.183823529413</v>
      </c>
      <c r="AB18" s="176">
        <v>14760</v>
      </c>
      <c r="AC18" s="201">
        <v>3</v>
      </c>
      <c r="AD18" s="194">
        <f t="shared" si="19"/>
        <v>5.7915057915057912E-3</v>
      </c>
      <c r="AE18" s="176">
        <f t="shared" si="20"/>
        <v>4920</v>
      </c>
      <c r="AF18" s="175">
        <v>356</v>
      </c>
      <c r="AG18" s="176">
        <v>6146221</v>
      </c>
      <c r="AH18" s="201">
        <v>109</v>
      </c>
      <c r="AI18" s="194">
        <f t="shared" si="38"/>
        <v>0.3061797752808989</v>
      </c>
      <c r="AJ18" s="176">
        <f t="shared" si="21"/>
        <v>56387.348623853213</v>
      </c>
      <c r="AK18" s="176">
        <v>2431557</v>
      </c>
      <c r="AL18" s="201">
        <v>4</v>
      </c>
      <c r="AM18" s="194">
        <f t="shared" si="22"/>
        <v>1.1235955056179775E-2</v>
      </c>
      <c r="AN18" s="201">
        <f t="shared" si="23"/>
        <v>607889.25</v>
      </c>
      <c r="AO18" s="175">
        <v>194</v>
      </c>
      <c r="AP18" s="176">
        <v>7548236</v>
      </c>
      <c r="AQ18" s="201">
        <v>75</v>
      </c>
      <c r="AR18" s="194">
        <f t="shared" si="39"/>
        <v>0.38659793814432991</v>
      </c>
      <c r="AS18" s="176">
        <f t="shared" si="24"/>
        <v>100643.14666666667</v>
      </c>
      <c r="AT18" s="176">
        <v>453226</v>
      </c>
      <c r="AU18" s="201">
        <v>3</v>
      </c>
      <c r="AV18" s="194">
        <f t="shared" si="25"/>
        <v>1.5463917525773196E-2</v>
      </c>
      <c r="AW18" s="176">
        <f t="shared" si="26"/>
        <v>151075.33333333334</v>
      </c>
      <c r="AX18" s="175">
        <v>69</v>
      </c>
      <c r="AY18" s="176">
        <v>754255</v>
      </c>
      <c r="AZ18" s="201">
        <v>26</v>
      </c>
      <c r="BA18" s="194">
        <f t="shared" si="40"/>
        <v>0.37681159420289856</v>
      </c>
      <c r="BB18" s="176">
        <f t="shared" si="27"/>
        <v>29009.807692307691</v>
      </c>
      <c r="BC18" s="176">
        <v>0</v>
      </c>
      <c r="BD18" s="201">
        <v>0</v>
      </c>
      <c r="BE18" s="194">
        <f t="shared" si="28"/>
        <v>0</v>
      </c>
      <c r="BF18" s="201" t="str">
        <f t="shared" si="29"/>
        <v>-</v>
      </c>
      <c r="BG18" s="175">
        <v>15</v>
      </c>
      <c r="BH18" s="176">
        <v>128080</v>
      </c>
      <c r="BI18" s="201">
        <v>7</v>
      </c>
      <c r="BJ18" s="194">
        <f t="shared" si="41"/>
        <v>0.46666666666666667</v>
      </c>
      <c r="BK18" s="176">
        <f t="shared" si="30"/>
        <v>18297.142857142859</v>
      </c>
      <c r="BL18" s="176">
        <v>0</v>
      </c>
      <c r="BM18" s="201">
        <v>0</v>
      </c>
      <c r="BN18" s="194">
        <f t="shared" si="31"/>
        <v>0</v>
      </c>
      <c r="BO18" s="176" t="str">
        <f t="shared" si="32"/>
        <v>-</v>
      </c>
      <c r="BP18" s="175">
        <f t="shared" si="0"/>
        <v>1159</v>
      </c>
      <c r="BQ18" s="176">
        <f t="shared" si="0"/>
        <v>22031824</v>
      </c>
      <c r="BR18" s="201">
        <f t="shared" si="0"/>
        <v>354</v>
      </c>
      <c r="BS18" s="194">
        <f t="shared" si="35"/>
        <v>0.30543572044866263</v>
      </c>
      <c r="BT18" s="176">
        <f t="shared" si="1"/>
        <v>62236.790960451981</v>
      </c>
      <c r="BU18" s="176">
        <f t="shared" si="2"/>
        <v>2899543</v>
      </c>
      <c r="BV18" s="201">
        <f t="shared" si="2"/>
        <v>10</v>
      </c>
      <c r="BW18" s="194">
        <f t="shared" si="33"/>
        <v>8.6281276962899053E-3</v>
      </c>
      <c r="BX18" s="201">
        <f t="shared" si="3"/>
        <v>289954.3</v>
      </c>
      <c r="BY18" s="69"/>
      <c r="BZ18" s="2">
        <v>13</v>
      </c>
      <c r="CA18" s="8" t="s">
        <v>106</v>
      </c>
      <c r="CB18" s="87">
        <f t="shared" si="4"/>
        <v>63625.445205479453</v>
      </c>
      <c r="CC18" s="87">
        <f t="shared" si="5"/>
        <v>270345.8</v>
      </c>
      <c r="CD18" s="87">
        <f t="shared" si="6"/>
        <v>47882.262291280145</v>
      </c>
      <c r="CE18" s="87">
        <f t="shared" si="7"/>
        <v>448980.09366391186</v>
      </c>
      <c r="CG18" s="56" t="s">
        <v>18</v>
      </c>
      <c r="CH18" s="87">
        <f t="shared" si="8"/>
        <v>58635.937533948942</v>
      </c>
      <c r="CI18" s="87">
        <f t="shared" si="9"/>
        <v>298565.27659574465</v>
      </c>
      <c r="CJ18" s="87">
        <f t="shared" si="10"/>
        <v>69302.106604204746</v>
      </c>
      <c r="CK18" s="87">
        <f t="shared" si="11"/>
        <v>378782.61083743843</v>
      </c>
      <c r="CL18" s="2"/>
    </row>
    <row r="19" spans="2:90" ht="13.5" customHeight="1">
      <c r="B19" s="283"/>
      <c r="C19" s="344"/>
      <c r="D19" s="49" t="s">
        <v>326</v>
      </c>
      <c r="E19" s="224">
        <v>12</v>
      </c>
      <c r="F19" s="212">
        <v>15892</v>
      </c>
      <c r="G19" s="209">
        <v>5</v>
      </c>
      <c r="H19" s="196">
        <f t="shared" si="12"/>
        <v>0.41666666666666669</v>
      </c>
      <c r="I19" s="212">
        <f t="shared" si="13"/>
        <v>3178.4</v>
      </c>
      <c r="J19" s="212">
        <v>0</v>
      </c>
      <c r="K19" s="209">
        <v>0</v>
      </c>
      <c r="L19" s="196">
        <f t="shared" si="14"/>
        <v>0</v>
      </c>
      <c r="M19" s="212" t="str">
        <f t="shared" si="15"/>
        <v>-</v>
      </c>
      <c r="N19" s="224">
        <v>45</v>
      </c>
      <c r="O19" s="212">
        <v>599804</v>
      </c>
      <c r="P19" s="209">
        <v>11</v>
      </c>
      <c r="Q19" s="196">
        <f t="shared" si="36"/>
        <v>0.24444444444444444</v>
      </c>
      <c r="R19" s="212">
        <f t="shared" si="16"/>
        <v>54527.63636363636</v>
      </c>
      <c r="S19" s="212">
        <v>3801</v>
      </c>
      <c r="T19" s="209">
        <v>1</v>
      </c>
      <c r="U19" s="196">
        <f t="shared" si="34"/>
        <v>2.2222222222222223E-2</v>
      </c>
      <c r="V19" s="209">
        <f t="shared" si="17"/>
        <v>3801</v>
      </c>
      <c r="W19" s="224">
        <v>3080</v>
      </c>
      <c r="X19" s="212">
        <v>41142427</v>
      </c>
      <c r="Y19" s="209">
        <v>689</v>
      </c>
      <c r="Z19" s="196">
        <f t="shared" si="37"/>
        <v>0.22370129870129871</v>
      </c>
      <c r="AA19" s="212">
        <f t="shared" si="18"/>
        <v>59713.246734397675</v>
      </c>
      <c r="AB19" s="212">
        <v>11975854</v>
      </c>
      <c r="AC19" s="209">
        <v>26</v>
      </c>
      <c r="AD19" s="196">
        <f t="shared" si="19"/>
        <v>8.4415584415584409E-3</v>
      </c>
      <c r="AE19" s="212">
        <f t="shared" si="20"/>
        <v>460609.76923076925</v>
      </c>
      <c r="AF19" s="224">
        <v>2005</v>
      </c>
      <c r="AG19" s="212">
        <v>40370799</v>
      </c>
      <c r="AH19" s="209">
        <v>603</v>
      </c>
      <c r="AI19" s="196">
        <f t="shared" si="38"/>
        <v>0.30074812967581049</v>
      </c>
      <c r="AJ19" s="212">
        <f t="shared" si="21"/>
        <v>66949.915422885577</v>
      </c>
      <c r="AK19" s="212">
        <v>9280553</v>
      </c>
      <c r="AL19" s="209">
        <v>33</v>
      </c>
      <c r="AM19" s="196">
        <f t="shared" si="22"/>
        <v>1.6458852867830425E-2</v>
      </c>
      <c r="AN19" s="209">
        <f t="shared" si="23"/>
        <v>281228.87878787878</v>
      </c>
      <c r="AO19" s="224">
        <v>1336</v>
      </c>
      <c r="AP19" s="212">
        <v>20664307</v>
      </c>
      <c r="AQ19" s="209">
        <v>423</v>
      </c>
      <c r="AR19" s="196">
        <f t="shared" si="39"/>
        <v>0.31661676646706588</v>
      </c>
      <c r="AS19" s="212">
        <f t="shared" si="24"/>
        <v>48851.789598108749</v>
      </c>
      <c r="AT19" s="212">
        <v>14247108</v>
      </c>
      <c r="AU19" s="209">
        <v>35</v>
      </c>
      <c r="AV19" s="196">
        <f t="shared" si="25"/>
        <v>2.619760479041916E-2</v>
      </c>
      <c r="AW19" s="212">
        <f t="shared" si="26"/>
        <v>407060.22857142857</v>
      </c>
      <c r="AX19" s="224">
        <v>652</v>
      </c>
      <c r="AY19" s="212">
        <v>8486963</v>
      </c>
      <c r="AZ19" s="209">
        <v>203</v>
      </c>
      <c r="BA19" s="196">
        <f t="shared" si="40"/>
        <v>0.31134969325153372</v>
      </c>
      <c r="BB19" s="212">
        <f t="shared" si="27"/>
        <v>41807.699507389159</v>
      </c>
      <c r="BC19" s="212">
        <v>12943185</v>
      </c>
      <c r="BD19" s="209">
        <v>27</v>
      </c>
      <c r="BE19" s="196">
        <f t="shared" si="28"/>
        <v>4.1411042944785273E-2</v>
      </c>
      <c r="BF19" s="209">
        <f t="shared" si="29"/>
        <v>479377.22222222225</v>
      </c>
      <c r="BG19" s="224">
        <v>229</v>
      </c>
      <c r="BH19" s="212">
        <v>2366715</v>
      </c>
      <c r="BI19" s="209">
        <v>63</v>
      </c>
      <c r="BJ19" s="196">
        <f t="shared" si="41"/>
        <v>0.27510917030567683</v>
      </c>
      <c r="BK19" s="212">
        <f t="shared" si="30"/>
        <v>37566.904761904763</v>
      </c>
      <c r="BL19" s="212">
        <v>4280334</v>
      </c>
      <c r="BM19" s="209">
        <v>10</v>
      </c>
      <c r="BN19" s="196">
        <f t="shared" si="31"/>
        <v>4.3668122270742356E-2</v>
      </c>
      <c r="BO19" s="212">
        <f t="shared" si="32"/>
        <v>428033.4</v>
      </c>
      <c r="BP19" s="224">
        <f t="shared" si="0"/>
        <v>7359</v>
      </c>
      <c r="BQ19" s="212">
        <f t="shared" si="0"/>
        <v>113646907</v>
      </c>
      <c r="BR19" s="209">
        <f t="shared" si="0"/>
        <v>1997</v>
      </c>
      <c r="BS19" s="196">
        <f t="shared" si="35"/>
        <v>0.27136839244462563</v>
      </c>
      <c r="BT19" s="212">
        <f t="shared" si="1"/>
        <v>56908.816725087629</v>
      </c>
      <c r="BU19" s="212">
        <f t="shared" si="2"/>
        <v>52730835</v>
      </c>
      <c r="BV19" s="209">
        <f t="shared" si="2"/>
        <v>132</v>
      </c>
      <c r="BW19" s="196">
        <f t="shared" si="33"/>
        <v>1.7937219730941704E-2</v>
      </c>
      <c r="BX19" s="209">
        <f t="shared" si="3"/>
        <v>399476.02272727271</v>
      </c>
      <c r="BY19" s="69"/>
      <c r="BZ19" s="2">
        <v>14</v>
      </c>
      <c r="CA19" s="8" t="s">
        <v>107</v>
      </c>
      <c r="CB19" s="87">
        <f t="shared" si="4"/>
        <v>36495.591422121899</v>
      </c>
      <c r="CC19" s="87">
        <f t="shared" si="5"/>
        <v>312229.33333333331</v>
      </c>
      <c r="CD19" s="87">
        <f t="shared" si="6"/>
        <v>50789.887947269301</v>
      </c>
      <c r="CE19" s="87">
        <f t="shared" si="7"/>
        <v>487125.99665551842</v>
      </c>
      <c r="CG19" s="56" t="s">
        <v>41</v>
      </c>
      <c r="CH19" s="87">
        <f t="shared" si="8"/>
        <v>49564.512195121948</v>
      </c>
      <c r="CI19" s="87">
        <f t="shared" si="9"/>
        <v>453244.71428571426</v>
      </c>
      <c r="CJ19" s="87">
        <f t="shared" si="10"/>
        <v>53112.574118350269</v>
      </c>
      <c r="CK19" s="87">
        <f t="shared" si="11"/>
        <v>375171.44845360826</v>
      </c>
      <c r="CL19" s="2"/>
    </row>
    <row r="20" spans="2:90" ht="13.5" customHeight="1">
      <c r="B20" s="284"/>
      <c r="C20" s="345"/>
      <c r="D20" s="53" t="s">
        <v>67</v>
      </c>
      <c r="E20" s="181">
        <v>14</v>
      </c>
      <c r="F20" s="182">
        <v>15892</v>
      </c>
      <c r="G20" s="218">
        <v>5</v>
      </c>
      <c r="H20" s="198">
        <f t="shared" si="12"/>
        <v>0.35714285714285715</v>
      </c>
      <c r="I20" s="182">
        <f t="shared" si="13"/>
        <v>3178.4</v>
      </c>
      <c r="J20" s="182">
        <v>0</v>
      </c>
      <c r="K20" s="218">
        <v>0</v>
      </c>
      <c r="L20" s="198">
        <f t="shared" si="14"/>
        <v>0</v>
      </c>
      <c r="M20" s="182" t="str">
        <f t="shared" si="15"/>
        <v>-</v>
      </c>
      <c r="N20" s="181">
        <v>50</v>
      </c>
      <c r="O20" s="182">
        <v>627579</v>
      </c>
      <c r="P20" s="218">
        <v>12</v>
      </c>
      <c r="Q20" s="198">
        <f t="shared" si="36"/>
        <v>0.24</v>
      </c>
      <c r="R20" s="182">
        <f t="shared" si="16"/>
        <v>52298.25</v>
      </c>
      <c r="S20" s="182">
        <v>3801</v>
      </c>
      <c r="T20" s="218">
        <v>1</v>
      </c>
      <c r="U20" s="198">
        <f t="shared" si="34"/>
        <v>0.02</v>
      </c>
      <c r="V20" s="218">
        <f t="shared" si="17"/>
        <v>3801</v>
      </c>
      <c r="W20" s="181">
        <v>3598</v>
      </c>
      <c r="X20" s="182">
        <v>48569684</v>
      </c>
      <c r="Y20" s="218">
        <v>825</v>
      </c>
      <c r="Z20" s="198">
        <f t="shared" si="37"/>
        <v>0.22929405225125069</v>
      </c>
      <c r="AA20" s="182">
        <f t="shared" si="18"/>
        <v>58872.344242424246</v>
      </c>
      <c r="AB20" s="182">
        <v>11990614</v>
      </c>
      <c r="AC20" s="218">
        <v>29</v>
      </c>
      <c r="AD20" s="198">
        <f t="shared" si="19"/>
        <v>8.0600333518621465E-3</v>
      </c>
      <c r="AE20" s="182">
        <f t="shared" si="20"/>
        <v>413469.44827586209</v>
      </c>
      <c r="AF20" s="181">
        <v>2361</v>
      </c>
      <c r="AG20" s="182">
        <v>46517020</v>
      </c>
      <c r="AH20" s="218">
        <v>712</v>
      </c>
      <c r="AI20" s="198">
        <f t="shared" si="38"/>
        <v>0.30156713257094453</v>
      </c>
      <c r="AJ20" s="182">
        <f t="shared" si="21"/>
        <v>65332.893258426964</v>
      </c>
      <c r="AK20" s="182">
        <v>11712110</v>
      </c>
      <c r="AL20" s="218">
        <v>37</v>
      </c>
      <c r="AM20" s="198">
        <f t="shared" si="22"/>
        <v>1.5671325709445152E-2</v>
      </c>
      <c r="AN20" s="218">
        <f t="shared" si="23"/>
        <v>316543.51351351349</v>
      </c>
      <c r="AO20" s="181">
        <v>1530</v>
      </c>
      <c r="AP20" s="182">
        <v>28212543</v>
      </c>
      <c r="AQ20" s="218">
        <v>498</v>
      </c>
      <c r="AR20" s="198">
        <f t="shared" si="39"/>
        <v>0.32549019607843138</v>
      </c>
      <c r="AS20" s="182">
        <f t="shared" si="24"/>
        <v>56651.692771084337</v>
      </c>
      <c r="AT20" s="182">
        <v>14700334</v>
      </c>
      <c r="AU20" s="218">
        <v>38</v>
      </c>
      <c r="AV20" s="198">
        <f t="shared" si="25"/>
        <v>2.4836601307189541E-2</v>
      </c>
      <c r="AW20" s="182">
        <f t="shared" si="26"/>
        <v>386850.89473684208</v>
      </c>
      <c r="AX20" s="181">
        <v>721</v>
      </c>
      <c r="AY20" s="182">
        <v>9241218</v>
      </c>
      <c r="AZ20" s="218">
        <v>229</v>
      </c>
      <c r="BA20" s="198">
        <f t="shared" si="40"/>
        <v>0.31761442441054094</v>
      </c>
      <c r="BB20" s="182">
        <f t="shared" si="27"/>
        <v>40354.663755458518</v>
      </c>
      <c r="BC20" s="182">
        <v>12943185</v>
      </c>
      <c r="BD20" s="218">
        <v>27</v>
      </c>
      <c r="BE20" s="198">
        <f t="shared" si="28"/>
        <v>3.7447988904299581E-2</v>
      </c>
      <c r="BF20" s="218">
        <f t="shared" si="29"/>
        <v>479377.22222222225</v>
      </c>
      <c r="BG20" s="181">
        <v>244</v>
      </c>
      <c r="BH20" s="182">
        <v>2494795</v>
      </c>
      <c r="BI20" s="218">
        <v>70</v>
      </c>
      <c r="BJ20" s="198">
        <f t="shared" si="41"/>
        <v>0.28688524590163933</v>
      </c>
      <c r="BK20" s="182">
        <f t="shared" si="30"/>
        <v>35639.928571428572</v>
      </c>
      <c r="BL20" s="182">
        <v>4280334</v>
      </c>
      <c r="BM20" s="218">
        <v>10</v>
      </c>
      <c r="BN20" s="198">
        <f t="shared" si="31"/>
        <v>4.0983606557377046E-2</v>
      </c>
      <c r="BO20" s="182">
        <f t="shared" si="32"/>
        <v>428033.4</v>
      </c>
      <c r="BP20" s="181">
        <f t="shared" si="0"/>
        <v>8518</v>
      </c>
      <c r="BQ20" s="182">
        <f t="shared" si="0"/>
        <v>135678731</v>
      </c>
      <c r="BR20" s="218">
        <f t="shared" si="0"/>
        <v>2351</v>
      </c>
      <c r="BS20" s="198">
        <f t="shared" si="35"/>
        <v>0.27600375675041089</v>
      </c>
      <c r="BT20" s="182">
        <f t="shared" si="1"/>
        <v>57711.072309655465</v>
      </c>
      <c r="BU20" s="182">
        <f t="shared" si="2"/>
        <v>55630378</v>
      </c>
      <c r="BV20" s="218">
        <f t="shared" si="2"/>
        <v>142</v>
      </c>
      <c r="BW20" s="198">
        <f t="shared" si="33"/>
        <v>1.6670579948344682E-2</v>
      </c>
      <c r="BX20" s="218">
        <f t="shared" si="3"/>
        <v>391763.22535211267</v>
      </c>
      <c r="BY20" s="69"/>
      <c r="BZ20" s="2">
        <v>15</v>
      </c>
      <c r="CA20" s="8" t="s">
        <v>108</v>
      </c>
      <c r="CB20" s="87">
        <f t="shared" si="4"/>
        <v>73972.223230490024</v>
      </c>
      <c r="CC20" s="87">
        <f t="shared" si="5"/>
        <v>342526.55</v>
      </c>
      <c r="CD20" s="87">
        <f t="shared" si="6"/>
        <v>61858.989923493187</v>
      </c>
      <c r="CE20" s="87">
        <f t="shared" si="7"/>
        <v>428395.59314775158</v>
      </c>
      <c r="CG20" s="56" t="s">
        <v>21</v>
      </c>
      <c r="CH20" s="87">
        <f t="shared" si="8"/>
        <v>38793.569498069497</v>
      </c>
      <c r="CI20" s="87">
        <f t="shared" si="9"/>
        <v>177267.8125</v>
      </c>
      <c r="CJ20" s="87">
        <f t="shared" si="10"/>
        <v>57438.314177455002</v>
      </c>
      <c r="CK20" s="87">
        <f t="shared" si="11"/>
        <v>618036</v>
      </c>
      <c r="CL20" s="2"/>
    </row>
    <row r="21" spans="2:90" ht="13.5" customHeight="1">
      <c r="B21" s="282">
        <v>6</v>
      </c>
      <c r="C21" s="343" t="s">
        <v>102</v>
      </c>
      <c r="D21" s="54" t="s">
        <v>329</v>
      </c>
      <c r="E21" s="175">
        <v>2</v>
      </c>
      <c r="F21" s="176">
        <v>0</v>
      </c>
      <c r="G21" s="201">
        <v>0</v>
      </c>
      <c r="H21" s="194">
        <f t="shared" si="12"/>
        <v>0</v>
      </c>
      <c r="I21" s="176" t="str">
        <f t="shared" si="13"/>
        <v>-</v>
      </c>
      <c r="J21" s="176">
        <v>0</v>
      </c>
      <c r="K21" s="201">
        <v>0</v>
      </c>
      <c r="L21" s="194">
        <f t="shared" si="14"/>
        <v>0</v>
      </c>
      <c r="M21" s="176" t="str">
        <f t="shared" si="15"/>
        <v>-</v>
      </c>
      <c r="N21" s="175">
        <v>5</v>
      </c>
      <c r="O21" s="176">
        <v>22720</v>
      </c>
      <c r="P21" s="201">
        <v>1</v>
      </c>
      <c r="Q21" s="194">
        <f t="shared" si="36"/>
        <v>0.2</v>
      </c>
      <c r="R21" s="176">
        <f t="shared" si="16"/>
        <v>22720</v>
      </c>
      <c r="S21" s="176">
        <v>0</v>
      </c>
      <c r="T21" s="201">
        <v>0</v>
      </c>
      <c r="U21" s="194">
        <f t="shared" si="34"/>
        <v>0</v>
      </c>
      <c r="V21" s="201" t="str">
        <f t="shared" si="17"/>
        <v>-</v>
      </c>
      <c r="W21" s="175">
        <v>783</v>
      </c>
      <c r="X21" s="176">
        <v>7056550</v>
      </c>
      <c r="Y21" s="201">
        <v>154</v>
      </c>
      <c r="Z21" s="194">
        <f t="shared" si="37"/>
        <v>0.19667943805874841</v>
      </c>
      <c r="AA21" s="176">
        <f t="shared" si="18"/>
        <v>45821.753246753244</v>
      </c>
      <c r="AB21" s="176">
        <v>567000</v>
      </c>
      <c r="AC21" s="201">
        <v>1</v>
      </c>
      <c r="AD21" s="194">
        <f t="shared" si="19"/>
        <v>1.277139208173691E-3</v>
      </c>
      <c r="AE21" s="176">
        <f t="shared" si="20"/>
        <v>567000</v>
      </c>
      <c r="AF21" s="175">
        <v>667</v>
      </c>
      <c r="AG21" s="176">
        <v>15586931</v>
      </c>
      <c r="AH21" s="201">
        <v>155</v>
      </c>
      <c r="AI21" s="194">
        <f t="shared" si="38"/>
        <v>0.23238380809595202</v>
      </c>
      <c r="AJ21" s="176">
        <f t="shared" si="21"/>
        <v>100560.84516129032</v>
      </c>
      <c r="AK21" s="176">
        <v>3584</v>
      </c>
      <c r="AL21" s="201">
        <v>2</v>
      </c>
      <c r="AM21" s="194">
        <f t="shared" si="22"/>
        <v>2.9985007496251873E-3</v>
      </c>
      <c r="AN21" s="201">
        <f t="shared" si="23"/>
        <v>1792</v>
      </c>
      <c r="AO21" s="175">
        <v>360</v>
      </c>
      <c r="AP21" s="176">
        <v>7567629</v>
      </c>
      <c r="AQ21" s="201">
        <v>105</v>
      </c>
      <c r="AR21" s="194">
        <f t="shared" si="39"/>
        <v>0.29166666666666669</v>
      </c>
      <c r="AS21" s="176">
        <f t="shared" si="24"/>
        <v>72072.657142857148</v>
      </c>
      <c r="AT21" s="176">
        <v>2572</v>
      </c>
      <c r="AU21" s="201">
        <v>2</v>
      </c>
      <c r="AV21" s="194">
        <f t="shared" si="25"/>
        <v>5.5555555555555558E-3</v>
      </c>
      <c r="AW21" s="176">
        <f t="shared" si="26"/>
        <v>1286</v>
      </c>
      <c r="AX21" s="175">
        <v>100</v>
      </c>
      <c r="AY21" s="176">
        <v>1058847</v>
      </c>
      <c r="AZ21" s="201">
        <v>42</v>
      </c>
      <c r="BA21" s="194">
        <f t="shared" si="40"/>
        <v>0.42</v>
      </c>
      <c r="BB21" s="176">
        <f t="shared" si="27"/>
        <v>25210.642857142859</v>
      </c>
      <c r="BC21" s="176">
        <v>0</v>
      </c>
      <c r="BD21" s="201">
        <v>0</v>
      </c>
      <c r="BE21" s="194">
        <f t="shared" si="28"/>
        <v>0</v>
      </c>
      <c r="BF21" s="201" t="str">
        <f t="shared" si="29"/>
        <v>-</v>
      </c>
      <c r="BG21" s="175">
        <v>17</v>
      </c>
      <c r="BH21" s="176">
        <v>216073</v>
      </c>
      <c r="BI21" s="201">
        <v>7</v>
      </c>
      <c r="BJ21" s="194">
        <f t="shared" si="41"/>
        <v>0.41176470588235292</v>
      </c>
      <c r="BK21" s="176">
        <f t="shared" si="30"/>
        <v>30867.571428571428</v>
      </c>
      <c r="BL21" s="176">
        <v>600603</v>
      </c>
      <c r="BM21" s="201">
        <v>2</v>
      </c>
      <c r="BN21" s="194">
        <f t="shared" si="31"/>
        <v>0.11764705882352941</v>
      </c>
      <c r="BO21" s="176">
        <f t="shared" si="32"/>
        <v>300301.5</v>
      </c>
      <c r="BP21" s="175">
        <f t="shared" si="0"/>
        <v>1934</v>
      </c>
      <c r="BQ21" s="176">
        <f t="shared" si="0"/>
        <v>31508750</v>
      </c>
      <c r="BR21" s="201">
        <f t="shared" si="0"/>
        <v>464</v>
      </c>
      <c r="BS21" s="194">
        <f t="shared" si="35"/>
        <v>0.23991726990692863</v>
      </c>
      <c r="BT21" s="176">
        <f t="shared" si="1"/>
        <v>67906.788793103449</v>
      </c>
      <c r="BU21" s="176">
        <f t="shared" si="2"/>
        <v>1173759</v>
      </c>
      <c r="BV21" s="201">
        <f t="shared" si="2"/>
        <v>7</v>
      </c>
      <c r="BW21" s="194">
        <f t="shared" si="33"/>
        <v>3.6194415718717684E-3</v>
      </c>
      <c r="BX21" s="201">
        <f t="shared" si="3"/>
        <v>167679.85714285713</v>
      </c>
      <c r="BY21" s="69"/>
      <c r="BZ21" s="2">
        <v>16</v>
      </c>
      <c r="CA21" s="8" t="s">
        <v>54</v>
      </c>
      <c r="CB21" s="87">
        <f t="shared" si="4"/>
        <v>46912.450261780104</v>
      </c>
      <c r="CC21" s="87">
        <f t="shared" si="5"/>
        <v>65721.142857142855</v>
      </c>
      <c r="CD21" s="87">
        <f t="shared" si="6"/>
        <v>54323.06114449961</v>
      </c>
      <c r="CE21" s="87">
        <f t="shared" si="7"/>
        <v>461449.13181818184</v>
      </c>
      <c r="CG21" s="56" t="s">
        <v>13</v>
      </c>
      <c r="CH21" s="87">
        <f t="shared" si="8"/>
        <v>56442.960330578513</v>
      </c>
      <c r="CI21" s="87">
        <f t="shared" si="9"/>
        <v>330274.89655172412</v>
      </c>
      <c r="CJ21" s="87">
        <f t="shared" si="10"/>
        <v>61336.661054267584</v>
      </c>
      <c r="CK21" s="87">
        <f t="shared" si="11"/>
        <v>406551.61608300905</v>
      </c>
      <c r="CL21" s="2"/>
    </row>
    <row r="22" spans="2:90" ht="13.5" customHeight="1">
      <c r="B22" s="283"/>
      <c r="C22" s="344"/>
      <c r="D22" s="49" t="s">
        <v>326</v>
      </c>
      <c r="E22" s="224">
        <v>11</v>
      </c>
      <c r="F22" s="212">
        <v>42882</v>
      </c>
      <c r="G22" s="209">
        <v>3</v>
      </c>
      <c r="H22" s="196">
        <f t="shared" si="12"/>
        <v>0.27272727272727271</v>
      </c>
      <c r="I22" s="212">
        <f t="shared" si="13"/>
        <v>14294</v>
      </c>
      <c r="J22" s="212">
        <v>0</v>
      </c>
      <c r="K22" s="209">
        <v>0</v>
      </c>
      <c r="L22" s="196">
        <f t="shared" si="14"/>
        <v>0</v>
      </c>
      <c r="M22" s="212" t="str">
        <f t="shared" si="15"/>
        <v>-</v>
      </c>
      <c r="N22" s="224">
        <v>48</v>
      </c>
      <c r="O22" s="212">
        <v>10188987</v>
      </c>
      <c r="P22" s="209">
        <v>18</v>
      </c>
      <c r="Q22" s="196">
        <f t="shared" si="36"/>
        <v>0.375</v>
      </c>
      <c r="R22" s="212">
        <f t="shared" si="16"/>
        <v>566054.83333333337</v>
      </c>
      <c r="S22" s="212">
        <v>1190329</v>
      </c>
      <c r="T22" s="209">
        <v>2</v>
      </c>
      <c r="U22" s="196">
        <f t="shared" si="34"/>
        <v>4.1666666666666664E-2</v>
      </c>
      <c r="V22" s="209">
        <f t="shared" si="17"/>
        <v>595164.5</v>
      </c>
      <c r="W22" s="224">
        <v>3479</v>
      </c>
      <c r="X22" s="212">
        <v>60281320</v>
      </c>
      <c r="Y22" s="209">
        <v>687</v>
      </c>
      <c r="Z22" s="196">
        <f t="shared" si="37"/>
        <v>0.19747053751077895</v>
      </c>
      <c r="AA22" s="212">
        <f t="shared" si="18"/>
        <v>87745.735080058221</v>
      </c>
      <c r="AB22" s="212">
        <v>13057879</v>
      </c>
      <c r="AC22" s="209">
        <v>39</v>
      </c>
      <c r="AD22" s="196">
        <f t="shared" si="19"/>
        <v>1.1210117849956885E-2</v>
      </c>
      <c r="AE22" s="212">
        <f t="shared" si="20"/>
        <v>334817.41025641025</v>
      </c>
      <c r="AF22" s="224">
        <v>2765</v>
      </c>
      <c r="AG22" s="212">
        <v>49480317</v>
      </c>
      <c r="AH22" s="209">
        <v>666</v>
      </c>
      <c r="AI22" s="196">
        <f t="shared" si="38"/>
        <v>0.24086799276672693</v>
      </c>
      <c r="AJ22" s="212">
        <f t="shared" si="21"/>
        <v>74294.770270270266</v>
      </c>
      <c r="AK22" s="212">
        <v>15030303</v>
      </c>
      <c r="AL22" s="209">
        <v>56</v>
      </c>
      <c r="AM22" s="196">
        <f t="shared" si="22"/>
        <v>2.0253164556962026E-2</v>
      </c>
      <c r="AN22" s="209">
        <f t="shared" si="23"/>
        <v>268398.26785714284</v>
      </c>
      <c r="AO22" s="224">
        <v>1896</v>
      </c>
      <c r="AP22" s="212">
        <v>51056664</v>
      </c>
      <c r="AQ22" s="209">
        <v>556</v>
      </c>
      <c r="AR22" s="196">
        <f t="shared" si="39"/>
        <v>0.29324894514767935</v>
      </c>
      <c r="AS22" s="212">
        <f t="shared" si="24"/>
        <v>91828.532374100716</v>
      </c>
      <c r="AT22" s="212">
        <v>22686443</v>
      </c>
      <c r="AU22" s="209">
        <v>62</v>
      </c>
      <c r="AV22" s="196">
        <f t="shared" si="25"/>
        <v>3.2700421940928273E-2</v>
      </c>
      <c r="AW22" s="212">
        <f t="shared" si="26"/>
        <v>365910.37096774194</v>
      </c>
      <c r="AX22" s="224">
        <v>992</v>
      </c>
      <c r="AY22" s="212">
        <v>13285308</v>
      </c>
      <c r="AZ22" s="209">
        <v>258</v>
      </c>
      <c r="BA22" s="196">
        <f t="shared" si="40"/>
        <v>0.26008064516129031</v>
      </c>
      <c r="BB22" s="212">
        <f t="shared" si="27"/>
        <v>51493.441860465115</v>
      </c>
      <c r="BC22" s="212">
        <v>20536079</v>
      </c>
      <c r="BD22" s="209">
        <v>54</v>
      </c>
      <c r="BE22" s="196">
        <f t="shared" si="28"/>
        <v>5.4435483870967742E-2</v>
      </c>
      <c r="BF22" s="209">
        <f t="shared" si="29"/>
        <v>380297.75925925927</v>
      </c>
      <c r="BG22" s="224">
        <v>280</v>
      </c>
      <c r="BH22" s="212">
        <v>4180540</v>
      </c>
      <c r="BI22" s="209">
        <v>77</v>
      </c>
      <c r="BJ22" s="196">
        <f t="shared" si="41"/>
        <v>0.27500000000000002</v>
      </c>
      <c r="BK22" s="212">
        <f t="shared" si="30"/>
        <v>54292.727272727272</v>
      </c>
      <c r="BL22" s="212">
        <v>7804183</v>
      </c>
      <c r="BM22" s="209">
        <v>17</v>
      </c>
      <c r="BN22" s="196">
        <f t="shared" si="31"/>
        <v>6.0714285714285714E-2</v>
      </c>
      <c r="BO22" s="212">
        <f t="shared" si="32"/>
        <v>459069.5882352941</v>
      </c>
      <c r="BP22" s="224">
        <f t="shared" si="0"/>
        <v>9471</v>
      </c>
      <c r="BQ22" s="212">
        <f t="shared" si="0"/>
        <v>188516018</v>
      </c>
      <c r="BR22" s="209">
        <f t="shared" si="0"/>
        <v>2265</v>
      </c>
      <c r="BS22" s="196">
        <f t="shared" si="35"/>
        <v>0.2391510928096294</v>
      </c>
      <c r="BT22" s="212">
        <f t="shared" si="1"/>
        <v>83230.030022075051</v>
      </c>
      <c r="BU22" s="212">
        <f t="shared" si="2"/>
        <v>80305216</v>
      </c>
      <c r="BV22" s="209">
        <f t="shared" si="2"/>
        <v>230</v>
      </c>
      <c r="BW22" s="196">
        <f t="shared" si="33"/>
        <v>2.4284658430999896E-2</v>
      </c>
      <c r="BX22" s="209">
        <f t="shared" si="3"/>
        <v>349153.11304347828</v>
      </c>
      <c r="BY22" s="69"/>
      <c r="BZ22" s="2">
        <v>17</v>
      </c>
      <c r="CA22" s="8" t="s">
        <v>109</v>
      </c>
      <c r="CB22" s="87">
        <f t="shared" si="4"/>
        <v>81634.515988372092</v>
      </c>
      <c r="CC22" s="87">
        <f t="shared" si="5"/>
        <v>562349.91666666663</v>
      </c>
      <c r="CD22" s="87">
        <f t="shared" si="6"/>
        <v>75300.998281786946</v>
      </c>
      <c r="CE22" s="87">
        <f t="shared" si="7"/>
        <v>428045.00257731957</v>
      </c>
      <c r="CG22" s="56" t="s">
        <v>22</v>
      </c>
      <c r="CH22" s="87">
        <f t="shared" si="8"/>
        <v>47173.771535580527</v>
      </c>
      <c r="CI22" s="87">
        <f t="shared" si="9"/>
        <v>390859.5</v>
      </c>
      <c r="CJ22" s="87">
        <f t="shared" si="10"/>
        <v>54977.979984198049</v>
      </c>
      <c r="CK22" s="87">
        <f t="shared" si="11"/>
        <v>442781.79359430604</v>
      </c>
      <c r="CL22" s="2"/>
    </row>
    <row r="23" spans="2:90" ht="13.5" customHeight="1">
      <c r="B23" s="284"/>
      <c r="C23" s="345"/>
      <c r="D23" s="53" t="s">
        <v>67</v>
      </c>
      <c r="E23" s="181">
        <v>13</v>
      </c>
      <c r="F23" s="182">
        <v>42882</v>
      </c>
      <c r="G23" s="218">
        <v>3</v>
      </c>
      <c r="H23" s="198">
        <f t="shared" si="12"/>
        <v>0.23076923076923078</v>
      </c>
      <c r="I23" s="182">
        <f t="shared" si="13"/>
        <v>14294</v>
      </c>
      <c r="J23" s="182">
        <v>0</v>
      </c>
      <c r="K23" s="218">
        <v>0</v>
      </c>
      <c r="L23" s="198">
        <f t="shared" si="14"/>
        <v>0</v>
      </c>
      <c r="M23" s="182" t="str">
        <f t="shared" si="15"/>
        <v>-</v>
      </c>
      <c r="N23" s="181">
        <v>53</v>
      </c>
      <c r="O23" s="182">
        <v>10211707</v>
      </c>
      <c r="P23" s="218">
        <v>19</v>
      </c>
      <c r="Q23" s="198">
        <f t="shared" si="36"/>
        <v>0.35849056603773582</v>
      </c>
      <c r="R23" s="182">
        <f t="shared" si="16"/>
        <v>537458.26315789472</v>
      </c>
      <c r="S23" s="182">
        <v>1190329</v>
      </c>
      <c r="T23" s="218">
        <v>2</v>
      </c>
      <c r="U23" s="198">
        <f t="shared" si="34"/>
        <v>3.7735849056603772E-2</v>
      </c>
      <c r="V23" s="218">
        <f t="shared" si="17"/>
        <v>595164.5</v>
      </c>
      <c r="W23" s="181">
        <v>4262</v>
      </c>
      <c r="X23" s="182">
        <v>67337870</v>
      </c>
      <c r="Y23" s="218">
        <v>841</v>
      </c>
      <c r="Z23" s="198">
        <f t="shared" si="37"/>
        <v>0.19732519943688409</v>
      </c>
      <c r="AA23" s="182">
        <f t="shared" si="18"/>
        <v>80068.810939357907</v>
      </c>
      <c r="AB23" s="182">
        <v>13624879</v>
      </c>
      <c r="AC23" s="218">
        <v>40</v>
      </c>
      <c r="AD23" s="198">
        <f t="shared" si="19"/>
        <v>9.385265133740028E-3</v>
      </c>
      <c r="AE23" s="182">
        <f t="shared" si="20"/>
        <v>340621.97499999998</v>
      </c>
      <c r="AF23" s="181">
        <v>3432</v>
      </c>
      <c r="AG23" s="182">
        <v>65067248</v>
      </c>
      <c r="AH23" s="218">
        <v>821</v>
      </c>
      <c r="AI23" s="198">
        <f t="shared" si="38"/>
        <v>0.23921911421911421</v>
      </c>
      <c r="AJ23" s="182">
        <f t="shared" si="21"/>
        <v>79253.651644336176</v>
      </c>
      <c r="AK23" s="182">
        <v>15033887</v>
      </c>
      <c r="AL23" s="218">
        <v>58</v>
      </c>
      <c r="AM23" s="198">
        <f t="shared" si="22"/>
        <v>1.68997668997669E-2</v>
      </c>
      <c r="AN23" s="218">
        <f t="shared" si="23"/>
        <v>259204.94827586206</v>
      </c>
      <c r="AO23" s="181">
        <v>2256</v>
      </c>
      <c r="AP23" s="182">
        <v>58624293</v>
      </c>
      <c r="AQ23" s="218">
        <v>661</v>
      </c>
      <c r="AR23" s="198">
        <f t="shared" si="39"/>
        <v>0.29299645390070922</v>
      </c>
      <c r="AS23" s="182">
        <f t="shared" si="24"/>
        <v>88690.307110438735</v>
      </c>
      <c r="AT23" s="182">
        <v>22689015</v>
      </c>
      <c r="AU23" s="218">
        <v>64</v>
      </c>
      <c r="AV23" s="198">
        <f t="shared" si="25"/>
        <v>2.8368794326241134E-2</v>
      </c>
      <c r="AW23" s="182">
        <f t="shared" si="26"/>
        <v>354515.859375</v>
      </c>
      <c r="AX23" s="181">
        <v>1092</v>
      </c>
      <c r="AY23" s="182">
        <v>14344155</v>
      </c>
      <c r="AZ23" s="218">
        <v>300</v>
      </c>
      <c r="BA23" s="198">
        <f t="shared" si="40"/>
        <v>0.27472527472527475</v>
      </c>
      <c r="BB23" s="182">
        <f t="shared" si="27"/>
        <v>47813.85</v>
      </c>
      <c r="BC23" s="182">
        <v>20536079</v>
      </c>
      <c r="BD23" s="218">
        <v>54</v>
      </c>
      <c r="BE23" s="198">
        <f t="shared" si="28"/>
        <v>4.9450549450549448E-2</v>
      </c>
      <c r="BF23" s="218">
        <f t="shared" si="29"/>
        <v>380297.75925925927</v>
      </c>
      <c r="BG23" s="181">
        <v>297</v>
      </c>
      <c r="BH23" s="182">
        <v>4396613</v>
      </c>
      <c r="BI23" s="218">
        <v>84</v>
      </c>
      <c r="BJ23" s="198">
        <f t="shared" si="41"/>
        <v>0.28282828282828282</v>
      </c>
      <c r="BK23" s="182">
        <f t="shared" si="30"/>
        <v>52340.630952380954</v>
      </c>
      <c r="BL23" s="182">
        <v>8404786</v>
      </c>
      <c r="BM23" s="218">
        <v>19</v>
      </c>
      <c r="BN23" s="198">
        <f t="shared" si="31"/>
        <v>6.3973063973063973E-2</v>
      </c>
      <c r="BO23" s="182">
        <f t="shared" si="32"/>
        <v>442357.15789473685</v>
      </c>
      <c r="BP23" s="181">
        <f t="shared" si="0"/>
        <v>11405</v>
      </c>
      <c r="BQ23" s="182">
        <f t="shared" si="0"/>
        <v>220024768</v>
      </c>
      <c r="BR23" s="218">
        <f t="shared" si="0"/>
        <v>2729</v>
      </c>
      <c r="BS23" s="198">
        <f t="shared" si="35"/>
        <v>0.23928101709776414</v>
      </c>
      <c r="BT23" s="182">
        <f t="shared" si="1"/>
        <v>80624.685965555153</v>
      </c>
      <c r="BU23" s="182">
        <f t="shared" si="2"/>
        <v>81478975</v>
      </c>
      <c r="BV23" s="218">
        <f t="shared" si="2"/>
        <v>237</v>
      </c>
      <c r="BW23" s="198">
        <f t="shared" si="33"/>
        <v>2.0780359491451118E-2</v>
      </c>
      <c r="BX23" s="218">
        <f t="shared" si="3"/>
        <v>343793.14345991559</v>
      </c>
      <c r="BY23" s="69"/>
      <c r="BZ23" s="2">
        <v>18</v>
      </c>
      <c r="CA23" s="8" t="s">
        <v>55</v>
      </c>
      <c r="CB23" s="87">
        <f t="shared" si="4"/>
        <v>84255.211200000005</v>
      </c>
      <c r="CC23" s="87">
        <f t="shared" si="5"/>
        <v>216803.20000000001</v>
      </c>
      <c r="CD23" s="87">
        <f t="shared" si="6"/>
        <v>66910.734340293202</v>
      </c>
      <c r="CE23" s="87">
        <f t="shared" si="7"/>
        <v>440068.00281690143</v>
      </c>
      <c r="CG23" s="56" t="s">
        <v>23</v>
      </c>
      <c r="CH23" s="87">
        <f t="shared" si="8"/>
        <v>35650.460048426154</v>
      </c>
      <c r="CI23" s="87">
        <f t="shared" si="9"/>
        <v>404851.07692307694</v>
      </c>
      <c r="CJ23" s="87">
        <f t="shared" si="10"/>
        <v>49917.945334977398</v>
      </c>
      <c r="CK23" s="87">
        <f t="shared" si="11"/>
        <v>501654.65803108807</v>
      </c>
      <c r="CL23" s="2"/>
    </row>
    <row r="24" spans="2:90" ht="13.5" customHeight="1">
      <c r="B24" s="282">
        <v>7</v>
      </c>
      <c r="C24" s="343" t="s">
        <v>103</v>
      </c>
      <c r="D24" s="54" t="s">
        <v>329</v>
      </c>
      <c r="E24" s="175">
        <v>1</v>
      </c>
      <c r="F24" s="176">
        <v>0</v>
      </c>
      <c r="G24" s="201">
        <v>0</v>
      </c>
      <c r="H24" s="194">
        <f t="shared" si="12"/>
        <v>0</v>
      </c>
      <c r="I24" s="176" t="str">
        <f t="shared" si="13"/>
        <v>-</v>
      </c>
      <c r="J24" s="176">
        <v>0</v>
      </c>
      <c r="K24" s="201">
        <v>0</v>
      </c>
      <c r="L24" s="194">
        <f t="shared" si="14"/>
        <v>0</v>
      </c>
      <c r="M24" s="176" t="str">
        <f t="shared" si="15"/>
        <v>-</v>
      </c>
      <c r="N24" s="175">
        <v>6</v>
      </c>
      <c r="O24" s="176">
        <v>32002</v>
      </c>
      <c r="P24" s="201">
        <v>3</v>
      </c>
      <c r="Q24" s="194">
        <f t="shared" si="36"/>
        <v>0.5</v>
      </c>
      <c r="R24" s="176">
        <f t="shared" si="16"/>
        <v>10667.333333333334</v>
      </c>
      <c r="S24" s="176">
        <v>0</v>
      </c>
      <c r="T24" s="201">
        <v>0</v>
      </c>
      <c r="U24" s="194">
        <f t="shared" si="34"/>
        <v>0</v>
      </c>
      <c r="V24" s="201" t="str">
        <f t="shared" si="17"/>
        <v>-</v>
      </c>
      <c r="W24" s="175">
        <v>575</v>
      </c>
      <c r="X24" s="176">
        <v>6774700</v>
      </c>
      <c r="Y24" s="201">
        <v>164</v>
      </c>
      <c r="Z24" s="194">
        <f t="shared" si="37"/>
        <v>0.28521739130434781</v>
      </c>
      <c r="AA24" s="176">
        <f t="shared" si="18"/>
        <v>41309.146341463413</v>
      </c>
      <c r="AB24" s="176">
        <v>14391</v>
      </c>
      <c r="AC24" s="201">
        <v>1</v>
      </c>
      <c r="AD24" s="194">
        <f t="shared" si="19"/>
        <v>1.7391304347826088E-3</v>
      </c>
      <c r="AE24" s="176">
        <f t="shared" si="20"/>
        <v>14391</v>
      </c>
      <c r="AF24" s="175">
        <v>464</v>
      </c>
      <c r="AG24" s="176">
        <v>13443539</v>
      </c>
      <c r="AH24" s="201">
        <v>159</v>
      </c>
      <c r="AI24" s="194">
        <f t="shared" si="38"/>
        <v>0.34267241379310343</v>
      </c>
      <c r="AJ24" s="176">
        <f t="shared" si="21"/>
        <v>84550.559748427666</v>
      </c>
      <c r="AK24" s="176">
        <v>7674</v>
      </c>
      <c r="AL24" s="201">
        <v>3</v>
      </c>
      <c r="AM24" s="194">
        <f t="shared" si="22"/>
        <v>6.4655172413793103E-3</v>
      </c>
      <c r="AN24" s="201">
        <f t="shared" si="23"/>
        <v>2558</v>
      </c>
      <c r="AO24" s="175">
        <v>272</v>
      </c>
      <c r="AP24" s="176">
        <v>9044139</v>
      </c>
      <c r="AQ24" s="201">
        <v>93</v>
      </c>
      <c r="AR24" s="194">
        <f t="shared" si="39"/>
        <v>0.34191176470588236</v>
      </c>
      <c r="AS24" s="176">
        <f t="shared" si="24"/>
        <v>97248.806451612909</v>
      </c>
      <c r="AT24" s="176">
        <v>130578</v>
      </c>
      <c r="AU24" s="201">
        <v>3</v>
      </c>
      <c r="AV24" s="194">
        <f t="shared" si="25"/>
        <v>1.1029411764705883E-2</v>
      </c>
      <c r="AW24" s="176">
        <f t="shared" si="26"/>
        <v>43526</v>
      </c>
      <c r="AX24" s="175">
        <v>71</v>
      </c>
      <c r="AY24" s="176">
        <v>580617</v>
      </c>
      <c r="AZ24" s="201">
        <v>32</v>
      </c>
      <c r="BA24" s="194">
        <f t="shared" si="40"/>
        <v>0.45070422535211269</v>
      </c>
      <c r="BB24" s="176">
        <f t="shared" si="27"/>
        <v>18144.28125</v>
      </c>
      <c r="BC24" s="176">
        <v>0</v>
      </c>
      <c r="BD24" s="201">
        <v>0</v>
      </c>
      <c r="BE24" s="194">
        <f t="shared" si="28"/>
        <v>0</v>
      </c>
      <c r="BF24" s="201" t="str">
        <f t="shared" si="29"/>
        <v>-</v>
      </c>
      <c r="BG24" s="175">
        <v>14</v>
      </c>
      <c r="BH24" s="176">
        <v>81518</v>
      </c>
      <c r="BI24" s="201">
        <v>6</v>
      </c>
      <c r="BJ24" s="194">
        <f t="shared" si="41"/>
        <v>0.42857142857142855</v>
      </c>
      <c r="BK24" s="176">
        <f t="shared" si="30"/>
        <v>13586.333333333334</v>
      </c>
      <c r="BL24" s="176">
        <v>0</v>
      </c>
      <c r="BM24" s="201">
        <v>0</v>
      </c>
      <c r="BN24" s="194">
        <f t="shared" si="31"/>
        <v>0</v>
      </c>
      <c r="BO24" s="176" t="str">
        <f t="shared" si="32"/>
        <v>-</v>
      </c>
      <c r="BP24" s="175">
        <f t="shared" si="0"/>
        <v>1403</v>
      </c>
      <c r="BQ24" s="176">
        <f t="shared" si="0"/>
        <v>29956515</v>
      </c>
      <c r="BR24" s="201">
        <f t="shared" si="0"/>
        <v>457</v>
      </c>
      <c r="BS24" s="194">
        <f t="shared" si="35"/>
        <v>0.32573057733428368</v>
      </c>
      <c r="BT24" s="176">
        <f t="shared" si="1"/>
        <v>65550.361050328225</v>
      </c>
      <c r="BU24" s="176">
        <f t="shared" si="2"/>
        <v>152643</v>
      </c>
      <c r="BV24" s="201">
        <f t="shared" si="2"/>
        <v>7</v>
      </c>
      <c r="BW24" s="194">
        <f t="shared" si="33"/>
        <v>4.9893086243763367E-3</v>
      </c>
      <c r="BX24" s="201">
        <f t="shared" si="3"/>
        <v>21806.142857142859</v>
      </c>
      <c r="BY24" s="69"/>
      <c r="BZ24" s="2">
        <v>19</v>
      </c>
      <c r="CA24" s="8" t="s">
        <v>110</v>
      </c>
      <c r="CB24" s="87">
        <f t="shared" si="4"/>
        <v>36054.924731182793</v>
      </c>
      <c r="CC24" s="87">
        <f t="shared" si="5"/>
        <v>23186</v>
      </c>
      <c r="CD24" s="87">
        <f t="shared" si="6"/>
        <v>76650.404095563135</v>
      </c>
      <c r="CE24" s="87">
        <f t="shared" si="7"/>
        <v>519577.79262672813</v>
      </c>
      <c r="CG24" s="56" t="s">
        <v>14</v>
      </c>
      <c r="CH24" s="87">
        <f t="shared" si="8"/>
        <v>79394.815112540193</v>
      </c>
      <c r="CI24" s="87">
        <f t="shared" si="9"/>
        <v>171853.18181818182</v>
      </c>
      <c r="CJ24" s="87">
        <f t="shared" si="10"/>
        <v>71023.779724107735</v>
      </c>
      <c r="CK24" s="87">
        <f t="shared" si="11"/>
        <v>367606.21646341466</v>
      </c>
      <c r="CL24" s="2"/>
    </row>
    <row r="25" spans="2:90" ht="13.5" customHeight="1">
      <c r="B25" s="283"/>
      <c r="C25" s="344"/>
      <c r="D25" s="49" t="s">
        <v>326</v>
      </c>
      <c r="E25" s="224">
        <v>23</v>
      </c>
      <c r="F25" s="212">
        <v>57883</v>
      </c>
      <c r="G25" s="209">
        <v>4</v>
      </c>
      <c r="H25" s="196">
        <f t="shared" si="12"/>
        <v>0.17391304347826086</v>
      </c>
      <c r="I25" s="212">
        <f t="shared" si="13"/>
        <v>14470.75</v>
      </c>
      <c r="J25" s="212">
        <v>1287477</v>
      </c>
      <c r="K25" s="209">
        <v>3</v>
      </c>
      <c r="L25" s="196">
        <f t="shared" si="14"/>
        <v>0.13043478260869565</v>
      </c>
      <c r="M25" s="212">
        <f t="shared" si="15"/>
        <v>429159</v>
      </c>
      <c r="N25" s="224">
        <v>56</v>
      </c>
      <c r="O25" s="212">
        <v>264663</v>
      </c>
      <c r="P25" s="209">
        <v>18</v>
      </c>
      <c r="Q25" s="196">
        <f t="shared" si="36"/>
        <v>0.32142857142857145</v>
      </c>
      <c r="R25" s="212">
        <f t="shared" si="16"/>
        <v>14703.5</v>
      </c>
      <c r="S25" s="212">
        <v>568554</v>
      </c>
      <c r="T25" s="209">
        <v>4</v>
      </c>
      <c r="U25" s="196">
        <f t="shared" si="34"/>
        <v>7.1428571428571425E-2</v>
      </c>
      <c r="V25" s="209">
        <f t="shared" si="17"/>
        <v>142138.5</v>
      </c>
      <c r="W25" s="224">
        <v>3453</v>
      </c>
      <c r="X25" s="212">
        <v>60402240</v>
      </c>
      <c r="Y25" s="209">
        <v>886</v>
      </c>
      <c r="Z25" s="196">
        <f t="shared" si="37"/>
        <v>0.25658847379090644</v>
      </c>
      <c r="AA25" s="212">
        <f t="shared" si="18"/>
        <v>68174.085778781038</v>
      </c>
      <c r="AB25" s="212">
        <v>7962052</v>
      </c>
      <c r="AC25" s="209">
        <v>19</v>
      </c>
      <c r="AD25" s="196">
        <f t="shared" si="19"/>
        <v>5.5024616275702286E-3</v>
      </c>
      <c r="AE25" s="212">
        <f t="shared" si="20"/>
        <v>419055.36842105264</v>
      </c>
      <c r="AF25" s="224">
        <v>2615</v>
      </c>
      <c r="AG25" s="212">
        <v>68266236</v>
      </c>
      <c r="AH25" s="209">
        <v>850</v>
      </c>
      <c r="AI25" s="196">
        <f t="shared" si="38"/>
        <v>0.32504780114722753</v>
      </c>
      <c r="AJ25" s="212">
        <f t="shared" si="21"/>
        <v>80313.218823529416</v>
      </c>
      <c r="AK25" s="212">
        <v>9439119</v>
      </c>
      <c r="AL25" s="209">
        <v>28</v>
      </c>
      <c r="AM25" s="196">
        <f t="shared" si="22"/>
        <v>1.0707456978967494E-2</v>
      </c>
      <c r="AN25" s="209">
        <f t="shared" si="23"/>
        <v>337111.39285714284</v>
      </c>
      <c r="AO25" s="224">
        <v>1706</v>
      </c>
      <c r="AP25" s="212">
        <v>24441228</v>
      </c>
      <c r="AQ25" s="209">
        <v>612</v>
      </c>
      <c r="AR25" s="196">
        <f t="shared" si="39"/>
        <v>0.35873388042203985</v>
      </c>
      <c r="AS25" s="212">
        <f t="shared" si="24"/>
        <v>39936.647058823532</v>
      </c>
      <c r="AT25" s="212">
        <v>23707805</v>
      </c>
      <c r="AU25" s="209">
        <v>39</v>
      </c>
      <c r="AV25" s="196">
        <f t="shared" si="25"/>
        <v>2.2860492379835874E-2</v>
      </c>
      <c r="AW25" s="212">
        <f t="shared" si="26"/>
        <v>607892.43589743588</v>
      </c>
      <c r="AX25" s="224">
        <v>797</v>
      </c>
      <c r="AY25" s="212">
        <v>13198860</v>
      </c>
      <c r="AZ25" s="209">
        <v>273</v>
      </c>
      <c r="BA25" s="196">
        <f t="shared" si="40"/>
        <v>0.34253450439146799</v>
      </c>
      <c r="BB25" s="212">
        <f t="shared" si="27"/>
        <v>48347.472527472528</v>
      </c>
      <c r="BC25" s="212">
        <v>29778735</v>
      </c>
      <c r="BD25" s="209">
        <v>34</v>
      </c>
      <c r="BE25" s="196">
        <f t="shared" si="28"/>
        <v>4.2659974905897118E-2</v>
      </c>
      <c r="BF25" s="209">
        <f t="shared" si="29"/>
        <v>875845.1470588235</v>
      </c>
      <c r="BG25" s="224">
        <v>270</v>
      </c>
      <c r="BH25" s="212">
        <v>4760994</v>
      </c>
      <c r="BI25" s="209">
        <v>91</v>
      </c>
      <c r="BJ25" s="196">
        <f t="shared" si="41"/>
        <v>0.33703703703703702</v>
      </c>
      <c r="BK25" s="212">
        <f t="shared" si="30"/>
        <v>52318.615384615383</v>
      </c>
      <c r="BL25" s="212">
        <v>7007977</v>
      </c>
      <c r="BM25" s="209">
        <v>13</v>
      </c>
      <c r="BN25" s="196">
        <f t="shared" si="31"/>
        <v>4.8148148148148148E-2</v>
      </c>
      <c r="BO25" s="212">
        <f t="shared" si="32"/>
        <v>539075.15384615387</v>
      </c>
      <c r="BP25" s="224">
        <f t="shared" si="0"/>
        <v>8920</v>
      </c>
      <c r="BQ25" s="212">
        <f t="shared" si="0"/>
        <v>171392104</v>
      </c>
      <c r="BR25" s="209">
        <f t="shared" si="0"/>
        <v>2734</v>
      </c>
      <c r="BS25" s="196">
        <f t="shared" si="35"/>
        <v>0.30650224215246635</v>
      </c>
      <c r="BT25" s="212">
        <f t="shared" si="1"/>
        <v>62689.138258961226</v>
      </c>
      <c r="BU25" s="212">
        <f t="shared" si="2"/>
        <v>79751719</v>
      </c>
      <c r="BV25" s="209">
        <f t="shared" si="2"/>
        <v>140</v>
      </c>
      <c r="BW25" s="196">
        <f t="shared" si="33"/>
        <v>1.5695067264573991E-2</v>
      </c>
      <c r="BX25" s="209">
        <f t="shared" si="3"/>
        <v>569655.13571428566</v>
      </c>
      <c r="BY25" s="69"/>
      <c r="BZ25" s="2">
        <v>20</v>
      </c>
      <c r="CA25" s="8" t="s">
        <v>111</v>
      </c>
      <c r="CB25" s="87">
        <f t="shared" si="4"/>
        <v>70114.950083194679</v>
      </c>
      <c r="CC25" s="87">
        <f t="shared" si="5"/>
        <v>218943.64285714287</v>
      </c>
      <c r="CD25" s="87">
        <f t="shared" si="6"/>
        <v>76892.7745971564</v>
      </c>
      <c r="CE25" s="87">
        <f t="shared" si="7"/>
        <v>365153.12530712533</v>
      </c>
      <c r="CG25" s="56" t="s">
        <v>42</v>
      </c>
      <c r="CH25" s="87">
        <f t="shared" si="8"/>
        <v>68156.905472636819</v>
      </c>
      <c r="CI25" s="87">
        <f t="shared" si="9"/>
        <v>375846.42857142858</v>
      </c>
      <c r="CJ25" s="87">
        <f t="shared" si="10"/>
        <v>79382.303037171354</v>
      </c>
      <c r="CK25" s="87">
        <f t="shared" si="11"/>
        <v>428519.46341463417</v>
      </c>
      <c r="CL25" s="2"/>
    </row>
    <row r="26" spans="2:90" ht="13.5" customHeight="1">
      <c r="B26" s="284"/>
      <c r="C26" s="345"/>
      <c r="D26" s="53" t="s">
        <v>67</v>
      </c>
      <c r="E26" s="181">
        <v>24</v>
      </c>
      <c r="F26" s="182">
        <v>57883</v>
      </c>
      <c r="G26" s="218">
        <v>4</v>
      </c>
      <c r="H26" s="198">
        <f t="shared" si="12"/>
        <v>0.16666666666666666</v>
      </c>
      <c r="I26" s="182">
        <f t="shared" si="13"/>
        <v>14470.75</v>
      </c>
      <c r="J26" s="182">
        <v>1287477</v>
      </c>
      <c r="K26" s="218">
        <v>3</v>
      </c>
      <c r="L26" s="198">
        <f t="shared" si="14"/>
        <v>0.125</v>
      </c>
      <c r="M26" s="182">
        <f t="shared" si="15"/>
        <v>429159</v>
      </c>
      <c r="N26" s="181">
        <v>62</v>
      </c>
      <c r="O26" s="182">
        <v>296665</v>
      </c>
      <c r="P26" s="218">
        <v>21</v>
      </c>
      <c r="Q26" s="198">
        <f t="shared" si="36"/>
        <v>0.33870967741935482</v>
      </c>
      <c r="R26" s="182">
        <f t="shared" si="16"/>
        <v>14126.904761904761</v>
      </c>
      <c r="S26" s="182">
        <v>568554</v>
      </c>
      <c r="T26" s="218">
        <v>4</v>
      </c>
      <c r="U26" s="198">
        <f t="shared" si="34"/>
        <v>6.4516129032258063E-2</v>
      </c>
      <c r="V26" s="218">
        <f t="shared" si="17"/>
        <v>142138.5</v>
      </c>
      <c r="W26" s="181">
        <v>4028</v>
      </c>
      <c r="X26" s="182">
        <v>67176940</v>
      </c>
      <c r="Y26" s="218">
        <v>1050</v>
      </c>
      <c r="Z26" s="198">
        <f t="shared" si="37"/>
        <v>0.26067527308838134</v>
      </c>
      <c r="AA26" s="182">
        <f t="shared" si="18"/>
        <v>63978.038095238095</v>
      </c>
      <c r="AB26" s="182">
        <v>7976443</v>
      </c>
      <c r="AC26" s="218">
        <v>20</v>
      </c>
      <c r="AD26" s="198">
        <f t="shared" si="19"/>
        <v>4.9652432969215492E-3</v>
      </c>
      <c r="AE26" s="182">
        <f t="shared" si="20"/>
        <v>398822.15</v>
      </c>
      <c r="AF26" s="181">
        <v>3079</v>
      </c>
      <c r="AG26" s="182">
        <v>81709775</v>
      </c>
      <c r="AH26" s="218">
        <v>1009</v>
      </c>
      <c r="AI26" s="198">
        <f t="shared" si="38"/>
        <v>0.32770379993504384</v>
      </c>
      <c r="AJ26" s="182">
        <f t="shared" si="21"/>
        <v>80980.946481665014</v>
      </c>
      <c r="AK26" s="182">
        <v>9446793</v>
      </c>
      <c r="AL26" s="218">
        <v>31</v>
      </c>
      <c r="AM26" s="198">
        <f t="shared" si="22"/>
        <v>1.0068203962325431E-2</v>
      </c>
      <c r="AN26" s="218">
        <f t="shared" si="23"/>
        <v>304735.25806451612</v>
      </c>
      <c r="AO26" s="181">
        <v>1978</v>
      </c>
      <c r="AP26" s="182">
        <v>33485367</v>
      </c>
      <c r="AQ26" s="218">
        <v>705</v>
      </c>
      <c r="AR26" s="198">
        <f t="shared" si="39"/>
        <v>0.35642062689585441</v>
      </c>
      <c r="AS26" s="182">
        <f t="shared" si="24"/>
        <v>47496.974468085107</v>
      </c>
      <c r="AT26" s="182">
        <v>23838383</v>
      </c>
      <c r="AU26" s="218">
        <v>42</v>
      </c>
      <c r="AV26" s="198">
        <f t="shared" si="25"/>
        <v>2.1233569261880688E-2</v>
      </c>
      <c r="AW26" s="182">
        <f t="shared" si="26"/>
        <v>567580.54761904757</v>
      </c>
      <c r="AX26" s="181">
        <v>868</v>
      </c>
      <c r="AY26" s="182">
        <v>13779477</v>
      </c>
      <c r="AZ26" s="218">
        <v>305</v>
      </c>
      <c r="BA26" s="198">
        <f t="shared" si="40"/>
        <v>0.35138248847926268</v>
      </c>
      <c r="BB26" s="182">
        <f t="shared" si="27"/>
        <v>45178.613114754102</v>
      </c>
      <c r="BC26" s="182">
        <v>29778735</v>
      </c>
      <c r="BD26" s="218">
        <v>34</v>
      </c>
      <c r="BE26" s="198">
        <f t="shared" si="28"/>
        <v>3.9170506912442393E-2</v>
      </c>
      <c r="BF26" s="218">
        <f t="shared" si="29"/>
        <v>875845.1470588235</v>
      </c>
      <c r="BG26" s="181">
        <v>284</v>
      </c>
      <c r="BH26" s="182">
        <v>4842512</v>
      </c>
      <c r="BI26" s="218">
        <v>97</v>
      </c>
      <c r="BJ26" s="198">
        <f t="shared" si="41"/>
        <v>0.34154929577464788</v>
      </c>
      <c r="BK26" s="182">
        <f t="shared" si="30"/>
        <v>49922.804123711343</v>
      </c>
      <c r="BL26" s="182">
        <v>7007977</v>
      </c>
      <c r="BM26" s="218">
        <v>13</v>
      </c>
      <c r="BN26" s="198">
        <f t="shared" si="31"/>
        <v>4.5774647887323945E-2</v>
      </c>
      <c r="BO26" s="182">
        <f t="shared" si="32"/>
        <v>539075.15384615387</v>
      </c>
      <c r="BP26" s="181">
        <f t="shared" si="0"/>
        <v>10323</v>
      </c>
      <c r="BQ26" s="182">
        <f t="shared" si="0"/>
        <v>201348619</v>
      </c>
      <c r="BR26" s="218">
        <f t="shared" si="0"/>
        <v>3191</v>
      </c>
      <c r="BS26" s="198">
        <f t="shared" si="35"/>
        <v>0.30911556718008332</v>
      </c>
      <c r="BT26" s="182">
        <f t="shared" si="1"/>
        <v>63098.909119398311</v>
      </c>
      <c r="BU26" s="182">
        <f t="shared" si="2"/>
        <v>79904362</v>
      </c>
      <c r="BV26" s="218">
        <f t="shared" si="2"/>
        <v>147</v>
      </c>
      <c r="BW26" s="198">
        <f t="shared" si="33"/>
        <v>1.4240046498111014E-2</v>
      </c>
      <c r="BX26" s="218">
        <f t="shared" si="3"/>
        <v>543567.0884353742</v>
      </c>
      <c r="BY26" s="69"/>
      <c r="BZ26" s="2">
        <v>21</v>
      </c>
      <c r="CA26" s="8" t="s">
        <v>112</v>
      </c>
      <c r="CB26" s="87">
        <f t="shared" si="4"/>
        <v>31872.342233009709</v>
      </c>
      <c r="CC26" s="87">
        <f t="shared" si="5"/>
        <v>81151</v>
      </c>
      <c r="CD26" s="87">
        <f t="shared" si="6"/>
        <v>60308.830851697436</v>
      </c>
      <c r="CE26" s="87">
        <f t="shared" si="7"/>
        <v>318804.6838235294</v>
      </c>
      <c r="CG26" s="56" t="s">
        <v>4</v>
      </c>
      <c r="CH26" s="87">
        <f t="shared" si="8"/>
        <v>54468.719346049045</v>
      </c>
      <c r="CI26" s="87">
        <f t="shared" si="9"/>
        <v>441033.44827586209</v>
      </c>
      <c r="CJ26" s="87">
        <f t="shared" si="10"/>
        <v>68459.405952976493</v>
      </c>
      <c r="CK26" s="87">
        <f t="shared" si="11"/>
        <v>550850.2973684211</v>
      </c>
      <c r="CL26" s="2"/>
    </row>
    <row r="27" spans="2:90" ht="13.5" customHeight="1">
      <c r="B27" s="282">
        <v>8</v>
      </c>
      <c r="C27" s="343" t="s">
        <v>51</v>
      </c>
      <c r="D27" s="54" t="s">
        <v>329</v>
      </c>
      <c r="E27" s="175">
        <v>0</v>
      </c>
      <c r="F27" s="176">
        <v>0</v>
      </c>
      <c r="G27" s="201">
        <v>0</v>
      </c>
      <c r="H27" s="194" t="str">
        <f t="shared" si="12"/>
        <v>-</v>
      </c>
      <c r="I27" s="176" t="str">
        <f t="shared" si="13"/>
        <v>-</v>
      </c>
      <c r="J27" s="176">
        <v>0</v>
      </c>
      <c r="K27" s="201">
        <v>0</v>
      </c>
      <c r="L27" s="194" t="str">
        <f t="shared" si="14"/>
        <v>-</v>
      </c>
      <c r="M27" s="176" t="str">
        <f t="shared" si="15"/>
        <v>-</v>
      </c>
      <c r="N27" s="175">
        <v>2</v>
      </c>
      <c r="O27" s="176">
        <v>1467</v>
      </c>
      <c r="P27" s="201">
        <v>1</v>
      </c>
      <c r="Q27" s="194">
        <f t="shared" si="36"/>
        <v>0.5</v>
      </c>
      <c r="R27" s="176">
        <f t="shared" si="16"/>
        <v>1467</v>
      </c>
      <c r="S27" s="176">
        <v>0</v>
      </c>
      <c r="T27" s="201">
        <v>0</v>
      </c>
      <c r="U27" s="194">
        <f t="shared" si="34"/>
        <v>0</v>
      </c>
      <c r="V27" s="201" t="str">
        <f t="shared" si="17"/>
        <v>-</v>
      </c>
      <c r="W27" s="175">
        <v>244</v>
      </c>
      <c r="X27" s="176">
        <v>872102</v>
      </c>
      <c r="Y27" s="201">
        <v>48</v>
      </c>
      <c r="Z27" s="194">
        <f t="shared" si="37"/>
        <v>0.19672131147540983</v>
      </c>
      <c r="AA27" s="176">
        <f t="shared" si="18"/>
        <v>18168.791666666668</v>
      </c>
      <c r="AB27" s="176">
        <v>750</v>
      </c>
      <c r="AC27" s="201">
        <v>1</v>
      </c>
      <c r="AD27" s="194">
        <f t="shared" si="19"/>
        <v>4.0983606557377051E-3</v>
      </c>
      <c r="AE27" s="176">
        <f t="shared" si="20"/>
        <v>750</v>
      </c>
      <c r="AF27" s="175">
        <v>130</v>
      </c>
      <c r="AG27" s="176">
        <v>693315</v>
      </c>
      <c r="AH27" s="201">
        <v>34</v>
      </c>
      <c r="AI27" s="194">
        <f t="shared" si="38"/>
        <v>0.26153846153846155</v>
      </c>
      <c r="AJ27" s="176">
        <f t="shared" si="21"/>
        <v>20391.617647058825</v>
      </c>
      <c r="AK27" s="176">
        <v>2108</v>
      </c>
      <c r="AL27" s="201">
        <v>2</v>
      </c>
      <c r="AM27" s="194">
        <f t="shared" si="22"/>
        <v>1.5384615384615385E-2</v>
      </c>
      <c r="AN27" s="201">
        <f t="shared" si="23"/>
        <v>1054</v>
      </c>
      <c r="AO27" s="175">
        <v>71</v>
      </c>
      <c r="AP27" s="176">
        <v>416695</v>
      </c>
      <c r="AQ27" s="201">
        <v>23</v>
      </c>
      <c r="AR27" s="194">
        <f t="shared" si="39"/>
        <v>0.323943661971831</v>
      </c>
      <c r="AS27" s="176">
        <f t="shared" si="24"/>
        <v>18117.17391304348</v>
      </c>
      <c r="AT27" s="176">
        <v>217974</v>
      </c>
      <c r="AU27" s="201">
        <v>1</v>
      </c>
      <c r="AV27" s="194">
        <f t="shared" si="25"/>
        <v>1.4084507042253521E-2</v>
      </c>
      <c r="AW27" s="176">
        <f t="shared" si="26"/>
        <v>217974</v>
      </c>
      <c r="AX27" s="175">
        <v>24</v>
      </c>
      <c r="AY27" s="176">
        <v>74395</v>
      </c>
      <c r="AZ27" s="201">
        <v>5</v>
      </c>
      <c r="BA27" s="194">
        <f t="shared" si="40"/>
        <v>0.20833333333333334</v>
      </c>
      <c r="BB27" s="176">
        <f t="shared" si="27"/>
        <v>14879</v>
      </c>
      <c r="BC27" s="176">
        <v>1675</v>
      </c>
      <c r="BD27" s="201">
        <v>1</v>
      </c>
      <c r="BE27" s="194">
        <f t="shared" si="28"/>
        <v>4.1666666666666664E-2</v>
      </c>
      <c r="BF27" s="201">
        <f t="shared" si="29"/>
        <v>1675</v>
      </c>
      <c r="BG27" s="175">
        <v>6</v>
      </c>
      <c r="BH27" s="176">
        <v>51180</v>
      </c>
      <c r="BI27" s="201">
        <v>3</v>
      </c>
      <c r="BJ27" s="194">
        <f t="shared" si="41"/>
        <v>0.5</v>
      </c>
      <c r="BK27" s="176">
        <f t="shared" si="30"/>
        <v>17060</v>
      </c>
      <c r="BL27" s="176">
        <v>0</v>
      </c>
      <c r="BM27" s="201">
        <v>0</v>
      </c>
      <c r="BN27" s="194">
        <f t="shared" si="31"/>
        <v>0</v>
      </c>
      <c r="BO27" s="176" t="str">
        <f t="shared" si="32"/>
        <v>-</v>
      </c>
      <c r="BP27" s="175">
        <f t="shared" si="0"/>
        <v>477</v>
      </c>
      <c r="BQ27" s="176">
        <f t="shared" si="0"/>
        <v>2109154</v>
      </c>
      <c r="BR27" s="201">
        <f t="shared" si="0"/>
        <v>114</v>
      </c>
      <c r="BS27" s="194">
        <f t="shared" si="35"/>
        <v>0.2389937106918239</v>
      </c>
      <c r="BT27" s="176">
        <f t="shared" si="1"/>
        <v>18501.350877192981</v>
      </c>
      <c r="BU27" s="176">
        <f t="shared" si="2"/>
        <v>222507</v>
      </c>
      <c r="BV27" s="201">
        <f t="shared" si="2"/>
        <v>5</v>
      </c>
      <c r="BW27" s="194">
        <f t="shared" si="33"/>
        <v>1.0482180293501049E-2</v>
      </c>
      <c r="BX27" s="201">
        <f t="shared" si="3"/>
        <v>44501.4</v>
      </c>
      <c r="BY27" s="69"/>
      <c r="BZ27" s="2">
        <v>22</v>
      </c>
      <c r="CA27" s="8" t="s">
        <v>56</v>
      </c>
      <c r="CB27" s="87">
        <f t="shared" si="4"/>
        <v>73748.325769854127</v>
      </c>
      <c r="CC27" s="87">
        <f t="shared" si="5"/>
        <v>271679.64705882355</v>
      </c>
      <c r="CD27" s="87">
        <f t="shared" si="6"/>
        <v>77754.971031286215</v>
      </c>
      <c r="CE27" s="87">
        <f t="shared" si="7"/>
        <v>472381.18373493978</v>
      </c>
      <c r="CG27" s="56" t="s">
        <v>19</v>
      </c>
      <c r="CH27" s="87">
        <f t="shared" si="8"/>
        <v>50431.671087533156</v>
      </c>
      <c r="CI27" s="87">
        <f t="shared" si="9"/>
        <v>31753.333333333332</v>
      </c>
      <c r="CJ27" s="87">
        <f t="shared" si="10"/>
        <v>58197.317691029901</v>
      </c>
      <c r="CK27" s="87">
        <f t="shared" si="11"/>
        <v>391196.56410256412</v>
      </c>
      <c r="CL27" s="2"/>
    </row>
    <row r="28" spans="2:90" ht="13.5" customHeight="1">
      <c r="B28" s="283"/>
      <c r="C28" s="344"/>
      <c r="D28" s="49" t="s">
        <v>326</v>
      </c>
      <c r="E28" s="224">
        <v>13</v>
      </c>
      <c r="F28" s="212">
        <v>190806</v>
      </c>
      <c r="G28" s="209">
        <v>4</v>
      </c>
      <c r="H28" s="196">
        <f t="shared" si="12"/>
        <v>0.30769230769230771</v>
      </c>
      <c r="I28" s="212">
        <f t="shared" si="13"/>
        <v>47701.5</v>
      </c>
      <c r="J28" s="212">
        <v>72367</v>
      </c>
      <c r="K28" s="209">
        <v>1</v>
      </c>
      <c r="L28" s="196">
        <f t="shared" si="14"/>
        <v>7.6923076923076927E-2</v>
      </c>
      <c r="M28" s="212">
        <f t="shared" si="15"/>
        <v>72367</v>
      </c>
      <c r="N28" s="224">
        <v>31</v>
      </c>
      <c r="O28" s="212">
        <v>547337</v>
      </c>
      <c r="P28" s="209">
        <v>13</v>
      </c>
      <c r="Q28" s="196">
        <f t="shared" si="36"/>
        <v>0.41935483870967744</v>
      </c>
      <c r="R28" s="212">
        <f t="shared" si="16"/>
        <v>42102.846153846156</v>
      </c>
      <c r="S28" s="212">
        <v>0</v>
      </c>
      <c r="T28" s="209">
        <v>0</v>
      </c>
      <c r="U28" s="196">
        <f t="shared" si="34"/>
        <v>0</v>
      </c>
      <c r="V28" s="209" t="str">
        <f t="shared" si="17"/>
        <v>-</v>
      </c>
      <c r="W28" s="224">
        <v>3035</v>
      </c>
      <c r="X28" s="212">
        <v>46017830</v>
      </c>
      <c r="Y28" s="209">
        <v>656</v>
      </c>
      <c r="Z28" s="196">
        <f t="shared" si="37"/>
        <v>0.21614497528830312</v>
      </c>
      <c r="AA28" s="212">
        <f t="shared" si="18"/>
        <v>70149.131097560981</v>
      </c>
      <c r="AB28" s="212">
        <v>8969922</v>
      </c>
      <c r="AC28" s="209">
        <v>23</v>
      </c>
      <c r="AD28" s="196">
        <f t="shared" si="19"/>
        <v>7.5782537067545308E-3</v>
      </c>
      <c r="AE28" s="212">
        <f t="shared" si="20"/>
        <v>389996.60869565216</v>
      </c>
      <c r="AF28" s="224">
        <v>2152</v>
      </c>
      <c r="AG28" s="212">
        <v>23036272</v>
      </c>
      <c r="AH28" s="209">
        <v>566</v>
      </c>
      <c r="AI28" s="196">
        <f t="shared" si="38"/>
        <v>0.26301115241635686</v>
      </c>
      <c r="AJ28" s="212">
        <f t="shared" si="21"/>
        <v>40700.127208480568</v>
      </c>
      <c r="AK28" s="212">
        <v>27444045</v>
      </c>
      <c r="AL28" s="209">
        <v>44</v>
      </c>
      <c r="AM28" s="196">
        <f t="shared" si="22"/>
        <v>2.0446096654275093E-2</v>
      </c>
      <c r="AN28" s="209">
        <f t="shared" si="23"/>
        <v>623728.29545454541</v>
      </c>
      <c r="AO28" s="224">
        <v>1434</v>
      </c>
      <c r="AP28" s="212">
        <v>27014868</v>
      </c>
      <c r="AQ28" s="209">
        <v>435</v>
      </c>
      <c r="AR28" s="196">
        <f t="shared" si="39"/>
        <v>0.30334728033472802</v>
      </c>
      <c r="AS28" s="212">
        <f t="shared" si="24"/>
        <v>62103.144827586206</v>
      </c>
      <c r="AT28" s="212">
        <v>15845210</v>
      </c>
      <c r="AU28" s="209">
        <v>53</v>
      </c>
      <c r="AV28" s="196">
        <f t="shared" si="25"/>
        <v>3.6959553695955369E-2</v>
      </c>
      <c r="AW28" s="212">
        <f t="shared" si="26"/>
        <v>298966.22641509434</v>
      </c>
      <c r="AX28" s="224">
        <v>843</v>
      </c>
      <c r="AY28" s="212">
        <v>9819625</v>
      </c>
      <c r="AZ28" s="209">
        <v>253</v>
      </c>
      <c r="BA28" s="196">
        <f t="shared" si="40"/>
        <v>0.30011862396204031</v>
      </c>
      <c r="BB28" s="212">
        <f t="shared" si="27"/>
        <v>38812.74703557312</v>
      </c>
      <c r="BC28" s="212">
        <v>16934504</v>
      </c>
      <c r="BD28" s="209">
        <v>45</v>
      </c>
      <c r="BE28" s="196">
        <f t="shared" si="28"/>
        <v>5.3380782918149468E-2</v>
      </c>
      <c r="BF28" s="209">
        <f t="shared" si="29"/>
        <v>376322.31111111114</v>
      </c>
      <c r="BG28" s="224">
        <v>310</v>
      </c>
      <c r="BH28" s="212">
        <v>2646341</v>
      </c>
      <c r="BI28" s="209">
        <v>80</v>
      </c>
      <c r="BJ28" s="196">
        <f t="shared" si="41"/>
        <v>0.25806451612903225</v>
      </c>
      <c r="BK28" s="212">
        <f t="shared" si="30"/>
        <v>33079.262499999997</v>
      </c>
      <c r="BL28" s="212">
        <v>13345532</v>
      </c>
      <c r="BM28" s="209">
        <v>24</v>
      </c>
      <c r="BN28" s="196">
        <f t="shared" si="31"/>
        <v>7.7419354838709681E-2</v>
      </c>
      <c r="BO28" s="212">
        <f t="shared" si="32"/>
        <v>556063.83333333337</v>
      </c>
      <c r="BP28" s="224">
        <f t="shared" si="0"/>
        <v>7818</v>
      </c>
      <c r="BQ28" s="212">
        <f t="shared" si="0"/>
        <v>109273079</v>
      </c>
      <c r="BR28" s="209">
        <f t="shared" si="0"/>
        <v>2007</v>
      </c>
      <c r="BS28" s="196">
        <f t="shared" si="35"/>
        <v>0.25671527244819647</v>
      </c>
      <c r="BT28" s="212">
        <f t="shared" si="1"/>
        <v>54445.978574987545</v>
      </c>
      <c r="BU28" s="212">
        <f t="shared" si="2"/>
        <v>82611580</v>
      </c>
      <c r="BV28" s="209">
        <f t="shared" si="2"/>
        <v>190</v>
      </c>
      <c r="BW28" s="196">
        <f t="shared" si="33"/>
        <v>2.4302890764901511E-2</v>
      </c>
      <c r="BX28" s="209">
        <f t="shared" si="3"/>
        <v>434797.78947368421</v>
      </c>
      <c r="BY28" s="69"/>
      <c r="BZ28" s="2">
        <v>23</v>
      </c>
      <c r="CA28" s="8" t="s">
        <v>113</v>
      </c>
      <c r="CB28" s="87">
        <f t="shared" si="4"/>
        <v>64057.114206128135</v>
      </c>
      <c r="CC28" s="87">
        <f t="shared" si="5"/>
        <v>257628.77777777778</v>
      </c>
      <c r="CD28" s="87">
        <f t="shared" si="6"/>
        <v>57058.739773716276</v>
      </c>
      <c r="CE28" s="87">
        <f t="shared" si="7"/>
        <v>400840.4442231076</v>
      </c>
      <c r="CG28" s="56" t="s">
        <v>24</v>
      </c>
      <c r="CH28" s="87">
        <f t="shared" si="8"/>
        <v>61152.980099502485</v>
      </c>
      <c r="CI28" s="87">
        <f t="shared" si="9"/>
        <v>353768.33333333331</v>
      </c>
      <c r="CJ28" s="87">
        <f t="shared" si="10"/>
        <v>63786.500948252506</v>
      </c>
      <c r="CK28" s="87">
        <f t="shared" si="11"/>
        <v>465271.37184115523</v>
      </c>
      <c r="CL28" s="2"/>
    </row>
    <row r="29" spans="2:90" ht="13.5" customHeight="1">
      <c r="B29" s="284"/>
      <c r="C29" s="345"/>
      <c r="D29" s="53" t="s">
        <v>67</v>
      </c>
      <c r="E29" s="181">
        <v>13</v>
      </c>
      <c r="F29" s="182">
        <v>190806</v>
      </c>
      <c r="G29" s="218">
        <v>4</v>
      </c>
      <c r="H29" s="198">
        <f t="shared" si="12"/>
        <v>0.30769230769230771</v>
      </c>
      <c r="I29" s="182">
        <f t="shared" si="13"/>
        <v>47701.5</v>
      </c>
      <c r="J29" s="182">
        <v>72367</v>
      </c>
      <c r="K29" s="218">
        <v>1</v>
      </c>
      <c r="L29" s="198">
        <f t="shared" si="14"/>
        <v>7.6923076923076927E-2</v>
      </c>
      <c r="M29" s="182">
        <f t="shared" si="15"/>
        <v>72367</v>
      </c>
      <c r="N29" s="181">
        <v>33</v>
      </c>
      <c r="O29" s="182">
        <v>548804</v>
      </c>
      <c r="P29" s="218">
        <v>14</v>
      </c>
      <c r="Q29" s="198">
        <f t="shared" si="36"/>
        <v>0.42424242424242425</v>
      </c>
      <c r="R29" s="182">
        <f t="shared" si="16"/>
        <v>39200.285714285717</v>
      </c>
      <c r="S29" s="182">
        <v>0</v>
      </c>
      <c r="T29" s="218">
        <v>0</v>
      </c>
      <c r="U29" s="198">
        <f t="shared" si="34"/>
        <v>0</v>
      </c>
      <c r="V29" s="218" t="str">
        <f t="shared" si="17"/>
        <v>-</v>
      </c>
      <c r="W29" s="181">
        <v>3279</v>
      </c>
      <c r="X29" s="182">
        <v>46889932</v>
      </c>
      <c r="Y29" s="218">
        <v>704</v>
      </c>
      <c r="Z29" s="198">
        <f t="shared" si="37"/>
        <v>0.21469960353766393</v>
      </c>
      <c r="AA29" s="182">
        <f t="shared" si="18"/>
        <v>66605.017045454544</v>
      </c>
      <c r="AB29" s="182">
        <v>8970672</v>
      </c>
      <c r="AC29" s="218">
        <v>24</v>
      </c>
      <c r="AD29" s="198">
        <f t="shared" si="19"/>
        <v>7.319304666056725E-3</v>
      </c>
      <c r="AE29" s="182">
        <f t="shared" si="20"/>
        <v>373778</v>
      </c>
      <c r="AF29" s="181">
        <v>2282</v>
      </c>
      <c r="AG29" s="182">
        <v>23729587</v>
      </c>
      <c r="AH29" s="218">
        <v>600</v>
      </c>
      <c r="AI29" s="198">
        <f t="shared" si="38"/>
        <v>0.26292725679228746</v>
      </c>
      <c r="AJ29" s="182">
        <f t="shared" si="21"/>
        <v>39549.311666666668</v>
      </c>
      <c r="AK29" s="182">
        <v>27446153</v>
      </c>
      <c r="AL29" s="218">
        <v>46</v>
      </c>
      <c r="AM29" s="198">
        <f t="shared" si="22"/>
        <v>2.0157756354075372E-2</v>
      </c>
      <c r="AN29" s="218">
        <f t="shared" si="23"/>
        <v>596655.5</v>
      </c>
      <c r="AO29" s="181">
        <v>1505</v>
      </c>
      <c r="AP29" s="182">
        <v>27431563</v>
      </c>
      <c r="AQ29" s="218">
        <v>458</v>
      </c>
      <c r="AR29" s="198">
        <f t="shared" si="39"/>
        <v>0.3043189368770764</v>
      </c>
      <c r="AS29" s="182">
        <f t="shared" si="24"/>
        <v>59894.242358078605</v>
      </c>
      <c r="AT29" s="182">
        <v>16063184</v>
      </c>
      <c r="AU29" s="218">
        <v>54</v>
      </c>
      <c r="AV29" s="198">
        <f t="shared" si="25"/>
        <v>3.5880398671096346E-2</v>
      </c>
      <c r="AW29" s="182">
        <f t="shared" si="26"/>
        <v>297466.37037037039</v>
      </c>
      <c r="AX29" s="181">
        <v>867</v>
      </c>
      <c r="AY29" s="182">
        <v>9894020</v>
      </c>
      <c r="AZ29" s="218">
        <v>258</v>
      </c>
      <c r="BA29" s="198">
        <f t="shared" si="40"/>
        <v>0.29757785467128028</v>
      </c>
      <c r="BB29" s="182">
        <f t="shared" si="27"/>
        <v>38348.914728682168</v>
      </c>
      <c r="BC29" s="182">
        <v>16936179</v>
      </c>
      <c r="BD29" s="218">
        <v>46</v>
      </c>
      <c r="BE29" s="198">
        <f t="shared" si="28"/>
        <v>5.3056516724336797E-2</v>
      </c>
      <c r="BF29" s="218">
        <f t="shared" si="29"/>
        <v>368177.80434782611</v>
      </c>
      <c r="BG29" s="181">
        <v>316</v>
      </c>
      <c r="BH29" s="182">
        <v>2697521</v>
      </c>
      <c r="BI29" s="218">
        <v>83</v>
      </c>
      <c r="BJ29" s="198">
        <f t="shared" si="41"/>
        <v>0.26265822784810128</v>
      </c>
      <c r="BK29" s="182">
        <f t="shared" si="30"/>
        <v>32500.253012048193</v>
      </c>
      <c r="BL29" s="182">
        <v>13345532</v>
      </c>
      <c r="BM29" s="218">
        <v>24</v>
      </c>
      <c r="BN29" s="198">
        <f t="shared" si="31"/>
        <v>7.5949367088607597E-2</v>
      </c>
      <c r="BO29" s="182">
        <f t="shared" si="32"/>
        <v>556063.83333333337</v>
      </c>
      <c r="BP29" s="181">
        <f t="shared" si="0"/>
        <v>8295</v>
      </c>
      <c r="BQ29" s="182">
        <f t="shared" si="0"/>
        <v>111382233</v>
      </c>
      <c r="BR29" s="218">
        <f t="shared" si="0"/>
        <v>2121</v>
      </c>
      <c r="BS29" s="198">
        <f t="shared" si="35"/>
        <v>0.25569620253164554</v>
      </c>
      <c r="BT29" s="182">
        <f t="shared" si="1"/>
        <v>52514.018387553042</v>
      </c>
      <c r="BU29" s="182">
        <f t="shared" si="2"/>
        <v>82834087</v>
      </c>
      <c r="BV29" s="218">
        <f t="shared" si="2"/>
        <v>195</v>
      </c>
      <c r="BW29" s="198">
        <f t="shared" si="33"/>
        <v>2.3508137432188065E-2</v>
      </c>
      <c r="BX29" s="218">
        <f t="shared" si="3"/>
        <v>424790.18974358973</v>
      </c>
      <c r="BY29" s="69"/>
      <c r="BZ29" s="2">
        <v>24</v>
      </c>
      <c r="CA29" s="8" t="s">
        <v>114</v>
      </c>
      <c r="CB29" s="87">
        <f t="shared" si="4"/>
        <v>61100.656836461123</v>
      </c>
      <c r="CC29" s="87">
        <f t="shared" si="5"/>
        <v>323485</v>
      </c>
      <c r="CD29" s="87">
        <f t="shared" si="6"/>
        <v>71518.174406949547</v>
      </c>
      <c r="CE29" s="87">
        <f t="shared" si="7"/>
        <v>462551.44609665428</v>
      </c>
      <c r="CG29" s="56" t="s">
        <v>15</v>
      </c>
      <c r="CH29" s="87">
        <f t="shared" si="8"/>
        <v>52066.953846153847</v>
      </c>
      <c r="CI29" s="87">
        <f t="shared" si="9"/>
        <v>117534.9</v>
      </c>
      <c r="CJ29" s="87">
        <f t="shared" si="10"/>
        <v>55369.107964601768</v>
      </c>
      <c r="CK29" s="87">
        <f t="shared" si="11"/>
        <v>340327.374301676</v>
      </c>
      <c r="CL29" s="2"/>
    </row>
    <row r="30" spans="2:90" ht="13.5" customHeight="1">
      <c r="B30" s="282">
        <v>9</v>
      </c>
      <c r="C30" s="343" t="s">
        <v>104</v>
      </c>
      <c r="D30" s="54" t="s">
        <v>329</v>
      </c>
      <c r="E30" s="175">
        <v>0</v>
      </c>
      <c r="F30" s="176">
        <v>0</v>
      </c>
      <c r="G30" s="201">
        <v>0</v>
      </c>
      <c r="H30" s="194" t="str">
        <f t="shared" si="12"/>
        <v>-</v>
      </c>
      <c r="I30" s="176" t="str">
        <f t="shared" si="13"/>
        <v>-</v>
      </c>
      <c r="J30" s="176">
        <v>0</v>
      </c>
      <c r="K30" s="201">
        <v>0</v>
      </c>
      <c r="L30" s="194" t="str">
        <f t="shared" si="14"/>
        <v>-</v>
      </c>
      <c r="M30" s="176" t="str">
        <f t="shared" si="15"/>
        <v>-</v>
      </c>
      <c r="N30" s="175">
        <v>2</v>
      </c>
      <c r="O30" s="176">
        <v>377852</v>
      </c>
      <c r="P30" s="201">
        <v>2</v>
      </c>
      <c r="Q30" s="194">
        <f t="shared" si="36"/>
        <v>1</v>
      </c>
      <c r="R30" s="176">
        <f t="shared" si="16"/>
        <v>188926</v>
      </c>
      <c r="S30" s="176">
        <v>0</v>
      </c>
      <c r="T30" s="201">
        <v>0</v>
      </c>
      <c r="U30" s="194">
        <f t="shared" si="34"/>
        <v>0</v>
      </c>
      <c r="V30" s="201" t="str">
        <f t="shared" si="17"/>
        <v>-</v>
      </c>
      <c r="W30" s="175">
        <v>224</v>
      </c>
      <c r="X30" s="176">
        <v>3102331</v>
      </c>
      <c r="Y30" s="201">
        <v>49</v>
      </c>
      <c r="Z30" s="194">
        <f t="shared" si="37"/>
        <v>0.21875</v>
      </c>
      <c r="AA30" s="176">
        <f t="shared" si="18"/>
        <v>63312.877551020407</v>
      </c>
      <c r="AB30" s="176">
        <v>296</v>
      </c>
      <c r="AC30" s="201">
        <v>1</v>
      </c>
      <c r="AD30" s="194">
        <f t="shared" si="19"/>
        <v>4.464285714285714E-3</v>
      </c>
      <c r="AE30" s="176">
        <f t="shared" si="20"/>
        <v>296</v>
      </c>
      <c r="AF30" s="175">
        <v>178</v>
      </c>
      <c r="AG30" s="176">
        <v>8049669</v>
      </c>
      <c r="AH30" s="201">
        <v>49</v>
      </c>
      <c r="AI30" s="194">
        <f t="shared" si="38"/>
        <v>0.2752808988764045</v>
      </c>
      <c r="AJ30" s="176">
        <f t="shared" si="21"/>
        <v>164278.95918367346</v>
      </c>
      <c r="AK30" s="176">
        <v>25218</v>
      </c>
      <c r="AL30" s="201">
        <v>1</v>
      </c>
      <c r="AM30" s="194">
        <f t="shared" si="22"/>
        <v>5.6179775280898875E-3</v>
      </c>
      <c r="AN30" s="201">
        <f t="shared" si="23"/>
        <v>25218</v>
      </c>
      <c r="AO30" s="175">
        <v>93</v>
      </c>
      <c r="AP30" s="176">
        <v>505285</v>
      </c>
      <c r="AQ30" s="201">
        <v>27</v>
      </c>
      <c r="AR30" s="194">
        <f t="shared" si="39"/>
        <v>0.29032258064516131</v>
      </c>
      <c r="AS30" s="176">
        <f t="shared" si="24"/>
        <v>18714.259259259259</v>
      </c>
      <c r="AT30" s="176">
        <v>496917</v>
      </c>
      <c r="AU30" s="201">
        <v>2</v>
      </c>
      <c r="AV30" s="194">
        <f t="shared" si="25"/>
        <v>2.1505376344086023E-2</v>
      </c>
      <c r="AW30" s="176">
        <f t="shared" si="26"/>
        <v>248458.5</v>
      </c>
      <c r="AX30" s="175">
        <v>26</v>
      </c>
      <c r="AY30" s="176">
        <v>3020842</v>
      </c>
      <c r="AZ30" s="201">
        <v>13</v>
      </c>
      <c r="BA30" s="194">
        <f t="shared" si="40"/>
        <v>0.5</v>
      </c>
      <c r="BB30" s="176">
        <f t="shared" si="27"/>
        <v>232372.46153846153</v>
      </c>
      <c r="BC30" s="176">
        <v>0</v>
      </c>
      <c r="BD30" s="201">
        <v>0</v>
      </c>
      <c r="BE30" s="194">
        <f t="shared" si="28"/>
        <v>0</v>
      </c>
      <c r="BF30" s="201" t="str">
        <f t="shared" si="29"/>
        <v>-</v>
      </c>
      <c r="BG30" s="175">
        <v>11</v>
      </c>
      <c r="BH30" s="176">
        <v>75516</v>
      </c>
      <c r="BI30" s="201">
        <v>4</v>
      </c>
      <c r="BJ30" s="194">
        <f t="shared" si="41"/>
        <v>0.36363636363636365</v>
      </c>
      <c r="BK30" s="176">
        <f t="shared" si="30"/>
        <v>18879</v>
      </c>
      <c r="BL30" s="176">
        <v>0</v>
      </c>
      <c r="BM30" s="201">
        <v>0</v>
      </c>
      <c r="BN30" s="194">
        <f t="shared" si="31"/>
        <v>0</v>
      </c>
      <c r="BO30" s="176" t="str">
        <f t="shared" si="32"/>
        <v>-</v>
      </c>
      <c r="BP30" s="175">
        <f t="shared" si="0"/>
        <v>534</v>
      </c>
      <c r="BQ30" s="176">
        <f t="shared" si="0"/>
        <v>15131495</v>
      </c>
      <c r="BR30" s="201">
        <f t="shared" si="0"/>
        <v>144</v>
      </c>
      <c r="BS30" s="194">
        <f t="shared" si="35"/>
        <v>0.2696629213483146</v>
      </c>
      <c r="BT30" s="176">
        <f t="shared" si="1"/>
        <v>105079.82638888889</v>
      </c>
      <c r="BU30" s="176">
        <f t="shared" si="2"/>
        <v>522431</v>
      </c>
      <c r="BV30" s="201">
        <f t="shared" si="2"/>
        <v>4</v>
      </c>
      <c r="BW30" s="194">
        <f t="shared" si="33"/>
        <v>7.4906367041198503E-3</v>
      </c>
      <c r="BX30" s="201">
        <f t="shared" si="3"/>
        <v>130607.75</v>
      </c>
      <c r="BY30" s="69"/>
      <c r="BZ30" s="2">
        <v>25</v>
      </c>
      <c r="CA30" s="8" t="s">
        <v>115</v>
      </c>
      <c r="CB30" s="87">
        <f t="shared" si="4"/>
        <v>58961.5</v>
      </c>
      <c r="CC30" s="87">
        <f t="shared" si="5"/>
        <v>174621.5</v>
      </c>
      <c r="CD30" s="87">
        <f t="shared" si="6"/>
        <v>70904.091959557059</v>
      </c>
      <c r="CE30" s="87">
        <f t="shared" si="7"/>
        <v>462250.28125</v>
      </c>
      <c r="CG30" s="56" t="s">
        <v>9</v>
      </c>
      <c r="CH30" s="87">
        <f t="shared" si="8"/>
        <v>89042.102209944758</v>
      </c>
      <c r="CI30" s="87">
        <f t="shared" si="9"/>
        <v>292702</v>
      </c>
      <c r="CJ30" s="87">
        <f t="shared" si="10"/>
        <v>62733.714121699195</v>
      </c>
      <c r="CK30" s="87">
        <f t="shared" si="11"/>
        <v>421124.04310344829</v>
      </c>
      <c r="CL30" s="2"/>
    </row>
    <row r="31" spans="2:90" ht="13.5" customHeight="1">
      <c r="B31" s="283"/>
      <c r="C31" s="344"/>
      <c r="D31" s="49" t="s">
        <v>326</v>
      </c>
      <c r="E31" s="224">
        <v>10</v>
      </c>
      <c r="F31" s="212">
        <v>17887</v>
      </c>
      <c r="G31" s="209">
        <v>3</v>
      </c>
      <c r="H31" s="196">
        <f t="shared" si="12"/>
        <v>0.3</v>
      </c>
      <c r="I31" s="212">
        <f t="shared" si="13"/>
        <v>5962.333333333333</v>
      </c>
      <c r="J31" s="212">
        <v>0</v>
      </c>
      <c r="K31" s="209">
        <v>0</v>
      </c>
      <c r="L31" s="196">
        <f t="shared" si="14"/>
        <v>0</v>
      </c>
      <c r="M31" s="212" t="str">
        <f t="shared" si="15"/>
        <v>-</v>
      </c>
      <c r="N31" s="224">
        <v>26</v>
      </c>
      <c r="O31" s="212">
        <v>851843</v>
      </c>
      <c r="P31" s="209">
        <v>10</v>
      </c>
      <c r="Q31" s="196">
        <f t="shared" si="36"/>
        <v>0.38461538461538464</v>
      </c>
      <c r="R31" s="212">
        <f t="shared" si="16"/>
        <v>85184.3</v>
      </c>
      <c r="S31" s="212">
        <v>1417204</v>
      </c>
      <c r="T31" s="209">
        <v>1</v>
      </c>
      <c r="U31" s="196">
        <f t="shared" si="34"/>
        <v>3.8461538461538464E-2</v>
      </c>
      <c r="V31" s="209">
        <f t="shared" si="17"/>
        <v>1417204</v>
      </c>
      <c r="W31" s="224">
        <v>1856</v>
      </c>
      <c r="X31" s="212">
        <v>26151274</v>
      </c>
      <c r="Y31" s="209">
        <v>327</v>
      </c>
      <c r="Z31" s="196">
        <f t="shared" si="37"/>
        <v>0.17618534482758622</v>
      </c>
      <c r="AA31" s="212">
        <f t="shared" si="18"/>
        <v>79973.314984709476</v>
      </c>
      <c r="AB31" s="212">
        <v>7709026</v>
      </c>
      <c r="AC31" s="209">
        <v>14</v>
      </c>
      <c r="AD31" s="196">
        <f t="shared" si="19"/>
        <v>7.5431034482758624E-3</v>
      </c>
      <c r="AE31" s="212">
        <f t="shared" si="20"/>
        <v>550644.71428571432</v>
      </c>
      <c r="AF31" s="224">
        <v>1264</v>
      </c>
      <c r="AG31" s="212">
        <v>18896386</v>
      </c>
      <c r="AH31" s="209">
        <v>304</v>
      </c>
      <c r="AI31" s="196">
        <f t="shared" si="38"/>
        <v>0.24050632911392406</v>
      </c>
      <c r="AJ31" s="212">
        <f t="shared" si="21"/>
        <v>62159.164473684214</v>
      </c>
      <c r="AK31" s="212">
        <v>10393078</v>
      </c>
      <c r="AL31" s="209">
        <v>25</v>
      </c>
      <c r="AM31" s="196">
        <f t="shared" si="22"/>
        <v>1.9778481012658229E-2</v>
      </c>
      <c r="AN31" s="209">
        <f t="shared" si="23"/>
        <v>415723.12</v>
      </c>
      <c r="AO31" s="224">
        <v>824</v>
      </c>
      <c r="AP31" s="212">
        <v>17207469</v>
      </c>
      <c r="AQ31" s="209">
        <v>246</v>
      </c>
      <c r="AR31" s="196">
        <f t="shared" si="39"/>
        <v>0.29854368932038833</v>
      </c>
      <c r="AS31" s="212">
        <f t="shared" si="24"/>
        <v>69949.060975609755</v>
      </c>
      <c r="AT31" s="212">
        <v>13445533</v>
      </c>
      <c r="AU31" s="209">
        <v>25</v>
      </c>
      <c r="AV31" s="196">
        <f t="shared" si="25"/>
        <v>3.0339805825242719E-2</v>
      </c>
      <c r="AW31" s="212">
        <f t="shared" si="26"/>
        <v>537821.31999999995</v>
      </c>
      <c r="AX31" s="224">
        <v>430</v>
      </c>
      <c r="AY31" s="212">
        <v>6647065</v>
      </c>
      <c r="AZ31" s="209">
        <v>116</v>
      </c>
      <c r="BA31" s="196">
        <f t="shared" si="40"/>
        <v>0.26976744186046514</v>
      </c>
      <c r="BB31" s="212">
        <f t="shared" si="27"/>
        <v>57302.284482758623</v>
      </c>
      <c r="BC31" s="212">
        <v>17591899</v>
      </c>
      <c r="BD31" s="209">
        <v>21</v>
      </c>
      <c r="BE31" s="196">
        <f t="shared" si="28"/>
        <v>4.8837209302325581E-2</v>
      </c>
      <c r="BF31" s="209">
        <f t="shared" si="29"/>
        <v>837709.47619047621</v>
      </c>
      <c r="BG31" s="224">
        <v>152</v>
      </c>
      <c r="BH31" s="212">
        <v>1972235</v>
      </c>
      <c r="BI31" s="209">
        <v>36</v>
      </c>
      <c r="BJ31" s="196">
        <f t="shared" si="41"/>
        <v>0.23684210526315788</v>
      </c>
      <c r="BK31" s="212">
        <f t="shared" si="30"/>
        <v>54784.305555555555</v>
      </c>
      <c r="BL31" s="212">
        <v>8420886</v>
      </c>
      <c r="BM31" s="209">
        <v>12</v>
      </c>
      <c r="BN31" s="196">
        <f t="shared" si="31"/>
        <v>7.8947368421052627E-2</v>
      </c>
      <c r="BO31" s="212">
        <f t="shared" si="32"/>
        <v>701740.5</v>
      </c>
      <c r="BP31" s="224">
        <f t="shared" si="0"/>
        <v>4562</v>
      </c>
      <c r="BQ31" s="212">
        <f t="shared" si="0"/>
        <v>71744159</v>
      </c>
      <c r="BR31" s="209">
        <f t="shared" si="0"/>
        <v>1042</v>
      </c>
      <c r="BS31" s="196">
        <f t="shared" si="35"/>
        <v>0.22840859272249014</v>
      </c>
      <c r="BT31" s="212">
        <f t="shared" si="1"/>
        <v>68852.359884836857</v>
      </c>
      <c r="BU31" s="212">
        <f t="shared" si="2"/>
        <v>58977626</v>
      </c>
      <c r="BV31" s="209">
        <f t="shared" si="2"/>
        <v>98</v>
      </c>
      <c r="BW31" s="196">
        <f t="shared" si="33"/>
        <v>2.1481806225339763E-2</v>
      </c>
      <c r="BX31" s="209">
        <f t="shared" si="3"/>
        <v>601812.51020408166</v>
      </c>
      <c r="BY31" s="69"/>
      <c r="BZ31" s="2">
        <v>26</v>
      </c>
      <c r="CA31" s="8" t="s">
        <v>30</v>
      </c>
      <c r="CB31" s="87">
        <f t="shared" si="4"/>
        <v>52903.253007906496</v>
      </c>
      <c r="CC31" s="87">
        <f t="shared" si="5"/>
        <v>245503.09523809524</v>
      </c>
      <c r="CD31" s="87">
        <f t="shared" si="6"/>
        <v>67573.924765712043</v>
      </c>
      <c r="CE31" s="87">
        <f t="shared" si="7"/>
        <v>363952.45424292848</v>
      </c>
      <c r="CG31" s="56" t="s">
        <v>43</v>
      </c>
      <c r="CH31" s="87">
        <f t="shared" si="8"/>
        <v>53780.743119266052</v>
      </c>
      <c r="CI31" s="87">
        <f t="shared" si="9"/>
        <v>234594.2</v>
      </c>
      <c r="CJ31" s="87">
        <f t="shared" si="10"/>
        <v>60119.726778656128</v>
      </c>
      <c r="CK31" s="87">
        <f t="shared" si="11"/>
        <v>378676.76923076925</v>
      </c>
      <c r="CL31" s="2"/>
    </row>
    <row r="32" spans="2:90" ht="13.5" customHeight="1">
      <c r="B32" s="284"/>
      <c r="C32" s="345"/>
      <c r="D32" s="53" t="s">
        <v>67</v>
      </c>
      <c r="E32" s="181">
        <v>10</v>
      </c>
      <c r="F32" s="182">
        <v>17887</v>
      </c>
      <c r="G32" s="218">
        <v>3</v>
      </c>
      <c r="H32" s="198">
        <f t="shared" si="12"/>
        <v>0.3</v>
      </c>
      <c r="I32" s="182">
        <f t="shared" si="13"/>
        <v>5962.333333333333</v>
      </c>
      <c r="J32" s="182">
        <v>0</v>
      </c>
      <c r="K32" s="218">
        <v>0</v>
      </c>
      <c r="L32" s="198">
        <f t="shared" si="14"/>
        <v>0</v>
      </c>
      <c r="M32" s="182" t="str">
        <f t="shared" si="15"/>
        <v>-</v>
      </c>
      <c r="N32" s="181">
        <v>28</v>
      </c>
      <c r="O32" s="182">
        <v>1229695</v>
      </c>
      <c r="P32" s="218">
        <v>12</v>
      </c>
      <c r="Q32" s="198">
        <f t="shared" si="36"/>
        <v>0.42857142857142855</v>
      </c>
      <c r="R32" s="182">
        <f t="shared" si="16"/>
        <v>102474.58333333333</v>
      </c>
      <c r="S32" s="182">
        <v>1417204</v>
      </c>
      <c r="T32" s="218">
        <v>1</v>
      </c>
      <c r="U32" s="198">
        <f t="shared" si="34"/>
        <v>3.5714285714285712E-2</v>
      </c>
      <c r="V32" s="218">
        <f t="shared" si="17"/>
        <v>1417204</v>
      </c>
      <c r="W32" s="181">
        <v>2080</v>
      </c>
      <c r="X32" s="182">
        <v>29253605</v>
      </c>
      <c r="Y32" s="218">
        <v>376</v>
      </c>
      <c r="Z32" s="198">
        <f t="shared" si="37"/>
        <v>0.18076923076923077</v>
      </c>
      <c r="AA32" s="182">
        <f t="shared" si="18"/>
        <v>77802.140957446813</v>
      </c>
      <c r="AB32" s="182">
        <v>7709322</v>
      </c>
      <c r="AC32" s="218">
        <v>15</v>
      </c>
      <c r="AD32" s="198">
        <f t="shared" si="19"/>
        <v>7.2115384615384619E-3</v>
      </c>
      <c r="AE32" s="182">
        <f t="shared" si="20"/>
        <v>513954.8</v>
      </c>
      <c r="AF32" s="181">
        <v>1442</v>
      </c>
      <c r="AG32" s="182">
        <v>26946055</v>
      </c>
      <c r="AH32" s="218">
        <v>353</v>
      </c>
      <c r="AI32" s="198">
        <f t="shared" si="38"/>
        <v>0.24479889042995839</v>
      </c>
      <c r="AJ32" s="182">
        <f t="shared" si="21"/>
        <v>76334.433427762036</v>
      </c>
      <c r="AK32" s="182">
        <v>10418296</v>
      </c>
      <c r="AL32" s="218">
        <v>26</v>
      </c>
      <c r="AM32" s="198">
        <f t="shared" si="22"/>
        <v>1.8030513176144243E-2</v>
      </c>
      <c r="AN32" s="218">
        <f t="shared" si="23"/>
        <v>400703.69230769231</v>
      </c>
      <c r="AO32" s="181">
        <v>917</v>
      </c>
      <c r="AP32" s="182">
        <v>17712754</v>
      </c>
      <c r="AQ32" s="218">
        <v>273</v>
      </c>
      <c r="AR32" s="198">
        <f t="shared" si="39"/>
        <v>0.29770992366412213</v>
      </c>
      <c r="AS32" s="182">
        <f t="shared" si="24"/>
        <v>64881.882783882786</v>
      </c>
      <c r="AT32" s="182">
        <v>13942450</v>
      </c>
      <c r="AU32" s="218">
        <v>27</v>
      </c>
      <c r="AV32" s="198">
        <f t="shared" si="25"/>
        <v>2.9443838604143947E-2</v>
      </c>
      <c r="AW32" s="182">
        <f t="shared" si="26"/>
        <v>516387.03703703702</v>
      </c>
      <c r="AX32" s="181">
        <v>456</v>
      </c>
      <c r="AY32" s="182">
        <v>9667907</v>
      </c>
      <c r="AZ32" s="218">
        <v>129</v>
      </c>
      <c r="BA32" s="198">
        <f t="shared" si="40"/>
        <v>0.28289473684210525</v>
      </c>
      <c r="BB32" s="182">
        <f t="shared" si="27"/>
        <v>74945.015503875969</v>
      </c>
      <c r="BC32" s="182">
        <v>17591899</v>
      </c>
      <c r="BD32" s="218">
        <v>21</v>
      </c>
      <c r="BE32" s="198">
        <f t="shared" si="28"/>
        <v>4.6052631578947366E-2</v>
      </c>
      <c r="BF32" s="218">
        <f t="shared" si="29"/>
        <v>837709.47619047621</v>
      </c>
      <c r="BG32" s="181">
        <v>163</v>
      </c>
      <c r="BH32" s="182">
        <v>2047751</v>
      </c>
      <c r="BI32" s="218">
        <v>40</v>
      </c>
      <c r="BJ32" s="198">
        <f t="shared" si="41"/>
        <v>0.24539877300613497</v>
      </c>
      <c r="BK32" s="182">
        <f t="shared" si="30"/>
        <v>51193.775000000001</v>
      </c>
      <c r="BL32" s="182">
        <v>8420886</v>
      </c>
      <c r="BM32" s="218">
        <v>12</v>
      </c>
      <c r="BN32" s="198">
        <f t="shared" si="31"/>
        <v>7.3619631901840496E-2</v>
      </c>
      <c r="BO32" s="182">
        <f t="shared" si="32"/>
        <v>701740.5</v>
      </c>
      <c r="BP32" s="181">
        <f t="shared" si="0"/>
        <v>5096</v>
      </c>
      <c r="BQ32" s="182">
        <f t="shared" si="0"/>
        <v>86875654</v>
      </c>
      <c r="BR32" s="218">
        <f t="shared" si="0"/>
        <v>1186</v>
      </c>
      <c r="BS32" s="198">
        <f t="shared" si="35"/>
        <v>0.23273155416012559</v>
      </c>
      <c r="BT32" s="182">
        <f t="shared" si="1"/>
        <v>73250.973018549746</v>
      </c>
      <c r="BU32" s="182">
        <f t="shared" si="2"/>
        <v>59500057</v>
      </c>
      <c r="BV32" s="218">
        <f t="shared" si="2"/>
        <v>102</v>
      </c>
      <c r="BW32" s="198">
        <f t="shared" si="33"/>
        <v>2.0015698587127158E-2</v>
      </c>
      <c r="BX32" s="218">
        <f t="shared" si="3"/>
        <v>583333.89215686277</v>
      </c>
      <c r="BY32" s="69"/>
      <c r="BZ32" s="2">
        <v>27</v>
      </c>
      <c r="CA32" s="8" t="s">
        <v>31</v>
      </c>
      <c r="CB32" s="87">
        <f t="shared" si="4"/>
        <v>59491.754000000001</v>
      </c>
      <c r="CC32" s="87">
        <f t="shared" si="5"/>
        <v>408485.5</v>
      </c>
      <c r="CD32" s="87">
        <f t="shared" si="6"/>
        <v>72445.865846514353</v>
      </c>
      <c r="CE32" s="87">
        <f t="shared" si="7"/>
        <v>372991.40931372548</v>
      </c>
      <c r="CG32" s="56" t="s">
        <v>25</v>
      </c>
      <c r="CH32" s="87">
        <f t="shared" si="8"/>
        <v>91693.455445544561</v>
      </c>
      <c r="CI32" s="87">
        <f t="shared" si="9"/>
        <v>734357</v>
      </c>
      <c r="CJ32" s="87">
        <f t="shared" si="10"/>
        <v>63375.860427807485</v>
      </c>
      <c r="CK32" s="87">
        <f t="shared" si="11"/>
        <v>639713.12949640292</v>
      </c>
      <c r="CL32" s="2"/>
    </row>
    <row r="33" spans="2:90" ht="13.5" customHeight="1">
      <c r="B33" s="282">
        <v>10</v>
      </c>
      <c r="C33" s="343" t="s">
        <v>52</v>
      </c>
      <c r="D33" s="54" t="s">
        <v>329</v>
      </c>
      <c r="E33" s="175">
        <v>1</v>
      </c>
      <c r="F33" s="176">
        <v>19025</v>
      </c>
      <c r="G33" s="201">
        <v>1</v>
      </c>
      <c r="H33" s="194">
        <f t="shared" si="12"/>
        <v>1</v>
      </c>
      <c r="I33" s="176">
        <f t="shared" si="13"/>
        <v>19025</v>
      </c>
      <c r="J33" s="176">
        <v>0</v>
      </c>
      <c r="K33" s="201">
        <v>0</v>
      </c>
      <c r="L33" s="194">
        <f t="shared" si="14"/>
        <v>0</v>
      </c>
      <c r="M33" s="176" t="str">
        <f t="shared" si="15"/>
        <v>-</v>
      </c>
      <c r="N33" s="175">
        <v>3</v>
      </c>
      <c r="O33" s="176">
        <v>5908</v>
      </c>
      <c r="P33" s="201">
        <v>1</v>
      </c>
      <c r="Q33" s="194">
        <f t="shared" si="36"/>
        <v>0.33333333333333331</v>
      </c>
      <c r="R33" s="176">
        <f t="shared" si="16"/>
        <v>5908</v>
      </c>
      <c r="S33" s="176">
        <v>0</v>
      </c>
      <c r="T33" s="201">
        <v>0</v>
      </c>
      <c r="U33" s="194">
        <f t="shared" si="34"/>
        <v>0</v>
      </c>
      <c r="V33" s="201" t="str">
        <f t="shared" si="17"/>
        <v>-</v>
      </c>
      <c r="W33" s="175">
        <v>749</v>
      </c>
      <c r="X33" s="176">
        <v>12480959</v>
      </c>
      <c r="Y33" s="201">
        <v>148</v>
      </c>
      <c r="Z33" s="194">
        <f t="shared" si="37"/>
        <v>0.19759679572763686</v>
      </c>
      <c r="AA33" s="176">
        <f t="shared" si="18"/>
        <v>84330.804054054053</v>
      </c>
      <c r="AB33" s="176">
        <v>206630</v>
      </c>
      <c r="AC33" s="201">
        <v>1</v>
      </c>
      <c r="AD33" s="194">
        <f t="shared" si="19"/>
        <v>1.3351134846461949E-3</v>
      </c>
      <c r="AE33" s="176">
        <f t="shared" si="20"/>
        <v>206630</v>
      </c>
      <c r="AF33" s="175">
        <v>584</v>
      </c>
      <c r="AG33" s="176">
        <v>14209528</v>
      </c>
      <c r="AH33" s="201">
        <v>188</v>
      </c>
      <c r="AI33" s="194">
        <f t="shared" si="38"/>
        <v>0.32191780821917809</v>
      </c>
      <c r="AJ33" s="176">
        <f t="shared" si="21"/>
        <v>75582.595744680846</v>
      </c>
      <c r="AK33" s="176">
        <v>548208</v>
      </c>
      <c r="AL33" s="201">
        <v>3</v>
      </c>
      <c r="AM33" s="194">
        <f t="shared" si="22"/>
        <v>5.1369863013698627E-3</v>
      </c>
      <c r="AN33" s="201">
        <f t="shared" si="23"/>
        <v>182736</v>
      </c>
      <c r="AO33" s="175">
        <v>327</v>
      </c>
      <c r="AP33" s="176">
        <v>4641528</v>
      </c>
      <c r="AQ33" s="201">
        <v>110</v>
      </c>
      <c r="AR33" s="194">
        <f t="shared" si="39"/>
        <v>0.3363914373088685</v>
      </c>
      <c r="AS33" s="176">
        <f t="shared" si="24"/>
        <v>42195.709090909091</v>
      </c>
      <c r="AT33" s="176">
        <v>501635</v>
      </c>
      <c r="AU33" s="201">
        <v>4</v>
      </c>
      <c r="AV33" s="194">
        <f t="shared" si="25"/>
        <v>1.2232415902140673E-2</v>
      </c>
      <c r="AW33" s="176">
        <f t="shared" si="26"/>
        <v>125408.75</v>
      </c>
      <c r="AX33" s="175">
        <v>89</v>
      </c>
      <c r="AY33" s="176">
        <v>1091177</v>
      </c>
      <c r="AZ33" s="201">
        <v>37</v>
      </c>
      <c r="BA33" s="194">
        <f t="shared" si="40"/>
        <v>0.4157303370786517</v>
      </c>
      <c r="BB33" s="176">
        <f t="shared" si="27"/>
        <v>29491.27027027027</v>
      </c>
      <c r="BC33" s="176">
        <v>1288748</v>
      </c>
      <c r="BD33" s="201">
        <v>2</v>
      </c>
      <c r="BE33" s="194">
        <f t="shared" si="28"/>
        <v>2.247191011235955E-2</v>
      </c>
      <c r="BF33" s="201">
        <f t="shared" si="29"/>
        <v>644374</v>
      </c>
      <c r="BG33" s="175">
        <v>12</v>
      </c>
      <c r="BH33" s="176">
        <v>363300</v>
      </c>
      <c r="BI33" s="201">
        <v>10</v>
      </c>
      <c r="BJ33" s="194">
        <f t="shared" si="41"/>
        <v>0.83333333333333337</v>
      </c>
      <c r="BK33" s="176">
        <f t="shared" si="30"/>
        <v>36330</v>
      </c>
      <c r="BL33" s="176">
        <v>0</v>
      </c>
      <c r="BM33" s="201">
        <v>0</v>
      </c>
      <c r="BN33" s="194">
        <f t="shared" si="31"/>
        <v>0</v>
      </c>
      <c r="BO33" s="176" t="str">
        <f t="shared" si="32"/>
        <v>-</v>
      </c>
      <c r="BP33" s="175">
        <f t="shared" si="0"/>
        <v>1765</v>
      </c>
      <c r="BQ33" s="176">
        <f t="shared" si="0"/>
        <v>32811425</v>
      </c>
      <c r="BR33" s="201">
        <f t="shared" si="0"/>
        <v>495</v>
      </c>
      <c r="BS33" s="194">
        <f t="shared" si="35"/>
        <v>0.28045325779036828</v>
      </c>
      <c r="BT33" s="176">
        <f t="shared" si="1"/>
        <v>66285.707070707067</v>
      </c>
      <c r="BU33" s="176">
        <f t="shared" si="2"/>
        <v>2545221</v>
      </c>
      <c r="BV33" s="201">
        <f t="shared" si="2"/>
        <v>10</v>
      </c>
      <c r="BW33" s="194">
        <f t="shared" si="33"/>
        <v>5.6657223796033997E-3</v>
      </c>
      <c r="BX33" s="201">
        <f t="shared" si="3"/>
        <v>254522.1</v>
      </c>
      <c r="BY33" s="69"/>
      <c r="BZ33" s="2">
        <v>28</v>
      </c>
      <c r="CA33" s="8" t="s">
        <v>32</v>
      </c>
      <c r="CB33" s="87">
        <f t="shared" si="4"/>
        <v>74894.718045112779</v>
      </c>
      <c r="CC33" s="87">
        <f t="shared" si="5"/>
        <v>100960</v>
      </c>
      <c r="CD33" s="87">
        <f t="shared" si="6"/>
        <v>63556.409510618651</v>
      </c>
      <c r="CE33" s="87">
        <f t="shared" si="7"/>
        <v>315754.43324250681</v>
      </c>
      <c r="CG33" s="56" t="s">
        <v>20</v>
      </c>
      <c r="CH33" s="87">
        <f t="shared" si="8"/>
        <v>52013.63915857605</v>
      </c>
      <c r="CI33" s="87">
        <f t="shared" si="9"/>
        <v>235774.09649122806</v>
      </c>
      <c r="CJ33" s="87">
        <f t="shared" si="10"/>
        <v>60190.668994242311</v>
      </c>
      <c r="CK33" s="87">
        <f t="shared" si="11"/>
        <v>336350.54315476189</v>
      </c>
      <c r="CL33" s="2"/>
    </row>
    <row r="34" spans="2:90" ht="13.5" customHeight="1">
      <c r="B34" s="283"/>
      <c r="C34" s="344"/>
      <c r="D34" s="49" t="s">
        <v>326</v>
      </c>
      <c r="E34" s="224">
        <v>18</v>
      </c>
      <c r="F34" s="212">
        <v>1040033</v>
      </c>
      <c r="G34" s="209">
        <v>9</v>
      </c>
      <c r="H34" s="196">
        <f t="shared" si="12"/>
        <v>0.5</v>
      </c>
      <c r="I34" s="212">
        <f t="shared" si="13"/>
        <v>115559.22222222222</v>
      </c>
      <c r="J34" s="212">
        <v>0</v>
      </c>
      <c r="K34" s="209">
        <v>0</v>
      </c>
      <c r="L34" s="196">
        <f t="shared" si="14"/>
        <v>0</v>
      </c>
      <c r="M34" s="212" t="str">
        <f t="shared" si="15"/>
        <v>-</v>
      </c>
      <c r="N34" s="224">
        <v>56</v>
      </c>
      <c r="O34" s="212">
        <v>1887611</v>
      </c>
      <c r="P34" s="209">
        <v>20</v>
      </c>
      <c r="Q34" s="196">
        <f t="shared" si="36"/>
        <v>0.35714285714285715</v>
      </c>
      <c r="R34" s="212">
        <f t="shared" si="16"/>
        <v>94380.55</v>
      </c>
      <c r="S34" s="212">
        <v>0</v>
      </c>
      <c r="T34" s="209">
        <v>0</v>
      </c>
      <c r="U34" s="196">
        <f t="shared" si="34"/>
        <v>0</v>
      </c>
      <c r="V34" s="209" t="str">
        <f t="shared" si="17"/>
        <v>-</v>
      </c>
      <c r="W34" s="224">
        <v>4388</v>
      </c>
      <c r="X34" s="212">
        <v>57760451</v>
      </c>
      <c r="Y34" s="209">
        <v>937</v>
      </c>
      <c r="Z34" s="196">
        <f t="shared" si="37"/>
        <v>0.21353691886964449</v>
      </c>
      <c r="AA34" s="212">
        <f t="shared" si="18"/>
        <v>61644.024546424756</v>
      </c>
      <c r="AB34" s="212">
        <v>10411420</v>
      </c>
      <c r="AC34" s="209">
        <v>34</v>
      </c>
      <c r="AD34" s="196">
        <f t="shared" si="19"/>
        <v>7.7484047402005471E-3</v>
      </c>
      <c r="AE34" s="212">
        <f t="shared" si="20"/>
        <v>306218.23529411765</v>
      </c>
      <c r="AF34" s="224">
        <v>3274</v>
      </c>
      <c r="AG34" s="212">
        <v>76683266</v>
      </c>
      <c r="AH34" s="209">
        <v>974</v>
      </c>
      <c r="AI34" s="196">
        <f t="shared" si="38"/>
        <v>0.29749541844838118</v>
      </c>
      <c r="AJ34" s="212">
        <f t="shared" si="21"/>
        <v>78730.252566735115</v>
      </c>
      <c r="AK34" s="212">
        <v>34806443</v>
      </c>
      <c r="AL34" s="209">
        <v>51</v>
      </c>
      <c r="AM34" s="196">
        <f t="shared" si="22"/>
        <v>1.5577275503970677E-2</v>
      </c>
      <c r="AN34" s="209">
        <f t="shared" si="23"/>
        <v>682479.27450980397</v>
      </c>
      <c r="AO34" s="224">
        <v>2131</v>
      </c>
      <c r="AP34" s="212">
        <v>35303000</v>
      </c>
      <c r="AQ34" s="209">
        <v>730</v>
      </c>
      <c r="AR34" s="196">
        <f t="shared" si="39"/>
        <v>0.34256217738151101</v>
      </c>
      <c r="AS34" s="212">
        <f t="shared" si="24"/>
        <v>48360.273972602743</v>
      </c>
      <c r="AT34" s="212">
        <v>24344535</v>
      </c>
      <c r="AU34" s="209">
        <v>63</v>
      </c>
      <c r="AV34" s="196">
        <f t="shared" si="25"/>
        <v>2.956358517128109E-2</v>
      </c>
      <c r="AW34" s="212">
        <f t="shared" si="26"/>
        <v>386421.19047619047</v>
      </c>
      <c r="AX34" s="224">
        <v>1023</v>
      </c>
      <c r="AY34" s="212">
        <v>18721862</v>
      </c>
      <c r="AZ34" s="209">
        <v>343</v>
      </c>
      <c r="BA34" s="196">
        <f t="shared" si="40"/>
        <v>0.33528836754643204</v>
      </c>
      <c r="BB34" s="212">
        <f t="shared" si="27"/>
        <v>54582.688046647228</v>
      </c>
      <c r="BC34" s="212">
        <v>13111131</v>
      </c>
      <c r="BD34" s="209">
        <v>48</v>
      </c>
      <c r="BE34" s="196">
        <f t="shared" si="28"/>
        <v>4.6920821114369501E-2</v>
      </c>
      <c r="BF34" s="209">
        <f t="shared" si="29"/>
        <v>273148.5625</v>
      </c>
      <c r="BG34" s="224">
        <v>335</v>
      </c>
      <c r="BH34" s="212">
        <v>4282193</v>
      </c>
      <c r="BI34" s="209">
        <v>99</v>
      </c>
      <c r="BJ34" s="196">
        <f t="shared" si="41"/>
        <v>0.29552238805970149</v>
      </c>
      <c r="BK34" s="212">
        <f t="shared" si="30"/>
        <v>43254.474747474749</v>
      </c>
      <c r="BL34" s="212">
        <v>13276472</v>
      </c>
      <c r="BM34" s="209">
        <v>23</v>
      </c>
      <c r="BN34" s="196">
        <f t="shared" si="31"/>
        <v>6.8656716417910449E-2</v>
      </c>
      <c r="BO34" s="212">
        <f t="shared" si="32"/>
        <v>577237.91304347827</v>
      </c>
      <c r="BP34" s="224">
        <f t="shared" si="0"/>
        <v>11225</v>
      </c>
      <c r="BQ34" s="212">
        <f t="shared" si="0"/>
        <v>195678416</v>
      </c>
      <c r="BR34" s="209">
        <f t="shared" si="0"/>
        <v>3112</v>
      </c>
      <c r="BS34" s="196">
        <f t="shared" si="35"/>
        <v>0.27723830734966592</v>
      </c>
      <c r="BT34" s="212">
        <f t="shared" si="1"/>
        <v>62878.668380462725</v>
      </c>
      <c r="BU34" s="212">
        <f t="shared" si="2"/>
        <v>95950001</v>
      </c>
      <c r="BV34" s="209">
        <f t="shared" si="2"/>
        <v>219</v>
      </c>
      <c r="BW34" s="196">
        <f t="shared" si="33"/>
        <v>1.9510022271714923E-2</v>
      </c>
      <c r="BX34" s="209">
        <f t="shared" si="3"/>
        <v>438127.85844748857</v>
      </c>
      <c r="BY34" s="69"/>
      <c r="BZ34" s="2">
        <v>29</v>
      </c>
      <c r="CA34" s="8" t="s">
        <v>33</v>
      </c>
      <c r="CB34" s="87">
        <f t="shared" si="4"/>
        <v>52997.540636042402</v>
      </c>
      <c r="CC34" s="87">
        <f t="shared" si="5"/>
        <v>145977.58333333334</v>
      </c>
      <c r="CD34" s="87">
        <f t="shared" si="6"/>
        <v>73332.432228509831</v>
      </c>
      <c r="CE34" s="87">
        <f t="shared" si="7"/>
        <v>327049.80851063831</v>
      </c>
      <c r="CG34" s="56" t="s">
        <v>44</v>
      </c>
      <c r="CH34" s="87">
        <f t="shared" si="8"/>
        <v>63939.419540229886</v>
      </c>
      <c r="CI34" s="87">
        <f t="shared" si="9"/>
        <v>90399.8</v>
      </c>
      <c r="CJ34" s="87">
        <f t="shared" si="10"/>
        <v>68412.662772172072</v>
      </c>
      <c r="CK34" s="87">
        <f t="shared" si="11"/>
        <v>435585.83486238529</v>
      </c>
      <c r="CL34" s="2"/>
    </row>
    <row r="35" spans="2:90" ht="13.5" customHeight="1">
      <c r="B35" s="284"/>
      <c r="C35" s="345"/>
      <c r="D35" s="53" t="s">
        <v>67</v>
      </c>
      <c r="E35" s="181">
        <v>19</v>
      </c>
      <c r="F35" s="182">
        <v>1059058</v>
      </c>
      <c r="G35" s="218">
        <v>10</v>
      </c>
      <c r="H35" s="198">
        <f t="shared" si="12"/>
        <v>0.52631578947368418</v>
      </c>
      <c r="I35" s="182">
        <f t="shared" si="13"/>
        <v>105905.8</v>
      </c>
      <c r="J35" s="182">
        <v>0</v>
      </c>
      <c r="K35" s="218">
        <v>0</v>
      </c>
      <c r="L35" s="198">
        <f t="shared" si="14"/>
        <v>0</v>
      </c>
      <c r="M35" s="182" t="str">
        <f t="shared" si="15"/>
        <v>-</v>
      </c>
      <c r="N35" s="181">
        <v>59</v>
      </c>
      <c r="O35" s="182">
        <v>1893519</v>
      </c>
      <c r="P35" s="218">
        <v>21</v>
      </c>
      <c r="Q35" s="198">
        <f t="shared" si="36"/>
        <v>0.3559322033898305</v>
      </c>
      <c r="R35" s="182">
        <f t="shared" si="16"/>
        <v>90167.571428571435</v>
      </c>
      <c r="S35" s="182">
        <v>0</v>
      </c>
      <c r="T35" s="218">
        <v>0</v>
      </c>
      <c r="U35" s="198">
        <f t="shared" si="34"/>
        <v>0</v>
      </c>
      <c r="V35" s="218" t="str">
        <f t="shared" si="17"/>
        <v>-</v>
      </c>
      <c r="W35" s="181">
        <v>5137</v>
      </c>
      <c r="X35" s="182">
        <v>70241410</v>
      </c>
      <c r="Y35" s="218">
        <v>1085</v>
      </c>
      <c r="Z35" s="198">
        <f t="shared" si="37"/>
        <v>0.21121277009927975</v>
      </c>
      <c r="AA35" s="182">
        <f t="shared" si="18"/>
        <v>64738.626728110597</v>
      </c>
      <c r="AB35" s="182">
        <v>10618050</v>
      </c>
      <c r="AC35" s="218">
        <v>35</v>
      </c>
      <c r="AD35" s="198">
        <f t="shared" si="19"/>
        <v>6.8133151644928945E-3</v>
      </c>
      <c r="AE35" s="182">
        <f t="shared" si="20"/>
        <v>303372.85714285716</v>
      </c>
      <c r="AF35" s="181">
        <v>3858</v>
      </c>
      <c r="AG35" s="182">
        <v>90892794</v>
      </c>
      <c r="AH35" s="218">
        <v>1162</v>
      </c>
      <c r="AI35" s="198">
        <f t="shared" si="38"/>
        <v>0.30119232763089682</v>
      </c>
      <c r="AJ35" s="182">
        <f t="shared" si="21"/>
        <v>78220.993115318415</v>
      </c>
      <c r="AK35" s="182">
        <v>35354651</v>
      </c>
      <c r="AL35" s="218">
        <v>54</v>
      </c>
      <c r="AM35" s="198">
        <f t="shared" si="22"/>
        <v>1.3996889580093312E-2</v>
      </c>
      <c r="AN35" s="218">
        <f t="shared" si="23"/>
        <v>654715.75925925921</v>
      </c>
      <c r="AO35" s="181">
        <v>2458</v>
      </c>
      <c r="AP35" s="182">
        <v>39944528</v>
      </c>
      <c r="AQ35" s="218">
        <v>840</v>
      </c>
      <c r="AR35" s="198">
        <f t="shared" si="39"/>
        <v>0.34174125305126118</v>
      </c>
      <c r="AS35" s="182">
        <f t="shared" si="24"/>
        <v>47553.009523809524</v>
      </c>
      <c r="AT35" s="182">
        <v>24846170</v>
      </c>
      <c r="AU35" s="218">
        <v>67</v>
      </c>
      <c r="AV35" s="198">
        <f t="shared" si="25"/>
        <v>2.7257933279088691E-2</v>
      </c>
      <c r="AW35" s="182">
        <f t="shared" si="26"/>
        <v>370838.35820895521</v>
      </c>
      <c r="AX35" s="181">
        <v>1112</v>
      </c>
      <c r="AY35" s="182">
        <v>19813039</v>
      </c>
      <c r="AZ35" s="218">
        <v>380</v>
      </c>
      <c r="BA35" s="198">
        <f t="shared" si="40"/>
        <v>0.34172661870503596</v>
      </c>
      <c r="BB35" s="182">
        <f t="shared" si="27"/>
        <v>52139.576315789476</v>
      </c>
      <c r="BC35" s="182">
        <v>14399879</v>
      </c>
      <c r="BD35" s="218">
        <v>50</v>
      </c>
      <c r="BE35" s="198">
        <f t="shared" si="28"/>
        <v>4.4964028776978415E-2</v>
      </c>
      <c r="BF35" s="218">
        <f t="shared" si="29"/>
        <v>287997.58</v>
      </c>
      <c r="BG35" s="181">
        <v>347</v>
      </c>
      <c r="BH35" s="182">
        <v>4645493</v>
      </c>
      <c r="BI35" s="218">
        <v>109</v>
      </c>
      <c r="BJ35" s="198">
        <f t="shared" si="41"/>
        <v>0.31412103746397696</v>
      </c>
      <c r="BK35" s="182">
        <f t="shared" si="30"/>
        <v>42619.201834862382</v>
      </c>
      <c r="BL35" s="182">
        <v>13276472</v>
      </c>
      <c r="BM35" s="218">
        <v>23</v>
      </c>
      <c r="BN35" s="198">
        <f t="shared" si="31"/>
        <v>6.6282420749279536E-2</v>
      </c>
      <c r="BO35" s="182">
        <f t="shared" si="32"/>
        <v>577237.91304347827</v>
      </c>
      <c r="BP35" s="181">
        <f t="shared" si="0"/>
        <v>12990</v>
      </c>
      <c r="BQ35" s="182">
        <f t="shared" si="0"/>
        <v>228489841</v>
      </c>
      <c r="BR35" s="218">
        <f t="shared" si="0"/>
        <v>3607</v>
      </c>
      <c r="BS35" s="198">
        <f t="shared" si="35"/>
        <v>0.27767513471901462</v>
      </c>
      <c r="BT35" s="182">
        <f t="shared" si="1"/>
        <v>63346.227058497367</v>
      </c>
      <c r="BU35" s="182">
        <f t="shared" si="2"/>
        <v>98495222</v>
      </c>
      <c r="BV35" s="218">
        <f t="shared" si="2"/>
        <v>229</v>
      </c>
      <c r="BW35" s="198">
        <f t="shared" si="33"/>
        <v>1.7628945342571208E-2</v>
      </c>
      <c r="BX35" s="218">
        <f t="shared" si="3"/>
        <v>430110.13973799127</v>
      </c>
      <c r="BY35" s="69"/>
      <c r="BZ35" s="2">
        <v>30</v>
      </c>
      <c r="CA35" s="8" t="s">
        <v>34</v>
      </c>
      <c r="CB35" s="87">
        <f t="shared" si="4"/>
        <v>36464.345679012345</v>
      </c>
      <c r="CC35" s="87">
        <f t="shared" si="5"/>
        <v>197684.75</v>
      </c>
      <c r="CD35" s="87">
        <f t="shared" si="6"/>
        <v>69998.605806451611</v>
      </c>
      <c r="CE35" s="87">
        <f t="shared" si="7"/>
        <v>362281.5955882353</v>
      </c>
      <c r="CG35" s="56" t="s">
        <v>16</v>
      </c>
      <c r="CH35" s="87">
        <f t="shared" si="8"/>
        <v>75846.567484662577</v>
      </c>
      <c r="CI35" s="87">
        <f t="shared" si="9"/>
        <v>442191</v>
      </c>
      <c r="CJ35" s="87">
        <f t="shared" si="10"/>
        <v>58863.316303864951</v>
      </c>
      <c r="CK35" s="87">
        <f t="shared" si="11"/>
        <v>401081.92499999999</v>
      </c>
      <c r="CL35" s="2"/>
    </row>
    <row r="36" spans="2:90" ht="13.5" customHeight="1">
      <c r="B36" s="282">
        <v>11</v>
      </c>
      <c r="C36" s="343" t="s">
        <v>53</v>
      </c>
      <c r="D36" s="54" t="s">
        <v>329</v>
      </c>
      <c r="E36" s="175">
        <v>7</v>
      </c>
      <c r="F36" s="176">
        <v>0</v>
      </c>
      <c r="G36" s="201">
        <v>0</v>
      </c>
      <c r="H36" s="194">
        <f t="shared" si="12"/>
        <v>0</v>
      </c>
      <c r="I36" s="176" t="str">
        <f t="shared" si="13"/>
        <v>-</v>
      </c>
      <c r="J36" s="176">
        <v>0</v>
      </c>
      <c r="K36" s="201">
        <v>0</v>
      </c>
      <c r="L36" s="194">
        <f t="shared" si="14"/>
        <v>0</v>
      </c>
      <c r="M36" s="176" t="str">
        <f t="shared" si="15"/>
        <v>-</v>
      </c>
      <c r="N36" s="175">
        <v>5</v>
      </c>
      <c r="O36" s="176">
        <v>59725</v>
      </c>
      <c r="P36" s="201">
        <v>3</v>
      </c>
      <c r="Q36" s="194">
        <f t="shared" si="36"/>
        <v>0.6</v>
      </c>
      <c r="R36" s="176">
        <f t="shared" si="16"/>
        <v>19908.333333333332</v>
      </c>
      <c r="S36" s="176">
        <v>0</v>
      </c>
      <c r="T36" s="201">
        <v>0</v>
      </c>
      <c r="U36" s="194">
        <f t="shared" si="34"/>
        <v>0</v>
      </c>
      <c r="V36" s="201" t="str">
        <f t="shared" si="17"/>
        <v>-</v>
      </c>
      <c r="W36" s="175">
        <v>922</v>
      </c>
      <c r="X36" s="176">
        <v>9230448</v>
      </c>
      <c r="Y36" s="201">
        <v>180</v>
      </c>
      <c r="Z36" s="194">
        <f t="shared" si="37"/>
        <v>0.19522776572668113</v>
      </c>
      <c r="AA36" s="176">
        <f t="shared" si="18"/>
        <v>51280.26666666667</v>
      </c>
      <c r="AB36" s="176">
        <v>989829</v>
      </c>
      <c r="AC36" s="201">
        <v>8</v>
      </c>
      <c r="AD36" s="194">
        <f t="shared" si="19"/>
        <v>8.6767895878524948E-3</v>
      </c>
      <c r="AE36" s="176">
        <f t="shared" si="20"/>
        <v>123728.625</v>
      </c>
      <c r="AF36" s="175">
        <v>736</v>
      </c>
      <c r="AG36" s="176">
        <v>31733336</v>
      </c>
      <c r="AH36" s="201">
        <v>216</v>
      </c>
      <c r="AI36" s="194">
        <f t="shared" si="38"/>
        <v>0.29347826086956524</v>
      </c>
      <c r="AJ36" s="176">
        <f t="shared" si="21"/>
        <v>146913.59259259258</v>
      </c>
      <c r="AK36" s="176">
        <v>5642759</v>
      </c>
      <c r="AL36" s="201">
        <v>9</v>
      </c>
      <c r="AM36" s="194">
        <f t="shared" si="22"/>
        <v>1.2228260869565218E-2</v>
      </c>
      <c r="AN36" s="201">
        <f t="shared" si="23"/>
        <v>626973.22222222225</v>
      </c>
      <c r="AO36" s="175">
        <v>369</v>
      </c>
      <c r="AP36" s="176">
        <v>8734279</v>
      </c>
      <c r="AQ36" s="201">
        <v>117</v>
      </c>
      <c r="AR36" s="194">
        <f t="shared" si="39"/>
        <v>0.31707317073170732</v>
      </c>
      <c r="AS36" s="176">
        <f t="shared" si="24"/>
        <v>74651.957264957266</v>
      </c>
      <c r="AT36" s="176">
        <v>1567235</v>
      </c>
      <c r="AU36" s="201">
        <v>6</v>
      </c>
      <c r="AV36" s="194">
        <f t="shared" si="25"/>
        <v>1.6260162601626018E-2</v>
      </c>
      <c r="AW36" s="176">
        <f t="shared" si="26"/>
        <v>261205.83333333334</v>
      </c>
      <c r="AX36" s="175">
        <v>132</v>
      </c>
      <c r="AY36" s="176">
        <v>809252</v>
      </c>
      <c r="AZ36" s="201">
        <v>44</v>
      </c>
      <c r="BA36" s="194">
        <f t="shared" si="40"/>
        <v>0.33333333333333331</v>
      </c>
      <c r="BB36" s="176">
        <f t="shared" si="27"/>
        <v>18392.090909090908</v>
      </c>
      <c r="BC36" s="176">
        <v>968279</v>
      </c>
      <c r="BD36" s="201">
        <v>4</v>
      </c>
      <c r="BE36" s="194">
        <f t="shared" si="28"/>
        <v>3.0303030303030304E-2</v>
      </c>
      <c r="BF36" s="201">
        <f t="shared" si="29"/>
        <v>242069.75</v>
      </c>
      <c r="BG36" s="175">
        <v>21</v>
      </c>
      <c r="BH36" s="176">
        <v>119485</v>
      </c>
      <c r="BI36" s="201">
        <v>4</v>
      </c>
      <c r="BJ36" s="194">
        <f t="shared" si="41"/>
        <v>0.19047619047619047</v>
      </c>
      <c r="BK36" s="176">
        <f t="shared" si="30"/>
        <v>29871.25</v>
      </c>
      <c r="BL36" s="176">
        <v>0</v>
      </c>
      <c r="BM36" s="201">
        <v>0</v>
      </c>
      <c r="BN36" s="194">
        <f t="shared" si="31"/>
        <v>0</v>
      </c>
      <c r="BO36" s="176" t="str">
        <f t="shared" si="32"/>
        <v>-</v>
      </c>
      <c r="BP36" s="175">
        <f t="shared" si="0"/>
        <v>2192</v>
      </c>
      <c r="BQ36" s="176">
        <f t="shared" si="0"/>
        <v>50686525</v>
      </c>
      <c r="BR36" s="201">
        <f t="shared" si="0"/>
        <v>564</v>
      </c>
      <c r="BS36" s="194">
        <f t="shared" si="35"/>
        <v>0.25729927007299269</v>
      </c>
      <c r="BT36" s="176">
        <f t="shared" si="1"/>
        <v>89869.725177304965</v>
      </c>
      <c r="BU36" s="176">
        <f t="shared" si="2"/>
        <v>9168102</v>
      </c>
      <c r="BV36" s="201">
        <f t="shared" si="2"/>
        <v>27</v>
      </c>
      <c r="BW36" s="194">
        <f t="shared" si="33"/>
        <v>1.2317518248175183E-2</v>
      </c>
      <c r="BX36" s="201">
        <f t="shared" si="3"/>
        <v>339559.33333333331</v>
      </c>
      <c r="BY36" s="69"/>
      <c r="BZ36" s="2">
        <v>31</v>
      </c>
      <c r="CA36" s="8" t="s">
        <v>35</v>
      </c>
      <c r="CB36" s="87">
        <f t="shared" si="4"/>
        <v>63069.704745166957</v>
      </c>
      <c r="CC36" s="87">
        <f t="shared" si="5"/>
        <v>182883.8</v>
      </c>
      <c r="CD36" s="87">
        <f t="shared" si="6"/>
        <v>61253.481891507196</v>
      </c>
      <c r="CE36" s="87">
        <f t="shared" si="7"/>
        <v>349526.99224806204</v>
      </c>
      <c r="CG36" s="56" t="s">
        <v>17</v>
      </c>
      <c r="CH36" s="87">
        <f t="shared" si="8"/>
        <v>31523.063999999998</v>
      </c>
      <c r="CI36" s="87">
        <f t="shared" si="9"/>
        <v>437066.5</v>
      </c>
      <c r="CJ36" s="87">
        <f t="shared" si="10"/>
        <v>46848.90269413629</v>
      </c>
      <c r="CK36" s="87">
        <f t="shared" si="11"/>
        <v>544779.30232558143</v>
      </c>
      <c r="CL36" s="2"/>
    </row>
    <row r="37" spans="2:90" ht="13.5" customHeight="1">
      <c r="B37" s="283"/>
      <c r="C37" s="344"/>
      <c r="D37" s="49" t="s">
        <v>326</v>
      </c>
      <c r="E37" s="224">
        <v>18</v>
      </c>
      <c r="F37" s="212">
        <v>54868</v>
      </c>
      <c r="G37" s="209">
        <v>7</v>
      </c>
      <c r="H37" s="196">
        <f t="shared" si="12"/>
        <v>0.3888888888888889</v>
      </c>
      <c r="I37" s="212">
        <f t="shared" si="13"/>
        <v>7838.2857142857147</v>
      </c>
      <c r="J37" s="212">
        <v>1506445</v>
      </c>
      <c r="K37" s="209">
        <v>1</v>
      </c>
      <c r="L37" s="196">
        <f t="shared" si="14"/>
        <v>5.5555555555555552E-2</v>
      </c>
      <c r="M37" s="212">
        <f t="shared" si="15"/>
        <v>1506445</v>
      </c>
      <c r="N37" s="224">
        <v>94</v>
      </c>
      <c r="O37" s="212">
        <v>3566875</v>
      </c>
      <c r="P37" s="209">
        <v>30</v>
      </c>
      <c r="Q37" s="196">
        <f t="shared" si="36"/>
        <v>0.31914893617021278</v>
      </c>
      <c r="R37" s="212">
        <f t="shared" si="16"/>
        <v>118895.83333333333</v>
      </c>
      <c r="S37" s="212">
        <v>863453</v>
      </c>
      <c r="T37" s="209">
        <v>1</v>
      </c>
      <c r="U37" s="196">
        <f t="shared" si="34"/>
        <v>1.0638297872340425E-2</v>
      </c>
      <c r="V37" s="209">
        <f t="shared" si="17"/>
        <v>863453</v>
      </c>
      <c r="W37" s="224">
        <v>7279</v>
      </c>
      <c r="X37" s="212">
        <v>106890068</v>
      </c>
      <c r="Y37" s="209">
        <v>1433</v>
      </c>
      <c r="Z37" s="196">
        <f t="shared" si="37"/>
        <v>0.19686770160736364</v>
      </c>
      <c r="AA37" s="212">
        <f t="shared" si="18"/>
        <v>74591.812979762733</v>
      </c>
      <c r="AB37" s="212">
        <v>28890931</v>
      </c>
      <c r="AC37" s="209">
        <v>63</v>
      </c>
      <c r="AD37" s="196">
        <f t="shared" si="19"/>
        <v>8.6550350322846543E-3</v>
      </c>
      <c r="AE37" s="212">
        <f t="shared" si="20"/>
        <v>458586.20634920633</v>
      </c>
      <c r="AF37" s="224">
        <v>5827</v>
      </c>
      <c r="AG37" s="212">
        <v>97110400</v>
      </c>
      <c r="AH37" s="209">
        <v>1633</v>
      </c>
      <c r="AI37" s="196">
        <f t="shared" si="38"/>
        <v>0.28024712545048908</v>
      </c>
      <c r="AJ37" s="212">
        <f t="shared" si="21"/>
        <v>59467.483159828538</v>
      </c>
      <c r="AK37" s="212">
        <v>75108724</v>
      </c>
      <c r="AL37" s="209">
        <v>118</v>
      </c>
      <c r="AM37" s="196">
        <f t="shared" si="22"/>
        <v>2.0250557748412563E-2</v>
      </c>
      <c r="AN37" s="209">
        <f t="shared" si="23"/>
        <v>636514.6101694915</v>
      </c>
      <c r="AO37" s="224">
        <v>3763</v>
      </c>
      <c r="AP37" s="212">
        <v>67196887</v>
      </c>
      <c r="AQ37" s="209">
        <v>1143</v>
      </c>
      <c r="AR37" s="196">
        <f t="shared" si="39"/>
        <v>0.3037470103640712</v>
      </c>
      <c r="AS37" s="212">
        <f t="shared" si="24"/>
        <v>58789.927384076989</v>
      </c>
      <c r="AT37" s="212">
        <v>64789397</v>
      </c>
      <c r="AU37" s="209">
        <v>121</v>
      </c>
      <c r="AV37" s="196">
        <f t="shared" si="25"/>
        <v>3.2155195322880678E-2</v>
      </c>
      <c r="AW37" s="212">
        <f t="shared" si="26"/>
        <v>535449.56198347104</v>
      </c>
      <c r="AX37" s="224">
        <v>1848</v>
      </c>
      <c r="AY37" s="212">
        <v>27026660</v>
      </c>
      <c r="AZ37" s="209">
        <v>594</v>
      </c>
      <c r="BA37" s="196">
        <f t="shared" si="40"/>
        <v>0.32142857142857145</v>
      </c>
      <c r="BB37" s="212">
        <f t="shared" si="27"/>
        <v>45499.427609427607</v>
      </c>
      <c r="BC37" s="212">
        <v>63981782</v>
      </c>
      <c r="BD37" s="209">
        <v>122</v>
      </c>
      <c r="BE37" s="196">
        <f t="shared" si="28"/>
        <v>6.6017316017316016E-2</v>
      </c>
      <c r="BF37" s="209">
        <f t="shared" si="29"/>
        <v>524440.83606557373</v>
      </c>
      <c r="BG37" s="224">
        <v>594</v>
      </c>
      <c r="BH37" s="212">
        <v>8184868</v>
      </c>
      <c r="BI37" s="209">
        <v>169</v>
      </c>
      <c r="BJ37" s="196">
        <f t="shared" si="41"/>
        <v>0.28451178451178449</v>
      </c>
      <c r="BK37" s="212">
        <f t="shared" si="30"/>
        <v>48431.171597633132</v>
      </c>
      <c r="BL37" s="212">
        <v>13170469</v>
      </c>
      <c r="BM37" s="209">
        <v>45</v>
      </c>
      <c r="BN37" s="196">
        <f t="shared" si="31"/>
        <v>7.575757575757576E-2</v>
      </c>
      <c r="BO37" s="212">
        <f t="shared" si="32"/>
        <v>292677.08888888889</v>
      </c>
      <c r="BP37" s="224">
        <f t="shared" si="0"/>
        <v>19423</v>
      </c>
      <c r="BQ37" s="212">
        <f t="shared" si="0"/>
        <v>310030626</v>
      </c>
      <c r="BR37" s="209">
        <f t="shared" si="0"/>
        <v>5009</v>
      </c>
      <c r="BS37" s="196">
        <f t="shared" si="35"/>
        <v>0.25789013025794161</v>
      </c>
      <c r="BT37" s="212">
        <f t="shared" si="1"/>
        <v>61894.71471351567</v>
      </c>
      <c r="BU37" s="212">
        <f t="shared" si="2"/>
        <v>248311201</v>
      </c>
      <c r="BV37" s="209">
        <f t="shared" si="2"/>
        <v>471</v>
      </c>
      <c r="BW37" s="196">
        <f t="shared" si="33"/>
        <v>2.4249600988518766E-2</v>
      </c>
      <c r="BX37" s="209">
        <f t="shared" si="3"/>
        <v>527200.00212314224</v>
      </c>
      <c r="BY37" s="69"/>
      <c r="BZ37" s="2">
        <v>32</v>
      </c>
      <c r="CA37" s="8" t="s">
        <v>36</v>
      </c>
      <c r="CB37" s="87">
        <f t="shared" si="4"/>
        <v>48473.100751879698</v>
      </c>
      <c r="CC37" s="87">
        <f t="shared" si="5"/>
        <v>354734.5294117647</v>
      </c>
      <c r="CD37" s="87">
        <f t="shared" si="6"/>
        <v>68901.061224489793</v>
      </c>
      <c r="CE37" s="87">
        <f t="shared" si="7"/>
        <v>423448.89622641512</v>
      </c>
      <c r="CG37" s="56" t="s">
        <v>26</v>
      </c>
      <c r="CH37" s="87">
        <f t="shared" si="8"/>
        <v>55655.477777777778</v>
      </c>
      <c r="CI37" s="87">
        <f t="shared" si="9"/>
        <v>302843.42857142858</v>
      </c>
      <c r="CJ37" s="87">
        <f t="shared" si="10"/>
        <v>56336.115540150204</v>
      </c>
      <c r="CK37" s="87">
        <f t="shared" si="11"/>
        <v>425358.23611111112</v>
      </c>
      <c r="CL37" s="2"/>
    </row>
    <row r="38" spans="2:90" ht="13.5" customHeight="1">
      <c r="B38" s="284"/>
      <c r="C38" s="345"/>
      <c r="D38" s="53" t="s">
        <v>67</v>
      </c>
      <c r="E38" s="181">
        <v>25</v>
      </c>
      <c r="F38" s="182">
        <v>54868</v>
      </c>
      <c r="G38" s="218">
        <v>7</v>
      </c>
      <c r="H38" s="198">
        <f t="shared" si="12"/>
        <v>0.28000000000000003</v>
      </c>
      <c r="I38" s="182">
        <f t="shared" si="13"/>
        <v>7838.2857142857147</v>
      </c>
      <c r="J38" s="182">
        <v>1506445</v>
      </c>
      <c r="K38" s="218">
        <v>1</v>
      </c>
      <c r="L38" s="198">
        <f t="shared" si="14"/>
        <v>0.04</v>
      </c>
      <c r="M38" s="182">
        <f t="shared" si="15"/>
        <v>1506445</v>
      </c>
      <c r="N38" s="181">
        <v>99</v>
      </c>
      <c r="O38" s="182">
        <v>3626600</v>
      </c>
      <c r="P38" s="218">
        <v>33</v>
      </c>
      <c r="Q38" s="198">
        <f t="shared" si="36"/>
        <v>0.33333333333333331</v>
      </c>
      <c r="R38" s="182">
        <f t="shared" si="16"/>
        <v>109896.9696969697</v>
      </c>
      <c r="S38" s="182">
        <v>863453</v>
      </c>
      <c r="T38" s="218">
        <v>1</v>
      </c>
      <c r="U38" s="198">
        <f t="shared" si="34"/>
        <v>1.0101010101010102E-2</v>
      </c>
      <c r="V38" s="218">
        <f t="shared" si="17"/>
        <v>863453</v>
      </c>
      <c r="W38" s="181">
        <v>8201</v>
      </c>
      <c r="X38" s="182">
        <v>116120516</v>
      </c>
      <c r="Y38" s="218">
        <v>1613</v>
      </c>
      <c r="Z38" s="198">
        <f t="shared" si="37"/>
        <v>0.19668333130106086</v>
      </c>
      <c r="AA38" s="182">
        <f t="shared" si="18"/>
        <v>71990.400495970243</v>
      </c>
      <c r="AB38" s="182">
        <v>29880760</v>
      </c>
      <c r="AC38" s="218">
        <v>71</v>
      </c>
      <c r="AD38" s="198">
        <f t="shared" si="19"/>
        <v>8.6574807950249976E-3</v>
      </c>
      <c r="AE38" s="182">
        <f t="shared" si="20"/>
        <v>420855.77464788733</v>
      </c>
      <c r="AF38" s="181">
        <v>6563</v>
      </c>
      <c r="AG38" s="182">
        <v>128843736</v>
      </c>
      <c r="AH38" s="218">
        <v>1849</v>
      </c>
      <c r="AI38" s="198">
        <f t="shared" si="38"/>
        <v>0.28173091573975317</v>
      </c>
      <c r="AJ38" s="182">
        <f t="shared" si="21"/>
        <v>69682.929150892378</v>
      </c>
      <c r="AK38" s="182">
        <v>80751483</v>
      </c>
      <c r="AL38" s="218">
        <v>127</v>
      </c>
      <c r="AM38" s="198">
        <f t="shared" si="22"/>
        <v>1.9350906597592563E-2</v>
      </c>
      <c r="AN38" s="218">
        <f t="shared" si="23"/>
        <v>635838.4488188976</v>
      </c>
      <c r="AO38" s="181">
        <v>4132</v>
      </c>
      <c r="AP38" s="182">
        <v>75931166</v>
      </c>
      <c r="AQ38" s="218">
        <v>1260</v>
      </c>
      <c r="AR38" s="198">
        <f t="shared" si="39"/>
        <v>0.30493707647628265</v>
      </c>
      <c r="AS38" s="182">
        <f t="shared" si="24"/>
        <v>60262.830158730161</v>
      </c>
      <c r="AT38" s="182">
        <v>66356632</v>
      </c>
      <c r="AU38" s="218">
        <v>127</v>
      </c>
      <c r="AV38" s="198">
        <f t="shared" si="25"/>
        <v>3.0735721200387221E-2</v>
      </c>
      <c r="AW38" s="182">
        <f t="shared" si="26"/>
        <v>522493.16535433073</v>
      </c>
      <c r="AX38" s="181">
        <v>1980</v>
      </c>
      <c r="AY38" s="182">
        <v>27835912</v>
      </c>
      <c r="AZ38" s="218">
        <v>638</v>
      </c>
      <c r="BA38" s="198">
        <f t="shared" si="40"/>
        <v>0.32222222222222224</v>
      </c>
      <c r="BB38" s="182">
        <f t="shared" si="27"/>
        <v>43629.956112852662</v>
      </c>
      <c r="BC38" s="182">
        <v>64950061</v>
      </c>
      <c r="BD38" s="218">
        <v>126</v>
      </c>
      <c r="BE38" s="198">
        <f t="shared" si="28"/>
        <v>6.363636363636363E-2</v>
      </c>
      <c r="BF38" s="218">
        <f t="shared" si="29"/>
        <v>515476.67460317462</v>
      </c>
      <c r="BG38" s="181">
        <v>615</v>
      </c>
      <c r="BH38" s="182">
        <v>8304353</v>
      </c>
      <c r="BI38" s="218">
        <v>173</v>
      </c>
      <c r="BJ38" s="198">
        <f t="shared" si="41"/>
        <v>0.28130081300813009</v>
      </c>
      <c r="BK38" s="182">
        <f t="shared" si="30"/>
        <v>48002.040462427743</v>
      </c>
      <c r="BL38" s="182">
        <v>13170469</v>
      </c>
      <c r="BM38" s="218">
        <v>45</v>
      </c>
      <c r="BN38" s="198">
        <f t="shared" si="31"/>
        <v>7.3170731707317069E-2</v>
      </c>
      <c r="BO38" s="182">
        <f t="shared" si="32"/>
        <v>292677.08888888889</v>
      </c>
      <c r="BP38" s="181">
        <f t="shared" si="0"/>
        <v>21615</v>
      </c>
      <c r="BQ38" s="182">
        <f t="shared" si="0"/>
        <v>360717151</v>
      </c>
      <c r="BR38" s="218">
        <f t="shared" si="0"/>
        <v>5573</v>
      </c>
      <c r="BS38" s="198">
        <f t="shared" si="35"/>
        <v>0.25783021050196625</v>
      </c>
      <c r="BT38" s="182">
        <f t="shared" si="1"/>
        <v>64725.848017225908</v>
      </c>
      <c r="BU38" s="182">
        <f t="shared" si="2"/>
        <v>257479303</v>
      </c>
      <c r="BV38" s="218">
        <f t="shared" si="2"/>
        <v>498</v>
      </c>
      <c r="BW38" s="198">
        <f t="shared" si="33"/>
        <v>2.3039555863983346E-2</v>
      </c>
      <c r="BX38" s="218">
        <f t="shared" si="3"/>
        <v>517026.71285140561</v>
      </c>
      <c r="BY38" s="69"/>
      <c r="BZ38" s="2">
        <v>33</v>
      </c>
      <c r="CA38" s="8" t="s">
        <v>37</v>
      </c>
      <c r="CB38" s="87">
        <f t="shared" si="4"/>
        <v>24188.864285714284</v>
      </c>
      <c r="CC38" s="87" t="str">
        <f t="shared" si="5"/>
        <v>-</v>
      </c>
      <c r="CD38" s="87">
        <f t="shared" si="6"/>
        <v>63716.672629695888</v>
      </c>
      <c r="CE38" s="87">
        <f t="shared" si="7"/>
        <v>406493.0703125</v>
      </c>
      <c r="CG38" s="56" t="s">
        <v>45</v>
      </c>
      <c r="CH38" s="87">
        <f t="shared" si="8"/>
        <v>72066.681318681323</v>
      </c>
      <c r="CI38" s="87">
        <f t="shared" si="9"/>
        <v>653773.5</v>
      </c>
      <c r="CJ38" s="87">
        <f t="shared" si="10"/>
        <v>62228.010879025242</v>
      </c>
      <c r="CK38" s="87">
        <f t="shared" si="11"/>
        <v>494984.16239316238</v>
      </c>
      <c r="CL38" s="2"/>
    </row>
    <row r="39" spans="2:90" ht="13.5" customHeight="1">
      <c r="B39" s="282">
        <v>12</v>
      </c>
      <c r="C39" s="343" t="s">
        <v>105</v>
      </c>
      <c r="D39" s="54" t="s">
        <v>329</v>
      </c>
      <c r="E39" s="175">
        <v>1</v>
      </c>
      <c r="F39" s="176">
        <v>0</v>
      </c>
      <c r="G39" s="201">
        <v>0</v>
      </c>
      <c r="H39" s="194">
        <f t="shared" si="12"/>
        <v>0</v>
      </c>
      <c r="I39" s="176" t="str">
        <f t="shared" si="13"/>
        <v>-</v>
      </c>
      <c r="J39" s="176">
        <v>0</v>
      </c>
      <c r="K39" s="201">
        <v>0</v>
      </c>
      <c r="L39" s="194">
        <f t="shared" si="14"/>
        <v>0</v>
      </c>
      <c r="M39" s="176" t="str">
        <f t="shared" si="15"/>
        <v>-</v>
      </c>
      <c r="N39" s="175">
        <v>7</v>
      </c>
      <c r="O39" s="176">
        <v>24416</v>
      </c>
      <c r="P39" s="201">
        <v>2</v>
      </c>
      <c r="Q39" s="194">
        <f t="shared" si="36"/>
        <v>0.2857142857142857</v>
      </c>
      <c r="R39" s="176">
        <f t="shared" si="16"/>
        <v>12208</v>
      </c>
      <c r="S39" s="176">
        <v>0</v>
      </c>
      <c r="T39" s="201">
        <v>0</v>
      </c>
      <c r="U39" s="194">
        <f t="shared" si="34"/>
        <v>0</v>
      </c>
      <c r="V39" s="201" t="str">
        <f t="shared" si="17"/>
        <v>-</v>
      </c>
      <c r="W39" s="175">
        <v>719</v>
      </c>
      <c r="X39" s="176">
        <v>17498183</v>
      </c>
      <c r="Y39" s="201">
        <v>162</v>
      </c>
      <c r="Z39" s="194">
        <f t="shared" si="37"/>
        <v>0.22531293463143254</v>
      </c>
      <c r="AA39" s="176">
        <f t="shared" si="18"/>
        <v>108013.47530864198</v>
      </c>
      <c r="AB39" s="176">
        <v>103155</v>
      </c>
      <c r="AC39" s="201">
        <v>1</v>
      </c>
      <c r="AD39" s="194">
        <f t="shared" si="19"/>
        <v>1.3908205841446453E-3</v>
      </c>
      <c r="AE39" s="176">
        <f t="shared" si="20"/>
        <v>103155</v>
      </c>
      <c r="AF39" s="175">
        <v>565</v>
      </c>
      <c r="AG39" s="176">
        <v>12810078</v>
      </c>
      <c r="AH39" s="201">
        <v>158</v>
      </c>
      <c r="AI39" s="194">
        <f t="shared" si="38"/>
        <v>0.27964601769911507</v>
      </c>
      <c r="AJ39" s="176">
        <f t="shared" si="21"/>
        <v>81076.443037974677</v>
      </c>
      <c r="AK39" s="176">
        <v>1909961</v>
      </c>
      <c r="AL39" s="201">
        <v>3</v>
      </c>
      <c r="AM39" s="194">
        <f t="shared" si="22"/>
        <v>5.3097345132743362E-3</v>
      </c>
      <c r="AN39" s="201">
        <f t="shared" si="23"/>
        <v>636653.66666666663</v>
      </c>
      <c r="AO39" s="175">
        <v>343</v>
      </c>
      <c r="AP39" s="176">
        <v>2501252</v>
      </c>
      <c r="AQ39" s="201">
        <v>108</v>
      </c>
      <c r="AR39" s="194">
        <f t="shared" si="39"/>
        <v>0.31486880466472306</v>
      </c>
      <c r="AS39" s="176">
        <f t="shared" si="24"/>
        <v>23159.740740740741</v>
      </c>
      <c r="AT39" s="176">
        <v>2347841</v>
      </c>
      <c r="AU39" s="201">
        <v>2</v>
      </c>
      <c r="AV39" s="194">
        <f t="shared" si="25"/>
        <v>5.8309037900874635E-3</v>
      </c>
      <c r="AW39" s="176">
        <f t="shared" si="26"/>
        <v>1173920.5</v>
      </c>
      <c r="AX39" s="175">
        <v>120</v>
      </c>
      <c r="AY39" s="176">
        <v>1313291</v>
      </c>
      <c r="AZ39" s="201">
        <v>44</v>
      </c>
      <c r="BA39" s="194">
        <f t="shared" si="40"/>
        <v>0.36666666666666664</v>
      </c>
      <c r="BB39" s="176">
        <f t="shared" si="27"/>
        <v>29847.522727272728</v>
      </c>
      <c r="BC39" s="176">
        <v>176396</v>
      </c>
      <c r="BD39" s="201">
        <v>2</v>
      </c>
      <c r="BE39" s="194">
        <f t="shared" si="28"/>
        <v>1.6666666666666666E-2</v>
      </c>
      <c r="BF39" s="201">
        <f t="shared" si="29"/>
        <v>88198</v>
      </c>
      <c r="BG39" s="175">
        <v>16</v>
      </c>
      <c r="BH39" s="176">
        <v>171039</v>
      </c>
      <c r="BI39" s="201">
        <v>9</v>
      </c>
      <c r="BJ39" s="194">
        <f t="shared" si="41"/>
        <v>0.5625</v>
      </c>
      <c r="BK39" s="176">
        <f t="shared" si="30"/>
        <v>19004.333333333332</v>
      </c>
      <c r="BL39" s="176">
        <v>1051</v>
      </c>
      <c r="BM39" s="201">
        <v>1</v>
      </c>
      <c r="BN39" s="194">
        <f t="shared" si="31"/>
        <v>6.25E-2</v>
      </c>
      <c r="BO39" s="176">
        <f t="shared" si="32"/>
        <v>1051</v>
      </c>
      <c r="BP39" s="175">
        <f t="shared" si="0"/>
        <v>1771</v>
      </c>
      <c r="BQ39" s="176">
        <f t="shared" si="0"/>
        <v>34318259</v>
      </c>
      <c r="BR39" s="201">
        <f t="shared" si="0"/>
        <v>483</v>
      </c>
      <c r="BS39" s="194">
        <f t="shared" si="35"/>
        <v>0.27272727272727271</v>
      </c>
      <c r="BT39" s="176">
        <f t="shared" si="1"/>
        <v>71052.296066252587</v>
      </c>
      <c r="BU39" s="176">
        <f t="shared" si="2"/>
        <v>4538404</v>
      </c>
      <c r="BV39" s="201">
        <f t="shared" si="2"/>
        <v>9</v>
      </c>
      <c r="BW39" s="194">
        <f t="shared" si="33"/>
        <v>5.0818746470920381E-3</v>
      </c>
      <c r="BX39" s="201">
        <f t="shared" si="3"/>
        <v>504267.11111111112</v>
      </c>
      <c r="BY39" s="69"/>
      <c r="BZ39" s="2">
        <v>34</v>
      </c>
      <c r="CA39" s="8" t="s">
        <v>38</v>
      </c>
      <c r="CB39" s="87">
        <f t="shared" si="4"/>
        <v>60653.754362416104</v>
      </c>
      <c r="CC39" s="87">
        <f t="shared" si="5"/>
        <v>201906.4</v>
      </c>
      <c r="CD39" s="87">
        <f t="shared" si="6"/>
        <v>71868.824061196108</v>
      </c>
      <c r="CE39" s="87">
        <f t="shared" si="7"/>
        <v>445389.2385892116</v>
      </c>
      <c r="CG39" s="56" t="s">
        <v>10</v>
      </c>
      <c r="CH39" s="87">
        <f t="shared" si="8"/>
        <v>43028.175572519081</v>
      </c>
      <c r="CI39" s="87">
        <f t="shared" si="9"/>
        <v>272179.25</v>
      </c>
      <c r="CJ39" s="87">
        <f t="shared" si="10"/>
        <v>46859.207207207204</v>
      </c>
      <c r="CK39" s="87">
        <f t="shared" si="11"/>
        <v>459801.78350515466</v>
      </c>
      <c r="CL39" s="2"/>
    </row>
    <row r="40" spans="2:90" ht="13.5" customHeight="1">
      <c r="B40" s="283"/>
      <c r="C40" s="344"/>
      <c r="D40" s="49" t="s">
        <v>326</v>
      </c>
      <c r="E40" s="224">
        <v>25</v>
      </c>
      <c r="F40" s="212">
        <v>100019</v>
      </c>
      <c r="G40" s="209">
        <v>3</v>
      </c>
      <c r="H40" s="196">
        <f t="shared" si="12"/>
        <v>0.12</v>
      </c>
      <c r="I40" s="212">
        <f t="shared" si="13"/>
        <v>33339.666666666664</v>
      </c>
      <c r="J40" s="212">
        <v>0</v>
      </c>
      <c r="K40" s="209">
        <v>0</v>
      </c>
      <c r="L40" s="196">
        <f t="shared" si="14"/>
        <v>0</v>
      </c>
      <c r="M40" s="212" t="str">
        <f t="shared" si="15"/>
        <v>-</v>
      </c>
      <c r="N40" s="224">
        <v>50</v>
      </c>
      <c r="O40" s="212">
        <v>562953</v>
      </c>
      <c r="P40" s="209">
        <v>19</v>
      </c>
      <c r="Q40" s="196">
        <f t="shared" si="36"/>
        <v>0.38</v>
      </c>
      <c r="R40" s="212">
        <f t="shared" si="16"/>
        <v>29629.105263157893</v>
      </c>
      <c r="S40" s="212">
        <v>888103</v>
      </c>
      <c r="T40" s="209">
        <v>4</v>
      </c>
      <c r="U40" s="196">
        <f t="shared" si="34"/>
        <v>0.08</v>
      </c>
      <c r="V40" s="209">
        <f t="shared" si="17"/>
        <v>222025.75</v>
      </c>
      <c r="W40" s="224">
        <v>3361</v>
      </c>
      <c r="X40" s="212">
        <v>46090202</v>
      </c>
      <c r="Y40" s="209">
        <v>705</v>
      </c>
      <c r="Z40" s="196">
        <f t="shared" si="37"/>
        <v>0.2097590002975305</v>
      </c>
      <c r="AA40" s="212">
        <f t="shared" si="18"/>
        <v>65376.173049645389</v>
      </c>
      <c r="AB40" s="212">
        <v>14445907</v>
      </c>
      <c r="AC40" s="209">
        <v>24</v>
      </c>
      <c r="AD40" s="196">
        <f t="shared" si="19"/>
        <v>7.1407319250223148E-3</v>
      </c>
      <c r="AE40" s="212">
        <f t="shared" si="20"/>
        <v>601912.79166666663</v>
      </c>
      <c r="AF40" s="224">
        <v>2508</v>
      </c>
      <c r="AG40" s="212">
        <v>55147183</v>
      </c>
      <c r="AH40" s="209">
        <v>683</v>
      </c>
      <c r="AI40" s="196">
        <f t="shared" si="38"/>
        <v>0.27232854864433814</v>
      </c>
      <c r="AJ40" s="212">
        <f t="shared" si="21"/>
        <v>80742.5812591508</v>
      </c>
      <c r="AK40" s="212">
        <v>12930412</v>
      </c>
      <c r="AL40" s="209">
        <v>37</v>
      </c>
      <c r="AM40" s="196">
        <f t="shared" si="22"/>
        <v>1.4752791068580542E-2</v>
      </c>
      <c r="AN40" s="209">
        <f t="shared" si="23"/>
        <v>349470.59459459462</v>
      </c>
      <c r="AO40" s="224">
        <v>1754</v>
      </c>
      <c r="AP40" s="212">
        <v>30850177</v>
      </c>
      <c r="AQ40" s="209">
        <v>537</v>
      </c>
      <c r="AR40" s="196">
        <f t="shared" si="39"/>
        <v>0.30615735461801596</v>
      </c>
      <c r="AS40" s="212">
        <f t="shared" si="24"/>
        <v>57449.119180633148</v>
      </c>
      <c r="AT40" s="212">
        <v>31872014</v>
      </c>
      <c r="AU40" s="209">
        <v>49</v>
      </c>
      <c r="AV40" s="196">
        <f t="shared" si="25"/>
        <v>2.7936145952109463E-2</v>
      </c>
      <c r="AW40" s="212">
        <f t="shared" si="26"/>
        <v>650449.26530612248</v>
      </c>
      <c r="AX40" s="224">
        <v>1033</v>
      </c>
      <c r="AY40" s="212">
        <v>15391017</v>
      </c>
      <c r="AZ40" s="209">
        <v>320</v>
      </c>
      <c r="BA40" s="196">
        <f t="shared" si="40"/>
        <v>0.30977734753146174</v>
      </c>
      <c r="BB40" s="212">
        <f t="shared" si="27"/>
        <v>48096.928124999999</v>
      </c>
      <c r="BC40" s="212">
        <v>20225653</v>
      </c>
      <c r="BD40" s="209">
        <v>43</v>
      </c>
      <c r="BE40" s="196">
        <f t="shared" si="28"/>
        <v>4.1626331074540175E-2</v>
      </c>
      <c r="BF40" s="209">
        <f t="shared" si="29"/>
        <v>470364.02325581393</v>
      </c>
      <c r="BG40" s="224">
        <v>378</v>
      </c>
      <c r="BH40" s="212">
        <v>3186028</v>
      </c>
      <c r="BI40" s="209">
        <v>97</v>
      </c>
      <c r="BJ40" s="196">
        <f t="shared" si="41"/>
        <v>0.25661375661375663</v>
      </c>
      <c r="BK40" s="212">
        <f t="shared" si="30"/>
        <v>32845.649484536079</v>
      </c>
      <c r="BL40" s="212">
        <v>3212914</v>
      </c>
      <c r="BM40" s="209">
        <v>19</v>
      </c>
      <c r="BN40" s="196">
        <f t="shared" si="31"/>
        <v>5.0264550264550262E-2</v>
      </c>
      <c r="BO40" s="212">
        <f t="shared" si="32"/>
        <v>169100.73684210525</v>
      </c>
      <c r="BP40" s="224">
        <f t="shared" si="0"/>
        <v>9109</v>
      </c>
      <c r="BQ40" s="212">
        <f t="shared" si="0"/>
        <v>151327579</v>
      </c>
      <c r="BR40" s="209">
        <f t="shared" si="0"/>
        <v>2364</v>
      </c>
      <c r="BS40" s="196">
        <f t="shared" si="35"/>
        <v>0.25952354813920298</v>
      </c>
      <c r="BT40" s="212">
        <f t="shared" si="1"/>
        <v>64013.358291032149</v>
      </c>
      <c r="BU40" s="212">
        <f t="shared" si="2"/>
        <v>83575003</v>
      </c>
      <c r="BV40" s="209">
        <f t="shared" si="2"/>
        <v>176</v>
      </c>
      <c r="BW40" s="196">
        <f t="shared" si="33"/>
        <v>1.9321550115270612E-2</v>
      </c>
      <c r="BX40" s="209">
        <f t="shared" si="3"/>
        <v>474857.97159090912</v>
      </c>
      <c r="BY40" s="69"/>
      <c r="BZ40" s="2">
        <v>35</v>
      </c>
      <c r="CA40" s="8" t="s">
        <v>1</v>
      </c>
      <c r="CB40" s="87">
        <f t="shared" si="4"/>
        <v>75455.061558611662</v>
      </c>
      <c r="CC40" s="87">
        <f t="shared" si="5"/>
        <v>285339.71794871794</v>
      </c>
      <c r="CD40" s="87">
        <f t="shared" si="6"/>
        <v>70134.67607986636</v>
      </c>
      <c r="CE40" s="87">
        <f t="shared" si="7"/>
        <v>414928.67781155015</v>
      </c>
      <c r="CG40" s="56" t="s">
        <v>5</v>
      </c>
      <c r="CH40" s="87">
        <f t="shared" si="8"/>
        <v>65128.56994818653</v>
      </c>
      <c r="CI40" s="87">
        <f t="shared" si="9"/>
        <v>155683.1</v>
      </c>
      <c r="CJ40" s="87">
        <f t="shared" si="10"/>
        <v>75928.052083333328</v>
      </c>
      <c r="CK40" s="87">
        <f t="shared" si="11"/>
        <v>629623.42168674699</v>
      </c>
      <c r="CL40" s="2"/>
    </row>
    <row r="41" spans="2:90" ht="13.5" customHeight="1">
      <c r="B41" s="284"/>
      <c r="C41" s="345"/>
      <c r="D41" s="53" t="s">
        <v>67</v>
      </c>
      <c r="E41" s="181">
        <v>26</v>
      </c>
      <c r="F41" s="182">
        <v>100019</v>
      </c>
      <c r="G41" s="218">
        <v>3</v>
      </c>
      <c r="H41" s="198">
        <f t="shared" si="12"/>
        <v>0.11538461538461539</v>
      </c>
      <c r="I41" s="182">
        <f t="shared" si="13"/>
        <v>33339.666666666664</v>
      </c>
      <c r="J41" s="182">
        <v>0</v>
      </c>
      <c r="K41" s="218">
        <v>0</v>
      </c>
      <c r="L41" s="198">
        <f t="shared" si="14"/>
        <v>0</v>
      </c>
      <c r="M41" s="182" t="str">
        <f t="shared" si="15"/>
        <v>-</v>
      </c>
      <c r="N41" s="181">
        <v>57</v>
      </c>
      <c r="O41" s="182">
        <v>587369</v>
      </c>
      <c r="P41" s="218">
        <v>21</v>
      </c>
      <c r="Q41" s="198">
        <f t="shared" si="36"/>
        <v>0.36842105263157893</v>
      </c>
      <c r="R41" s="182">
        <f t="shared" si="16"/>
        <v>27969.952380952382</v>
      </c>
      <c r="S41" s="182">
        <v>888103</v>
      </c>
      <c r="T41" s="218">
        <v>4</v>
      </c>
      <c r="U41" s="198">
        <f t="shared" si="34"/>
        <v>7.0175438596491224E-2</v>
      </c>
      <c r="V41" s="218">
        <f t="shared" si="17"/>
        <v>222025.75</v>
      </c>
      <c r="W41" s="181">
        <v>4080</v>
      </c>
      <c r="X41" s="182">
        <v>63588385</v>
      </c>
      <c r="Y41" s="218">
        <v>867</v>
      </c>
      <c r="Z41" s="198">
        <f t="shared" si="37"/>
        <v>0.21249999999999999</v>
      </c>
      <c r="AA41" s="182">
        <f t="shared" si="18"/>
        <v>73343.004613610145</v>
      </c>
      <c r="AB41" s="182">
        <v>14549062</v>
      </c>
      <c r="AC41" s="218">
        <v>25</v>
      </c>
      <c r="AD41" s="198">
        <f t="shared" si="19"/>
        <v>6.1274509803921568E-3</v>
      </c>
      <c r="AE41" s="182">
        <f t="shared" si="20"/>
        <v>581962.48</v>
      </c>
      <c r="AF41" s="181">
        <v>3073</v>
      </c>
      <c r="AG41" s="182">
        <v>67957261</v>
      </c>
      <c r="AH41" s="218">
        <v>841</v>
      </c>
      <c r="AI41" s="198">
        <f t="shared" si="38"/>
        <v>0.27367393426618941</v>
      </c>
      <c r="AJ41" s="182">
        <f t="shared" si="21"/>
        <v>80805.304399524379</v>
      </c>
      <c r="AK41" s="182">
        <v>14840373</v>
      </c>
      <c r="AL41" s="218">
        <v>40</v>
      </c>
      <c r="AM41" s="198">
        <f t="shared" si="22"/>
        <v>1.3016596160104133E-2</v>
      </c>
      <c r="AN41" s="218">
        <f t="shared" si="23"/>
        <v>371009.32500000001</v>
      </c>
      <c r="AO41" s="181">
        <v>2097</v>
      </c>
      <c r="AP41" s="182">
        <v>33351429</v>
      </c>
      <c r="AQ41" s="218">
        <v>645</v>
      </c>
      <c r="AR41" s="198">
        <f t="shared" si="39"/>
        <v>0.30758226037195996</v>
      </c>
      <c r="AS41" s="182">
        <f t="shared" si="24"/>
        <v>51707.641860465119</v>
      </c>
      <c r="AT41" s="182">
        <v>34219855</v>
      </c>
      <c r="AU41" s="218">
        <v>51</v>
      </c>
      <c r="AV41" s="198">
        <f t="shared" si="25"/>
        <v>2.4320457796852647E-2</v>
      </c>
      <c r="AW41" s="182">
        <f t="shared" si="26"/>
        <v>670977.54901960783</v>
      </c>
      <c r="AX41" s="181">
        <v>1153</v>
      </c>
      <c r="AY41" s="182">
        <v>16704308</v>
      </c>
      <c r="AZ41" s="218">
        <v>364</v>
      </c>
      <c r="BA41" s="198">
        <f t="shared" si="40"/>
        <v>0.31569817866435385</v>
      </c>
      <c r="BB41" s="182">
        <f t="shared" si="27"/>
        <v>45890.956043956045</v>
      </c>
      <c r="BC41" s="182">
        <v>20402049</v>
      </c>
      <c r="BD41" s="218">
        <v>45</v>
      </c>
      <c r="BE41" s="198">
        <f t="shared" si="28"/>
        <v>3.9028620988725067E-2</v>
      </c>
      <c r="BF41" s="218">
        <f t="shared" si="29"/>
        <v>453378.86666666664</v>
      </c>
      <c r="BG41" s="181">
        <v>394</v>
      </c>
      <c r="BH41" s="182">
        <v>3357067</v>
      </c>
      <c r="BI41" s="218">
        <v>106</v>
      </c>
      <c r="BJ41" s="198">
        <f t="shared" si="41"/>
        <v>0.26903553299492383</v>
      </c>
      <c r="BK41" s="182">
        <f t="shared" si="30"/>
        <v>31670.443396226416</v>
      </c>
      <c r="BL41" s="182">
        <v>3213965</v>
      </c>
      <c r="BM41" s="218">
        <v>20</v>
      </c>
      <c r="BN41" s="198">
        <f t="shared" si="31"/>
        <v>5.0761421319796954E-2</v>
      </c>
      <c r="BO41" s="182">
        <f t="shared" si="32"/>
        <v>160698.25</v>
      </c>
      <c r="BP41" s="181">
        <f t="shared" si="0"/>
        <v>10880</v>
      </c>
      <c r="BQ41" s="182">
        <f t="shared" si="0"/>
        <v>185645838</v>
      </c>
      <c r="BR41" s="218">
        <f t="shared" si="0"/>
        <v>2847</v>
      </c>
      <c r="BS41" s="198">
        <f t="shared" si="35"/>
        <v>0.26167279411764705</v>
      </c>
      <c r="BT41" s="182">
        <f t="shared" si="1"/>
        <v>65207.530031612223</v>
      </c>
      <c r="BU41" s="182">
        <f t="shared" si="2"/>
        <v>88113407</v>
      </c>
      <c r="BV41" s="218">
        <f t="shared" si="2"/>
        <v>185</v>
      </c>
      <c r="BW41" s="198">
        <f t="shared" si="33"/>
        <v>1.7003676470588234E-2</v>
      </c>
      <c r="BX41" s="218">
        <f t="shared" si="3"/>
        <v>476288.68648648646</v>
      </c>
      <c r="BY41" s="69"/>
      <c r="BZ41" s="2">
        <v>36</v>
      </c>
      <c r="CA41" s="8" t="s">
        <v>2</v>
      </c>
      <c r="CB41" s="87">
        <f t="shared" si="4"/>
        <v>50666.382663847777</v>
      </c>
      <c r="CC41" s="87">
        <f t="shared" si="5"/>
        <v>281677.40000000002</v>
      </c>
      <c r="CD41" s="87">
        <f t="shared" si="6"/>
        <v>62357.975372124492</v>
      </c>
      <c r="CE41" s="87">
        <f t="shared" si="7"/>
        <v>410245.38205980067</v>
      </c>
      <c r="CG41" s="56" t="s">
        <v>6</v>
      </c>
      <c r="CH41" s="87">
        <f t="shared" si="8"/>
        <v>17160.115384615383</v>
      </c>
      <c r="CI41" s="87">
        <f t="shared" si="9"/>
        <v>479</v>
      </c>
      <c r="CJ41" s="87">
        <f t="shared" si="10"/>
        <v>75722.349450549445</v>
      </c>
      <c r="CK41" s="87">
        <f t="shared" si="11"/>
        <v>468470.641025641</v>
      </c>
      <c r="CL41" s="2"/>
    </row>
    <row r="42" spans="2:90" ht="13.5" customHeight="1">
      <c r="B42" s="282">
        <v>13</v>
      </c>
      <c r="C42" s="343" t="s">
        <v>106</v>
      </c>
      <c r="D42" s="54" t="s">
        <v>329</v>
      </c>
      <c r="E42" s="175">
        <v>3</v>
      </c>
      <c r="F42" s="176">
        <v>0</v>
      </c>
      <c r="G42" s="201">
        <v>0</v>
      </c>
      <c r="H42" s="194">
        <f t="shared" si="12"/>
        <v>0</v>
      </c>
      <c r="I42" s="176" t="str">
        <f t="shared" si="13"/>
        <v>-</v>
      </c>
      <c r="J42" s="176">
        <v>0</v>
      </c>
      <c r="K42" s="201">
        <v>0</v>
      </c>
      <c r="L42" s="194">
        <f t="shared" si="14"/>
        <v>0</v>
      </c>
      <c r="M42" s="176" t="str">
        <f t="shared" si="15"/>
        <v>-</v>
      </c>
      <c r="N42" s="175">
        <v>7</v>
      </c>
      <c r="O42" s="176">
        <v>15855</v>
      </c>
      <c r="P42" s="201">
        <v>2</v>
      </c>
      <c r="Q42" s="194">
        <f t="shared" si="36"/>
        <v>0.2857142857142857</v>
      </c>
      <c r="R42" s="176">
        <f t="shared" si="16"/>
        <v>7927.5</v>
      </c>
      <c r="S42" s="176">
        <v>0</v>
      </c>
      <c r="T42" s="201">
        <v>0</v>
      </c>
      <c r="U42" s="194">
        <f t="shared" si="34"/>
        <v>0</v>
      </c>
      <c r="V42" s="201" t="str">
        <f t="shared" si="17"/>
        <v>-</v>
      </c>
      <c r="W42" s="175">
        <v>616</v>
      </c>
      <c r="X42" s="176">
        <v>7525807</v>
      </c>
      <c r="Y42" s="201">
        <v>137</v>
      </c>
      <c r="Z42" s="194">
        <f t="shared" si="37"/>
        <v>0.22240259740259741</v>
      </c>
      <c r="AA42" s="176">
        <f t="shared" si="18"/>
        <v>54932.897810218979</v>
      </c>
      <c r="AB42" s="176">
        <v>158552</v>
      </c>
      <c r="AC42" s="201">
        <v>5</v>
      </c>
      <c r="AD42" s="194">
        <f t="shared" si="19"/>
        <v>8.1168831168831161E-3</v>
      </c>
      <c r="AE42" s="176">
        <f t="shared" si="20"/>
        <v>31710.400000000001</v>
      </c>
      <c r="AF42" s="175">
        <v>585</v>
      </c>
      <c r="AG42" s="176">
        <v>7966985</v>
      </c>
      <c r="AH42" s="201">
        <v>148</v>
      </c>
      <c r="AI42" s="194">
        <f t="shared" si="38"/>
        <v>0.25299145299145298</v>
      </c>
      <c r="AJ42" s="176">
        <f t="shared" si="21"/>
        <v>53830.979729729726</v>
      </c>
      <c r="AK42" s="176">
        <v>1757</v>
      </c>
      <c r="AL42" s="201">
        <v>1</v>
      </c>
      <c r="AM42" s="194">
        <f t="shared" si="22"/>
        <v>1.7094017094017094E-3</v>
      </c>
      <c r="AN42" s="201">
        <f t="shared" si="23"/>
        <v>1757</v>
      </c>
      <c r="AO42" s="175">
        <v>332</v>
      </c>
      <c r="AP42" s="176">
        <v>9922801</v>
      </c>
      <c r="AQ42" s="201">
        <v>108</v>
      </c>
      <c r="AR42" s="194">
        <f t="shared" si="39"/>
        <v>0.3253012048192771</v>
      </c>
      <c r="AS42" s="176">
        <f t="shared" si="24"/>
        <v>91877.787037037036</v>
      </c>
      <c r="AT42" s="176">
        <v>612905</v>
      </c>
      <c r="AU42" s="201">
        <v>5</v>
      </c>
      <c r="AV42" s="194">
        <f t="shared" si="25"/>
        <v>1.5060240963855422E-2</v>
      </c>
      <c r="AW42" s="176">
        <f t="shared" si="26"/>
        <v>122581</v>
      </c>
      <c r="AX42" s="175">
        <v>115</v>
      </c>
      <c r="AY42" s="176">
        <v>2239956</v>
      </c>
      <c r="AZ42" s="201">
        <v>34</v>
      </c>
      <c r="BA42" s="194">
        <f t="shared" si="40"/>
        <v>0.29565217391304349</v>
      </c>
      <c r="BB42" s="176">
        <f t="shared" si="27"/>
        <v>65881.058823529413</v>
      </c>
      <c r="BC42" s="176">
        <v>3281973</v>
      </c>
      <c r="BD42" s="201">
        <v>4</v>
      </c>
      <c r="BE42" s="194">
        <f t="shared" si="28"/>
        <v>3.4782608695652174E-2</v>
      </c>
      <c r="BF42" s="201">
        <f t="shared" si="29"/>
        <v>820493.25</v>
      </c>
      <c r="BG42" s="175">
        <v>13</v>
      </c>
      <c r="BH42" s="176">
        <v>196541</v>
      </c>
      <c r="BI42" s="201">
        <v>9</v>
      </c>
      <c r="BJ42" s="194">
        <f t="shared" si="41"/>
        <v>0.69230769230769229</v>
      </c>
      <c r="BK42" s="176">
        <f t="shared" si="30"/>
        <v>21837.888888888891</v>
      </c>
      <c r="BL42" s="176">
        <v>0</v>
      </c>
      <c r="BM42" s="201">
        <v>0</v>
      </c>
      <c r="BN42" s="194">
        <f t="shared" si="31"/>
        <v>0</v>
      </c>
      <c r="BO42" s="176" t="str">
        <f t="shared" si="32"/>
        <v>-</v>
      </c>
      <c r="BP42" s="175">
        <f t="shared" si="0"/>
        <v>1671</v>
      </c>
      <c r="BQ42" s="176">
        <f t="shared" si="0"/>
        <v>27867945</v>
      </c>
      <c r="BR42" s="201">
        <f t="shared" si="0"/>
        <v>438</v>
      </c>
      <c r="BS42" s="194">
        <f t="shared" si="35"/>
        <v>0.26211849192100539</v>
      </c>
      <c r="BT42" s="176">
        <f t="shared" si="1"/>
        <v>63625.445205479453</v>
      </c>
      <c r="BU42" s="176">
        <f t="shared" si="2"/>
        <v>4055187</v>
      </c>
      <c r="BV42" s="201">
        <f t="shared" si="2"/>
        <v>15</v>
      </c>
      <c r="BW42" s="194">
        <f t="shared" si="33"/>
        <v>8.9766606822262122E-3</v>
      </c>
      <c r="BX42" s="201">
        <f t="shared" si="3"/>
        <v>270345.8</v>
      </c>
      <c r="BY42" s="69"/>
      <c r="BZ42" s="2">
        <v>37</v>
      </c>
      <c r="CA42" s="8" t="s">
        <v>3</v>
      </c>
      <c r="CB42" s="87">
        <f t="shared" si="4"/>
        <v>60545.336283185839</v>
      </c>
      <c r="CC42" s="87">
        <f t="shared" si="5"/>
        <v>369030.34782608697</v>
      </c>
      <c r="CD42" s="87">
        <f t="shared" si="6"/>
        <v>67090.55988110078</v>
      </c>
      <c r="CE42" s="87">
        <f t="shared" si="7"/>
        <v>418330.00972762646</v>
      </c>
      <c r="CG42" s="56" t="s">
        <v>46</v>
      </c>
      <c r="CH42" s="87">
        <f t="shared" si="8"/>
        <v>117176.48235294118</v>
      </c>
      <c r="CI42" s="87">
        <f t="shared" si="9"/>
        <v>212616.28571428571</v>
      </c>
      <c r="CJ42" s="87">
        <f t="shared" si="10"/>
        <v>82324.202872531416</v>
      </c>
      <c r="CK42" s="87">
        <f t="shared" si="11"/>
        <v>389325.91891891893</v>
      </c>
      <c r="CL42" s="2"/>
    </row>
    <row r="43" spans="2:90" ht="13.5" customHeight="1">
      <c r="B43" s="283"/>
      <c r="C43" s="344"/>
      <c r="D43" s="49" t="s">
        <v>326</v>
      </c>
      <c r="E43" s="224">
        <v>26</v>
      </c>
      <c r="F43" s="212">
        <v>177931</v>
      </c>
      <c r="G43" s="209">
        <v>12</v>
      </c>
      <c r="H43" s="196">
        <f t="shared" si="12"/>
        <v>0.46153846153846156</v>
      </c>
      <c r="I43" s="212">
        <f t="shared" si="13"/>
        <v>14827.583333333334</v>
      </c>
      <c r="J43" s="212">
        <v>1357056</v>
      </c>
      <c r="K43" s="209">
        <v>1</v>
      </c>
      <c r="L43" s="196">
        <f t="shared" si="14"/>
        <v>3.8461538461538464E-2</v>
      </c>
      <c r="M43" s="212">
        <f t="shared" si="15"/>
        <v>1357056</v>
      </c>
      <c r="N43" s="224">
        <v>85</v>
      </c>
      <c r="O43" s="212">
        <v>2434184</v>
      </c>
      <c r="P43" s="209">
        <v>21</v>
      </c>
      <c r="Q43" s="196">
        <f t="shared" si="36"/>
        <v>0.24705882352941178</v>
      </c>
      <c r="R43" s="212">
        <f t="shared" si="16"/>
        <v>115913.52380952382</v>
      </c>
      <c r="S43" s="212">
        <v>3806027</v>
      </c>
      <c r="T43" s="209">
        <v>5</v>
      </c>
      <c r="U43" s="196">
        <f t="shared" si="34"/>
        <v>5.8823529411764705E-2</v>
      </c>
      <c r="V43" s="209">
        <f t="shared" si="17"/>
        <v>761205.4</v>
      </c>
      <c r="W43" s="224">
        <v>6060</v>
      </c>
      <c r="X43" s="212">
        <v>70480691</v>
      </c>
      <c r="Y43" s="209">
        <v>1261</v>
      </c>
      <c r="Z43" s="196">
        <f t="shared" si="37"/>
        <v>0.20808580858085809</v>
      </c>
      <c r="AA43" s="212">
        <f t="shared" si="18"/>
        <v>55892.697065820779</v>
      </c>
      <c r="AB43" s="212">
        <v>20117408</v>
      </c>
      <c r="AC43" s="209">
        <v>59</v>
      </c>
      <c r="AD43" s="196">
        <f t="shared" si="19"/>
        <v>9.7359735973597365E-3</v>
      </c>
      <c r="AE43" s="212">
        <f t="shared" si="20"/>
        <v>340973.01694915252</v>
      </c>
      <c r="AF43" s="224">
        <v>4802</v>
      </c>
      <c r="AG43" s="212">
        <v>57011560</v>
      </c>
      <c r="AH43" s="209">
        <v>1268</v>
      </c>
      <c r="AI43" s="196">
        <f t="shared" si="38"/>
        <v>0.2640566430653894</v>
      </c>
      <c r="AJ43" s="212">
        <f t="shared" si="21"/>
        <v>44961.798107255519</v>
      </c>
      <c r="AK43" s="212">
        <v>34357778</v>
      </c>
      <c r="AL43" s="209">
        <v>86</v>
      </c>
      <c r="AM43" s="196">
        <f t="shared" si="22"/>
        <v>1.7909204498125782E-2</v>
      </c>
      <c r="AN43" s="209">
        <f t="shared" si="23"/>
        <v>399509.04651162791</v>
      </c>
      <c r="AO43" s="224">
        <v>3380</v>
      </c>
      <c r="AP43" s="212">
        <v>46118022</v>
      </c>
      <c r="AQ43" s="209">
        <v>1069</v>
      </c>
      <c r="AR43" s="196">
        <f t="shared" si="39"/>
        <v>0.31627218934911244</v>
      </c>
      <c r="AS43" s="212">
        <f t="shared" si="24"/>
        <v>43141.274087932645</v>
      </c>
      <c r="AT43" s="212">
        <v>44000738</v>
      </c>
      <c r="AU43" s="209">
        <v>99</v>
      </c>
      <c r="AV43" s="196">
        <f t="shared" si="25"/>
        <v>2.9289940828402368E-2</v>
      </c>
      <c r="AW43" s="212">
        <f t="shared" si="26"/>
        <v>444451.89898989897</v>
      </c>
      <c r="AX43" s="224">
        <v>1718</v>
      </c>
      <c r="AY43" s="212">
        <v>26075261</v>
      </c>
      <c r="AZ43" s="209">
        <v>544</v>
      </c>
      <c r="BA43" s="196">
        <f t="shared" si="40"/>
        <v>0.31664726426076834</v>
      </c>
      <c r="BB43" s="212">
        <f t="shared" si="27"/>
        <v>47932.465073529413</v>
      </c>
      <c r="BC43" s="212">
        <v>42414617</v>
      </c>
      <c r="BD43" s="209">
        <v>85</v>
      </c>
      <c r="BE43" s="196">
        <f t="shared" si="28"/>
        <v>4.9476135040745051E-2</v>
      </c>
      <c r="BF43" s="209">
        <f t="shared" si="29"/>
        <v>498995.49411764706</v>
      </c>
      <c r="BG43" s="224">
        <v>542</v>
      </c>
      <c r="BH43" s="212">
        <v>4170666</v>
      </c>
      <c r="BI43" s="209">
        <v>137</v>
      </c>
      <c r="BJ43" s="196">
        <f t="shared" si="41"/>
        <v>0.25276752767527677</v>
      </c>
      <c r="BK43" s="212">
        <f t="shared" si="30"/>
        <v>30442.817518248175</v>
      </c>
      <c r="BL43" s="212">
        <v>16926150</v>
      </c>
      <c r="BM43" s="209">
        <v>28</v>
      </c>
      <c r="BN43" s="196">
        <f t="shared" si="31"/>
        <v>5.1660516605166053E-2</v>
      </c>
      <c r="BO43" s="212">
        <f t="shared" si="32"/>
        <v>604505.35714285716</v>
      </c>
      <c r="BP43" s="224">
        <f t="shared" si="0"/>
        <v>16613</v>
      </c>
      <c r="BQ43" s="212">
        <f t="shared" si="0"/>
        <v>206468315</v>
      </c>
      <c r="BR43" s="209">
        <f t="shared" si="0"/>
        <v>4312</v>
      </c>
      <c r="BS43" s="196">
        <f t="shared" si="35"/>
        <v>0.25955576957804127</v>
      </c>
      <c r="BT43" s="212">
        <f t="shared" si="1"/>
        <v>47882.262291280145</v>
      </c>
      <c r="BU43" s="212">
        <f t="shared" si="2"/>
        <v>162979774</v>
      </c>
      <c r="BV43" s="209">
        <f t="shared" si="2"/>
        <v>363</v>
      </c>
      <c r="BW43" s="196">
        <f t="shared" si="33"/>
        <v>2.1850358153253476E-2</v>
      </c>
      <c r="BX43" s="209">
        <f t="shared" si="3"/>
        <v>448980.09366391186</v>
      </c>
      <c r="BY43" s="69"/>
      <c r="BZ43" s="2">
        <v>38</v>
      </c>
      <c r="CA43" s="24" t="s">
        <v>39</v>
      </c>
      <c r="CB43" s="87">
        <f t="shared" si="4"/>
        <v>62822.830028328615</v>
      </c>
      <c r="CC43" s="87">
        <f t="shared" si="5"/>
        <v>323322.375</v>
      </c>
      <c r="CD43" s="87">
        <f t="shared" si="6"/>
        <v>77412.654793315742</v>
      </c>
      <c r="CE43" s="87">
        <f t="shared" si="7"/>
        <v>399939.75739644968</v>
      </c>
      <c r="CG43" s="56" t="s">
        <v>47</v>
      </c>
      <c r="CH43" s="87">
        <f t="shared" si="8"/>
        <v>56697.704761904759</v>
      </c>
      <c r="CI43" s="87">
        <f t="shared" si="9"/>
        <v>342248</v>
      </c>
      <c r="CJ43" s="87">
        <f t="shared" si="10"/>
        <v>73628.225361366625</v>
      </c>
      <c r="CK43" s="87">
        <f t="shared" si="11"/>
        <v>363903.02127659577</v>
      </c>
      <c r="CL43" s="2"/>
    </row>
    <row r="44" spans="2:90" ht="13.5" customHeight="1">
      <c r="B44" s="284"/>
      <c r="C44" s="345"/>
      <c r="D44" s="53" t="s">
        <v>67</v>
      </c>
      <c r="E44" s="181">
        <v>29</v>
      </c>
      <c r="F44" s="182">
        <v>177931</v>
      </c>
      <c r="G44" s="218">
        <v>12</v>
      </c>
      <c r="H44" s="198">
        <f t="shared" si="12"/>
        <v>0.41379310344827586</v>
      </c>
      <c r="I44" s="182">
        <f t="shared" si="13"/>
        <v>14827.583333333334</v>
      </c>
      <c r="J44" s="182">
        <v>1357056</v>
      </c>
      <c r="K44" s="218">
        <v>1</v>
      </c>
      <c r="L44" s="198">
        <f t="shared" si="14"/>
        <v>3.4482758620689655E-2</v>
      </c>
      <c r="M44" s="182">
        <f t="shared" si="15"/>
        <v>1357056</v>
      </c>
      <c r="N44" s="181">
        <v>92</v>
      </c>
      <c r="O44" s="182">
        <v>2450039</v>
      </c>
      <c r="P44" s="218">
        <v>23</v>
      </c>
      <c r="Q44" s="198">
        <f t="shared" si="36"/>
        <v>0.25</v>
      </c>
      <c r="R44" s="182">
        <f t="shared" si="16"/>
        <v>106523.43478260869</v>
      </c>
      <c r="S44" s="182">
        <v>3806027</v>
      </c>
      <c r="T44" s="218">
        <v>5</v>
      </c>
      <c r="U44" s="198">
        <f t="shared" si="34"/>
        <v>5.434782608695652E-2</v>
      </c>
      <c r="V44" s="218">
        <f t="shared" si="17"/>
        <v>761205.4</v>
      </c>
      <c r="W44" s="181">
        <v>6676</v>
      </c>
      <c r="X44" s="182">
        <v>78006498</v>
      </c>
      <c r="Y44" s="218">
        <v>1398</v>
      </c>
      <c r="Z44" s="198">
        <f t="shared" si="37"/>
        <v>0.20940683043738767</v>
      </c>
      <c r="AA44" s="182">
        <f t="shared" si="18"/>
        <v>55798.639484978543</v>
      </c>
      <c r="AB44" s="182">
        <v>20275960</v>
      </c>
      <c r="AC44" s="218">
        <v>64</v>
      </c>
      <c r="AD44" s="198">
        <f t="shared" si="19"/>
        <v>9.586578789694428E-3</v>
      </c>
      <c r="AE44" s="182">
        <f t="shared" si="20"/>
        <v>316811.875</v>
      </c>
      <c r="AF44" s="181">
        <v>5387</v>
      </c>
      <c r="AG44" s="182">
        <v>64978545</v>
      </c>
      <c r="AH44" s="218">
        <v>1416</v>
      </c>
      <c r="AI44" s="198">
        <f t="shared" si="38"/>
        <v>0.2628550213476889</v>
      </c>
      <c r="AJ44" s="182">
        <f t="shared" si="21"/>
        <v>45888.802966101692</v>
      </c>
      <c r="AK44" s="182">
        <v>34359535</v>
      </c>
      <c r="AL44" s="218">
        <v>87</v>
      </c>
      <c r="AM44" s="198">
        <f t="shared" si="22"/>
        <v>1.6149990718396137E-2</v>
      </c>
      <c r="AN44" s="218">
        <f t="shared" si="23"/>
        <v>394937.18390804599</v>
      </c>
      <c r="AO44" s="181">
        <v>3712</v>
      </c>
      <c r="AP44" s="182">
        <v>56040823</v>
      </c>
      <c r="AQ44" s="218">
        <v>1177</v>
      </c>
      <c r="AR44" s="198">
        <f t="shared" si="39"/>
        <v>0.31707974137931033</v>
      </c>
      <c r="AS44" s="182">
        <f t="shared" si="24"/>
        <v>47613.273576890402</v>
      </c>
      <c r="AT44" s="182">
        <v>44613643</v>
      </c>
      <c r="AU44" s="218">
        <v>104</v>
      </c>
      <c r="AV44" s="198">
        <f t="shared" si="25"/>
        <v>2.8017241379310345E-2</v>
      </c>
      <c r="AW44" s="182">
        <f t="shared" si="26"/>
        <v>428977.33653846156</v>
      </c>
      <c r="AX44" s="181">
        <v>1833</v>
      </c>
      <c r="AY44" s="182">
        <v>28315217</v>
      </c>
      <c r="AZ44" s="218">
        <v>578</v>
      </c>
      <c r="BA44" s="198">
        <f t="shared" si="40"/>
        <v>0.31533006001091107</v>
      </c>
      <c r="BB44" s="182">
        <f t="shared" si="27"/>
        <v>48988.26470588235</v>
      </c>
      <c r="BC44" s="182">
        <v>45696590</v>
      </c>
      <c r="BD44" s="218">
        <v>89</v>
      </c>
      <c r="BE44" s="198">
        <f t="shared" si="28"/>
        <v>4.8554282596835786E-2</v>
      </c>
      <c r="BF44" s="218">
        <f t="shared" si="29"/>
        <v>513444.83146067418</v>
      </c>
      <c r="BG44" s="181">
        <v>555</v>
      </c>
      <c r="BH44" s="182">
        <v>4367207</v>
      </c>
      <c r="BI44" s="218">
        <v>146</v>
      </c>
      <c r="BJ44" s="198">
        <f t="shared" si="41"/>
        <v>0.26306306306306304</v>
      </c>
      <c r="BK44" s="182">
        <f t="shared" si="30"/>
        <v>29912.376712328769</v>
      </c>
      <c r="BL44" s="182">
        <v>16926150</v>
      </c>
      <c r="BM44" s="218">
        <v>28</v>
      </c>
      <c r="BN44" s="198">
        <f t="shared" si="31"/>
        <v>5.0450450450450449E-2</v>
      </c>
      <c r="BO44" s="182">
        <f t="shared" si="32"/>
        <v>604505.35714285716</v>
      </c>
      <c r="BP44" s="181">
        <f t="shared" si="0"/>
        <v>18284</v>
      </c>
      <c r="BQ44" s="182">
        <f t="shared" si="0"/>
        <v>234336260</v>
      </c>
      <c r="BR44" s="218">
        <f t="shared" si="0"/>
        <v>4750</v>
      </c>
      <c r="BS44" s="198">
        <f t="shared" si="35"/>
        <v>0.25978998031065414</v>
      </c>
      <c r="BT44" s="182">
        <f t="shared" si="1"/>
        <v>49333.94947368421</v>
      </c>
      <c r="BU44" s="182">
        <f t="shared" si="2"/>
        <v>167034961</v>
      </c>
      <c r="BV44" s="218">
        <f t="shared" si="2"/>
        <v>378</v>
      </c>
      <c r="BW44" s="198">
        <f t="shared" si="33"/>
        <v>2.0673813169984685E-2</v>
      </c>
      <c r="BX44" s="218">
        <f t="shared" si="3"/>
        <v>441891.4312169312</v>
      </c>
      <c r="BY44" s="69"/>
      <c r="BZ44" s="2">
        <v>39</v>
      </c>
      <c r="CA44" s="24" t="s">
        <v>7</v>
      </c>
      <c r="CB44" s="87">
        <f t="shared" si="4"/>
        <v>58477.502024291498</v>
      </c>
      <c r="CC44" s="87">
        <f t="shared" si="5"/>
        <v>279587.70270270272</v>
      </c>
      <c r="CD44" s="87">
        <f t="shared" si="6"/>
        <v>59589.320904373613</v>
      </c>
      <c r="CE44" s="87">
        <f t="shared" si="7"/>
        <v>536522.66578014183</v>
      </c>
      <c r="CG44" s="56" t="s">
        <v>48</v>
      </c>
      <c r="CH44" s="87">
        <f t="shared" si="8"/>
        <v>70721.564102564109</v>
      </c>
      <c r="CI44" s="87">
        <f t="shared" si="9"/>
        <v>36673</v>
      </c>
      <c r="CJ44" s="87">
        <f t="shared" si="10"/>
        <v>66976.00384615385</v>
      </c>
      <c r="CK44" s="87">
        <f t="shared" si="11"/>
        <v>625220.63636363635</v>
      </c>
      <c r="CL44" s="2"/>
    </row>
    <row r="45" spans="2:90" ht="13.5" customHeight="1">
      <c r="B45" s="282">
        <v>14</v>
      </c>
      <c r="C45" s="343" t="s">
        <v>107</v>
      </c>
      <c r="D45" s="54" t="s">
        <v>329</v>
      </c>
      <c r="E45" s="175">
        <v>2</v>
      </c>
      <c r="F45" s="176">
        <v>0</v>
      </c>
      <c r="G45" s="201">
        <v>0</v>
      </c>
      <c r="H45" s="194">
        <f t="shared" si="12"/>
        <v>0</v>
      </c>
      <c r="I45" s="176" t="str">
        <f t="shared" si="13"/>
        <v>-</v>
      </c>
      <c r="J45" s="176">
        <v>0</v>
      </c>
      <c r="K45" s="201">
        <v>0</v>
      </c>
      <c r="L45" s="194">
        <f t="shared" si="14"/>
        <v>0</v>
      </c>
      <c r="M45" s="176" t="str">
        <f t="shared" si="15"/>
        <v>-</v>
      </c>
      <c r="N45" s="175">
        <v>5</v>
      </c>
      <c r="O45" s="176">
        <v>14640</v>
      </c>
      <c r="P45" s="201">
        <v>1</v>
      </c>
      <c r="Q45" s="194">
        <f t="shared" si="36"/>
        <v>0.2</v>
      </c>
      <c r="R45" s="176">
        <f t="shared" si="16"/>
        <v>14640</v>
      </c>
      <c r="S45" s="176">
        <v>0</v>
      </c>
      <c r="T45" s="201">
        <v>0</v>
      </c>
      <c r="U45" s="194">
        <f t="shared" si="34"/>
        <v>0</v>
      </c>
      <c r="V45" s="201" t="str">
        <f t="shared" si="17"/>
        <v>-</v>
      </c>
      <c r="W45" s="175">
        <v>707</v>
      </c>
      <c r="X45" s="176">
        <v>6674445</v>
      </c>
      <c r="Y45" s="201">
        <v>142</v>
      </c>
      <c r="Z45" s="194">
        <f t="shared" si="37"/>
        <v>0.20084865629420084</v>
      </c>
      <c r="AA45" s="176">
        <f t="shared" si="18"/>
        <v>47003.133802816905</v>
      </c>
      <c r="AB45" s="176">
        <v>5818</v>
      </c>
      <c r="AC45" s="201">
        <v>2</v>
      </c>
      <c r="AD45" s="194">
        <f t="shared" si="19"/>
        <v>2.828854314002829E-3</v>
      </c>
      <c r="AE45" s="176">
        <f t="shared" si="20"/>
        <v>2909</v>
      </c>
      <c r="AF45" s="175">
        <v>510</v>
      </c>
      <c r="AG45" s="176">
        <v>5950240</v>
      </c>
      <c r="AH45" s="201">
        <v>159</v>
      </c>
      <c r="AI45" s="194">
        <f t="shared" si="38"/>
        <v>0.31176470588235294</v>
      </c>
      <c r="AJ45" s="176">
        <f t="shared" si="21"/>
        <v>37422.893081761009</v>
      </c>
      <c r="AK45" s="176">
        <v>1680616</v>
      </c>
      <c r="AL45" s="201">
        <v>6</v>
      </c>
      <c r="AM45" s="194">
        <f t="shared" si="22"/>
        <v>1.1764705882352941E-2</v>
      </c>
      <c r="AN45" s="201">
        <f t="shared" si="23"/>
        <v>280102.66666666669</v>
      </c>
      <c r="AO45" s="175">
        <v>285</v>
      </c>
      <c r="AP45" s="176">
        <v>2226153</v>
      </c>
      <c r="AQ45" s="201">
        <v>87</v>
      </c>
      <c r="AR45" s="194">
        <f t="shared" si="39"/>
        <v>0.30526315789473685</v>
      </c>
      <c r="AS45" s="176">
        <f t="shared" si="24"/>
        <v>25587.96551724138</v>
      </c>
      <c r="AT45" s="176">
        <v>1766249</v>
      </c>
      <c r="AU45" s="201">
        <v>4</v>
      </c>
      <c r="AV45" s="194">
        <f t="shared" si="25"/>
        <v>1.4035087719298246E-2</v>
      </c>
      <c r="AW45" s="176">
        <f t="shared" si="26"/>
        <v>441562.25</v>
      </c>
      <c r="AX45" s="175">
        <v>123</v>
      </c>
      <c r="AY45" s="176">
        <v>993108</v>
      </c>
      <c r="AZ45" s="201">
        <v>45</v>
      </c>
      <c r="BA45" s="194">
        <f t="shared" si="40"/>
        <v>0.36585365853658536</v>
      </c>
      <c r="BB45" s="176">
        <f t="shared" si="27"/>
        <v>22069.066666666666</v>
      </c>
      <c r="BC45" s="176">
        <v>1230757</v>
      </c>
      <c r="BD45" s="201">
        <v>3</v>
      </c>
      <c r="BE45" s="194">
        <f t="shared" si="28"/>
        <v>2.4390243902439025E-2</v>
      </c>
      <c r="BF45" s="201">
        <f t="shared" si="29"/>
        <v>410252.33333333331</v>
      </c>
      <c r="BG45" s="175">
        <v>22</v>
      </c>
      <c r="BH45" s="176">
        <v>308961</v>
      </c>
      <c r="BI45" s="201">
        <v>9</v>
      </c>
      <c r="BJ45" s="194">
        <f t="shared" si="41"/>
        <v>0.40909090909090912</v>
      </c>
      <c r="BK45" s="176">
        <f t="shared" si="30"/>
        <v>34329</v>
      </c>
      <c r="BL45" s="176">
        <v>0</v>
      </c>
      <c r="BM45" s="201">
        <v>0</v>
      </c>
      <c r="BN45" s="194">
        <f t="shared" si="31"/>
        <v>0</v>
      </c>
      <c r="BO45" s="176" t="str">
        <f t="shared" si="32"/>
        <v>-</v>
      </c>
      <c r="BP45" s="175">
        <f t="shared" si="0"/>
        <v>1654</v>
      </c>
      <c r="BQ45" s="176">
        <f t="shared" si="0"/>
        <v>16167547</v>
      </c>
      <c r="BR45" s="201">
        <f t="shared" si="0"/>
        <v>443</v>
      </c>
      <c r="BS45" s="194">
        <f t="shared" si="35"/>
        <v>0.2678355501813785</v>
      </c>
      <c r="BT45" s="176">
        <f t="shared" si="1"/>
        <v>36495.591422121899</v>
      </c>
      <c r="BU45" s="176">
        <f t="shared" si="2"/>
        <v>4683440</v>
      </c>
      <c r="BV45" s="201">
        <f t="shared" si="2"/>
        <v>15</v>
      </c>
      <c r="BW45" s="194">
        <f t="shared" si="33"/>
        <v>9.068923821039904E-3</v>
      </c>
      <c r="BX45" s="201">
        <f t="shared" si="3"/>
        <v>312229.33333333331</v>
      </c>
      <c r="BY45" s="69"/>
      <c r="BZ45" s="2">
        <v>40</v>
      </c>
      <c r="CA45" s="24" t="s">
        <v>40</v>
      </c>
      <c r="CB45" s="87">
        <f t="shared" si="4"/>
        <v>88017.96037296037</v>
      </c>
      <c r="CC45" s="87">
        <f t="shared" si="5"/>
        <v>182259.44444444444</v>
      </c>
      <c r="CD45" s="87">
        <f t="shared" si="6"/>
        <v>83624.736251402923</v>
      </c>
      <c r="CE45" s="87">
        <f t="shared" si="7"/>
        <v>501658.56934306567</v>
      </c>
      <c r="CG45" s="56" t="s">
        <v>49</v>
      </c>
      <c r="CH45" s="87">
        <f t="shared" si="8"/>
        <v>81411.655172413797</v>
      </c>
      <c r="CI45" s="87">
        <f t="shared" si="9"/>
        <v>1625</v>
      </c>
      <c r="CJ45" s="87">
        <f t="shared" si="10"/>
        <v>61312.045977011498</v>
      </c>
      <c r="CK45" s="87">
        <f t="shared" si="11"/>
        <v>221959.43137254901</v>
      </c>
      <c r="CL45" s="2"/>
    </row>
    <row r="46" spans="2:90" ht="13.5" customHeight="1">
      <c r="B46" s="283"/>
      <c r="C46" s="344"/>
      <c r="D46" s="49" t="s">
        <v>326</v>
      </c>
      <c r="E46" s="224">
        <v>23</v>
      </c>
      <c r="F46" s="212">
        <v>84333</v>
      </c>
      <c r="G46" s="209">
        <v>6</v>
      </c>
      <c r="H46" s="196">
        <f t="shared" si="12"/>
        <v>0.2608695652173913</v>
      </c>
      <c r="I46" s="212">
        <f t="shared" si="13"/>
        <v>14055.5</v>
      </c>
      <c r="J46" s="212">
        <v>0</v>
      </c>
      <c r="K46" s="209">
        <v>0</v>
      </c>
      <c r="L46" s="196">
        <f t="shared" si="14"/>
        <v>0</v>
      </c>
      <c r="M46" s="212" t="str">
        <f t="shared" si="15"/>
        <v>-</v>
      </c>
      <c r="N46" s="224">
        <v>56</v>
      </c>
      <c r="O46" s="212">
        <v>2165314</v>
      </c>
      <c r="P46" s="209">
        <v>22</v>
      </c>
      <c r="Q46" s="196">
        <f t="shared" si="36"/>
        <v>0.39285714285714285</v>
      </c>
      <c r="R46" s="212">
        <f t="shared" si="16"/>
        <v>98423.363636363632</v>
      </c>
      <c r="S46" s="212">
        <v>37474</v>
      </c>
      <c r="T46" s="209">
        <v>2</v>
      </c>
      <c r="U46" s="196">
        <f t="shared" si="34"/>
        <v>3.5714285714285712E-2</v>
      </c>
      <c r="V46" s="209">
        <f t="shared" si="17"/>
        <v>18737</v>
      </c>
      <c r="W46" s="224">
        <v>4558</v>
      </c>
      <c r="X46" s="212">
        <v>51051754</v>
      </c>
      <c r="Y46" s="209">
        <v>860</v>
      </c>
      <c r="Z46" s="196">
        <f t="shared" si="37"/>
        <v>0.18867924528301888</v>
      </c>
      <c r="AA46" s="212">
        <f t="shared" si="18"/>
        <v>59362.504651162788</v>
      </c>
      <c r="AB46" s="212">
        <v>18391268</v>
      </c>
      <c r="AC46" s="209">
        <v>49</v>
      </c>
      <c r="AD46" s="196">
        <f t="shared" si="19"/>
        <v>1.075032909170689E-2</v>
      </c>
      <c r="AE46" s="212">
        <f t="shared" si="20"/>
        <v>375332</v>
      </c>
      <c r="AF46" s="224">
        <v>3584</v>
      </c>
      <c r="AG46" s="212">
        <v>44861001</v>
      </c>
      <c r="AH46" s="209">
        <v>925</v>
      </c>
      <c r="AI46" s="196">
        <f t="shared" si="38"/>
        <v>0.25809151785714285</v>
      </c>
      <c r="AJ46" s="212">
        <f t="shared" si="21"/>
        <v>48498.379459459458</v>
      </c>
      <c r="AK46" s="212">
        <v>33092398</v>
      </c>
      <c r="AL46" s="209">
        <v>59</v>
      </c>
      <c r="AM46" s="196">
        <f t="shared" si="22"/>
        <v>1.6462053571428572E-2</v>
      </c>
      <c r="AN46" s="209">
        <f t="shared" si="23"/>
        <v>560888.10169491521</v>
      </c>
      <c r="AO46" s="224">
        <v>2564</v>
      </c>
      <c r="AP46" s="212">
        <v>36209702</v>
      </c>
      <c r="AQ46" s="209">
        <v>784</v>
      </c>
      <c r="AR46" s="196">
        <f t="shared" si="39"/>
        <v>0.30577223088923555</v>
      </c>
      <c r="AS46" s="212">
        <f t="shared" si="24"/>
        <v>46185.844387755104</v>
      </c>
      <c r="AT46" s="212">
        <v>41911999</v>
      </c>
      <c r="AU46" s="209">
        <v>84</v>
      </c>
      <c r="AV46" s="196">
        <f t="shared" si="25"/>
        <v>3.2761310452418098E-2</v>
      </c>
      <c r="AW46" s="212">
        <f t="shared" si="26"/>
        <v>498952.36904761905</v>
      </c>
      <c r="AX46" s="224">
        <v>1429</v>
      </c>
      <c r="AY46" s="212">
        <v>23050037</v>
      </c>
      <c r="AZ46" s="209">
        <v>439</v>
      </c>
      <c r="BA46" s="196">
        <f t="shared" si="40"/>
        <v>0.30720783764870541</v>
      </c>
      <c r="BB46" s="212">
        <f t="shared" si="27"/>
        <v>52505.779043280185</v>
      </c>
      <c r="BC46" s="212">
        <v>31039968</v>
      </c>
      <c r="BD46" s="209">
        <v>69</v>
      </c>
      <c r="BE46" s="196">
        <f t="shared" si="28"/>
        <v>4.8285514345696293E-2</v>
      </c>
      <c r="BF46" s="209">
        <f t="shared" si="29"/>
        <v>449854.60869565216</v>
      </c>
      <c r="BG46" s="224">
        <v>499</v>
      </c>
      <c r="BH46" s="212">
        <v>4394442</v>
      </c>
      <c r="BI46" s="209">
        <v>150</v>
      </c>
      <c r="BJ46" s="196">
        <f t="shared" si="41"/>
        <v>0.30060120240480964</v>
      </c>
      <c r="BK46" s="212">
        <f t="shared" si="30"/>
        <v>29296.28</v>
      </c>
      <c r="BL46" s="212">
        <v>21177566</v>
      </c>
      <c r="BM46" s="209">
        <v>36</v>
      </c>
      <c r="BN46" s="196">
        <f t="shared" si="31"/>
        <v>7.2144288577154311E-2</v>
      </c>
      <c r="BO46" s="212">
        <f t="shared" si="32"/>
        <v>588265.72222222225</v>
      </c>
      <c r="BP46" s="224">
        <f t="shared" si="0"/>
        <v>12713</v>
      </c>
      <c r="BQ46" s="212">
        <f t="shared" si="0"/>
        <v>161816583</v>
      </c>
      <c r="BR46" s="209">
        <f t="shared" si="0"/>
        <v>3186</v>
      </c>
      <c r="BS46" s="196">
        <f t="shared" si="35"/>
        <v>0.25060961220797606</v>
      </c>
      <c r="BT46" s="212">
        <f t="shared" si="1"/>
        <v>50789.887947269301</v>
      </c>
      <c r="BU46" s="212">
        <f t="shared" si="2"/>
        <v>145650673</v>
      </c>
      <c r="BV46" s="209">
        <f t="shared" si="2"/>
        <v>299</v>
      </c>
      <c r="BW46" s="196">
        <f t="shared" si="33"/>
        <v>2.3519232281916148E-2</v>
      </c>
      <c r="BX46" s="209">
        <f t="shared" si="3"/>
        <v>487125.99665551842</v>
      </c>
      <c r="BY46" s="69"/>
      <c r="BZ46" s="2">
        <v>41</v>
      </c>
      <c r="CA46" s="24" t="s">
        <v>11</v>
      </c>
      <c r="CB46" s="87">
        <f t="shared" si="4"/>
        <v>45727.571759259263</v>
      </c>
      <c r="CC46" s="87">
        <f t="shared" si="5"/>
        <v>186601.83333333334</v>
      </c>
      <c r="CD46" s="87">
        <f t="shared" si="6"/>
        <v>64458.207710754476</v>
      </c>
      <c r="CE46" s="87">
        <f t="shared" si="7"/>
        <v>378450.11068702291</v>
      </c>
      <c r="CG46" s="56" t="s">
        <v>27</v>
      </c>
      <c r="CH46" s="87">
        <f t="shared" si="8"/>
        <v>41425.625</v>
      </c>
      <c r="CI46" s="87">
        <f t="shared" si="9"/>
        <v>3681</v>
      </c>
      <c r="CJ46" s="87">
        <f t="shared" si="10"/>
        <v>60481.634469696968</v>
      </c>
      <c r="CK46" s="87">
        <f t="shared" si="11"/>
        <v>569972.96774193551</v>
      </c>
      <c r="CL46" s="2"/>
    </row>
    <row r="47" spans="2:90" ht="13.5" customHeight="1">
      <c r="B47" s="284"/>
      <c r="C47" s="345"/>
      <c r="D47" s="53" t="s">
        <v>67</v>
      </c>
      <c r="E47" s="181">
        <v>25</v>
      </c>
      <c r="F47" s="182">
        <v>84333</v>
      </c>
      <c r="G47" s="218">
        <v>6</v>
      </c>
      <c r="H47" s="198">
        <f t="shared" si="12"/>
        <v>0.24</v>
      </c>
      <c r="I47" s="182">
        <f t="shared" si="13"/>
        <v>14055.5</v>
      </c>
      <c r="J47" s="182">
        <v>0</v>
      </c>
      <c r="K47" s="218">
        <v>0</v>
      </c>
      <c r="L47" s="198">
        <f t="shared" si="14"/>
        <v>0</v>
      </c>
      <c r="M47" s="182" t="str">
        <f t="shared" si="15"/>
        <v>-</v>
      </c>
      <c r="N47" s="181">
        <v>61</v>
      </c>
      <c r="O47" s="182">
        <v>2179954</v>
      </c>
      <c r="P47" s="218">
        <v>23</v>
      </c>
      <c r="Q47" s="198">
        <f t="shared" si="36"/>
        <v>0.37704918032786883</v>
      </c>
      <c r="R47" s="182">
        <f t="shared" si="16"/>
        <v>94780.608695652176</v>
      </c>
      <c r="S47" s="182">
        <v>37474</v>
      </c>
      <c r="T47" s="218">
        <v>2</v>
      </c>
      <c r="U47" s="198">
        <f t="shared" si="34"/>
        <v>3.2786885245901641E-2</v>
      </c>
      <c r="V47" s="218">
        <f t="shared" si="17"/>
        <v>18737</v>
      </c>
      <c r="W47" s="181">
        <v>5265</v>
      </c>
      <c r="X47" s="182">
        <v>57726199</v>
      </c>
      <c r="Y47" s="218">
        <v>1002</v>
      </c>
      <c r="Z47" s="198">
        <f t="shared" si="37"/>
        <v>0.19031339031339031</v>
      </c>
      <c r="AA47" s="182">
        <f t="shared" si="18"/>
        <v>57610.977045908185</v>
      </c>
      <c r="AB47" s="182">
        <v>18397086</v>
      </c>
      <c r="AC47" s="218">
        <v>51</v>
      </c>
      <c r="AD47" s="198">
        <f t="shared" si="19"/>
        <v>9.6866096866096863E-3</v>
      </c>
      <c r="AE47" s="182">
        <f t="shared" si="20"/>
        <v>360727.17647058825</v>
      </c>
      <c r="AF47" s="181">
        <v>4094</v>
      </c>
      <c r="AG47" s="182">
        <v>50811241</v>
      </c>
      <c r="AH47" s="218">
        <v>1084</v>
      </c>
      <c r="AI47" s="198">
        <f t="shared" si="38"/>
        <v>0.26477772349780165</v>
      </c>
      <c r="AJ47" s="182">
        <f t="shared" si="21"/>
        <v>46873.838560885612</v>
      </c>
      <c r="AK47" s="182">
        <v>34773014</v>
      </c>
      <c r="AL47" s="218">
        <v>65</v>
      </c>
      <c r="AM47" s="198">
        <f t="shared" si="22"/>
        <v>1.5876893014167073E-2</v>
      </c>
      <c r="AN47" s="218">
        <f t="shared" si="23"/>
        <v>534969.4461538461</v>
      </c>
      <c r="AO47" s="181">
        <v>2849</v>
      </c>
      <c r="AP47" s="182">
        <v>38435855</v>
      </c>
      <c r="AQ47" s="218">
        <v>871</v>
      </c>
      <c r="AR47" s="198">
        <f t="shared" si="39"/>
        <v>0.30572130572130574</v>
      </c>
      <c r="AS47" s="182">
        <f t="shared" si="24"/>
        <v>44128.421354764636</v>
      </c>
      <c r="AT47" s="182">
        <v>43678248</v>
      </c>
      <c r="AU47" s="218">
        <v>88</v>
      </c>
      <c r="AV47" s="198">
        <f t="shared" si="25"/>
        <v>3.0888030888030889E-2</v>
      </c>
      <c r="AW47" s="182">
        <f t="shared" si="26"/>
        <v>496343.72727272729</v>
      </c>
      <c r="AX47" s="181">
        <v>1552</v>
      </c>
      <c r="AY47" s="182">
        <v>24043145</v>
      </c>
      <c r="AZ47" s="218">
        <v>484</v>
      </c>
      <c r="BA47" s="198">
        <f t="shared" si="40"/>
        <v>0.31185567010309279</v>
      </c>
      <c r="BB47" s="182">
        <f t="shared" si="27"/>
        <v>49675.919421487604</v>
      </c>
      <c r="BC47" s="182">
        <v>32270725</v>
      </c>
      <c r="BD47" s="218">
        <v>72</v>
      </c>
      <c r="BE47" s="198">
        <f t="shared" si="28"/>
        <v>4.6391752577319589E-2</v>
      </c>
      <c r="BF47" s="218">
        <f t="shared" si="29"/>
        <v>448204.51388888888</v>
      </c>
      <c r="BG47" s="181">
        <v>521</v>
      </c>
      <c r="BH47" s="182">
        <v>4703403</v>
      </c>
      <c r="BI47" s="218">
        <v>159</v>
      </c>
      <c r="BJ47" s="198">
        <f t="shared" si="41"/>
        <v>0.30518234165067176</v>
      </c>
      <c r="BK47" s="182">
        <f t="shared" si="30"/>
        <v>29581.150943396227</v>
      </c>
      <c r="BL47" s="182">
        <v>21177566</v>
      </c>
      <c r="BM47" s="218">
        <v>36</v>
      </c>
      <c r="BN47" s="198">
        <f t="shared" si="31"/>
        <v>6.9097888675623803E-2</v>
      </c>
      <c r="BO47" s="182">
        <f t="shared" si="32"/>
        <v>588265.72222222225</v>
      </c>
      <c r="BP47" s="181">
        <f t="shared" si="0"/>
        <v>14367</v>
      </c>
      <c r="BQ47" s="182">
        <f t="shared" si="0"/>
        <v>177984130</v>
      </c>
      <c r="BR47" s="218">
        <f t="shared" si="0"/>
        <v>3629</v>
      </c>
      <c r="BS47" s="198">
        <f t="shared" si="35"/>
        <v>0.25259274726804481</v>
      </c>
      <c r="BT47" s="182">
        <f t="shared" si="1"/>
        <v>49044.951777349132</v>
      </c>
      <c r="BU47" s="182">
        <f t="shared" si="2"/>
        <v>150334113</v>
      </c>
      <c r="BV47" s="218">
        <f t="shared" si="2"/>
        <v>314</v>
      </c>
      <c r="BW47" s="198">
        <f t="shared" si="33"/>
        <v>2.1855641400431544E-2</v>
      </c>
      <c r="BX47" s="218">
        <f t="shared" si="3"/>
        <v>478771.06050955417</v>
      </c>
      <c r="BY47" s="69"/>
      <c r="BZ47" s="2">
        <v>42</v>
      </c>
      <c r="CA47" s="24" t="s">
        <v>12</v>
      </c>
      <c r="CB47" s="87">
        <f t="shared" si="4"/>
        <v>44112.067031463746</v>
      </c>
      <c r="CC47" s="87">
        <f t="shared" si="5"/>
        <v>191317.58974358975</v>
      </c>
      <c r="CD47" s="87">
        <f t="shared" si="6"/>
        <v>55824.660429090407</v>
      </c>
      <c r="CE47" s="87">
        <f t="shared" si="7"/>
        <v>409840.41543798783</v>
      </c>
      <c r="CG47" s="56" t="s">
        <v>28</v>
      </c>
      <c r="CH47" s="87">
        <f t="shared" si="8"/>
        <v>95188.629032258061</v>
      </c>
      <c r="CI47" s="87">
        <f t="shared" si="9"/>
        <v>547944.75</v>
      </c>
      <c r="CJ47" s="87">
        <f t="shared" si="10"/>
        <v>52861.510763209393</v>
      </c>
      <c r="CK47" s="87">
        <f t="shared" si="11"/>
        <v>540951.9705882353</v>
      </c>
      <c r="CL47" s="2"/>
    </row>
    <row r="48" spans="2:90" ht="13.5" customHeight="1">
      <c r="B48" s="282">
        <v>15</v>
      </c>
      <c r="C48" s="343" t="s">
        <v>108</v>
      </c>
      <c r="D48" s="54" t="s">
        <v>329</v>
      </c>
      <c r="E48" s="175">
        <v>2</v>
      </c>
      <c r="F48" s="176">
        <v>0</v>
      </c>
      <c r="G48" s="201">
        <v>0</v>
      </c>
      <c r="H48" s="194">
        <f t="shared" si="12"/>
        <v>0</v>
      </c>
      <c r="I48" s="176" t="str">
        <f t="shared" si="13"/>
        <v>-</v>
      </c>
      <c r="J48" s="176">
        <v>0</v>
      </c>
      <c r="K48" s="201">
        <v>0</v>
      </c>
      <c r="L48" s="194">
        <f t="shared" si="14"/>
        <v>0</v>
      </c>
      <c r="M48" s="176" t="str">
        <f t="shared" si="15"/>
        <v>-</v>
      </c>
      <c r="N48" s="175">
        <v>10</v>
      </c>
      <c r="O48" s="176">
        <v>15732</v>
      </c>
      <c r="P48" s="201">
        <v>2</v>
      </c>
      <c r="Q48" s="194">
        <f t="shared" si="36"/>
        <v>0.2</v>
      </c>
      <c r="R48" s="176">
        <f t="shared" si="16"/>
        <v>7866</v>
      </c>
      <c r="S48" s="176">
        <v>0</v>
      </c>
      <c r="T48" s="201">
        <v>0</v>
      </c>
      <c r="U48" s="194">
        <f t="shared" si="34"/>
        <v>0</v>
      </c>
      <c r="V48" s="201" t="str">
        <f t="shared" si="17"/>
        <v>-</v>
      </c>
      <c r="W48" s="175">
        <v>954</v>
      </c>
      <c r="X48" s="176">
        <v>24243059</v>
      </c>
      <c r="Y48" s="201">
        <v>219</v>
      </c>
      <c r="Z48" s="194">
        <f t="shared" si="37"/>
        <v>0.22955974842767296</v>
      </c>
      <c r="AA48" s="176">
        <f t="shared" si="18"/>
        <v>110698.899543379</v>
      </c>
      <c r="AB48" s="176">
        <v>1091395</v>
      </c>
      <c r="AC48" s="201">
        <v>4</v>
      </c>
      <c r="AD48" s="194">
        <f t="shared" si="19"/>
        <v>4.1928721174004195E-3</v>
      </c>
      <c r="AE48" s="176">
        <f t="shared" si="20"/>
        <v>272848.75</v>
      </c>
      <c r="AF48" s="175">
        <v>693</v>
      </c>
      <c r="AG48" s="176">
        <v>7859044</v>
      </c>
      <c r="AH48" s="201">
        <v>162</v>
      </c>
      <c r="AI48" s="194">
        <f t="shared" si="38"/>
        <v>0.23376623376623376</v>
      </c>
      <c r="AJ48" s="176">
        <f t="shared" si="21"/>
        <v>48512.617283950618</v>
      </c>
      <c r="AK48" s="176">
        <v>1376306</v>
      </c>
      <c r="AL48" s="201">
        <v>5</v>
      </c>
      <c r="AM48" s="194">
        <f t="shared" si="22"/>
        <v>7.215007215007215E-3</v>
      </c>
      <c r="AN48" s="201">
        <f t="shared" si="23"/>
        <v>275261.2</v>
      </c>
      <c r="AO48" s="175">
        <v>327</v>
      </c>
      <c r="AP48" s="176">
        <v>6064211</v>
      </c>
      <c r="AQ48" s="201">
        <v>114</v>
      </c>
      <c r="AR48" s="194">
        <f t="shared" si="39"/>
        <v>0.34862385321100919</v>
      </c>
      <c r="AS48" s="176">
        <f t="shared" si="24"/>
        <v>53194.833333333336</v>
      </c>
      <c r="AT48" s="176">
        <v>1739897</v>
      </c>
      <c r="AU48" s="201">
        <v>6</v>
      </c>
      <c r="AV48" s="194">
        <f t="shared" si="25"/>
        <v>1.834862385321101E-2</v>
      </c>
      <c r="AW48" s="176">
        <f t="shared" si="26"/>
        <v>289982.83333333331</v>
      </c>
      <c r="AX48" s="175">
        <v>139</v>
      </c>
      <c r="AY48" s="176">
        <v>2368434</v>
      </c>
      <c r="AZ48" s="201">
        <v>45</v>
      </c>
      <c r="BA48" s="194">
        <f t="shared" si="40"/>
        <v>0.32374100719424459</v>
      </c>
      <c r="BB48" s="176">
        <f t="shared" si="27"/>
        <v>52631.866666666669</v>
      </c>
      <c r="BC48" s="176">
        <v>2642933</v>
      </c>
      <c r="BD48" s="201">
        <v>5</v>
      </c>
      <c r="BE48" s="194">
        <f t="shared" si="28"/>
        <v>3.5971223021582732E-2</v>
      </c>
      <c r="BF48" s="201">
        <f t="shared" si="29"/>
        <v>528586.6</v>
      </c>
      <c r="BG48" s="175">
        <v>23</v>
      </c>
      <c r="BH48" s="176">
        <v>208215</v>
      </c>
      <c r="BI48" s="201">
        <v>9</v>
      </c>
      <c r="BJ48" s="194">
        <f t="shared" si="41"/>
        <v>0.39130434782608697</v>
      </c>
      <c r="BK48" s="176">
        <f t="shared" si="30"/>
        <v>23135</v>
      </c>
      <c r="BL48" s="176">
        <v>0</v>
      </c>
      <c r="BM48" s="201">
        <v>0</v>
      </c>
      <c r="BN48" s="194">
        <f t="shared" si="31"/>
        <v>0</v>
      </c>
      <c r="BO48" s="176" t="str">
        <f t="shared" si="32"/>
        <v>-</v>
      </c>
      <c r="BP48" s="175">
        <f t="shared" si="0"/>
        <v>2148</v>
      </c>
      <c r="BQ48" s="176">
        <f t="shared" si="0"/>
        <v>40758695</v>
      </c>
      <c r="BR48" s="201">
        <f t="shared" si="0"/>
        <v>551</v>
      </c>
      <c r="BS48" s="194">
        <f t="shared" si="35"/>
        <v>0.2565176908752328</v>
      </c>
      <c r="BT48" s="176">
        <f t="shared" si="1"/>
        <v>73972.223230490024</v>
      </c>
      <c r="BU48" s="176">
        <f t="shared" si="2"/>
        <v>6850531</v>
      </c>
      <c r="BV48" s="201">
        <f t="shared" si="2"/>
        <v>20</v>
      </c>
      <c r="BW48" s="194">
        <f t="shared" si="33"/>
        <v>9.3109869646182501E-3</v>
      </c>
      <c r="BX48" s="201">
        <f t="shared" si="3"/>
        <v>342526.55</v>
      </c>
      <c r="BY48" s="69"/>
      <c r="BZ48" s="2">
        <v>43</v>
      </c>
      <c r="CA48" s="24" t="s">
        <v>8</v>
      </c>
      <c r="CB48" s="87">
        <f t="shared" si="4"/>
        <v>62253.745488199907</v>
      </c>
      <c r="CC48" s="87">
        <f t="shared" si="5"/>
        <v>267798.22352941177</v>
      </c>
      <c r="CD48" s="87">
        <f t="shared" si="6"/>
        <v>63430.270214943703</v>
      </c>
      <c r="CE48" s="87">
        <f t="shared" si="7"/>
        <v>509243.82191780821</v>
      </c>
      <c r="CG48" s="56" t="s">
        <v>29</v>
      </c>
      <c r="CH48" s="87">
        <f t="shared" si="8"/>
        <v>40594.400000000001</v>
      </c>
      <c r="CI48" s="87" t="str">
        <f t="shared" si="9"/>
        <v>-</v>
      </c>
      <c r="CJ48" s="87">
        <f t="shared" si="10"/>
        <v>39594.80909090909</v>
      </c>
      <c r="CK48" s="87">
        <f t="shared" si="11"/>
        <v>361627.3125</v>
      </c>
      <c r="CL48" s="2"/>
    </row>
    <row r="49" spans="2:90" ht="13.5" customHeight="1">
      <c r="B49" s="283"/>
      <c r="C49" s="344"/>
      <c r="D49" s="49" t="s">
        <v>326</v>
      </c>
      <c r="E49" s="224">
        <v>31</v>
      </c>
      <c r="F49" s="212">
        <v>85652</v>
      </c>
      <c r="G49" s="209">
        <v>5</v>
      </c>
      <c r="H49" s="196">
        <f t="shared" si="12"/>
        <v>0.16129032258064516</v>
      </c>
      <c r="I49" s="212">
        <f t="shared" si="13"/>
        <v>17130.400000000001</v>
      </c>
      <c r="J49" s="212">
        <v>122897</v>
      </c>
      <c r="K49" s="209">
        <v>2</v>
      </c>
      <c r="L49" s="196">
        <f t="shared" si="14"/>
        <v>6.4516129032258063E-2</v>
      </c>
      <c r="M49" s="212">
        <f t="shared" si="15"/>
        <v>61448.5</v>
      </c>
      <c r="N49" s="224">
        <v>118</v>
      </c>
      <c r="O49" s="212">
        <v>1579907</v>
      </c>
      <c r="P49" s="209">
        <v>34</v>
      </c>
      <c r="Q49" s="196">
        <f t="shared" si="36"/>
        <v>0.28813559322033899</v>
      </c>
      <c r="R49" s="212">
        <f t="shared" si="16"/>
        <v>46467.852941176468</v>
      </c>
      <c r="S49" s="212">
        <v>483159</v>
      </c>
      <c r="T49" s="209">
        <v>1</v>
      </c>
      <c r="U49" s="196">
        <f t="shared" si="34"/>
        <v>8.4745762711864406E-3</v>
      </c>
      <c r="V49" s="209">
        <f t="shared" si="17"/>
        <v>483159</v>
      </c>
      <c r="W49" s="224">
        <v>8187</v>
      </c>
      <c r="X49" s="212">
        <v>102339353</v>
      </c>
      <c r="Y49" s="209">
        <v>1600</v>
      </c>
      <c r="Z49" s="196">
        <f t="shared" si="37"/>
        <v>0.19543178209356296</v>
      </c>
      <c r="AA49" s="212">
        <f t="shared" si="18"/>
        <v>63962.095625000002</v>
      </c>
      <c r="AB49" s="212">
        <v>37057769</v>
      </c>
      <c r="AC49" s="209">
        <v>76</v>
      </c>
      <c r="AD49" s="196">
        <f t="shared" si="19"/>
        <v>9.2830096494442415E-3</v>
      </c>
      <c r="AE49" s="212">
        <f t="shared" si="20"/>
        <v>487602.2236842105</v>
      </c>
      <c r="AF49" s="224">
        <v>6368</v>
      </c>
      <c r="AG49" s="212">
        <v>112893734</v>
      </c>
      <c r="AH49" s="209">
        <v>1696</v>
      </c>
      <c r="AI49" s="196">
        <f t="shared" si="38"/>
        <v>0.26633165829145727</v>
      </c>
      <c r="AJ49" s="212">
        <f t="shared" si="21"/>
        <v>66564.701650943403</v>
      </c>
      <c r="AK49" s="212">
        <v>34496345</v>
      </c>
      <c r="AL49" s="209">
        <v>112</v>
      </c>
      <c r="AM49" s="196">
        <f t="shared" si="22"/>
        <v>1.7587939698492462E-2</v>
      </c>
      <c r="AN49" s="209">
        <f t="shared" si="23"/>
        <v>308003.08035714284</v>
      </c>
      <c r="AO49" s="224">
        <v>4135</v>
      </c>
      <c r="AP49" s="212">
        <v>74863727</v>
      </c>
      <c r="AQ49" s="209">
        <v>1219</v>
      </c>
      <c r="AR49" s="196">
        <f t="shared" si="39"/>
        <v>0.29480048367593714</v>
      </c>
      <c r="AS49" s="212">
        <f t="shared" si="24"/>
        <v>61414.050041017224</v>
      </c>
      <c r="AT49" s="212">
        <v>53276708</v>
      </c>
      <c r="AU49" s="209">
        <v>124</v>
      </c>
      <c r="AV49" s="196">
        <f t="shared" si="25"/>
        <v>2.9987908101571946E-2</v>
      </c>
      <c r="AW49" s="212">
        <f t="shared" si="26"/>
        <v>429650.87096774194</v>
      </c>
      <c r="AX49" s="224">
        <v>2158</v>
      </c>
      <c r="AY49" s="212">
        <v>33764843</v>
      </c>
      <c r="AZ49" s="209">
        <v>634</v>
      </c>
      <c r="BA49" s="196">
        <f t="shared" si="40"/>
        <v>0.29379054680259498</v>
      </c>
      <c r="BB49" s="212">
        <f t="shared" si="27"/>
        <v>53256.85015772871</v>
      </c>
      <c r="BC49" s="212">
        <v>52084751</v>
      </c>
      <c r="BD49" s="209">
        <v>103</v>
      </c>
      <c r="BE49" s="196">
        <f t="shared" si="28"/>
        <v>4.7729379054680263E-2</v>
      </c>
      <c r="BF49" s="209">
        <f t="shared" si="29"/>
        <v>505677.19417475729</v>
      </c>
      <c r="BG49" s="224">
        <v>632</v>
      </c>
      <c r="BH49" s="212">
        <v>5975111</v>
      </c>
      <c r="BI49" s="209">
        <v>171</v>
      </c>
      <c r="BJ49" s="196">
        <f t="shared" si="41"/>
        <v>0.27056962025316456</v>
      </c>
      <c r="BK49" s="212">
        <f t="shared" si="30"/>
        <v>34942.169590643272</v>
      </c>
      <c r="BL49" s="212">
        <v>22539113</v>
      </c>
      <c r="BM49" s="209">
        <v>49</v>
      </c>
      <c r="BN49" s="196">
        <f t="shared" si="31"/>
        <v>7.753164556962025E-2</v>
      </c>
      <c r="BO49" s="212">
        <f t="shared" si="32"/>
        <v>459981.89795918367</v>
      </c>
      <c r="BP49" s="224">
        <f t="shared" si="0"/>
        <v>21629</v>
      </c>
      <c r="BQ49" s="212">
        <f t="shared" si="0"/>
        <v>331502327</v>
      </c>
      <c r="BR49" s="209">
        <f t="shared" si="0"/>
        <v>5359</v>
      </c>
      <c r="BS49" s="196">
        <f t="shared" si="35"/>
        <v>0.24776919876092285</v>
      </c>
      <c r="BT49" s="212">
        <f t="shared" si="1"/>
        <v>61858.989923493187</v>
      </c>
      <c r="BU49" s="212">
        <f t="shared" si="2"/>
        <v>200060742</v>
      </c>
      <c r="BV49" s="209">
        <f t="shared" si="2"/>
        <v>467</v>
      </c>
      <c r="BW49" s="196">
        <f t="shared" si="33"/>
        <v>2.1591381940912664E-2</v>
      </c>
      <c r="BX49" s="209">
        <f t="shared" si="3"/>
        <v>428395.59314775158</v>
      </c>
      <c r="BY49" s="69"/>
      <c r="BZ49" s="2">
        <v>44</v>
      </c>
      <c r="CA49" s="24" t="s">
        <v>18</v>
      </c>
      <c r="CB49" s="87">
        <f t="shared" si="4"/>
        <v>58635.937533948942</v>
      </c>
      <c r="CC49" s="87">
        <f t="shared" si="5"/>
        <v>298565.27659574465</v>
      </c>
      <c r="CD49" s="87">
        <f t="shared" si="6"/>
        <v>69302.106604204746</v>
      </c>
      <c r="CE49" s="87">
        <f t="shared" si="7"/>
        <v>378782.61083743843</v>
      </c>
      <c r="CG49" s="56" t="s">
        <v>192</v>
      </c>
      <c r="CH49" s="28">
        <f t="shared" si="8"/>
        <v>60366.920273463031</v>
      </c>
      <c r="CI49" s="28">
        <f t="shared" si="9"/>
        <v>277074.76064735948</v>
      </c>
      <c r="CJ49" s="28">
        <f t="shared" si="10"/>
        <v>64167.583034143878</v>
      </c>
      <c r="CK49" s="28">
        <f t="shared" si="11"/>
        <v>429443.42735853122</v>
      </c>
      <c r="CL49" s="2"/>
    </row>
    <row r="50" spans="2:90" ht="13.5" customHeight="1">
      <c r="B50" s="284"/>
      <c r="C50" s="345"/>
      <c r="D50" s="53" t="s">
        <v>67</v>
      </c>
      <c r="E50" s="181">
        <v>33</v>
      </c>
      <c r="F50" s="182">
        <v>85652</v>
      </c>
      <c r="G50" s="218">
        <v>5</v>
      </c>
      <c r="H50" s="198">
        <f t="shared" si="12"/>
        <v>0.15151515151515152</v>
      </c>
      <c r="I50" s="182">
        <f t="shared" si="13"/>
        <v>17130.400000000001</v>
      </c>
      <c r="J50" s="182">
        <v>122897</v>
      </c>
      <c r="K50" s="218">
        <v>2</v>
      </c>
      <c r="L50" s="198">
        <f t="shared" si="14"/>
        <v>6.0606060606060608E-2</v>
      </c>
      <c r="M50" s="182">
        <f t="shared" si="15"/>
        <v>61448.5</v>
      </c>
      <c r="N50" s="181">
        <v>128</v>
      </c>
      <c r="O50" s="182">
        <v>1595639</v>
      </c>
      <c r="P50" s="218">
        <v>36</v>
      </c>
      <c r="Q50" s="198">
        <f t="shared" si="36"/>
        <v>0.28125</v>
      </c>
      <c r="R50" s="182">
        <f t="shared" si="16"/>
        <v>44323.305555555555</v>
      </c>
      <c r="S50" s="182">
        <v>483159</v>
      </c>
      <c r="T50" s="218">
        <v>1</v>
      </c>
      <c r="U50" s="198">
        <f t="shared" si="34"/>
        <v>7.8125E-3</v>
      </c>
      <c r="V50" s="218">
        <f t="shared" si="17"/>
        <v>483159</v>
      </c>
      <c r="W50" s="181">
        <v>9141</v>
      </c>
      <c r="X50" s="182">
        <v>126582412</v>
      </c>
      <c r="Y50" s="218">
        <v>1819</v>
      </c>
      <c r="Z50" s="198">
        <f t="shared" si="37"/>
        <v>0.19899354556394266</v>
      </c>
      <c r="AA50" s="182">
        <f t="shared" si="18"/>
        <v>69589.011544804831</v>
      </c>
      <c r="AB50" s="182">
        <v>38149164</v>
      </c>
      <c r="AC50" s="218">
        <v>80</v>
      </c>
      <c r="AD50" s="198">
        <f t="shared" si="19"/>
        <v>8.7517777048462964E-3</v>
      </c>
      <c r="AE50" s="182">
        <f t="shared" si="20"/>
        <v>476864.55</v>
      </c>
      <c r="AF50" s="181">
        <v>7061</v>
      </c>
      <c r="AG50" s="182">
        <v>120752778</v>
      </c>
      <c r="AH50" s="218">
        <v>1858</v>
      </c>
      <c r="AI50" s="198">
        <f t="shared" si="38"/>
        <v>0.26313553321059341</v>
      </c>
      <c r="AJ50" s="182">
        <f t="shared" si="21"/>
        <v>64990.7308934338</v>
      </c>
      <c r="AK50" s="182">
        <v>35872651</v>
      </c>
      <c r="AL50" s="218">
        <v>117</v>
      </c>
      <c r="AM50" s="198">
        <f t="shared" si="22"/>
        <v>1.6569890950290326E-2</v>
      </c>
      <c r="AN50" s="218">
        <f t="shared" si="23"/>
        <v>306603.85470085469</v>
      </c>
      <c r="AO50" s="181">
        <v>4462</v>
      </c>
      <c r="AP50" s="182">
        <v>80927938</v>
      </c>
      <c r="AQ50" s="218">
        <v>1333</v>
      </c>
      <c r="AR50" s="198">
        <f t="shared" si="39"/>
        <v>0.29874495741819812</v>
      </c>
      <c r="AS50" s="182">
        <f t="shared" si="24"/>
        <v>60711.131282820708</v>
      </c>
      <c r="AT50" s="182">
        <v>55016605</v>
      </c>
      <c r="AU50" s="218">
        <v>130</v>
      </c>
      <c r="AV50" s="198">
        <f t="shared" si="25"/>
        <v>2.9134917077543704E-2</v>
      </c>
      <c r="AW50" s="182">
        <f t="shared" si="26"/>
        <v>423204.65384615387</v>
      </c>
      <c r="AX50" s="181">
        <v>2297</v>
      </c>
      <c r="AY50" s="182">
        <v>36133277</v>
      </c>
      <c r="AZ50" s="218">
        <v>679</v>
      </c>
      <c r="BA50" s="198">
        <f t="shared" si="40"/>
        <v>0.2956029603831084</v>
      </c>
      <c r="BB50" s="182">
        <f t="shared" si="27"/>
        <v>53215.43004418262</v>
      </c>
      <c r="BC50" s="182">
        <v>54727684</v>
      </c>
      <c r="BD50" s="218">
        <v>108</v>
      </c>
      <c r="BE50" s="198">
        <f t="shared" si="28"/>
        <v>4.7017849368741836E-2</v>
      </c>
      <c r="BF50" s="218">
        <f t="shared" si="29"/>
        <v>506737.81481481483</v>
      </c>
      <c r="BG50" s="181">
        <v>655</v>
      </c>
      <c r="BH50" s="182">
        <v>6183326</v>
      </c>
      <c r="BI50" s="218">
        <v>180</v>
      </c>
      <c r="BJ50" s="198">
        <f t="shared" si="41"/>
        <v>0.27480916030534353</v>
      </c>
      <c r="BK50" s="182">
        <f t="shared" si="30"/>
        <v>34351.811111111114</v>
      </c>
      <c r="BL50" s="182">
        <v>22539113</v>
      </c>
      <c r="BM50" s="218">
        <v>49</v>
      </c>
      <c r="BN50" s="198">
        <f t="shared" si="31"/>
        <v>7.4809160305343514E-2</v>
      </c>
      <c r="BO50" s="182">
        <f t="shared" si="32"/>
        <v>459981.89795918367</v>
      </c>
      <c r="BP50" s="181">
        <f t="shared" si="0"/>
        <v>23777</v>
      </c>
      <c r="BQ50" s="182">
        <f t="shared" si="0"/>
        <v>372261022</v>
      </c>
      <c r="BR50" s="218">
        <f t="shared" si="0"/>
        <v>5910</v>
      </c>
      <c r="BS50" s="198">
        <f t="shared" si="35"/>
        <v>0.24855953232115069</v>
      </c>
      <c r="BT50" s="182">
        <f t="shared" si="1"/>
        <v>62988.32859560068</v>
      </c>
      <c r="BU50" s="182">
        <f t="shared" si="2"/>
        <v>206911273</v>
      </c>
      <c r="BV50" s="218">
        <f t="shared" si="2"/>
        <v>487</v>
      </c>
      <c r="BW50" s="198">
        <f t="shared" si="33"/>
        <v>2.0481978382470456E-2</v>
      </c>
      <c r="BX50" s="218">
        <f t="shared" si="3"/>
        <v>424869.14373716631</v>
      </c>
      <c r="BY50" s="69"/>
      <c r="BZ50" s="2">
        <v>45</v>
      </c>
      <c r="CA50" s="24" t="s">
        <v>41</v>
      </c>
      <c r="CB50" s="87">
        <f t="shared" si="4"/>
        <v>49564.512195121948</v>
      </c>
      <c r="CC50" s="87">
        <f t="shared" si="5"/>
        <v>453244.71428571426</v>
      </c>
      <c r="CD50" s="87">
        <f t="shared" si="6"/>
        <v>53112.574118350269</v>
      </c>
      <c r="CE50" s="87">
        <f t="shared" si="7"/>
        <v>375171.44845360826</v>
      </c>
    </row>
    <row r="51" spans="2:90" ht="13.5" customHeight="1">
      <c r="B51" s="282">
        <v>16</v>
      </c>
      <c r="C51" s="343" t="s">
        <v>54</v>
      </c>
      <c r="D51" s="54" t="s">
        <v>329</v>
      </c>
      <c r="E51" s="175">
        <v>2</v>
      </c>
      <c r="F51" s="176">
        <v>0</v>
      </c>
      <c r="G51" s="201">
        <v>0</v>
      </c>
      <c r="H51" s="194">
        <f t="shared" si="12"/>
        <v>0</v>
      </c>
      <c r="I51" s="176" t="str">
        <f t="shared" si="13"/>
        <v>-</v>
      </c>
      <c r="J51" s="176">
        <v>0</v>
      </c>
      <c r="K51" s="201">
        <v>0</v>
      </c>
      <c r="L51" s="194">
        <f t="shared" si="14"/>
        <v>0</v>
      </c>
      <c r="M51" s="176" t="str">
        <f t="shared" si="15"/>
        <v>-</v>
      </c>
      <c r="N51" s="175">
        <v>6</v>
      </c>
      <c r="O51" s="176">
        <v>11153</v>
      </c>
      <c r="P51" s="201">
        <v>2</v>
      </c>
      <c r="Q51" s="194">
        <f t="shared" si="36"/>
        <v>0.33333333333333331</v>
      </c>
      <c r="R51" s="176">
        <f t="shared" si="16"/>
        <v>5576.5</v>
      </c>
      <c r="S51" s="176">
        <v>0</v>
      </c>
      <c r="T51" s="201">
        <v>0</v>
      </c>
      <c r="U51" s="194">
        <f t="shared" si="34"/>
        <v>0</v>
      </c>
      <c r="V51" s="201" t="str">
        <f t="shared" si="17"/>
        <v>-</v>
      </c>
      <c r="W51" s="175">
        <v>647</v>
      </c>
      <c r="X51" s="176">
        <v>6297409</v>
      </c>
      <c r="Y51" s="201">
        <v>132</v>
      </c>
      <c r="Z51" s="194">
        <f t="shared" si="37"/>
        <v>0.20401854714064915</v>
      </c>
      <c r="AA51" s="176">
        <f t="shared" si="18"/>
        <v>47707.643939393936</v>
      </c>
      <c r="AB51" s="176">
        <v>11868</v>
      </c>
      <c r="AC51" s="201">
        <v>2</v>
      </c>
      <c r="AD51" s="194">
        <f t="shared" si="19"/>
        <v>3.0911901081916537E-3</v>
      </c>
      <c r="AE51" s="176">
        <f t="shared" si="20"/>
        <v>5934</v>
      </c>
      <c r="AF51" s="175">
        <v>463</v>
      </c>
      <c r="AG51" s="176">
        <v>7952449</v>
      </c>
      <c r="AH51" s="201">
        <v>118</v>
      </c>
      <c r="AI51" s="194">
        <f t="shared" si="38"/>
        <v>0.25485961123110151</v>
      </c>
      <c r="AJ51" s="176">
        <f t="shared" si="21"/>
        <v>67393.635593220344</v>
      </c>
      <c r="AK51" s="176">
        <v>2715</v>
      </c>
      <c r="AL51" s="201">
        <v>1</v>
      </c>
      <c r="AM51" s="194">
        <f t="shared" si="22"/>
        <v>2.1598272138228943E-3</v>
      </c>
      <c r="AN51" s="201">
        <f t="shared" si="23"/>
        <v>2715</v>
      </c>
      <c r="AO51" s="175">
        <v>287</v>
      </c>
      <c r="AP51" s="176">
        <v>2698297</v>
      </c>
      <c r="AQ51" s="201">
        <v>94</v>
      </c>
      <c r="AR51" s="194">
        <f t="shared" si="39"/>
        <v>0.32752613240418116</v>
      </c>
      <c r="AS51" s="176">
        <f t="shared" si="24"/>
        <v>28705.287234042553</v>
      </c>
      <c r="AT51" s="176">
        <v>7878</v>
      </c>
      <c r="AU51" s="201">
        <v>3</v>
      </c>
      <c r="AV51" s="194">
        <f t="shared" si="25"/>
        <v>1.0452961672473868E-2</v>
      </c>
      <c r="AW51" s="176">
        <f t="shared" si="26"/>
        <v>2626</v>
      </c>
      <c r="AX51" s="175">
        <v>96</v>
      </c>
      <c r="AY51" s="176">
        <v>757051</v>
      </c>
      <c r="AZ51" s="201">
        <v>31</v>
      </c>
      <c r="BA51" s="194">
        <f t="shared" si="40"/>
        <v>0.32291666666666669</v>
      </c>
      <c r="BB51" s="176">
        <f t="shared" si="27"/>
        <v>24421</v>
      </c>
      <c r="BC51" s="176">
        <v>0</v>
      </c>
      <c r="BD51" s="201">
        <v>0</v>
      </c>
      <c r="BE51" s="194">
        <f t="shared" si="28"/>
        <v>0</v>
      </c>
      <c r="BF51" s="201" t="str">
        <f t="shared" si="29"/>
        <v>-</v>
      </c>
      <c r="BG51" s="175">
        <v>12</v>
      </c>
      <c r="BH51" s="176">
        <v>204197</v>
      </c>
      <c r="BI51" s="201">
        <v>5</v>
      </c>
      <c r="BJ51" s="194">
        <f t="shared" si="41"/>
        <v>0.41666666666666669</v>
      </c>
      <c r="BK51" s="176">
        <f t="shared" si="30"/>
        <v>40839.4</v>
      </c>
      <c r="BL51" s="176">
        <v>437587</v>
      </c>
      <c r="BM51" s="201">
        <v>1</v>
      </c>
      <c r="BN51" s="194">
        <f t="shared" si="31"/>
        <v>8.3333333333333329E-2</v>
      </c>
      <c r="BO51" s="176">
        <f t="shared" si="32"/>
        <v>437587</v>
      </c>
      <c r="BP51" s="175">
        <f t="shared" si="0"/>
        <v>1513</v>
      </c>
      <c r="BQ51" s="176">
        <f t="shared" si="0"/>
        <v>17920556</v>
      </c>
      <c r="BR51" s="201">
        <f t="shared" si="0"/>
        <v>382</v>
      </c>
      <c r="BS51" s="194">
        <f t="shared" si="35"/>
        <v>0.25247851949768674</v>
      </c>
      <c r="BT51" s="176">
        <f t="shared" si="1"/>
        <v>46912.450261780104</v>
      </c>
      <c r="BU51" s="176">
        <f t="shared" si="2"/>
        <v>460048</v>
      </c>
      <c r="BV51" s="201">
        <f t="shared" si="2"/>
        <v>7</v>
      </c>
      <c r="BW51" s="194">
        <f t="shared" si="33"/>
        <v>4.626569729015202E-3</v>
      </c>
      <c r="BX51" s="201">
        <f t="shared" si="3"/>
        <v>65721.142857142855</v>
      </c>
      <c r="BY51" s="69"/>
      <c r="BZ51" s="2">
        <v>46</v>
      </c>
      <c r="CA51" s="24" t="s">
        <v>21</v>
      </c>
      <c r="CB51" s="87">
        <f t="shared" si="4"/>
        <v>38793.569498069497</v>
      </c>
      <c r="CC51" s="87">
        <f t="shared" si="5"/>
        <v>177267.8125</v>
      </c>
      <c r="CD51" s="87">
        <f t="shared" si="6"/>
        <v>57438.314177455002</v>
      </c>
      <c r="CE51" s="87">
        <f t="shared" si="7"/>
        <v>618036</v>
      </c>
    </row>
    <row r="52" spans="2:90" ht="13.5" customHeight="1">
      <c r="B52" s="283"/>
      <c r="C52" s="344"/>
      <c r="D52" s="49" t="s">
        <v>326</v>
      </c>
      <c r="E52" s="224">
        <v>16</v>
      </c>
      <c r="F52" s="212">
        <v>8106</v>
      </c>
      <c r="G52" s="209">
        <v>1</v>
      </c>
      <c r="H52" s="196">
        <f t="shared" si="12"/>
        <v>6.25E-2</v>
      </c>
      <c r="I52" s="212">
        <f t="shared" si="13"/>
        <v>8106</v>
      </c>
      <c r="J52" s="212">
        <v>0</v>
      </c>
      <c r="K52" s="209">
        <v>0</v>
      </c>
      <c r="L52" s="196">
        <f t="shared" si="14"/>
        <v>0</v>
      </c>
      <c r="M52" s="212" t="str">
        <f t="shared" si="15"/>
        <v>-</v>
      </c>
      <c r="N52" s="224">
        <v>53</v>
      </c>
      <c r="O52" s="212">
        <v>660446</v>
      </c>
      <c r="P52" s="209">
        <v>19</v>
      </c>
      <c r="Q52" s="196">
        <f t="shared" si="36"/>
        <v>0.35849056603773582</v>
      </c>
      <c r="R52" s="212">
        <f t="shared" si="16"/>
        <v>34760.315789473687</v>
      </c>
      <c r="S52" s="212">
        <v>3848262</v>
      </c>
      <c r="T52" s="209">
        <v>2</v>
      </c>
      <c r="U52" s="196">
        <f t="shared" si="34"/>
        <v>3.7735849056603772E-2</v>
      </c>
      <c r="V52" s="209">
        <f t="shared" si="17"/>
        <v>1924131</v>
      </c>
      <c r="W52" s="224">
        <v>4980</v>
      </c>
      <c r="X52" s="212">
        <v>61729989</v>
      </c>
      <c r="Y52" s="209">
        <v>1171</v>
      </c>
      <c r="Z52" s="196">
        <f t="shared" si="37"/>
        <v>0.23514056224899599</v>
      </c>
      <c r="AA52" s="212">
        <f t="shared" si="18"/>
        <v>52715.618274978653</v>
      </c>
      <c r="AB52" s="212">
        <v>12476175</v>
      </c>
      <c r="AC52" s="209">
        <v>37</v>
      </c>
      <c r="AD52" s="196">
        <f t="shared" si="19"/>
        <v>7.4297188755020078E-3</v>
      </c>
      <c r="AE52" s="212">
        <f t="shared" si="20"/>
        <v>337193.91891891893</v>
      </c>
      <c r="AF52" s="224">
        <v>3849</v>
      </c>
      <c r="AG52" s="212">
        <v>66162061</v>
      </c>
      <c r="AH52" s="209">
        <v>1136</v>
      </c>
      <c r="AI52" s="196">
        <f t="shared" si="38"/>
        <v>0.29514159521953753</v>
      </c>
      <c r="AJ52" s="212">
        <f t="shared" si="21"/>
        <v>58241.250880281688</v>
      </c>
      <c r="AK52" s="212">
        <v>15269048</v>
      </c>
      <c r="AL52" s="209">
        <v>44</v>
      </c>
      <c r="AM52" s="196">
        <f t="shared" si="22"/>
        <v>1.1431540659911666E-2</v>
      </c>
      <c r="AN52" s="209">
        <f t="shared" si="23"/>
        <v>347023.81818181818</v>
      </c>
      <c r="AO52" s="224">
        <v>2704</v>
      </c>
      <c r="AP52" s="212">
        <v>51511032</v>
      </c>
      <c r="AQ52" s="209">
        <v>830</v>
      </c>
      <c r="AR52" s="196">
        <f t="shared" si="39"/>
        <v>0.30695266272189348</v>
      </c>
      <c r="AS52" s="212">
        <f t="shared" si="24"/>
        <v>62061.4843373494</v>
      </c>
      <c r="AT52" s="212">
        <v>27465501</v>
      </c>
      <c r="AU52" s="209">
        <v>54</v>
      </c>
      <c r="AV52" s="196">
        <f t="shared" si="25"/>
        <v>1.9970414201183433E-2</v>
      </c>
      <c r="AW52" s="212">
        <f t="shared" si="26"/>
        <v>508620.38888888888</v>
      </c>
      <c r="AX52" s="224">
        <v>1600</v>
      </c>
      <c r="AY52" s="212">
        <v>22842535</v>
      </c>
      <c r="AZ52" s="209">
        <v>514</v>
      </c>
      <c r="BA52" s="196">
        <f t="shared" si="40"/>
        <v>0.32124999999999998</v>
      </c>
      <c r="BB52" s="212">
        <f t="shared" si="27"/>
        <v>44440.729571984433</v>
      </c>
      <c r="BC52" s="212">
        <v>25682653</v>
      </c>
      <c r="BD52" s="209">
        <v>51</v>
      </c>
      <c r="BE52" s="196">
        <f t="shared" si="28"/>
        <v>3.1875000000000001E-2</v>
      </c>
      <c r="BF52" s="209">
        <f t="shared" si="29"/>
        <v>503581.43137254904</v>
      </c>
      <c r="BG52" s="224">
        <v>592</v>
      </c>
      <c r="BH52" s="212">
        <v>4980186</v>
      </c>
      <c r="BI52" s="209">
        <v>156</v>
      </c>
      <c r="BJ52" s="196">
        <f t="shared" si="41"/>
        <v>0.26351351351351349</v>
      </c>
      <c r="BK52" s="212">
        <f t="shared" si="30"/>
        <v>31924.26923076923</v>
      </c>
      <c r="BL52" s="212">
        <v>16777170</v>
      </c>
      <c r="BM52" s="209">
        <v>32</v>
      </c>
      <c r="BN52" s="196">
        <f t="shared" si="31"/>
        <v>5.4054054054054057E-2</v>
      </c>
      <c r="BO52" s="212">
        <f t="shared" si="32"/>
        <v>524286.5625</v>
      </c>
      <c r="BP52" s="224">
        <f t="shared" si="0"/>
        <v>13794</v>
      </c>
      <c r="BQ52" s="212">
        <f t="shared" si="0"/>
        <v>207894355</v>
      </c>
      <c r="BR52" s="209">
        <f t="shared" si="0"/>
        <v>3827</v>
      </c>
      <c r="BS52" s="196">
        <f t="shared" si="35"/>
        <v>0.27743946643468176</v>
      </c>
      <c r="BT52" s="212">
        <f t="shared" si="1"/>
        <v>54323.06114449961</v>
      </c>
      <c r="BU52" s="212">
        <f t="shared" si="2"/>
        <v>101518809</v>
      </c>
      <c r="BV52" s="209">
        <f t="shared" si="2"/>
        <v>220</v>
      </c>
      <c r="BW52" s="196">
        <f t="shared" si="33"/>
        <v>1.5948963317384369E-2</v>
      </c>
      <c r="BX52" s="209">
        <f t="shared" si="3"/>
        <v>461449.13181818184</v>
      </c>
      <c r="BY52" s="69"/>
      <c r="BZ52" s="2">
        <v>47</v>
      </c>
      <c r="CA52" s="24" t="s">
        <v>13</v>
      </c>
      <c r="CB52" s="87">
        <f t="shared" si="4"/>
        <v>56442.960330578513</v>
      </c>
      <c r="CC52" s="87">
        <f t="shared" si="5"/>
        <v>330274.89655172412</v>
      </c>
      <c r="CD52" s="87">
        <f t="shared" si="6"/>
        <v>61336.661054267584</v>
      </c>
      <c r="CE52" s="87">
        <f t="shared" si="7"/>
        <v>406551.61608300905</v>
      </c>
    </row>
    <row r="53" spans="2:90" ht="13.5" customHeight="1">
      <c r="B53" s="284"/>
      <c r="C53" s="345"/>
      <c r="D53" s="53" t="s">
        <v>67</v>
      </c>
      <c r="E53" s="181">
        <v>18</v>
      </c>
      <c r="F53" s="182">
        <v>8106</v>
      </c>
      <c r="G53" s="218">
        <v>1</v>
      </c>
      <c r="H53" s="198">
        <f t="shared" si="12"/>
        <v>5.5555555555555552E-2</v>
      </c>
      <c r="I53" s="182">
        <f t="shared" si="13"/>
        <v>8106</v>
      </c>
      <c r="J53" s="182">
        <v>0</v>
      </c>
      <c r="K53" s="218">
        <v>0</v>
      </c>
      <c r="L53" s="198">
        <f t="shared" si="14"/>
        <v>0</v>
      </c>
      <c r="M53" s="182" t="str">
        <f t="shared" si="15"/>
        <v>-</v>
      </c>
      <c r="N53" s="181">
        <v>59</v>
      </c>
      <c r="O53" s="182">
        <v>671599</v>
      </c>
      <c r="P53" s="218">
        <v>21</v>
      </c>
      <c r="Q53" s="198">
        <f t="shared" si="36"/>
        <v>0.3559322033898305</v>
      </c>
      <c r="R53" s="182">
        <f t="shared" si="16"/>
        <v>31980.904761904763</v>
      </c>
      <c r="S53" s="182">
        <v>3848262</v>
      </c>
      <c r="T53" s="218">
        <v>2</v>
      </c>
      <c r="U53" s="198">
        <f t="shared" si="34"/>
        <v>3.3898305084745763E-2</v>
      </c>
      <c r="V53" s="218">
        <f t="shared" si="17"/>
        <v>1924131</v>
      </c>
      <c r="W53" s="181">
        <v>5627</v>
      </c>
      <c r="X53" s="182">
        <v>68027398</v>
      </c>
      <c r="Y53" s="218">
        <v>1303</v>
      </c>
      <c r="Z53" s="198">
        <f t="shared" si="37"/>
        <v>0.23156211124933357</v>
      </c>
      <c r="AA53" s="182">
        <f t="shared" si="18"/>
        <v>52208.287029930929</v>
      </c>
      <c r="AB53" s="182">
        <v>12488043</v>
      </c>
      <c r="AC53" s="218">
        <v>39</v>
      </c>
      <c r="AD53" s="198">
        <f t="shared" si="19"/>
        <v>6.9308690243468987E-3</v>
      </c>
      <c r="AE53" s="182">
        <f t="shared" si="20"/>
        <v>320206.23076923075</v>
      </c>
      <c r="AF53" s="181">
        <v>4312</v>
      </c>
      <c r="AG53" s="182">
        <v>74114510</v>
      </c>
      <c r="AH53" s="218">
        <v>1254</v>
      </c>
      <c r="AI53" s="198">
        <f t="shared" si="38"/>
        <v>0.29081632653061223</v>
      </c>
      <c r="AJ53" s="182">
        <f t="shared" si="21"/>
        <v>59102.480063795854</v>
      </c>
      <c r="AK53" s="182">
        <v>15271763</v>
      </c>
      <c r="AL53" s="218">
        <v>45</v>
      </c>
      <c r="AM53" s="198">
        <f t="shared" si="22"/>
        <v>1.0435992578849721E-2</v>
      </c>
      <c r="AN53" s="218">
        <f t="shared" si="23"/>
        <v>339372.51111111109</v>
      </c>
      <c r="AO53" s="181">
        <v>2991</v>
      </c>
      <c r="AP53" s="182">
        <v>54209329</v>
      </c>
      <c r="AQ53" s="218">
        <v>924</v>
      </c>
      <c r="AR53" s="198">
        <f t="shared" si="39"/>
        <v>0.30892678034102306</v>
      </c>
      <c r="AS53" s="182">
        <f t="shared" si="24"/>
        <v>58668.104978354975</v>
      </c>
      <c r="AT53" s="182">
        <v>27473379</v>
      </c>
      <c r="AU53" s="218">
        <v>57</v>
      </c>
      <c r="AV53" s="198">
        <f t="shared" si="25"/>
        <v>1.9057171514543631E-2</v>
      </c>
      <c r="AW53" s="182">
        <f t="shared" si="26"/>
        <v>481989.10526315792</v>
      </c>
      <c r="AX53" s="181">
        <v>1696</v>
      </c>
      <c r="AY53" s="182">
        <v>23599586</v>
      </c>
      <c r="AZ53" s="218">
        <v>545</v>
      </c>
      <c r="BA53" s="198">
        <f t="shared" si="40"/>
        <v>0.32134433962264153</v>
      </c>
      <c r="BB53" s="182">
        <f t="shared" si="27"/>
        <v>43301.992660550459</v>
      </c>
      <c r="BC53" s="182">
        <v>25682653</v>
      </c>
      <c r="BD53" s="218">
        <v>51</v>
      </c>
      <c r="BE53" s="198">
        <f t="shared" si="28"/>
        <v>3.0070754716981132E-2</v>
      </c>
      <c r="BF53" s="218">
        <f t="shared" si="29"/>
        <v>503581.43137254904</v>
      </c>
      <c r="BG53" s="181">
        <v>604</v>
      </c>
      <c r="BH53" s="182">
        <v>5184383</v>
      </c>
      <c r="BI53" s="218">
        <v>161</v>
      </c>
      <c r="BJ53" s="198">
        <f t="shared" si="41"/>
        <v>0.26655629139072845</v>
      </c>
      <c r="BK53" s="182">
        <f t="shared" si="30"/>
        <v>32201.136645962732</v>
      </c>
      <c r="BL53" s="182">
        <v>17214757</v>
      </c>
      <c r="BM53" s="218">
        <v>33</v>
      </c>
      <c r="BN53" s="198">
        <f t="shared" si="31"/>
        <v>5.4635761589403975E-2</v>
      </c>
      <c r="BO53" s="182">
        <f t="shared" si="32"/>
        <v>521659.30303030304</v>
      </c>
      <c r="BP53" s="181">
        <f t="shared" si="0"/>
        <v>15307</v>
      </c>
      <c r="BQ53" s="182">
        <f t="shared" si="0"/>
        <v>225814911</v>
      </c>
      <c r="BR53" s="218">
        <f t="shared" si="0"/>
        <v>4209</v>
      </c>
      <c r="BS53" s="198">
        <f t="shared" si="35"/>
        <v>0.27497223492519762</v>
      </c>
      <c r="BT53" s="182">
        <f t="shared" si="1"/>
        <v>53650.489665003566</v>
      </c>
      <c r="BU53" s="182">
        <f t="shared" si="2"/>
        <v>101978857</v>
      </c>
      <c r="BV53" s="218">
        <f t="shared" si="2"/>
        <v>227</v>
      </c>
      <c r="BW53" s="198">
        <f t="shared" si="33"/>
        <v>1.4829816423858366E-2</v>
      </c>
      <c r="BX53" s="218">
        <f t="shared" si="3"/>
        <v>449246.06607929518</v>
      </c>
      <c r="BY53" s="69"/>
      <c r="BZ53" s="2">
        <v>48</v>
      </c>
      <c r="CA53" s="24" t="s">
        <v>22</v>
      </c>
      <c r="CB53" s="87">
        <f t="shared" si="4"/>
        <v>47173.771535580527</v>
      </c>
      <c r="CC53" s="87">
        <f t="shared" si="5"/>
        <v>390859.5</v>
      </c>
      <c r="CD53" s="87">
        <f t="shared" si="6"/>
        <v>54977.979984198049</v>
      </c>
      <c r="CE53" s="87">
        <f t="shared" si="7"/>
        <v>442781.79359430604</v>
      </c>
      <c r="CG53" s="79" t="s">
        <v>164</v>
      </c>
    </row>
    <row r="54" spans="2:90" ht="13.5" customHeight="1">
      <c r="B54" s="282">
        <v>17</v>
      </c>
      <c r="C54" s="343" t="s">
        <v>109</v>
      </c>
      <c r="D54" s="54" t="s">
        <v>329</v>
      </c>
      <c r="E54" s="175">
        <v>5</v>
      </c>
      <c r="F54" s="176">
        <v>16018</v>
      </c>
      <c r="G54" s="201">
        <v>1</v>
      </c>
      <c r="H54" s="194">
        <f t="shared" si="12"/>
        <v>0.2</v>
      </c>
      <c r="I54" s="176">
        <f t="shared" si="13"/>
        <v>16018</v>
      </c>
      <c r="J54" s="176">
        <v>0</v>
      </c>
      <c r="K54" s="201">
        <v>0</v>
      </c>
      <c r="L54" s="194">
        <f t="shared" si="14"/>
        <v>0</v>
      </c>
      <c r="M54" s="176" t="str">
        <f t="shared" si="15"/>
        <v>-</v>
      </c>
      <c r="N54" s="175">
        <v>8</v>
      </c>
      <c r="O54" s="176">
        <v>7988</v>
      </c>
      <c r="P54" s="201">
        <v>3</v>
      </c>
      <c r="Q54" s="194">
        <f t="shared" si="36"/>
        <v>0.375</v>
      </c>
      <c r="R54" s="176">
        <f t="shared" si="16"/>
        <v>2662.6666666666665</v>
      </c>
      <c r="S54" s="176">
        <v>0</v>
      </c>
      <c r="T54" s="201">
        <v>0</v>
      </c>
      <c r="U54" s="194">
        <f t="shared" si="34"/>
        <v>0</v>
      </c>
      <c r="V54" s="201" t="str">
        <f t="shared" si="17"/>
        <v>-</v>
      </c>
      <c r="W54" s="175">
        <v>896</v>
      </c>
      <c r="X54" s="176">
        <v>16272828</v>
      </c>
      <c r="Y54" s="201">
        <v>234</v>
      </c>
      <c r="Z54" s="194">
        <f t="shared" si="37"/>
        <v>0.2611607142857143</v>
      </c>
      <c r="AA54" s="176">
        <f t="shared" si="18"/>
        <v>69542</v>
      </c>
      <c r="AB54" s="176">
        <v>3539979</v>
      </c>
      <c r="AC54" s="201">
        <v>5</v>
      </c>
      <c r="AD54" s="194">
        <f t="shared" si="19"/>
        <v>5.580357142857143E-3</v>
      </c>
      <c r="AE54" s="176">
        <f t="shared" si="20"/>
        <v>707995.8</v>
      </c>
      <c r="AF54" s="175">
        <v>675</v>
      </c>
      <c r="AG54" s="176">
        <v>19569624</v>
      </c>
      <c r="AH54" s="201">
        <v>239</v>
      </c>
      <c r="AI54" s="194">
        <f t="shared" si="38"/>
        <v>0.3540740740740741</v>
      </c>
      <c r="AJ54" s="176">
        <f t="shared" si="21"/>
        <v>81881.271966527202</v>
      </c>
      <c r="AK54" s="176">
        <v>0</v>
      </c>
      <c r="AL54" s="201">
        <v>0</v>
      </c>
      <c r="AM54" s="194">
        <f t="shared" si="22"/>
        <v>0</v>
      </c>
      <c r="AN54" s="201" t="str">
        <f t="shared" si="23"/>
        <v>-</v>
      </c>
      <c r="AO54" s="175">
        <v>359</v>
      </c>
      <c r="AP54" s="176">
        <v>14372860</v>
      </c>
      <c r="AQ54" s="201">
        <v>144</v>
      </c>
      <c r="AR54" s="194">
        <f t="shared" si="39"/>
        <v>0.4011142061281337</v>
      </c>
      <c r="AS54" s="176">
        <f t="shared" si="24"/>
        <v>99811.527777777781</v>
      </c>
      <c r="AT54" s="176">
        <v>2168095</v>
      </c>
      <c r="AU54" s="201">
        <v>6</v>
      </c>
      <c r="AV54" s="194">
        <f t="shared" si="25"/>
        <v>1.6713091922005572E-2</v>
      </c>
      <c r="AW54" s="176">
        <f t="shared" si="26"/>
        <v>361349.16666666669</v>
      </c>
      <c r="AX54" s="175">
        <v>139</v>
      </c>
      <c r="AY54" s="176">
        <v>3539220</v>
      </c>
      <c r="AZ54" s="201">
        <v>55</v>
      </c>
      <c r="BA54" s="194">
        <f t="shared" si="40"/>
        <v>0.39568345323741005</v>
      </c>
      <c r="BB54" s="176">
        <f t="shared" si="27"/>
        <v>64349.454545454544</v>
      </c>
      <c r="BC54" s="176">
        <v>1040125</v>
      </c>
      <c r="BD54" s="201">
        <v>1</v>
      </c>
      <c r="BE54" s="194">
        <f t="shared" si="28"/>
        <v>7.1942446043165471E-3</v>
      </c>
      <c r="BF54" s="201">
        <f t="shared" si="29"/>
        <v>1040125</v>
      </c>
      <c r="BG54" s="175">
        <v>22</v>
      </c>
      <c r="BH54" s="176">
        <v>2386009</v>
      </c>
      <c r="BI54" s="201">
        <v>12</v>
      </c>
      <c r="BJ54" s="194">
        <f t="shared" si="41"/>
        <v>0.54545454545454541</v>
      </c>
      <c r="BK54" s="176">
        <f t="shared" si="30"/>
        <v>198834.08333333334</v>
      </c>
      <c r="BL54" s="176">
        <v>0</v>
      </c>
      <c r="BM54" s="201">
        <v>0</v>
      </c>
      <c r="BN54" s="194">
        <f t="shared" si="31"/>
        <v>0</v>
      </c>
      <c r="BO54" s="176" t="str">
        <f t="shared" si="32"/>
        <v>-</v>
      </c>
      <c r="BP54" s="175">
        <f t="shared" si="0"/>
        <v>2104</v>
      </c>
      <c r="BQ54" s="176">
        <f t="shared" si="0"/>
        <v>56164547</v>
      </c>
      <c r="BR54" s="201">
        <f t="shared" si="0"/>
        <v>688</v>
      </c>
      <c r="BS54" s="194">
        <f t="shared" si="35"/>
        <v>0.3269961977186312</v>
      </c>
      <c r="BT54" s="176">
        <f t="shared" si="1"/>
        <v>81634.515988372092</v>
      </c>
      <c r="BU54" s="176">
        <f t="shared" si="2"/>
        <v>6748199</v>
      </c>
      <c r="BV54" s="201">
        <f t="shared" si="2"/>
        <v>12</v>
      </c>
      <c r="BW54" s="194">
        <f t="shared" si="33"/>
        <v>5.7034220532319393E-3</v>
      </c>
      <c r="BX54" s="201">
        <f t="shared" si="3"/>
        <v>562349.91666666663</v>
      </c>
      <c r="BY54" s="69"/>
      <c r="BZ54" s="2">
        <v>49</v>
      </c>
      <c r="CA54" s="24" t="s">
        <v>23</v>
      </c>
      <c r="CB54" s="87">
        <f t="shared" si="4"/>
        <v>35650.460048426154</v>
      </c>
      <c r="CC54" s="87">
        <f t="shared" si="5"/>
        <v>404851.07692307694</v>
      </c>
      <c r="CD54" s="87">
        <f t="shared" si="6"/>
        <v>49917.945334977398</v>
      </c>
      <c r="CE54" s="87">
        <f t="shared" si="7"/>
        <v>501654.65803108807</v>
      </c>
      <c r="CG54" s="79" t="s">
        <v>306</v>
      </c>
    </row>
    <row r="55" spans="2:90" ht="13.5" customHeight="1">
      <c r="B55" s="283"/>
      <c r="C55" s="344"/>
      <c r="D55" s="49" t="s">
        <v>326</v>
      </c>
      <c r="E55" s="224">
        <v>40</v>
      </c>
      <c r="F55" s="212">
        <v>847341</v>
      </c>
      <c r="G55" s="209">
        <v>14</v>
      </c>
      <c r="H55" s="196">
        <f t="shared" si="12"/>
        <v>0.35</v>
      </c>
      <c r="I55" s="212">
        <f t="shared" si="13"/>
        <v>60524.357142857145</v>
      </c>
      <c r="J55" s="212">
        <v>4222</v>
      </c>
      <c r="K55" s="209">
        <v>1</v>
      </c>
      <c r="L55" s="196">
        <f t="shared" si="14"/>
        <v>2.5000000000000001E-2</v>
      </c>
      <c r="M55" s="212">
        <f t="shared" si="15"/>
        <v>4222</v>
      </c>
      <c r="N55" s="224">
        <v>102</v>
      </c>
      <c r="O55" s="212">
        <v>8222826</v>
      </c>
      <c r="P55" s="209">
        <v>38</v>
      </c>
      <c r="Q55" s="196">
        <f t="shared" si="36"/>
        <v>0.37254901960784315</v>
      </c>
      <c r="R55" s="212">
        <f t="shared" si="16"/>
        <v>216390.15789473685</v>
      </c>
      <c r="S55" s="212">
        <v>1490816</v>
      </c>
      <c r="T55" s="209">
        <v>5</v>
      </c>
      <c r="U55" s="196">
        <f t="shared" si="34"/>
        <v>4.9019607843137254E-2</v>
      </c>
      <c r="V55" s="209">
        <f t="shared" si="17"/>
        <v>298163.20000000001</v>
      </c>
      <c r="W55" s="224">
        <v>7177</v>
      </c>
      <c r="X55" s="212">
        <v>123102390</v>
      </c>
      <c r="Y55" s="209">
        <v>1698</v>
      </c>
      <c r="Z55" s="196">
        <f t="shared" si="37"/>
        <v>0.23658910408248571</v>
      </c>
      <c r="AA55" s="212">
        <f t="shared" si="18"/>
        <v>72498.462897526508</v>
      </c>
      <c r="AB55" s="212">
        <v>15136861</v>
      </c>
      <c r="AC55" s="209">
        <v>52</v>
      </c>
      <c r="AD55" s="196">
        <f t="shared" si="19"/>
        <v>7.2453671450466769E-3</v>
      </c>
      <c r="AE55" s="212">
        <f t="shared" si="20"/>
        <v>291093.48076923075</v>
      </c>
      <c r="AF55" s="224">
        <v>5455</v>
      </c>
      <c r="AG55" s="212">
        <v>143691977</v>
      </c>
      <c r="AH55" s="209">
        <v>1778</v>
      </c>
      <c r="AI55" s="196">
        <f t="shared" si="38"/>
        <v>0.32593950504124658</v>
      </c>
      <c r="AJ55" s="212">
        <f t="shared" si="21"/>
        <v>80816.634983127107</v>
      </c>
      <c r="AK55" s="212">
        <v>37347962</v>
      </c>
      <c r="AL55" s="209">
        <v>88</v>
      </c>
      <c r="AM55" s="196">
        <f t="shared" si="22"/>
        <v>1.6131989000916589E-2</v>
      </c>
      <c r="AN55" s="209">
        <f t="shared" si="23"/>
        <v>424408.65909090912</v>
      </c>
      <c r="AO55" s="224">
        <v>3811</v>
      </c>
      <c r="AP55" s="212">
        <v>87769449</v>
      </c>
      <c r="AQ55" s="209">
        <v>1313</v>
      </c>
      <c r="AR55" s="196">
        <f t="shared" si="39"/>
        <v>0.3445289950144319</v>
      </c>
      <c r="AS55" s="212">
        <f t="shared" si="24"/>
        <v>66846.495811119574</v>
      </c>
      <c r="AT55" s="212">
        <v>54771345</v>
      </c>
      <c r="AU55" s="209">
        <v>104</v>
      </c>
      <c r="AV55" s="196">
        <f t="shared" si="25"/>
        <v>2.7289425347677775E-2</v>
      </c>
      <c r="AW55" s="212">
        <f t="shared" si="26"/>
        <v>526647.54807692312</v>
      </c>
      <c r="AX55" s="224">
        <v>2119</v>
      </c>
      <c r="AY55" s="212">
        <v>62043641</v>
      </c>
      <c r="AZ55" s="209">
        <v>737</v>
      </c>
      <c r="BA55" s="196">
        <f t="shared" si="40"/>
        <v>0.34780556866446438</v>
      </c>
      <c r="BB55" s="212">
        <f t="shared" si="27"/>
        <v>84184.044776119408</v>
      </c>
      <c r="BC55" s="212">
        <v>38027433</v>
      </c>
      <c r="BD55" s="209">
        <v>90</v>
      </c>
      <c r="BE55" s="196">
        <f t="shared" si="28"/>
        <v>4.2472864558754132E-2</v>
      </c>
      <c r="BF55" s="209">
        <f t="shared" si="29"/>
        <v>422527.03333333333</v>
      </c>
      <c r="BG55" s="224">
        <v>773</v>
      </c>
      <c r="BH55" s="212">
        <v>12574186</v>
      </c>
      <c r="BI55" s="209">
        <v>242</v>
      </c>
      <c r="BJ55" s="196">
        <f t="shared" si="41"/>
        <v>0.31306597671410091</v>
      </c>
      <c r="BK55" s="212">
        <f t="shared" si="30"/>
        <v>51959.446280991739</v>
      </c>
      <c r="BL55" s="212">
        <v>19302822</v>
      </c>
      <c r="BM55" s="209">
        <v>48</v>
      </c>
      <c r="BN55" s="196">
        <f t="shared" si="31"/>
        <v>6.2095730918499355E-2</v>
      </c>
      <c r="BO55" s="212">
        <f t="shared" si="32"/>
        <v>402142.125</v>
      </c>
      <c r="BP55" s="224">
        <f t="shared" si="0"/>
        <v>19477</v>
      </c>
      <c r="BQ55" s="212">
        <f t="shared" si="0"/>
        <v>438251810</v>
      </c>
      <c r="BR55" s="209">
        <f t="shared" si="0"/>
        <v>5820</v>
      </c>
      <c r="BS55" s="196">
        <f t="shared" si="35"/>
        <v>0.29881398572675466</v>
      </c>
      <c r="BT55" s="212">
        <f t="shared" si="1"/>
        <v>75300.998281786946</v>
      </c>
      <c r="BU55" s="212">
        <f t="shared" si="2"/>
        <v>166081461</v>
      </c>
      <c r="BV55" s="209">
        <f t="shared" si="2"/>
        <v>388</v>
      </c>
      <c r="BW55" s="196">
        <f t="shared" si="33"/>
        <v>1.9920932381783642E-2</v>
      </c>
      <c r="BX55" s="209">
        <f t="shared" si="3"/>
        <v>428045.00257731957</v>
      </c>
      <c r="BY55" s="69"/>
      <c r="BZ55" s="2">
        <v>50</v>
      </c>
      <c r="CA55" s="24" t="s">
        <v>14</v>
      </c>
      <c r="CB55" s="87">
        <f t="shared" si="4"/>
        <v>79394.815112540193</v>
      </c>
      <c r="CC55" s="87">
        <f t="shared" si="5"/>
        <v>171853.18181818182</v>
      </c>
      <c r="CD55" s="87">
        <f t="shared" si="6"/>
        <v>71023.779724107735</v>
      </c>
      <c r="CE55" s="87">
        <f t="shared" si="7"/>
        <v>367606.21646341466</v>
      </c>
    </row>
    <row r="56" spans="2:90" ht="13.5" customHeight="1">
      <c r="B56" s="284"/>
      <c r="C56" s="345"/>
      <c r="D56" s="53" t="s">
        <v>67</v>
      </c>
      <c r="E56" s="181">
        <v>45</v>
      </c>
      <c r="F56" s="182">
        <v>863359</v>
      </c>
      <c r="G56" s="218">
        <v>15</v>
      </c>
      <c r="H56" s="198">
        <f t="shared" si="12"/>
        <v>0.33333333333333331</v>
      </c>
      <c r="I56" s="182">
        <f t="shared" si="13"/>
        <v>57557.26666666667</v>
      </c>
      <c r="J56" s="182">
        <v>4222</v>
      </c>
      <c r="K56" s="218">
        <v>1</v>
      </c>
      <c r="L56" s="198">
        <f t="shared" si="14"/>
        <v>2.2222222222222223E-2</v>
      </c>
      <c r="M56" s="182">
        <f t="shared" si="15"/>
        <v>4222</v>
      </c>
      <c r="N56" s="181">
        <v>110</v>
      </c>
      <c r="O56" s="182">
        <v>8230814</v>
      </c>
      <c r="P56" s="218">
        <v>41</v>
      </c>
      <c r="Q56" s="198">
        <f t="shared" si="36"/>
        <v>0.37272727272727274</v>
      </c>
      <c r="R56" s="182">
        <f t="shared" si="16"/>
        <v>200751.56097560975</v>
      </c>
      <c r="S56" s="182">
        <v>1490816</v>
      </c>
      <c r="T56" s="218">
        <v>5</v>
      </c>
      <c r="U56" s="198">
        <f t="shared" si="34"/>
        <v>4.5454545454545456E-2</v>
      </c>
      <c r="V56" s="218">
        <f t="shared" si="17"/>
        <v>298163.20000000001</v>
      </c>
      <c r="W56" s="181">
        <v>8073</v>
      </c>
      <c r="X56" s="182">
        <v>139375218</v>
      </c>
      <c r="Y56" s="218">
        <v>1932</v>
      </c>
      <c r="Z56" s="198">
        <f t="shared" si="37"/>
        <v>0.23931623931623933</v>
      </c>
      <c r="AA56" s="182">
        <f t="shared" si="18"/>
        <v>72140.381987577639</v>
      </c>
      <c r="AB56" s="182">
        <v>18676840</v>
      </c>
      <c r="AC56" s="218">
        <v>57</v>
      </c>
      <c r="AD56" s="198">
        <f t="shared" si="19"/>
        <v>7.060572277963582E-3</v>
      </c>
      <c r="AE56" s="182">
        <f t="shared" si="20"/>
        <v>327663.85964912281</v>
      </c>
      <c r="AF56" s="181">
        <v>6130</v>
      </c>
      <c r="AG56" s="182">
        <v>163261601</v>
      </c>
      <c r="AH56" s="218">
        <v>2017</v>
      </c>
      <c r="AI56" s="198">
        <f t="shared" si="38"/>
        <v>0.32903752039151712</v>
      </c>
      <c r="AJ56" s="182">
        <f t="shared" si="21"/>
        <v>80942.786812097169</v>
      </c>
      <c r="AK56" s="182">
        <v>37347962</v>
      </c>
      <c r="AL56" s="218">
        <v>88</v>
      </c>
      <c r="AM56" s="198">
        <f t="shared" si="22"/>
        <v>1.435562805872757E-2</v>
      </c>
      <c r="AN56" s="218">
        <f t="shared" si="23"/>
        <v>424408.65909090912</v>
      </c>
      <c r="AO56" s="181">
        <v>4170</v>
      </c>
      <c r="AP56" s="182">
        <v>102142309</v>
      </c>
      <c r="AQ56" s="218">
        <v>1457</v>
      </c>
      <c r="AR56" s="198">
        <f t="shared" si="39"/>
        <v>0.34940047961630694</v>
      </c>
      <c r="AS56" s="182">
        <f t="shared" si="24"/>
        <v>70104.536032944408</v>
      </c>
      <c r="AT56" s="182">
        <v>56939440</v>
      </c>
      <c r="AU56" s="218">
        <v>110</v>
      </c>
      <c r="AV56" s="198">
        <f t="shared" si="25"/>
        <v>2.6378896882494004E-2</v>
      </c>
      <c r="AW56" s="182">
        <f t="shared" si="26"/>
        <v>517631.27272727271</v>
      </c>
      <c r="AX56" s="181">
        <v>2258</v>
      </c>
      <c r="AY56" s="182">
        <v>65582861</v>
      </c>
      <c r="AZ56" s="218">
        <v>792</v>
      </c>
      <c r="BA56" s="198">
        <f t="shared" si="40"/>
        <v>0.35075287865367583</v>
      </c>
      <c r="BB56" s="182">
        <f t="shared" si="27"/>
        <v>82806.642676767675</v>
      </c>
      <c r="BC56" s="182">
        <v>39067558</v>
      </c>
      <c r="BD56" s="218">
        <v>91</v>
      </c>
      <c r="BE56" s="198">
        <f t="shared" si="28"/>
        <v>4.0301151461470328E-2</v>
      </c>
      <c r="BF56" s="218">
        <f t="shared" si="29"/>
        <v>429313.82417582418</v>
      </c>
      <c r="BG56" s="181">
        <v>795</v>
      </c>
      <c r="BH56" s="182">
        <v>14960195</v>
      </c>
      <c r="BI56" s="218">
        <v>254</v>
      </c>
      <c r="BJ56" s="198">
        <f t="shared" si="41"/>
        <v>0.31949685534591193</v>
      </c>
      <c r="BK56" s="182">
        <f t="shared" si="30"/>
        <v>58898.405511811026</v>
      </c>
      <c r="BL56" s="182">
        <v>19302822</v>
      </c>
      <c r="BM56" s="218">
        <v>48</v>
      </c>
      <c r="BN56" s="198">
        <f t="shared" si="31"/>
        <v>6.0377358490566038E-2</v>
      </c>
      <c r="BO56" s="182">
        <f t="shared" si="32"/>
        <v>402142.125</v>
      </c>
      <c r="BP56" s="181">
        <f t="shared" si="0"/>
        <v>21581</v>
      </c>
      <c r="BQ56" s="182">
        <f t="shared" si="0"/>
        <v>494416357</v>
      </c>
      <c r="BR56" s="218">
        <f t="shared" si="0"/>
        <v>6508</v>
      </c>
      <c r="BS56" s="198">
        <f t="shared" si="35"/>
        <v>0.30156155877855523</v>
      </c>
      <c r="BT56" s="182">
        <f t="shared" si="1"/>
        <v>75970.552704363858</v>
      </c>
      <c r="BU56" s="182">
        <f t="shared" si="2"/>
        <v>172829660</v>
      </c>
      <c r="BV56" s="218">
        <f t="shared" si="2"/>
        <v>400</v>
      </c>
      <c r="BW56" s="198">
        <f t="shared" si="33"/>
        <v>1.8534822297391222E-2</v>
      </c>
      <c r="BX56" s="218">
        <f t="shared" si="3"/>
        <v>432074.15</v>
      </c>
      <c r="BY56" s="69"/>
      <c r="BZ56" s="2">
        <v>51</v>
      </c>
      <c r="CA56" s="24" t="s">
        <v>42</v>
      </c>
      <c r="CB56" s="87">
        <f t="shared" si="4"/>
        <v>68156.905472636819</v>
      </c>
      <c r="CC56" s="87">
        <f t="shared" si="5"/>
        <v>375846.42857142858</v>
      </c>
      <c r="CD56" s="87">
        <f t="shared" si="6"/>
        <v>79382.303037171354</v>
      </c>
      <c r="CE56" s="87">
        <f t="shared" si="7"/>
        <v>428519.46341463417</v>
      </c>
    </row>
    <row r="57" spans="2:90" ht="13.5" customHeight="1">
      <c r="B57" s="282">
        <v>18</v>
      </c>
      <c r="C57" s="343" t="s">
        <v>55</v>
      </c>
      <c r="D57" s="54" t="s">
        <v>329</v>
      </c>
      <c r="E57" s="175">
        <v>2</v>
      </c>
      <c r="F57" s="176">
        <v>0</v>
      </c>
      <c r="G57" s="201">
        <v>0</v>
      </c>
      <c r="H57" s="194">
        <f t="shared" si="12"/>
        <v>0</v>
      </c>
      <c r="I57" s="225" t="str">
        <f t="shared" si="13"/>
        <v>-</v>
      </c>
      <c r="J57" s="176">
        <v>0</v>
      </c>
      <c r="K57" s="201">
        <v>0</v>
      </c>
      <c r="L57" s="194">
        <f t="shared" si="14"/>
        <v>0</v>
      </c>
      <c r="M57" s="225" t="str">
        <f t="shared" si="15"/>
        <v>-</v>
      </c>
      <c r="N57" s="175">
        <v>4</v>
      </c>
      <c r="O57" s="176">
        <v>54331</v>
      </c>
      <c r="P57" s="201">
        <v>2</v>
      </c>
      <c r="Q57" s="194">
        <f t="shared" si="36"/>
        <v>0.5</v>
      </c>
      <c r="R57" s="225">
        <f t="shared" si="16"/>
        <v>27165.5</v>
      </c>
      <c r="S57" s="176">
        <v>0</v>
      </c>
      <c r="T57" s="201">
        <v>0</v>
      </c>
      <c r="U57" s="194">
        <f t="shared" si="34"/>
        <v>0</v>
      </c>
      <c r="V57" s="201" t="str">
        <f t="shared" si="17"/>
        <v>-</v>
      </c>
      <c r="W57" s="175">
        <v>934</v>
      </c>
      <c r="X57" s="176">
        <v>28473357</v>
      </c>
      <c r="Y57" s="201">
        <v>202</v>
      </c>
      <c r="Z57" s="194">
        <f t="shared" si="37"/>
        <v>0.21627408993576017</v>
      </c>
      <c r="AA57" s="225">
        <f t="shared" si="18"/>
        <v>140957.21287128713</v>
      </c>
      <c r="AB57" s="176">
        <v>368571</v>
      </c>
      <c r="AC57" s="201">
        <v>3</v>
      </c>
      <c r="AD57" s="194">
        <f t="shared" si="19"/>
        <v>3.2119914346895075E-3</v>
      </c>
      <c r="AE57" s="225">
        <f t="shared" si="20"/>
        <v>122857</v>
      </c>
      <c r="AF57" s="175">
        <v>748</v>
      </c>
      <c r="AG57" s="176">
        <v>12818361</v>
      </c>
      <c r="AH57" s="201">
        <v>207</v>
      </c>
      <c r="AI57" s="194">
        <f t="shared" si="38"/>
        <v>0.2767379679144385</v>
      </c>
      <c r="AJ57" s="225">
        <f t="shared" si="21"/>
        <v>61924.44927536232</v>
      </c>
      <c r="AK57" s="176">
        <v>870079</v>
      </c>
      <c r="AL57" s="201">
        <v>2</v>
      </c>
      <c r="AM57" s="194">
        <f t="shared" si="22"/>
        <v>2.6737967914438501E-3</v>
      </c>
      <c r="AN57" s="201">
        <f t="shared" si="23"/>
        <v>435039.5</v>
      </c>
      <c r="AO57" s="175">
        <v>437</v>
      </c>
      <c r="AP57" s="176">
        <v>7747024</v>
      </c>
      <c r="AQ57" s="201">
        <v>135</v>
      </c>
      <c r="AR57" s="194">
        <f t="shared" si="39"/>
        <v>0.30892448512585813</v>
      </c>
      <c r="AS57" s="225">
        <f t="shared" si="24"/>
        <v>57385.362962962965</v>
      </c>
      <c r="AT57" s="176">
        <v>903761</v>
      </c>
      <c r="AU57" s="201">
        <v>3</v>
      </c>
      <c r="AV57" s="194">
        <f t="shared" si="25"/>
        <v>6.8649885583524023E-3</v>
      </c>
      <c r="AW57" s="225">
        <f t="shared" si="26"/>
        <v>301253.66666666669</v>
      </c>
      <c r="AX57" s="175">
        <v>172</v>
      </c>
      <c r="AY57" s="176">
        <v>3220635</v>
      </c>
      <c r="AZ57" s="201">
        <v>68</v>
      </c>
      <c r="BA57" s="194">
        <f t="shared" si="40"/>
        <v>0.39534883720930231</v>
      </c>
      <c r="BB57" s="225">
        <f t="shared" si="27"/>
        <v>47362.279411764706</v>
      </c>
      <c r="BC57" s="176">
        <v>22881</v>
      </c>
      <c r="BD57" s="201">
        <v>1</v>
      </c>
      <c r="BE57" s="194">
        <f t="shared" si="28"/>
        <v>5.8139534883720929E-3</v>
      </c>
      <c r="BF57" s="201">
        <f t="shared" si="29"/>
        <v>22881</v>
      </c>
      <c r="BG57" s="175">
        <v>22</v>
      </c>
      <c r="BH57" s="176">
        <v>345799</v>
      </c>
      <c r="BI57" s="201">
        <v>11</v>
      </c>
      <c r="BJ57" s="194">
        <f t="shared" si="41"/>
        <v>0.5</v>
      </c>
      <c r="BK57" s="225">
        <f t="shared" si="30"/>
        <v>31436.272727272728</v>
      </c>
      <c r="BL57" s="176">
        <v>2740</v>
      </c>
      <c r="BM57" s="201">
        <v>1</v>
      </c>
      <c r="BN57" s="194">
        <f t="shared" si="31"/>
        <v>4.5454545454545456E-2</v>
      </c>
      <c r="BO57" s="225">
        <f t="shared" si="32"/>
        <v>2740</v>
      </c>
      <c r="BP57" s="175">
        <f t="shared" si="0"/>
        <v>2319</v>
      </c>
      <c r="BQ57" s="176">
        <f t="shared" si="0"/>
        <v>52659507</v>
      </c>
      <c r="BR57" s="201">
        <f t="shared" si="0"/>
        <v>625</v>
      </c>
      <c r="BS57" s="194">
        <f t="shared" si="35"/>
        <v>0.26951272100043122</v>
      </c>
      <c r="BT57" s="176">
        <f t="shared" si="1"/>
        <v>84255.211200000005</v>
      </c>
      <c r="BU57" s="176">
        <f t="shared" si="2"/>
        <v>2168032</v>
      </c>
      <c r="BV57" s="201">
        <f t="shared" si="2"/>
        <v>10</v>
      </c>
      <c r="BW57" s="194">
        <f t="shared" si="33"/>
        <v>4.3122035360068992E-3</v>
      </c>
      <c r="BX57" s="201">
        <f t="shared" si="3"/>
        <v>216803.20000000001</v>
      </c>
      <c r="BY57" s="69"/>
      <c r="BZ57" s="2">
        <v>52</v>
      </c>
      <c r="CA57" s="24" t="s">
        <v>4</v>
      </c>
      <c r="CB57" s="87">
        <f t="shared" si="4"/>
        <v>54468.719346049045</v>
      </c>
      <c r="CC57" s="87">
        <f t="shared" si="5"/>
        <v>441033.44827586209</v>
      </c>
      <c r="CD57" s="87">
        <f t="shared" si="6"/>
        <v>68459.405952976493</v>
      </c>
      <c r="CE57" s="87">
        <f t="shared" si="7"/>
        <v>550850.2973684211</v>
      </c>
    </row>
    <row r="58" spans="2:90" ht="13.5" customHeight="1">
      <c r="B58" s="283"/>
      <c r="C58" s="344"/>
      <c r="D58" s="128" t="s">
        <v>326</v>
      </c>
      <c r="E58" s="224">
        <v>22</v>
      </c>
      <c r="F58" s="212">
        <v>98797</v>
      </c>
      <c r="G58" s="209">
        <v>5</v>
      </c>
      <c r="H58" s="200">
        <f t="shared" si="12"/>
        <v>0.22727272727272727</v>
      </c>
      <c r="I58" s="227">
        <f t="shared" si="13"/>
        <v>19759.400000000001</v>
      </c>
      <c r="J58" s="212">
        <v>548812</v>
      </c>
      <c r="K58" s="209">
        <v>2</v>
      </c>
      <c r="L58" s="200">
        <f t="shared" si="14"/>
        <v>9.0909090909090912E-2</v>
      </c>
      <c r="M58" s="227">
        <f t="shared" si="15"/>
        <v>274406</v>
      </c>
      <c r="N58" s="224">
        <v>70</v>
      </c>
      <c r="O58" s="212">
        <v>588764</v>
      </c>
      <c r="P58" s="209">
        <v>28</v>
      </c>
      <c r="Q58" s="200">
        <f t="shared" si="36"/>
        <v>0.4</v>
      </c>
      <c r="R58" s="227">
        <f t="shared" si="16"/>
        <v>21027.285714285714</v>
      </c>
      <c r="S58" s="212">
        <v>2753786</v>
      </c>
      <c r="T58" s="209">
        <v>2</v>
      </c>
      <c r="U58" s="200">
        <f t="shared" si="34"/>
        <v>2.8571428571428571E-2</v>
      </c>
      <c r="V58" s="233">
        <f t="shared" si="17"/>
        <v>1376893</v>
      </c>
      <c r="W58" s="224">
        <v>6087</v>
      </c>
      <c r="X58" s="212">
        <v>93420958</v>
      </c>
      <c r="Y58" s="209">
        <v>1292</v>
      </c>
      <c r="Z58" s="200">
        <f t="shared" si="37"/>
        <v>0.21225562674552326</v>
      </c>
      <c r="AA58" s="227">
        <f t="shared" si="18"/>
        <v>72307.243034055733</v>
      </c>
      <c r="AB58" s="212">
        <v>25651594</v>
      </c>
      <c r="AC58" s="209">
        <v>49</v>
      </c>
      <c r="AD58" s="200">
        <f t="shared" si="19"/>
        <v>8.049942500410712E-3</v>
      </c>
      <c r="AE58" s="227">
        <f t="shared" si="20"/>
        <v>523501.91836734692</v>
      </c>
      <c r="AF58" s="224">
        <v>4862</v>
      </c>
      <c r="AG58" s="212">
        <v>109956915</v>
      </c>
      <c r="AH58" s="209">
        <v>1366</v>
      </c>
      <c r="AI58" s="200">
        <f t="shared" si="38"/>
        <v>0.28095433977786921</v>
      </c>
      <c r="AJ58" s="227">
        <f t="shared" si="21"/>
        <v>80495.545387994149</v>
      </c>
      <c r="AK58" s="212">
        <v>25159300</v>
      </c>
      <c r="AL58" s="209">
        <v>69</v>
      </c>
      <c r="AM58" s="200">
        <f t="shared" si="22"/>
        <v>1.4191690662278898E-2</v>
      </c>
      <c r="AN58" s="233">
        <f t="shared" si="23"/>
        <v>364627.53623188403</v>
      </c>
      <c r="AO58" s="224">
        <v>3473</v>
      </c>
      <c r="AP58" s="212">
        <v>57082041</v>
      </c>
      <c r="AQ58" s="209">
        <v>1038</v>
      </c>
      <c r="AR58" s="200">
        <f t="shared" si="39"/>
        <v>0.29887705154045496</v>
      </c>
      <c r="AS58" s="227">
        <f t="shared" si="24"/>
        <v>54992.332369942196</v>
      </c>
      <c r="AT58" s="212">
        <v>46886110</v>
      </c>
      <c r="AU58" s="209">
        <v>97</v>
      </c>
      <c r="AV58" s="200">
        <f t="shared" si="25"/>
        <v>2.7929743737402823E-2</v>
      </c>
      <c r="AW58" s="227">
        <f t="shared" si="26"/>
        <v>483361.95876288658</v>
      </c>
      <c r="AX58" s="224">
        <v>1902</v>
      </c>
      <c r="AY58" s="212">
        <v>30153734</v>
      </c>
      <c r="AZ58" s="209">
        <v>570</v>
      </c>
      <c r="BA58" s="200">
        <f t="shared" si="40"/>
        <v>0.29968454258675081</v>
      </c>
      <c r="BB58" s="227">
        <f t="shared" si="27"/>
        <v>52901.287719298249</v>
      </c>
      <c r="BC58" s="212">
        <v>34307529</v>
      </c>
      <c r="BD58" s="209">
        <v>85</v>
      </c>
      <c r="BE58" s="200">
        <f t="shared" si="28"/>
        <v>4.4689800210304942E-2</v>
      </c>
      <c r="BF58" s="233">
        <f t="shared" si="29"/>
        <v>403617.98823529412</v>
      </c>
      <c r="BG58" s="224">
        <v>696</v>
      </c>
      <c r="BH58" s="212">
        <v>9930917</v>
      </c>
      <c r="BI58" s="209">
        <v>203</v>
      </c>
      <c r="BJ58" s="200">
        <f t="shared" si="41"/>
        <v>0.29166666666666669</v>
      </c>
      <c r="BK58" s="227">
        <f t="shared" si="30"/>
        <v>48920.773399014775</v>
      </c>
      <c r="BL58" s="212">
        <v>20917010</v>
      </c>
      <c r="BM58" s="209">
        <v>51</v>
      </c>
      <c r="BN58" s="200">
        <f t="shared" si="31"/>
        <v>7.3275862068965511E-2</v>
      </c>
      <c r="BO58" s="227">
        <f t="shared" si="32"/>
        <v>410137.45098039217</v>
      </c>
      <c r="BP58" s="178">
        <f t="shared" si="0"/>
        <v>17112</v>
      </c>
      <c r="BQ58" s="179">
        <f t="shared" si="0"/>
        <v>301232126</v>
      </c>
      <c r="BR58" s="244">
        <f t="shared" si="0"/>
        <v>4502</v>
      </c>
      <c r="BS58" s="200">
        <f t="shared" si="35"/>
        <v>0.26309022907900886</v>
      </c>
      <c r="BT58" s="179">
        <f t="shared" si="1"/>
        <v>66910.734340293202</v>
      </c>
      <c r="BU58" s="179">
        <f t="shared" si="2"/>
        <v>156224141</v>
      </c>
      <c r="BV58" s="244">
        <f t="shared" si="2"/>
        <v>355</v>
      </c>
      <c r="BW58" s="200">
        <f t="shared" si="33"/>
        <v>2.0745675549322114E-2</v>
      </c>
      <c r="BX58" s="244">
        <f t="shared" si="3"/>
        <v>440068.00281690143</v>
      </c>
      <c r="BY58" s="69"/>
      <c r="BZ58" s="2">
        <v>53</v>
      </c>
      <c r="CA58" s="24" t="s">
        <v>19</v>
      </c>
      <c r="CB58" s="87">
        <f t="shared" si="4"/>
        <v>50431.671087533156</v>
      </c>
      <c r="CC58" s="87">
        <f t="shared" si="5"/>
        <v>31753.333333333332</v>
      </c>
      <c r="CD58" s="87">
        <f t="shared" si="6"/>
        <v>58197.317691029901</v>
      </c>
      <c r="CE58" s="87">
        <f t="shared" si="7"/>
        <v>391196.56410256412</v>
      </c>
    </row>
    <row r="59" spans="2:90" ht="13.5" customHeight="1">
      <c r="B59" s="284"/>
      <c r="C59" s="345"/>
      <c r="D59" s="110" t="s">
        <v>67</v>
      </c>
      <c r="E59" s="181">
        <v>24</v>
      </c>
      <c r="F59" s="182">
        <v>98797</v>
      </c>
      <c r="G59" s="218">
        <v>5</v>
      </c>
      <c r="H59" s="234">
        <f t="shared" si="12"/>
        <v>0.20833333333333334</v>
      </c>
      <c r="I59" s="183">
        <f t="shared" si="13"/>
        <v>19759.400000000001</v>
      </c>
      <c r="J59" s="182">
        <v>548812</v>
      </c>
      <c r="K59" s="218">
        <v>2</v>
      </c>
      <c r="L59" s="234">
        <f t="shared" si="14"/>
        <v>8.3333333333333329E-2</v>
      </c>
      <c r="M59" s="183">
        <f t="shared" si="15"/>
        <v>274406</v>
      </c>
      <c r="N59" s="181">
        <v>74</v>
      </c>
      <c r="O59" s="182">
        <v>643095</v>
      </c>
      <c r="P59" s="218">
        <v>30</v>
      </c>
      <c r="Q59" s="234">
        <f t="shared" si="36"/>
        <v>0.40540540540540543</v>
      </c>
      <c r="R59" s="183">
        <f t="shared" si="16"/>
        <v>21436.5</v>
      </c>
      <c r="S59" s="182">
        <v>2753786</v>
      </c>
      <c r="T59" s="218">
        <v>2</v>
      </c>
      <c r="U59" s="234">
        <f t="shared" si="34"/>
        <v>2.7027027027027029E-2</v>
      </c>
      <c r="V59" s="189">
        <f t="shared" si="17"/>
        <v>1376893</v>
      </c>
      <c r="W59" s="181">
        <v>7021</v>
      </c>
      <c r="X59" s="182">
        <v>121894315</v>
      </c>
      <c r="Y59" s="218">
        <v>1494</v>
      </c>
      <c r="Z59" s="234">
        <f t="shared" si="37"/>
        <v>0.21279020082609315</v>
      </c>
      <c r="AA59" s="183">
        <f t="shared" si="18"/>
        <v>81589.233601070955</v>
      </c>
      <c r="AB59" s="182">
        <v>26020165</v>
      </c>
      <c r="AC59" s="218">
        <v>52</v>
      </c>
      <c r="AD59" s="234">
        <f t="shared" si="19"/>
        <v>7.4063523714570575E-3</v>
      </c>
      <c r="AE59" s="183">
        <f t="shared" si="20"/>
        <v>500387.78846153844</v>
      </c>
      <c r="AF59" s="181">
        <v>5610</v>
      </c>
      <c r="AG59" s="182">
        <v>122775276</v>
      </c>
      <c r="AH59" s="218">
        <v>1573</v>
      </c>
      <c r="AI59" s="234">
        <f t="shared" si="38"/>
        <v>0.2803921568627451</v>
      </c>
      <c r="AJ59" s="183">
        <f t="shared" si="21"/>
        <v>78051.669421487604</v>
      </c>
      <c r="AK59" s="182">
        <v>26029379</v>
      </c>
      <c r="AL59" s="218">
        <v>71</v>
      </c>
      <c r="AM59" s="234">
        <f t="shared" si="22"/>
        <v>1.2655971479500891E-2</v>
      </c>
      <c r="AN59" s="189">
        <f t="shared" si="23"/>
        <v>366610.97183098592</v>
      </c>
      <c r="AO59" s="181">
        <v>3910</v>
      </c>
      <c r="AP59" s="182">
        <v>64829065</v>
      </c>
      <c r="AQ59" s="218">
        <v>1173</v>
      </c>
      <c r="AR59" s="234">
        <f t="shared" si="39"/>
        <v>0.3</v>
      </c>
      <c r="AS59" s="183">
        <f t="shared" si="24"/>
        <v>55267.745098039217</v>
      </c>
      <c r="AT59" s="182">
        <v>47789871</v>
      </c>
      <c r="AU59" s="218">
        <v>100</v>
      </c>
      <c r="AV59" s="234">
        <f t="shared" si="25"/>
        <v>2.557544757033248E-2</v>
      </c>
      <c r="AW59" s="183">
        <f t="shared" si="26"/>
        <v>477898.71</v>
      </c>
      <c r="AX59" s="181">
        <v>2074</v>
      </c>
      <c r="AY59" s="182">
        <v>33374369</v>
      </c>
      <c r="AZ59" s="218">
        <v>638</v>
      </c>
      <c r="BA59" s="234">
        <f t="shared" si="40"/>
        <v>0.30761812921890069</v>
      </c>
      <c r="BB59" s="183">
        <f t="shared" si="27"/>
        <v>52310.923197492164</v>
      </c>
      <c r="BC59" s="182">
        <v>34330410</v>
      </c>
      <c r="BD59" s="218">
        <v>86</v>
      </c>
      <c r="BE59" s="234">
        <f t="shared" si="28"/>
        <v>4.1465766634522665E-2</v>
      </c>
      <c r="BF59" s="189">
        <f t="shared" si="29"/>
        <v>399190.81395348837</v>
      </c>
      <c r="BG59" s="181">
        <v>718</v>
      </c>
      <c r="BH59" s="182">
        <v>10276716</v>
      </c>
      <c r="BI59" s="218">
        <v>214</v>
      </c>
      <c r="BJ59" s="234">
        <f t="shared" si="41"/>
        <v>0.29805013927576601</v>
      </c>
      <c r="BK59" s="183">
        <f t="shared" si="30"/>
        <v>48022.037383177572</v>
      </c>
      <c r="BL59" s="182">
        <v>20919750</v>
      </c>
      <c r="BM59" s="218">
        <v>52</v>
      </c>
      <c r="BN59" s="234">
        <f t="shared" si="31"/>
        <v>7.2423398328690811E-2</v>
      </c>
      <c r="BO59" s="183">
        <f t="shared" si="32"/>
        <v>402302.88461538462</v>
      </c>
      <c r="BP59" s="185">
        <f t="shared" si="0"/>
        <v>19431</v>
      </c>
      <c r="BQ59" s="183">
        <f t="shared" si="0"/>
        <v>353891633</v>
      </c>
      <c r="BR59" s="189">
        <f t="shared" si="0"/>
        <v>5127</v>
      </c>
      <c r="BS59" s="234">
        <f t="shared" si="35"/>
        <v>0.26385672379187897</v>
      </c>
      <c r="BT59" s="183">
        <f t="shared" si="1"/>
        <v>69025.089330992778</v>
      </c>
      <c r="BU59" s="183">
        <f t="shared" si="2"/>
        <v>158392173</v>
      </c>
      <c r="BV59" s="189">
        <f t="shared" si="2"/>
        <v>365</v>
      </c>
      <c r="BW59" s="234">
        <f t="shared" si="33"/>
        <v>1.8784416653800626E-2</v>
      </c>
      <c r="BX59" s="189">
        <f t="shared" si="3"/>
        <v>433951.15890410962</v>
      </c>
      <c r="BY59" s="69"/>
      <c r="BZ59" s="2">
        <v>54</v>
      </c>
      <c r="CA59" s="24" t="s">
        <v>24</v>
      </c>
      <c r="CB59" s="87">
        <f t="shared" si="4"/>
        <v>61152.980099502485</v>
      </c>
      <c r="CC59" s="87">
        <f t="shared" si="5"/>
        <v>353768.33333333331</v>
      </c>
      <c r="CD59" s="87">
        <f t="shared" si="6"/>
        <v>63786.500948252506</v>
      </c>
      <c r="CE59" s="87">
        <f t="shared" si="7"/>
        <v>465271.37184115523</v>
      </c>
    </row>
    <row r="60" spans="2:90" ht="13.5" customHeight="1">
      <c r="B60" s="282">
        <v>19</v>
      </c>
      <c r="C60" s="343" t="s">
        <v>110</v>
      </c>
      <c r="D60" s="54" t="s">
        <v>329</v>
      </c>
      <c r="E60" s="175">
        <v>0</v>
      </c>
      <c r="F60" s="176">
        <v>0</v>
      </c>
      <c r="G60" s="201">
        <v>0</v>
      </c>
      <c r="H60" s="194" t="str">
        <f t="shared" si="12"/>
        <v>-</v>
      </c>
      <c r="I60" s="176" t="str">
        <f t="shared" si="13"/>
        <v>-</v>
      </c>
      <c r="J60" s="176">
        <v>0</v>
      </c>
      <c r="K60" s="201">
        <v>0</v>
      </c>
      <c r="L60" s="194" t="str">
        <f t="shared" si="14"/>
        <v>-</v>
      </c>
      <c r="M60" s="176" t="str">
        <f t="shared" si="15"/>
        <v>-</v>
      </c>
      <c r="N60" s="175">
        <v>5</v>
      </c>
      <c r="O60" s="176">
        <v>87566</v>
      </c>
      <c r="P60" s="201">
        <v>1</v>
      </c>
      <c r="Q60" s="194">
        <f t="shared" si="36"/>
        <v>0.2</v>
      </c>
      <c r="R60" s="176">
        <f t="shared" si="16"/>
        <v>87566</v>
      </c>
      <c r="S60" s="176">
        <v>0</v>
      </c>
      <c r="T60" s="201">
        <v>0</v>
      </c>
      <c r="U60" s="194">
        <f t="shared" si="34"/>
        <v>0</v>
      </c>
      <c r="V60" s="201" t="str">
        <f t="shared" si="17"/>
        <v>-</v>
      </c>
      <c r="W60" s="175">
        <v>324</v>
      </c>
      <c r="X60" s="176">
        <v>1661728</v>
      </c>
      <c r="Y60" s="201">
        <v>76</v>
      </c>
      <c r="Z60" s="194">
        <f t="shared" si="37"/>
        <v>0.23456790123456789</v>
      </c>
      <c r="AA60" s="176">
        <f t="shared" si="18"/>
        <v>21864.842105263157</v>
      </c>
      <c r="AB60" s="176">
        <v>0</v>
      </c>
      <c r="AC60" s="201">
        <v>0</v>
      </c>
      <c r="AD60" s="194">
        <f t="shared" si="19"/>
        <v>0</v>
      </c>
      <c r="AE60" s="176" t="str">
        <f t="shared" si="20"/>
        <v>-</v>
      </c>
      <c r="AF60" s="175">
        <v>217</v>
      </c>
      <c r="AG60" s="176">
        <v>3142777</v>
      </c>
      <c r="AH60" s="201">
        <v>61</v>
      </c>
      <c r="AI60" s="194">
        <f t="shared" si="38"/>
        <v>0.28110599078341014</v>
      </c>
      <c r="AJ60" s="176">
        <f t="shared" si="21"/>
        <v>51520.934426229505</v>
      </c>
      <c r="AK60" s="176">
        <v>23186</v>
      </c>
      <c r="AL60" s="201">
        <v>1</v>
      </c>
      <c r="AM60" s="194">
        <f t="shared" si="22"/>
        <v>4.608294930875576E-3</v>
      </c>
      <c r="AN60" s="201">
        <f t="shared" si="23"/>
        <v>23186</v>
      </c>
      <c r="AO60" s="175">
        <v>120</v>
      </c>
      <c r="AP60" s="176">
        <v>1521197</v>
      </c>
      <c r="AQ60" s="201">
        <v>34</v>
      </c>
      <c r="AR60" s="194">
        <f t="shared" si="39"/>
        <v>0.28333333333333333</v>
      </c>
      <c r="AS60" s="176">
        <f t="shared" si="24"/>
        <v>44741.088235294119</v>
      </c>
      <c r="AT60" s="176">
        <v>0</v>
      </c>
      <c r="AU60" s="201">
        <v>0</v>
      </c>
      <c r="AV60" s="194">
        <f t="shared" si="25"/>
        <v>0</v>
      </c>
      <c r="AW60" s="176" t="str">
        <f t="shared" si="26"/>
        <v>-</v>
      </c>
      <c r="AX60" s="175">
        <v>42</v>
      </c>
      <c r="AY60" s="176">
        <v>215747</v>
      </c>
      <c r="AZ60" s="201">
        <v>12</v>
      </c>
      <c r="BA60" s="194">
        <f t="shared" si="40"/>
        <v>0.2857142857142857</v>
      </c>
      <c r="BB60" s="176">
        <f t="shared" si="27"/>
        <v>17978.916666666668</v>
      </c>
      <c r="BC60" s="176">
        <v>0</v>
      </c>
      <c r="BD60" s="201">
        <v>0</v>
      </c>
      <c r="BE60" s="194">
        <f t="shared" si="28"/>
        <v>0</v>
      </c>
      <c r="BF60" s="201" t="str">
        <f t="shared" si="29"/>
        <v>-</v>
      </c>
      <c r="BG60" s="175">
        <v>8</v>
      </c>
      <c r="BH60" s="176">
        <v>77201</v>
      </c>
      <c r="BI60" s="201">
        <v>2</v>
      </c>
      <c r="BJ60" s="194">
        <f t="shared" si="41"/>
        <v>0.25</v>
      </c>
      <c r="BK60" s="176">
        <f t="shared" si="30"/>
        <v>38600.5</v>
      </c>
      <c r="BL60" s="176">
        <v>0</v>
      </c>
      <c r="BM60" s="201">
        <v>0</v>
      </c>
      <c r="BN60" s="194">
        <f t="shared" si="31"/>
        <v>0</v>
      </c>
      <c r="BO60" s="176" t="str">
        <f t="shared" si="32"/>
        <v>-</v>
      </c>
      <c r="BP60" s="175">
        <f t="shared" si="0"/>
        <v>716</v>
      </c>
      <c r="BQ60" s="176">
        <f t="shared" si="0"/>
        <v>6706216</v>
      </c>
      <c r="BR60" s="201">
        <f t="shared" si="0"/>
        <v>186</v>
      </c>
      <c r="BS60" s="194">
        <f t="shared" si="35"/>
        <v>0.25977653631284914</v>
      </c>
      <c r="BT60" s="176">
        <f t="shared" si="1"/>
        <v>36054.924731182793</v>
      </c>
      <c r="BU60" s="176">
        <f t="shared" si="2"/>
        <v>23186</v>
      </c>
      <c r="BV60" s="201">
        <f t="shared" si="2"/>
        <v>1</v>
      </c>
      <c r="BW60" s="194">
        <f t="shared" si="33"/>
        <v>1.3966480446927375E-3</v>
      </c>
      <c r="BX60" s="201">
        <f t="shared" si="3"/>
        <v>23186</v>
      </c>
      <c r="BY60" s="69"/>
      <c r="BZ60" s="2">
        <v>55</v>
      </c>
      <c r="CA60" s="24" t="s">
        <v>15</v>
      </c>
      <c r="CB60" s="87">
        <f t="shared" si="4"/>
        <v>52066.953846153847</v>
      </c>
      <c r="CC60" s="87">
        <f t="shared" si="5"/>
        <v>117534.9</v>
      </c>
      <c r="CD60" s="87">
        <f t="shared" si="6"/>
        <v>55369.107964601768</v>
      </c>
      <c r="CE60" s="87">
        <f t="shared" si="7"/>
        <v>340327.374301676</v>
      </c>
    </row>
    <row r="61" spans="2:90" ht="13.5" customHeight="1">
      <c r="B61" s="283"/>
      <c r="C61" s="344"/>
      <c r="D61" s="49" t="s">
        <v>326</v>
      </c>
      <c r="E61" s="224">
        <v>23</v>
      </c>
      <c r="F61" s="212">
        <v>584754</v>
      </c>
      <c r="G61" s="209">
        <v>8</v>
      </c>
      <c r="H61" s="196">
        <f t="shared" si="12"/>
        <v>0.34782608695652173</v>
      </c>
      <c r="I61" s="212">
        <f t="shared" si="13"/>
        <v>73094.25</v>
      </c>
      <c r="J61" s="212">
        <v>116049</v>
      </c>
      <c r="K61" s="209">
        <v>1</v>
      </c>
      <c r="L61" s="196">
        <f t="shared" si="14"/>
        <v>4.3478260869565216E-2</v>
      </c>
      <c r="M61" s="212">
        <f t="shared" si="15"/>
        <v>116049</v>
      </c>
      <c r="N61" s="224">
        <v>84</v>
      </c>
      <c r="O61" s="212">
        <v>876056</v>
      </c>
      <c r="P61" s="209">
        <v>27</v>
      </c>
      <c r="Q61" s="196">
        <f t="shared" si="36"/>
        <v>0.32142857142857145</v>
      </c>
      <c r="R61" s="212">
        <f t="shared" si="16"/>
        <v>32446.518518518518</v>
      </c>
      <c r="S61" s="212">
        <v>1534098</v>
      </c>
      <c r="T61" s="209">
        <v>5</v>
      </c>
      <c r="U61" s="196">
        <f t="shared" si="34"/>
        <v>5.9523809523809521E-2</v>
      </c>
      <c r="V61" s="209">
        <f t="shared" si="17"/>
        <v>306819.59999999998</v>
      </c>
      <c r="W61" s="224">
        <v>4531</v>
      </c>
      <c r="X61" s="212">
        <v>85946334</v>
      </c>
      <c r="Y61" s="209">
        <v>851</v>
      </c>
      <c r="Z61" s="196">
        <f t="shared" si="37"/>
        <v>0.18781725888324874</v>
      </c>
      <c r="AA61" s="212">
        <f t="shared" si="18"/>
        <v>100994.51703877791</v>
      </c>
      <c r="AB61" s="212">
        <v>13370292</v>
      </c>
      <c r="AC61" s="209">
        <v>38</v>
      </c>
      <c r="AD61" s="196">
        <f t="shared" si="19"/>
        <v>8.3866696093577581E-3</v>
      </c>
      <c r="AE61" s="212">
        <f t="shared" si="20"/>
        <v>351849.78947368421</v>
      </c>
      <c r="AF61" s="224">
        <v>3419</v>
      </c>
      <c r="AG61" s="212">
        <v>67210916</v>
      </c>
      <c r="AH61" s="209">
        <v>884</v>
      </c>
      <c r="AI61" s="196">
        <f t="shared" si="38"/>
        <v>0.2585551330798479</v>
      </c>
      <c r="AJ61" s="212">
        <f t="shared" si="21"/>
        <v>76030.447963800907</v>
      </c>
      <c r="AK61" s="212">
        <v>23191375</v>
      </c>
      <c r="AL61" s="209">
        <v>49</v>
      </c>
      <c r="AM61" s="196">
        <f t="shared" si="22"/>
        <v>1.4331675928634104E-2</v>
      </c>
      <c r="AN61" s="209">
        <f t="shared" si="23"/>
        <v>473293.36734693876</v>
      </c>
      <c r="AO61" s="224">
        <v>2242</v>
      </c>
      <c r="AP61" s="212">
        <v>48946757</v>
      </c>
      <c r="AQ61" s="209">
        <v>672</v>
      </c>
      <c r="AR61" s="196">
        <f t="shared" si="39"/>
        <v>0.29973238180196254</v>
      </c>
      <c r="AS61" s="212">
        <f t="shared" si="24"/>
        <v>72837.436011904763</v>
      </c>
      <c r="AT61" s="212">
        <v>33531675</v>
      </c>
      <c r="AU61" s="209">
        <v>61</v>
      </c>
      <c r="AV61" s="196">
        <f t="shared" si="25"/>
        <v>2.7207850133809098E-2</v>
      </c>
      <c r="AW61" s="212">
        <f t="shared" si="26"/>
        <v>549699.59016393439</v>
      </c>
      <c r="AX61" s="224">
        <v>1146</v>
      </c>
      <c r="AY61" s="212">
        <v>17235145</v>
      </c>
      <c r="AZ61" s="209">
        <v>383</v>
      </c>
      <c r="BA61" s="196">
        <f t="shared" si="40"/>
        <v>0.33420593368237345</v>
      </c>
      <c r="BB61" s="212">
        <f t="shared" si="27"/>
        <v>45000.378590078326</v>
      </c>
      <c r="BC61" s="212">
        <v>30160684</v>
      </c>
      <c r="BD61" s="209">
        <v>43</v>
      </c>
      <c r="BE61" s="196">
        <f t="shared" si="28"/>
        <v>3.7521815008726006E-2</v>
      </c>
      <c r="BF61" s="209">
        <f t="shared" si="29"/>
        <v>701411.25581395347</v>
      </c>
      <c r="BG61" s="224">
        <v>404</v>
      </c>
      <c r="BH61" s="212">
        <v>3785722</v>
      </c>
      <c r="BI61" s="209">
        <v>105</v>
      </c>
      <c r="BJ61" s="196">
        <f t="shared" si="41"/>
        <v>0.25990099009900991</v>
      </c>
      <c r="BK61" s="212">
        <f t="shared" si="30"/>
        <v>36054.495238095238</v>
      </c>
      <c r="BL61" s="212">
        <v>10844208</v>
      </c>
      <c r="BM61" s="209">
        <v>20</v>
      </c>
      <c r="BN61" s="196">
        <f t="shared" si="31"/>
        <v>4.9504950495049507E-2</v>
      </c>
      <c r="BO61" s="212">
        <f t="shared" si="32"/>
        <v>542210.4</v>
      </c>
      <c r="BP61" s="224">
        <f t="shared" si="0"/>
        <v>11849</v>
      </c>
      <c r="BQ61" s="212">
        <f t="shared" si="0"/>
        <v>224585684</v>
      </c>
      <c r="BR61" s="209">
        <f t="shared" si="0"/>
        <v>2930</v>
      </c>
      <c r="BS61" s="196">
        <f t="shared" si="35"/>
        <v>0.2472782513292261</v>
      </c>
      <c r="BT61" s="212">
        <f t="shared" si="1"/>
        <v>76650.404095563135</v>
      </c>
      <c r="BU61" s="212">
        <f t="shared" si="2"/>
        <v>112748381</v>
      </c>
      <c r="BV61" s="209">
        <f t="shared" si="2"/>
        <v>217</v>
      </c>
      <c r="BW61" s="196">
        <f t="shared" si="33"/>
        <v>1.8313781753734493E-2</v>
      </c>
      <c r="BX61" s="209">
        <f t="shared" si="3"/>
        <v>519577.79262672813</v>
      </c>
      <c r="BY61" s="69"/>
      <c r="BZ61" s="2">
        <v>56</v>
      </c>
      <c r="CA61" s="24" t="s">
        <v>9</v>
      </c>
      <c r="CB61" s="87">
        <f t="shared" si="4"/>
        <v>89042.102209944758</v>
      </c>
      <c r="CC61" s="87">
        <f t="shared" si="5"/>
        <v>292702</v>
      </c>
      <c r="CD61" s="87">
        <f t="shared" si="6"/>
        <v>62733.714121699195</v>
      </c>
      <c r="CE61" s="87">
        <f t="shared" si="7"/>
        <v>421124.04310344829</v>
      </c>
    </row>
    <row r="62" spans="2:90" ht="13.5" customHeight="1">
      <c r="B62" s="284"/>
      <c r="C62" s="345"/>
      <c r="D62" s="53" t="s">
        <v>67</v>
      </c>
      <c r="E62" s="181">
        <v>23</v>
      </c>
      <c r="F62" s="182">
        <v>584754</v>
      </c>
      <c r="G62" s="218">
        <v>8</v>
      </c>
      <c r="H62" s="198">
        <f t="shared" si="12"/>
        <v>0.34782608695652173</v>
      </c>
      <c r="I62" s="182">
        <f t="shared" si="13"/>
        <v>73094.25</v>
      </c>
      <c r="J62" s="182">
        <v>116049</v>
      </c>
      <c r="K62" s="218">
        <v>1</v>
      </c>
      <c r="L62" s="198">
        <f t="shared" si="14"/>
        <v>4.3478260869565216E-2</v>
      </c>
      <c r="M62" s="182">
        <f t="shared" si="15"/>
        <v>116049</v>
      </c>
      <c r="N62" s="181">
        <v>89</v>
      </c>
      <c r="O62" s="182">
        <v>963622</v>
      </c>
      <c r="P62" s="218">
        <v>28</v>
      </c>
      <c r="Q62" s="198">
        <f t="shared" si="36"/>
        <v>0.3146067415730337</v>
      </c>
      <c r="R62" s="182">
        <f t="shared" si="16"/>
        <v>34415.071428571428</v>
      </c>
      <c r="S62" s="182">
        <v>1534098</v>
      </c>
      <c r="T62" s="218">
        <v>5</v>
      </c>
      <c r="U62" s="198">
        <f t="shared" si="34"/>
        <v>5.6179775280898875E-2</v>
      </c>
      <c r="V62" s="218">
        <f t="shared" si="17"/>
        <v>306819.59999999998</v>
      </c>
      <c r="W62" s="181">
        <v>4855</v>
      </c>
      <c r="X62" s="182">
        <v>87608062</v>
      </c>
      <c r="Y62" s="218">
        <v>927</v>
      </c>
      <c r="Z62" s="198">
        <f t="shared" si="37"/>
        <v>0.19093717816683831</v>
      </c>
      <c r="AA62" s="182">
        <f t="shared" si="18"/>
        <v>94507.078748651562</v>
      </c>
      <c r="AB62" s="182">
        <v>13370292</v>
      </c>
      <c r="AC62" s="218">
        <v>38</v>
      </c>
      <c r="AD62" s="198">
        <f t="shared" si="19"/>
        <v>7.8269824922760044E-3</v>
      </c>
      <c r="AE62" s="182">
        <f t="shared" si="20"/>
        <v>351849.78947368421</v>
      </c>
      <c r="AF62" s="181">
        <v>3636</v>
      </c>
      <c r="AG62" s="182">
        <v>70353693</v>
      </c>
      <c r="AH62" s="218">
        <v>945</v>
      </c>
      <c r="AI62" s="198">
        <f t="shared" si="38"/>
        <v>0.25990099009900991</v>
      </c>
      <c r="AJ62" s="182">
        <f t="shared" si="21"/>
        <v>74448.352380952376</v>
      </c>
      <c r="AK62" s="182">
        <v>23214561</v>
      </c>
      <c r="AL62" s="218">
        <v>50</v>
      </c>
      <c r="AM62" s="198">
        <f t="shared" si="22"/>
        <v>1.3751375137513752E-2</v>
      </c>
      <c r="AN62" s="218">
        <f t="shared" si="23"/>
        <v>464291.22</v>
      </c>
      <c r="AO62" s="181">
        <v>2362</v>
      </c>
      <c r="AP62" s="182">
        <v>50467954</v>
      </c>
      <c r="AQ62" s="218">
        <v>706</v>
      </c>
      <c r="AR62" s="198">
        <f t="shared" si="39"/>
        <v>0.29889923793395429</v>
      </c>
      <c r="AS62" s="182">
        <f t="shared" si="24"/>
        <v>71484.354107648731</v>
      </c>
      <c r="AT62" s="182">
        <v>33531675</v>
      </c>
      <c r="AU62" s="218">
        <v>61</v>
      </c>
      <c r="AV62" s="198">
        <f t="shared" si="25"/>
        <v>2.5825571549534292E-2</v>
      </c>
      <c r="AW62" s="182">
        <f t="shared" si="26"/>
        <v>549699.59016393439</v>
      </c>
      <c r="AX62" s="181">
        <v>1188</v>
      </c>
      <c r="AY62" s="182">
        <v>17450892</v>
      </c>
      <c r="AZ62" s="218">
        <v>395</v>
      </c>
      <c r="BA62" s="198">
        <f t="shared" si="40"/>
        <v>0.3324915824915825</v>
      </c>
      <c r="BB62" s="182">
        <f t="shared" si="27"/>
        <v>44179.473417721521</v>
      </c>
      <c r="BC62" s="182">
        <v>30160684</v>
      </c>
      <c r="BD62" s="218">
        <v>43</v>
      </c>
      <c r="BE62" s="198">
        <f t="shared" si="28"/>
        <v>3.6195286195286197E-2</v>
      </c>
      <c r="BF62" s="218">
        <f t="shared" si="29"/>
        <v>701411.25581395347</v>
      </c>
      <c r="BG62" s="181">
        <v>412</v>
      </c>
      <c r="BH62" s="182">
        <v>3862923</v>
      </c>
      <c r="BI62" s="218">
        <v>107</v>
      </c>
      <c r="BJ62" s="198">
        <f t="shared" si="41"/>
        <v>0.25970873786407767</v>
      </c>
      <c r="BK62" s="182">
        <f t="shared" si="30"/>
        <v>36102.084112149532</v>
      </c>
      <c r="BL62" s="182">
        <v>10844208</v>
      </c>
      <c r="BM62" s="218">
        <v>20</v>
      </c>
      <c r="BN62" s="198">
        <f t="shared" si="31"/>
        <v>4.8543689320388349E-2</v>
      </c>
      <c r="BO62" s="182">
        <f t="shared" si="32"/>
        <v>542210.4</v>
      </c>
      <c r="BP62" s="181">
        <f t="shared" si="0"/>
        <v>12565</v>
      </c>
      <c r="BQ62" s="182">
        <f t="shared" si="0"/>
        <v>231291900</v>
      </c>
      <c r="BR62" s="218">
        <f t="shared" si="0"/>
        <v>3116</v>
      </c>
      <c r="BS62" s="198">
        <f t="shared" si="35"/>
        <v>0.24799044966175884</v>
      </c>
      <c r="BT62" s="182">
        <f t="shared" si="1"/>
        <v>74227.18228498075</v>
      </c>
      <c r="BU62" s="182">
        <f t="shared" si="2"/>
        <v>112771567</v>
      </c>
      <c r="BV62" s="218">
        <f t="shared" si="2"/>
        <v>218</v>
      </c>
      <c r="BW62" s="198">
        <f t="shared" si="33"/>
        <v>1.7349781138081975E-2</v>
      </c>
      <c r="BX62" s="218">
        <f t="shared" si="3"/>
        <v>517300.76605504588</v>
      </c>
      <c r="BY62" s="69"/>
      <c r="BZ62" s="2">
        <v>57</v>
      </c>
      <c r="CA62" s="24" t="s">
        <v>43</v>
      </c>
      <c r="CB62" s="87">
        <f t="shared" si="4"/>
        <v>53780.743119266052</v>
      </c>
      <c r="CC62" s="87">
        <f t="shared" si="5"/>
        <v>234594.2</v>
      </c>
      <c r="CD62" s="87">
        <f t="shared" si="6"/>
        <v>60119.726778656128</v>
      </c>
      <c r="CE62" s="87">
        <f t="shared" si="7"/>
        <v>378676.76923076925</v>
      </c>
    </row>
    <row r="63" spans="2:90" ht="13.5" customHeight="1">
      <c r="B63" s="282">
        <v>20</v>
      </c>
      <c r="C63" s="343" t="s">
        <v>111</v>
      </c>
      <c r="D63" s="54" t="s">
        <v>329</v>
      </c>
      <c r="E63" s="175">
        <v>2</v>
      </c>
      <c r="F63" s="176">
        <v>0</v>
      </c>
      <c r="G63" s="201">
        <v>0</v>
      </c>
      <c r="H63" s="194">
        <f t="shared" si="12"/>
        <v>0</v>
      </c>
      <c r="I63" s="176" t="str">
        <f t="shared" si="13"/>
        <v>-</v>
      </c>
      <c r="J63" s="176">
        <v>0</v>
      </c>
      <c r="K63" s="201">
        <v>0</v>
      </c>
      <c r="L63" s="194">
        <f t="shared" si="14"/>
        <v>0</v>
      </c>
      <c r="M63" s="176" t="str">
        <f t="shared" si="15"/>
        <v>-</v>
      </c>
      <c r="N63" s="175">
        <v>9</v>
      </c>
      <c r="O63" s="176">
        <v>917756</v>
      </c>
      <c r="P63" s="201">
        <v>4</v>
      </c>
      <c r="Q63" s="194">
        <f t="shared" si="36"/>
        <v>0.44444444444444442</v>
      </c>
      <c r="R63" s="176">
        <f t="shared" si="16"/>
        <v>229439</v>
      </c>
      <c r="S63" s="176">
        <v>0</v>
      </c>
      <c r="T63" s="201">
        <v>0</v>
      </c>
      <c r="U63" s="194">
        <f t="shared" si="34"/>
        <v>0</v>
      </c>
      <c r="V63" s="201" t="str">
        <f t="shared" si="17"/>
        <v>-</v>
      </c>
      <c r="W63" s="175">
        <v>980</v>
      </c>
      <c r="X63" s="176">
        <v>13973572</v>
      </c>
      <c r="Y63" s="201">
        <v>204</v>
      </c>
      <c r="Z63" s="194">
        <f t="shared" si="37"/>
        <v>0.20816326530612245</v>
      </c>
      <c r="AA63" s="176">
        <f t="shared" si="18"/>
        <v>68497.901960784307</v>
      </c>
      <c r="AB63" s="176">
        <v>1319398</v>
      </c>
      <c r="AC63" s="201">
        <v>7</v>
      </c>
      <c r="AD63" s="194">
        <f t="shared" si="19"/>
        <v>7.1428571428571426E-3</v>
      </c>
      <c r="AE63" s="176">
        <f t="shared" si="20"/>
        <v>188485.42857142858</v>
      </c>
      <c r="AF63" s="175">
        <v>741</v>
      </c>
      <c r="AG63" s="176">
        <v>16834505</v>
      </c>
      <c r="AH63" s="201">
        <v>222</v>
      </c>
      <c r="AI63" s="194">
        <f t="shared" si="38"/>
        <v>0.29959514170040485</v>
      </c>
      <c r="AJ63" s="176">
        <f t="shared" si="21"/>
        <v>75831.103603603609</v>
      </c>
      <c r="AK63" s="176">
        <v>2480055</v>
      </c>
      <c r="AL63" s="201">
        <v>12</v>
      </c>
      <c r="AM63" s="194">
        <f t="shared" si="22"/>
        <v>1.6194331983805668E-2</v>
      </c>
      <c r="AN63" s="201">
        <f t="shared" si="23"/>
        <v>206671.25</v>
      </c>
      <c r="AO63" s="175">
        <v>385</v>
      </c>
      <c r="AP63" s="176">
        <v>8066897</v>
      </c>
      <c r="AQ63" s="201">
        <v>110</v>
      </c>
      <c r="AR63" s="194">
        <f t="shared" si="39"/>
        <v>0.2857142857142857</v>
      </c>
      <c r="AS63" s="176">
        <f t="shared" si="24"/>
        <v>73335.427272727276</v>
      </c>
      <c r="AT63" s="176">
        <v>1876211</v>
      </c>
      <c r="AU63" s="201">
        <v>4</v>
      </c>
      <c r="AV63" s="194">
        <f t="shared" si="25"/>
        <v>1.038961038961039E-2</v>
      </c>
      <c r="AW63" s="176">
        <f t="shared" si="26"/>
        <v>469052.75</v>
      </c>
      <c r="AX63" s="175">
        <v>146</v>
      </c>
      <c r="AY63" s="176">
        <v>2130986</v>
      </c>
      <c r="AZ63" s="201">
        <v>51</v>
      </c>
      <c r="BA63" s="194">
        <f t="shared" si="40"/>
        <v>0.34931506849315069</v>
      </c>
      <c r="BB63" s="176">
        <f t="shared" si="27"/>
        <v>41784.039215686273</v>
      </c>
      <c r="BC63" s="176">
        <v>454758</v>
      </c>
      <c r="BD63" s="201">
        <v>5</v>
      </c>
      <c r="BE63" s="194">
        <f t="shared" si="28"/>
        <v>3.4246575342465752E-2</v>
      </c>
      <c r="BF63" s="201">
        <f t="shared" si="29"/>
        <v>90951.6</v>
      </c>
      <c r="BG63" s="175">
        <v>25</v>
      </c>
      <c r="BH63" s="176">
        <v>215369</v>
      </c>
      <c r="BI63" s="201">
        <v>10</v>
      </c>
      <c r="BJ63" s="194">
        <f t="shared" si="41"/>
        <v>0.4</v>
      </c>
      <c r="BK63" s="176">
        <f t="shared" si="30"/>
        <v>21536.9</v>
      </c>
      <c r="BL63" s="176">
        <v>0</v>
      </c>
      <c r="BM63" s="201">
        <v>0</v>
      </c>
      <c r="BN63" s="194">
        <f t="shared" si="31"/>
        <v>0</v>
      </c>
      <c r="BO63" s="176" t="str">
        <f t="shared" si="32"/>
        <v>-</v>
      </c>
      <c r="BP63" s="175">
        <f t="shared" si="0"/>
        <v>2288</v>
      </c>
      <c r="BQ63" s="176">
        <f t="shared" si="0"/>
        <v>42139085</v>
      </c>
      <c r="BR63" s="201">
        <f t="shared" si="0"/>
        <v>601</v>
      </c>
      <c r="BS63" s="194">
        <f t="shared" si="35"/>
        <v>0.26267482517482516</v>
      </c>
      <c r="BT63" s="176">
        <f t="shared" si="1"/>
        <v>70114.950083194679</v>
      </c>
      <c r="BU63" s="176">
        <f t="shared" si="2"/>
        <v>6130422</v>
      </c>
      <c r="BV63" s="201">
        <f t="shared" si="2"/>
        <v>28</v>
      </c>
      <c r="BW63" s="194">
        <f t="shared" si="33"/>
        <v>1.2237762237762238E-2</v>
      </c>
      <c r="BX63" s="201">
        <f t="shared" si="3"/>
        <v>218943.64285714287</v>
      </c>
      <c r="BY63" s="69"/>
      <c r="BZ63" s="2">
        <v>58</v>
      </c>
      <c r="CA63" s="24" t="s">
        <v>25</v>
      </c>
      <c r="CB63" s="87">
        <f t="shared" si="4"/>
        <v>91693.455445544561</v>
      </c>
      <c r="CC63" s="87">
        <f t="shared" si="5"/>
        <v>734357</v>
      </c>
      <c r="CD63" s="87">
        <f t="shared" si="6"/>
        <v>63375.860427807485</v>
      </c>
      <c r="CE63" s="87">
        <f t="shared" si="7"/>
        <v>639713.12949640292</v>
      </c>
    </row>
    <row r="64" spans="2:90" ht="13.5" customHeight="1">
      <c r="B64" s="283"/>
      <c r="C64" s="344"/>
      <c r="D64" s="49" t="s">
        <v>326</v>
      </c>
      <c r="E64" s="224">
        <v>31</v>
      </c>
      <c r="F64" s="212">
        <v>1320258</v>
      </c>
      <c r="G64" s="209">
        <v>14</v>
      </c>
      <c r="H64" s="196">
        <f t="shared" si="12"/>
        <v>0.45161290322580644</v>
      </c>
      <c r="I64" s="212">
        <f t="shared" si="13"/>
        <v>94304.142857142855</v>
      </c>
      <c r="J64" s="212">
        <v>0</v>
      </c>
      <c r="K64" s="209">
        <v>0</v>
      </c>
      <c r="L64" s="196">
        <f t="shared" si="14"/>
        <v>0</v>
      </c>
      <c r="M64" s="212" t="str">
        <f t="shared" si="15"/>
        <v>-</v>
      </c>
      <c r="N64" s="224">
        <v>96</v>
      </c>
      <c r="O64" s="212">
        <v>6796236</v>
      </c>
      <c r="P64" s="209">
        <v>35</v>
      </c>
      <c r="Q64" s="196">
        <f t="shared" si="36"/>
        <v>0.36458333333333331</v>
      </c>
      <c r="R64" s="212">
        <f t="shared" si="16"/>
        <v>194178.17142857143</v>
      </c>
      <c r="S64" s="212">
        <v>1509608</v>
      </c>
      <c r="T64" s="209">
        <v>1</v>
      </c>
      <c r="U64" s="196">
        <f t="shared" si="34"/>
        <v>1.0416666666666666E-2</v>
      </c>
      <c r="V64" s="209">
        <f t="shared" si="17"/>
        <v>1509608</v>
      </c>
      <c r="W64" s="224">
        <v>7695</v>
      </c>
      <c r="X64" s="212">
        <v>144325612</v>
      </c>
      <c r="Y64" s="209">
        <v>1622</v>
      </c>
      <c r="Z64" s="196">
        <f t="shared" si="37"/>
        <v>0.21078622482131254</v>
      </c>
      <c r="AA64" s="212">
        <f t="shared" si="18"/>
        <v>88980.032059186196</v>
      </c>
      <c r="AB64" s="212">
        <v>27469973</v>
      </c>
      <c r="AC64" s="209">
        <v>77</v>
      </c>
      <c r="AD64" s="196">
        <f t="shared" si="19"/>
        <v>1.0006497725795972E-2</v>
      </c>
      <c r="AE64" s="212">
        <f t="shared" si="20"/>
        <v>356752.89610389608</v>
      </c>
      <c r="AF64" s="224">
        <v>5596</v>
      </c>
      <c r="AG64" s="212">
        <v>144926752</v>
      </c>
      <c r="AH64" s="209">
        <v>1687</v>
      </c>
      <c r="AI64" s="196">
        <f t="shared" si="38"/>
        <v>0.30146533238027162</v>
      </c>
      <c r="AJ64" s="212">
        <f t="shared" si="21"/>
        <v>85907.973918197982</v>
      </c>
      <c r="AK64" s="212">
        <v>33727877</v>
      </c>
      <c r="AL64" s="209">
        <v>111</v>
      </c>
      <c r="AM64" s="196">
        <f t="shared" si="22"/>
        <v>1.9835596854896356E-2</v>
      </c>
      <c r="AN64" s="209">
        <f t="shared" si="23"/>
        <v>303854.74774774775</v>
      </c>
      <c r="AO64" s="224">
        <v>3547</v>
      </c>
      <c r="AP64" s="212">
        <v>70271573</v>
      </c>
      <c r="AQ64" s="209">
        <v>1166</v>
      </c>
      <c r="AR64" s="196">
        <f t="shared" si="39"/>
        <v>0.32872850296024808</v>
      </c>
      <c r="AS64" s="212">
        <f t="shared" si="24"/>
        <v>60267.215265866209</v>
      </c>
      <c r="AT64" s="212">
        <v>40144759</v>
      </c>
      <c r="AU64" s="209">
        <v>110</v>
      </c>
      <c r="AV64" s="196">
        <f t="shared" si="25"/>
        <v>3.1012122920778123E-2</v>
      </c>
      <c r="AW64" s="212">
        <f t="shared" si="26"/>
        <v>364952.35454545455</v>
      </c>
      <c r="AX64" s="224">
        <v>1802</v>
      </c>
      <c r="AY64" s="212">
        <v>29111030</v>
      </c>
      <c r="AZ64" s="209">
        <v>581</v>
      </c>
      <c r="BA64" s="196">
        <f t="shared" si="40"/>
        <v>0.32241953385127636</v>
      </c>
      <c r="BB64" s="212">
        <f t="shared" si="27"/>
        <v>50105.043029259898</v>
      </c>
      <c r="BC64" s="212">
        <v>21553335</v>
      </c>
      <c r="BD64" s="209">
        <v>59</v>
      </c>
      <c r="BE64" s="196">
        <f t="shared" si="28"/>
        <v>3.2741398446170925E-2</v>
      </c>
      <c r="BF64" s="209">
        <f t="shared" si="29"/>
        <v>365310.76271186443</v>
      </c>
      <c r="BG64" s="224">
        <v>626</v>
      </c>
      <c r="BH64" s="212">
        <v>8857925</v>
      </c>
      <c r="BI64" s="209">
        <v>170</v>
      </c>
      <c r="BJ64" s="196">
        <f t="shared" si="41"/>
        <v>0.27156549520766771</v>
      </c>
      <c r="BK64" s="212">
        <f t="shared" si="30"/>
        <v>52105.441176470587</v>
      </c>
      <c r="BL64" s="212">
        <v>24211770</v>
      </c>
      <c r="BM64" s="209">
        <v>49</v>
      </c>
      <c r="BN64" s="196">
        <f t="shared" si="31"/>
        <v>7.8274760383386585E-2</v>
      </c>
      <c r="BO64" s="212">
        <f t="shared" si="32"/>
        <v>494117.75510204083</v>
      </c>
      <c r="BP64" s="224">
        <f t="shared" si="0"/>
        <v>19393</v>
      </c>
      <c r="BQ64" s="212">
        <f t="shared" si="0"/>
        <v>405609386</v>
      </c>
      <c r="BR64" s="209">
        <f t="shared" si="0"/>
        <v>5275</v>
      </c>
      <c r="BS64" s="196">
        <f t="shared" si="35"/>
        <v>0.27200536275975867</v>
      </c>
      <c r="BT64" s="212">
        <f t="shared" si="1"/>
        <v>76892.7745971564</v>
      </c>
      <c r="BU64" s="212">
        <f t="shared" si="2"/>
        <v>148617322</v>
      </c>
      <c r="BV64" s="209">
        <f t="shared" si="2"/>
        <v>407</v>
      </c>
      <c r="BW64" s="196">
        <f t="shared" si="33"/>
        <v>2.0986954055587068E-2</v>
      </c>
      <c r="BX64" s="209">
        <f t="shared" si="3"/>
        <v>365153.12530712533</v>
      </c>
      <c r="BY64" s="69"/>
      <c r="BZ64" s="2">
        <v>59</v>
      </c>
      <c r="CA64" s="24" t="s">
        <v>20</v>
      </c>
      <c r="CB64" s="87">
        <f t="shared" si="4"/>
        <v>52013.63915857605</v>
      </c>
      <c r="CC64" s="87">
        <f t="shared" si="5"/>
        <v>235774.09649122806</v>
      </c>
      <c r="CD64" s="87">
        <f t="shared" si="6"/>
        <v>60190.668994242311</v>
      </c>
      <c r="CE64" s="87">
        <f t="shared" si="7"/>
        <v>336350.54315476189</v>
      </c>
    </row>
    <row r="65" spans="2:83" ht="13.5" customHeight="1">
      <c r="B65" s="284"/>
      <c r="C65" s="345"/>
      <c r="D65" s="45" t="s">
        <v>67</v>
      </c>
      <c r="E65" s="185">
        <v>33</v>
      </c>
      <c r="F65" s="183">
        <v>1320258</v>
      </c>
      <c r="G65" s="189">
        <v>14</v>
      </c>
      <c r="H65" s="234">
        <f t="shared" si="12"/>
        <v>0.42424242424242425</v>
      </c>
      <c r="I65" s="183">
        <f t="shared" si="13"/>
        <v>94304.142857142855</v>
      </c>
      <c r="J65" s="183">
        <v>0</v>
      </c>
      <c r="K65" s="189">
        <v>0</v>
      </c>
      <c r="L65" s="234">
        <f t="shared" si="14"/>
        <v>0</v>
      </c>
      <c r="M65" s="183" t="str">
        <f t="shared" si="15"/>
        <v>-</v>
      </c>
      <c r="N65" s="185">
        <v>105</v>
      </c>
      <c r="O65" s="183">
        <v>7713992</v>
      </c>
      <c r="P65" s="189">
        <v>39</v>
      </c>
      <c r="Q65" s="234">
        <f t="shared" si="36"/>
        <v>0.37142857142857144</v>
      </c>
      <c r="R65" s="183">
        <f t="shared" si="16"/>
        <v>197794.66666666666</v>
      </c>
      <c r="S65" s="183">
        <v>1509608</v>
      </c>
      <c r="T65" s="189">
        <v>1</v>
      </c>
      <c r="U65" s="234">
        <f t="shared" si="34"/>
        <v>9.5238095238095247E-3</v>
      </c>
      <c r="V65" s="189">
        <f t="shared" si="17"/>
        <v>1509608</v>
      </c>
      <c r="W65" s="185">
        <v>8675</v>
      </c>
      <c r="X65" s="183">
        <v>158299184</v>
      </c>
      <c r="Y65" s="189">
        <v>1826</v>
      </c>
      <c r="Z65" s="234">
        <f t="shared" si="37"/>
        <v>0.21048991354466859</v>
      </c>
      <c r="AA65" s="183">
        <f t="shared" si="18"/>
        <v>86691.77656078861</v>
      </c>
      <c r="AB65" s="183">
        <v>28789371</v>
      </c>
      <c r="AC65" s="189">
        <v>84</v>
      </c>
      <c r="AD65" s="234">
        <f t="shared" si="19"/>
        <v>9.6829971181556194E-3</v>
      </c>
      <c r="AE65" s="183">
        <f t="shared" si="20"/>
        <v>342730.60714285716</v>
      </c>
      <c r="AF65" s="185">
        <v>6337</v>
      </c>
      <c r="AG65" s="183">
        <v>161761257</v>
      </c>
      <c r="AH65" s="189">
        <v>1909</v>
      </c>
      <c r="AI65" s="234">
        <f t="shared" si="38"/>
        <v>0.30124664667823892</v>
      </c>
      <c r="AJ65" s="183">
        <f t="shared" si="21"/>
        <v>84736.122053431114</v>
      </c>
      <c r="AK65" s="183">
        <v>36207932</v>
      </c>
      <c r="AL65" s="189">
        <v>123</v>
      </c>
      <c r="AM65" s="234">
        <f t="shared" si="22"/>
        <v>1.9409815370048919E-2</v>
      </c>
      <c r="AN65" s="189">
        <f t="shared" si="23"/>
        <v>294373.43089430896</v>
      </c>
      <c r="AO65" s="185">
        <v>3932</v>
      </c>
      <c r="AP65" s="183">
        <v>78338470</v>
      </c>
      <c r="AQ65" s="189">
        <v>1276</v>
      </c>
      <c r="AR65" s="234">
        <f t="shared" si="39"/>
        <v>0.32451678535096645</v>
      </c>
      <c r="AS65" s="183">
        <f t="shared" si="24"/>
        <v>61393.785266457679</v>
      </c>
      <c r="AT65" s="183">
        <v>42020970</v>
      </c>
      <c r="AU65" s="189">
        <v>114</v>
      </c>
      <c r="AV65" s="234">
        <f t="shared" si="25"/>
        <v>2.8992878942014241E-2</v>
      </c>
      <c r="AW65" s="183">
        <f t="shared" si="26"/>
        <v>368605</v>
      </c>
      <c r="AX65" s="185">
        <v>1948</v>
      </c>
      <c r="AY65" s="183">
        <v>31242016</v>
      </c>
      <c r="AZ65" s="189">
        <v>632</v>
      </c>
      <c r="BA65" s="234">
        <f t="shared" si="40"/>
        <v>0.32443531827515398</v>
      </c>
      <c r="BB65" s="183">
        <f t="shared" si="27"/>
        <v>49433.569620253162</v>
      </c>
      <c r="BC65" s="183">
        <v>22008093</v>
      </c>
      <c r="BD65" s="189">
        <v>64</v>
      </c>
      <c r="BE65" s="234">
        <f t="shared" si="28"/>
        <v>3.2854209445585217E-2</v>
      </c>
      <c r="BF65" s="189">
        <f t="shared" si="29"/>
        <v>343876.453125</v>
      </c>
      <c r="BG65" s="185">
        <v>651</v>
      </c>
      <c r="BH65" s="183">
        <v>9073294</v>
      </c>
      <c r="BI65" s="189">
        <v>180</v>
      </c>
      <c r="BJ65" s="234">
        <f t="shared" si="41"/>
        <v>0.27649769585253459</v>
      </c>
      <c r="BK65" s="183">
        <f t="shared" si="30"/>
        <v>50407.188888888886</v>
      </c>
      <c r="BL65" s="183">
        <v>24211770</v>
      </c>
      <c r="BM65" s="189">
        <v>49</v>
      </c>
      <c r="BN65" s="234">
        <f t="shared" si="31"/>
        <v>7.5268817204301078E-2</v>
      </c>
      <c r="BO65" s="183">
        <f t="shared" si="32"/>
        <v>494117.75510204083</v>
      </c>
      <c r="BP65" s="185">
        <f t="shared" si="0"/>
        <v>21681</v>
      </c>
      <c r="BQ65" s="183">
        <f t="shared" si="0"/>
        <v>447748471</v>
      </c>
      <c r="BR65" s="189">
        <f t="shared" si="0"/>
        <v>5876</v>
      </c>
      <c r="BS65" s="234">
        <f t="shared" si="35"/>
        <v>0.27102070937687378</v>
      </c>
      <c r="BT65" s="183">
        <f t="shared" si="1"/>
        <v>76199.535568413892</v>
      </c>
      <c r="BU65" s="183">
        <f t="shared" si="2"/>
        <v>154747744</v>
      </c>
      <c r="BV65" s="189">
        <f t="shared" si="2"/>
        <v>435</v>
      </c>
      <c r="BW65" s="234">
        <f t="shared" si="33"/>
        <v>2.0063650200636503E-2</v>
      </c>
      <c r="BX65" s="189">
        <f t="shared" si="3"/>
        <v>355741.94022988505</v>
      </c>
      <c r="BY65" s="69"/>
      <c r="BZ65" s="2">
        <v>60</v>
      </c>
      <c r="CA65" s="24" t="s">
        <v>44</v>
      </c>
      <c r="CB65" s="87">
        <f t="shared" si="4"/>
        <v>63939.419540229886</v>
      </c>
      <c r="CC65" s="87">
        <f t="shared" si="5"/>
        <v>90399.8</v>
      </c>
      <c r="CD65" s="87">
        <f t="shared" si="6"/>
        <v>68412.662772172072</v>
      </c>
      <c r="CE65" s="87">
        <f t="shared" si="7"/>
        <v>435585.83486238529</v>
      </c>
    </row>
    <row r="66" spans="2:83" ht="13.5" customHeight="1">
      <c r="B66" s="282">
        <v>21</v>
      </c>
      <c r="C66" s="343" t="s">
        <v>112</v>
      </c>
      <c r="D66" s="54" t="s">
        <v>329</v>
      </c>
      <c r="E66" s="175">
        <v>0</v>
      </c>
      <c r="F66" s="176">
        <v>0</v>
      </c>
      <c r="G66" s="201">
        <v>0</v>
      </c>
      <c r="H66" s="194" t="str">
        <f t="shared" si="12"/>
        <v>-</v>
      </c>
      <c r="I66" s="176" t="str">
        <f t="shared" si="13"/>
        <v>-</v>
      </c>
      <c r="J66" s="176">
        <v>0</v>
      </c>
      <c r="K66" s="201">
        <v>0</v>
      </c>
      <c r="L66" s="194" t="str">
        <f t="shared" si="14"/>
        <v>-</v>
      </c>
      <c r="M66" s="176" t="str">
        <f t="shared" si="15"/>
        <v>-</v>
      </c>
      <c r="N66" s="175">
        <v>3</v>
      </c>
      <c r="O66" s="176">
        <v>3764</v>
      </c>
      <c r="P66" s="201">
        <v>1</v>
      </c>
      <c r="Q66" s="194">
        <f t="shared" si="36"/>
        <v>0.33333333333333331</v>
      </c>
      <c r="R66" s="176">
        <f t="shared" si="16"/>
        <v>3764</v>
      </c>
      <c r="S66" s="176">
        <v>0</v>
      </c>
      <c r="T66" s="201">
        <v>0</v>
      </c>
      <c r="U66" s="194">
        <f t="shared" si="34"/>
        <v>0</v>
      </c>
      <c r="V66" s="201" t="str">
        <f t="shared" si="17"/>
        <v>-</v>
      </c>
      <c r="W66" s="175">
        <v>636</v>
      </c>
      <c r="X66" s="176">
        <v>2916809</v>
      </c>
      <c r="Y66" s="201">
        <v>146</v>
      </c>
      <c r="Z66" s="194">
        <f t="shared" si="37"/>
        <v>0.22955974842767296</v>
      </c>
      <c r="AA66" s="176">
        <f t="shared" si="18"/>
        <v>19978.14383561644</v>
      </c>
      <c r="AB66" s="176">
        <v>41402</v>
      </c>
      <c r="AC66" s="201">
        <v>6</v>
      </c>
      <c r="AD66" s="194">
        <f t="shared" si="19"/>
        <v>9.433962264150943E-3</v>
      </c>
      <c r="AE66" s="176">
        <f t="shared" si="20"/>
        <v>6900.333333333333</v>
      </c>
      <c r="AF66" s="175">
        <v>518</v>
      </c>
      <c r="AG66" s="176">
        <v>4660499</v>
      </c>
      <c r="AH66" s="201">
        <v>137</v>
      </c>
      <c r="AI66" s="194">
        <f t="shared" si="38"/>
        <v>0.26447876447876451</v>
      </c>
      <c r="AJ66" s="176">
        <f t="shared" si="21"/>
        <v>34018.240875912408</v>
      </c>
      <c r="AK66" s="176">
        <v>166535</v>
      </c>
      <c r="AL66" s="201">
        <v>5</v>
      </c>
      <c r="AM66" s="194">
        <f t="shared" si="22"/>
        <v>9.6525096525096523E-3</v>
      </c>
      <c r="AN66" s="201">
        <f t="shared" si="23"/>
        <v>33307</v>
      </c>
      <c r="AO66" s="175">
        <v>265</v>
      </c>
      <c r="AP66" s="176">
        <v>4704983</v>
      </c>
      <c r="AQ66" s="201">
        <v>90</v>
      </c>
      <c r="AR66" s="194">
        <f t="shared" si="39"/>
        <v>0.33962264150943394</v>
      </c>
      <c r="AS66" s="176">
        <f t="shared" si="24"/>
        <v>52277.588888888888</v>
      </c>
      <c r="AT66" s="176">
        <v>176773</v>
      </c>
      <c r="AU66" s="201">
        <v>3</v>
      </c>
      <c r="AV66" s="194">
        <f t="shared" si="25"/>
        <v>1.1320754716981131E-2</v>
      </c>
      <c r="AW66" s="176">
        <f t="shared" si="26"/>
        <v>58924.333333333336</v>
      </c>
      <c r="AX66" s="175">
        <v>89</v>
      </c>
      <c r="AY66" s="176">
        <v>743021</v>
      </c>
      <c r="AZ66" s="201">
        <v>34</v>
      </c>
      <c r="BA66" s="194">
        <f t="shared" si="40"/>
        <v>0.38202247191011235</v>
      </c>
      <c r="BB66" s="176">
        <f t="shared" si="27"/>
        <v>21853.558823529413</v>
      </c>
      <c r="BC66" s="176">
        <v>913105</v>
      </c>
      <c r="BD66" s="201">
        <v>1</v>
      </c>
      <c r="BE66" s="194">
        <f t="shared" si="28"/>
        <v>1.1235955056179775E-2</v>
      </c>
      <c r="BF66" s="201">
        <f t="shared" si="29"/>
        <v>913105</v>
      </c>
      <c r="BG66" s="175">
        <v>12</v>
      </c>
      <c r="BH66" s="176">
        <v>102329</v>
      </c>
      <c r="BI66" s="201">
        <v>4</v>
      </c>
      <c r="BJ66" s="194">
        <f t="shared" si="41"/>
        <v>0.33333333333333331</v>
      </c>
      <c r="BK66" s="176">
        <f t="shared" si="30"/>
        <v>25582.25</v>
      </c>
      <c r="BL66" s="176">
        <v>601</v>
      </c>
      <c r="BM66" s="201">
        <v>1</v>
      </c>
      <c r="BN66" s="194">
        <f t="shared" si="31"/>
        <v>8.3333333333333329E-2</v>
      </c>
      <c r="BO66" s="176">
        <f t="shared" si="32"/>
        <v>601</v>
      </c>
      <c r="BP66" s="175">
        <f t="shared" si="0"/>
        <v>1523</v>
      </c>
      <c r="BQ66" s="176">
        <f t="shared" si="0"/>
        <v>13131405</v>
      </c>
      <c r="BR66" s="201">
        <f t="shared" si="0"/>
        <v>412</v>
      </c>
      <c r="BS66" s="194">
        <f t="shared" si="35"/>
        <v>0.27051871306631647</v>
      </c>
      <c r="BT66" s="176">
        <f t="shared" si="1"/>
        <v>31872.342233009709</v>
      </c>
      <c r="BU66" s="176">
        <f t="shared" si="2"/>
        <v>1298416</v>
      </c>
      <c r="BV66" s="201">
        <f t="shared" si="2"/>
        <v>16</v>
      </c>
      <c r="BW66" s="194">
        <f t="shared" si="33"/>
        <v>1.0505581089954037E-2</v>
      </c>
      <c r="BX66" s="201">
        <f t="shared" si="3"/>
        <v>81151</v>
      </c>
      <c r="BY66" s="69"/>
      <c r="BZ66" s="2">
        <v>61</v>
      </c>
      <c r="CA66" s="24" t="s">
        <v>16</v>
      </c>
      <c r="CB66" s="87">
        <f t="shared" si="4"/>
        <v>75846.567484662577</v>
      </c>
      <c r="CC66" s="87">
        <f t="shared" si="5"/>
        <v>442191</v>
      </c>
      <c r="CD66" s="87">
        <f t="shared" si="6"/>
        <v>58863.316303864951</v>
      </c>
      <c r="CE66" s="87">
        <f t="shared" si="7"/>
        <v>401081.92499999999</v>
      </c>
    </row>
    <row r="67" spans="2:83" ht="13.5" customHeight="1">
      <c r="B67" s="283"/>
      <c r="C67" s="344"/>
      <c r="D67" s="49" t="s">
        <v>326</v>
      </c>
      <c r="E67" s="224">
        <v>35</v>
      </c>
      <c r="F67" s="212">
        <v>256050</v>
      </c>
      <c r="G67" s="209">
        <v>8</v>
      </c>
      <c r="H67" s="196">
        <f t="shared" si="12"/>
        <v>0.22857142857142856</v>
      </c>
      <c r="I67" s="212">
        <f t="shared" si="13"/>
        <v>32006.25</v>
      </c>
      <c r="J67" s="212">
        <v>0</v>
      </c>
      <c r="K67" s="209">
        <v>0</v>
      </c>
      <c r="L67" s="196">
        <f t="shared" si="14"/>
        <v>0</v>
      </c>
      <c r="M67" s="212" t="str">
        <f t="shared" si="15"/>
        <v>-</v>
      </c>
      <c r="N67" s="224">
        <v>64</v>
      </c>
      <c r="O67" s="212">
        <v>3555630</v>
      </c>
      <c r="P67" s="209">
        <v>17</v>
      </c>
      <c r="Q67" s="196">
        <f t="shared" si="36"/>
        <v>0.265625</v>
      </c>
      <c r="R67" s="212">
        <f t="shared" si="16"/>
        <v>209154.70588235295</v>
      </c>
      <c r="S67" s="212">
        <v>26005</v>
      </c>
      <c r="T67" s="209">
        <v>1</v>
      </c>
      <c r="U67" s="196">
        <f t="shared" si="34"/>
        <v>1.5625E-2</v>
      </c>
      <c r="V67" s="209">
        <f t="shared" si="17"/>
        <v>26005</v>
      </c>
      <c r="W67" s="224">
        <v>4589</v>
      </c>
      <c r="X67" s="212">
        <v>63549251</v>
      </c>
      <c r="Y67" s="209">
        <v>980</v>
      </c>
      <c r="Z67" s="196">
        <f t="shared" si="37"/>
        <v>0.21355415123120505</v>
      </c>
      <c r="AA67" s="212">
        <f t="shared" si="18"/>
        <v>64846.174489795922</v>
      </c>
      <c r="AB67" s="212">
        <v>8073869</v>
      </c>
      <c r="AC67" s="209">
        <v>32</v>
      </c>
      <c r="AD67" s="196">
        <f t="shared" si="19"/>
        <v>6.9731967748964917E-3</v>
      </c>
      <c r="AE67" s="212">
        <f t="shared" si="20"/>
        <v>252308.40625</v>
      </c>
      <c r="AF67" s="224">
        <v>3804</v>
      </c>
      <c r="AG67" s="212">
        <v>66778947</v>
      </c>
      <c r="AH67" s="209">
        <v>1053</v>
      </c>
      <c r="AI67" s="196">
        <f t="shared" si="38"/>
        <v>0.27681388012618297</v>
      </c>
      <c r="AJ67" s="212">
        <f t="shared" si="21"/>
        <v>63417.803418803422</v>
      </c>
      <c r="AK67" s="212">
        <v>21466493</v>
      </c>
      <c r="AL67" s="209">
        <v>77</v>
      </c>
      <c r="AM67" s="196">
        <f t="shared" si="22"/>
        <v>2.0241850683491061E-2</v>
      </c>
      <c r="AN67" s="209">
        <f t="shared" si="23"/>
        <v>278785.62337662338</v>
      </c>
      <c r="AO67" s="224">
        <v>2556</v>
      </c>
      <c r="AP67" s="212">
        <v>48689588</v>
      </c>
      <c r="AQ67" s="209">
        <v>822</v>
      </c>
      <c r="AR67" s="196">
        <f t="shared" si="39"/>
        <v>0.32159624413145538</v>
      </c>
      <c r="AS67" s="212">
        <f t="shared" si="24"/>
        <v>59233.075425790754</v>
      </c>
      <c r="AT67" s="212">
        <v>17825904</v>
      </c>
      <c r="AU67" s="209">
        <v>83</v>
      </c>
      <c r="AV67" s="196">
        <f t="shared" si="25"/>
        <v>3.2472613458528948E-2</v>
      </c>
      <c r="AW67" s="212">
        <f t="shared" si="26"/>
        <v>214769.92771084336</v>
      </c>
      <c r="AX67" s="224">
        <v>1217</v>
      </c>
      <c r="AY67" s="212">
        <v>15493496</v>
      </c>
      <c r="AZ67" s="209">
        <v>391</v>
      </c>
      <c r="BA67" s="196">
        <f t="shared" si="40"/>
        <v>0.32128184059161874</v>
      </c>
      <c r="BB67" s="212">
        <f t="shared" si="27"/>
        <v>39625.309462915604</v>
      </c>
      <c r="BC67" s="212">
        <v>32177338</v>
      </c>
      <c r="BD67" s="209">
        <v>62</v>
      </c>
      <c r="BE67" s="196">
        <f t="shared" si="28"/>
        <v>5.0944946589975351E-2</v>
      </c>
      <c r="BF67" s="209">
        <f t="shared" si="29"/>
        <v>518989.32258064515</v>
      </c>
      <c r="BG67" s="224">
        <v>332</v>
      </c>
      <c r="BH67" s="212">
        <v>4194092</v>
      </c>
      <c r="BI67" s="209">
        <v>87</v>
      </c>
      <c r="BJ67" s="196">
        <f t="shared" si="41"/>
        <v>0.26204819277108432</v>
      </c>
      <c r="BK67" s="212">
        <f t="shared" si="30"/>
        <v>48207.954022988502</v>
      </c>
      <c r="BL67" s="212">
        <v>7145265</v>
      </c>
      <c r="BM67" s="209">
        <v>17</v>
      </c>
      <c r="BN67" s="196">
        <f t="shared" si="31"/>
        <v>5.1204819277108432E-2</v>
      </c>
      <c r="BO67" s="212">
        <f t="shared" si="32"/>
        <v>420309.70588235295</v>
      </c>
      <c r="BP67" s="224">
        <f t="shared" si="0"/>
        <v>12597</v>
      </c>
      <c r="BQ67" s="212">
        <f t="shared" si="0"/>
        <v>202517054</v>
      </c>
      <c r="BR67" s="209">
        <f t="shared" si="0"/>
        <v>3358</v>
      </c>
      <c r="BS67" s="196">
        <f t="shared" si="35"/>
        <v>0.26657140589029132</v>
      </c>
      <c r="BT67" s="212">
        <f t="shared" si="1"/>
        <v>60308.830851697436</v>
      </c>
      <c r="BU67" s="212">
        <f t="shared" si="2"/>
        <v>86714874</v>
      </c>
      <c r="BV67" s="209">
        <f t="shared" si="2"/>
        <v>272</v>
      </c>
      <c r="BW67" s="196">
        <f t="shared" si="33"/>
        <v>2.1592442645074223E-2</v>
      </c>
      <c r="BX67" s="209">
        <f t="shared" si="3"/>
        <v>318804.6838235294</v>
      </c>
      <c r="BY67" s="69"/>
      <c r="BZ67" s="2">
        <v>62</v>
      </c>
      <c r="CA67" s="24" t="s">
        <v>17</v>
      </c>
      <c r="CB67" s="87">
        <f t="shared" si="4"/>
        <v>31523.063999999998</v>
      </c>
      <c r="CC67" s="87">
        <f t="shared" si="5"/>
        <v>437066.5</v>
      </c>
      <c r="CD67" s="87">
        <f t="shared" si="6"/>
        <v>46848.90269413629</v>
      </c>
      <c r="CE67" s="87">
        <f t="shared" si="7"/>
        <v>544779.30232558143</v>
      </c>
    </row>
    <row r="68" spans="2:83" ht="13.5" customHeight="1">
      <c r="B68" s="284"/>
      <c r="C68" s="345"/>
      <c r="D68" s="53" t="s">
        <v>67</v>
      </c>
      <c r="E68" s="181">
        <v>35</v>
      </c>
      <c r="F68" s="182">
        <v>256050</v>
      </c>
      <c r="G68" s="218">
        <v>8</v>
      </c>
      <c r="H68" s="198">
        <f t="shared" si="12"/>
        <v>0.22857142857142856</v>
      </c>
      <c r="I68" s="182">
        <f t="shared" si="13"/>
        <v>32006.25</v>
      </c>
      <c r="J68" s="182">
        <v>0</v>
      </c>
      <c r="K68" s="218">
        <v>0</v>
      </c>
      <c r="L68" s="198">
        <f t="shared" si="14"/>
        <v>0</v>
      </c>
      <c r="M68" s="182" t="str">
        <f t="shared" si="15"/>
        <v>-</v>
      </c>
      <c r="N68" s="181">
        <v>67</v>
      </c>
      <c r="O68" s="182">
        <v>3559394</v>
      </c>
      <c r="P68" s="218">
        <v>18</v>
      </c>
      <c r="Q68" s="198">
        <f t="shared" si="36"/>
        <v>0.26865671641791045</v>
      </c>
      <c r="R68" s="182">
        <f t="shared" si="16"/>
        <v>197744.11111111112</v>
      </c>
      <c r="S68" s="182">
        <v>26005</v>
      </c>
      <c r="T68" s="218">
        <v>1</v>
      </c>
      <c r="U68" s="198">
        <f t="shared" si="34"/>
        <v>1.4925373134328358E-2</v>
      </c>
      <c r="V68" s="218">
        <f t="shared" si="17"/>
        <v>26005</v>
      </c>
      <c r="W68" s="181">
        <v>5225</v>
      </c>
      <c r="X68" s="182">
        <v>66466060</v>
      </c>
      <c r="Y68" s="218">
        <v>1126</v>
      </c>
      <c r="Z68" s="198">
        <f t="shared" si="37"/>
        <v>0.21550239234449761</v>
      </c>
      <c r="AA68" s="182">
        <f t="shared" si="18"/>
        <v>59028.472468916516</v>
      </c>
      <c r="AB68" s="182">
        <v>8115271</v>
      </c>
      <c r="AC68" s="218">
        <v>38</v>
      </c>
      <c r="AD68" s="198">
        <f t="shared" si="19"/>
        <v>7.2727272727272727E-3</v>
      </c>
      <c r="AE68" s="182">
        <f t="shared" si="20"/>
        <v>213559.76315789475</v>
      </c>
      <c r="AF68" s="181">
        <v>4322</v>
      </c>
      <c r="AG68" s="182">
        <v>71439446</v>
      </c>
      <c r="AH68" s="218">
        <v>1190</v>
      </c>
      <c r="AI68" s="198">
        <f t="shared" si="38"/>
        <v>0.27533549282739472</v>
      </c>
      <c r="AJ68" s="182">
        <f t="shared" si="21"/>
        <v>60033.147899159667</v>
      </c>
      <c r="AK68" s="182">
        <v>21633028</v>
      </c>
      <c r="AL68" s="218">
        <v>82</v>
      </c>
      <c r="AM68" s="198">
        <f t="shared" si="22"/>
        <v>1.8972697825080979E-2</v>
      </c>
      <c r="AN68" s="218">
        <f t="shared" si="23"/>
        <v>263817.41463414632</v>
      </c>
      <c r="AO68" s="181">
        <v>2821</v>
      </c>
      <c r="AP68" s="182">
        <v>53394571</v>
      </c>
      <c r="AQ68" s="218">
        <v>912</v>
      </c>
      <c r="AR68" s="198">
        <f t="shared" si="39"/>
        <v>0.32328961361219427</v>
      </c>
      <c r="AS68" s="182">
        <f t="shared" si="24"/>
        <v>58546.678728070176</v>
      </c>
      <c r="AT68" s="182">
        <v>18002677</v>
      </c>
      <c r="AU68" s="218">
        <v>86</v>
      </c>
      <c r="AV68" s="198">
        <f t="shared" si="25"/>
        <v>3.0485643388869197E-2</v>
      </c>
      <c r="AW68" s="182">
        <f t="shared" si="26"/>
        <v>209333.45348837209</v>
      </c>
      <c r="AX68" s="181">
        <v>1306</v>
      </c>
      <c r="AY68" s="182">
        <v>16236517</v>
      </c>
      <c r="AZ68" s="218">
        <v>425</v>
      </c>
      <c r="BA68" s="198">
        <f t="shared" si="40"/>
        <v>0.32542113323124044</v>
      </c>
      <c r="BB68" s="182">
        <f t="shared" si="27"/>
        <v>38203.569411764707</v>
      </c>
      <c r="BC68" s="182">
        <v>33090443</v>
      </c>
      <c r="BD68" s="218">
        <v>63</v>
      </c>
      <c r="BE68" s="198">
        <f t="shared" si="28"/>
        <v>4.8238897396630932E-2</v>
      </c>
      <c r="BF68" s="218">
        <f t="shared" si="29"/>
        <v>525245.12698412698</v>
      </c>
      <c r="BG68" s="181">
        <v>344</v>
      </c>
      <c r="BH68" s="182">
        <v>4296421</v>
      </c>
      <c r="BI68" s="218">
        <v>91</v>
      </c>
      <c r="BJ68" s="198">
        <f t="shared" si="41"/>
        <v>0.26453488372093026</v>
      </c>
      <c r="BK68" s="182">
        <f t="shared" si="30"/>
        <v>47213.417582417584</v>
      </c>
      <c r="BL68" s="182">
        <v>7145866</v>
      </c>
      <c r="BM68" s="218">
        <v>18</v>
      </c>
      <c r="BN68" s="198">
        <f t="shared" si="31"/>
        <v>5.232558139534884E-2</v>
      </c>
      <c r="BO68" s="182">
        <f t="shared" si="32"/>
        <v>396992.55555555556</v>
      </c>
      <c r="BP68" s="181">
        <f t="shared" si="0"/>
        <v>14120</v>
      </c>
      <c r="BQ68" s="182">
        <f t="shared" si="0"/>
        <v>215648459</v>
      </c>
      <c r="BR68" s="218">
        <f t="shared" si="0"/>
        <v>3770</v>
      </c>
      <c r="BS68" s="198">
        <f t="shared" si="35"/>
        <v>0.26699716713881022</v>
      </c>
      <c r="BT68" s="182">
        <f t="shared" si="1"/>
        <v>57201.182758620693</v>
      </c>
      <c r="BU68" s="182">
        <f t="shared" si="2"/>
        <v>88013290</v>
      </c>
      <c r="BV68" s="218">
        <f t="shared" si="2"/>
        <v>288</v>
      </c>
      <c r="BW68" s="198">
        <f t="shared" si="33"/>
        <v>2.0396600566572238E-2</v>
      </c>
      <c r="BX68" s="218">
        <f t="shared" si="3"/>
        <v>305601.70138888888</v>
      </c>
      <c r="BY68" s="69"/>
      <c r="BZ68" s="2">
        <v>63</v>
      </c>
      <c r="CA68" s="24" t="s">
        <v>26</v>
      </c>
      <c r="CB68" s="87">
        <f t="shared" si="4"/>
        <v>55655.477777777778</v>
      </c>
      <c r="CC68" s="87">
        <f t="shared" si="5"/>
        <v>302843.42857142858</v>
      </c>
      <c r="CD68" s="87">
        <f t="shared" si="6"/>
        <v>56336.115540150204</v>
      </c>
      <c r="CE68" s="87">
        <f t="shared" si="7"/>
        <v>425358.23611111112</v>
      </c>
    </row>
    <row r="69" spans="2:83" ht="13.5" customHeight="1">
      <c r="B69" s="282">
        <v>22</v>
      </c>
      <c r="C69" s="343" t="s">
        <v>56</v>
      </c>
      <c r="D69" s="54" t="s">
        <v>329</v>
      </c>
      <c r="E69" s="175">
        <v>5</v>
      </c>
      <c r="F69" s="176">
        <v>78178</v>
      </c>
      <c r="G69" s="201">
        <v>3</v>
      </c>
      <c r="H69" s="194">
        <f t="shared" si="12"/>
        <v>0.6</v>
      </c>
      <c r="I69" s="176">
        <f t="shared" si="13"/>
        <v>26059.333333333332</v>
      </c>
      <c r="J69" s="176">
        <v>0</v>
      </c>
      <c r="K69" s="201">
        <v>0</v>
      </c>
      <c r="L69" s="194">
        <f t="shared" si="14"/>
        <v>0</v>
      </c>
      <c r="M69" s="176" t="str">
        <f t="shared" si="15"/>
        <v>-</v>
      </c>
      <c r="N69" s="175">
        <v>6</v>
      </c>
      <c r="O69" s="176">
        <v>0</v>
      </c>
      <c r="P69" s="201">
        <v>0</v>
      </c>
      <c r="Q69" s="194">
        <f t="shared" si="36"/>
        <v>0</v>
      </c>
      <c r="R69" s="176" t="str">
        <f t="shared" si="16"/>
        <v>-</v>
      </c>
      <c r="S69" s="176">
        <v>0</v>
      </c>
      <c r="T69" s="201">
        <v>0</v>
      </c>
      <c r="U69" s="194">
        <f t="shared" si="34"/>
        <v>0</v>
      </c>
      <c r="V69" s="201" t="str">
        <f t="shared" si="17"/>
        <v>-</v>
      </c>
      <c r="W69" s="175">
        <v>1009</v>
      </c>
      <c r="X69" s="176">
        <v>14960948</v>
      </c>
      <c r="Y69" s="201">
        <v>216</v>
      </c>
      <c r="Z69" s="194">
        <f t="shared" si="37"/>
        <v>0.21407333994053518</v>
      </c>
      <c r="AA69" s="176">
        <f t="shared" si="18"/>
        <v>69263.648148148146</v>
      </c>
      <c r="AB69" s="176">
        <v>47468</v>
      </c>
      <c r="AC69" s="201">
        <v>4</v>
      </c>
      <c r="AD69" s="194">
        <f t="shared" si="19"/>
        <v>3.9643211100099107E-3</v>
      </c>
      <c r="AE69" s="176">
        <f t="shared" si="20"/>
        <v>11867</v>
      </c>
      <c r="AF69" s="175">
        <v>744</v>
      </c>
      <c r="AG69" s="176">
        <v>16507328</v>
      </c>
      <c r="AH69" s="201">
        <v>208</v>
      </c>
      <c r="AI69" s="194">
        <f t="shared" si="38"/>
        <v>0.27956989247311825</v>
      </c>
      <c r="AJ69" s="176">
        <f t="shared" si="21"/>
        <v>79362.153846153844</v>
      </c>
      <c r="AK69" s="176">
        <v>1530309</v>
      </c>
      <c r="AL69" s="201">
        <v>5</v>
      </c>
      <c r="AM69" s="194">
        <f t="shared" si="22"/>
        <v>6.7204301075268818E-3</v>
      </c>
      <c r="AN69" s="201">
        <f t="shared" si="23"/>
        <v>306061.8</v>
      </c>
      <c r="AO69" s="175">
        <v>370</v>
      </c>
      <c r="AP69" s="176">
        <v>12565260</v>
      </c>
      <c r="AQ69" s="201">
        <v>131</v>
      </c>
      <c r="AR69" s="194">
        <f t="shared" si="39"/>
        <v>0.35405405405405405</v>
      </c>
      <c r="AS69" s="176">
        <f t="shared" si="24"/>
        <v>95918.015267175579</v>
      </c>
      <c r="AT69" s="176">
        <v>1370909</v>
      </c>
      <c r="AU69" s="201">
        <v>5</v>
      </c>
      <c r="AV69" s="194">
        <f t="shared" si="25"/>
        <v>1.3513513513513514E-2</v>
      </c>
      <c r="AW69" s="176">
        <f t="shared" si="26"/>
        <v>274181.8</v>
      </c>
      <c r="AX69" s="175">
        <v>113</v>
      </c>
      <c r="AY69" s="176">
        <v>1218598</v>
      </c>
      <c r="AZ69" s="201">
        <v>53</v>
      </c>
      <c r="BA69" s="194">
        <f t="shared" si="40"/>
        <v>0.46902654867256638</v>
      </c>
      <c r="BB69" s="176">
        <f t="shared" si="27"/>
        <v>22992.415094339623</v>
      </c>
      <c r="BC69" s="176">
        <v>1667819</v>
      </c>
      <c r="BD69" s="201">
        <v>2</v>
      </c>
      <c r="BE69" s="194">
        <f t="shared" si="28"/>
        <v>1.7699115044247787E-2</v>
      </c>
      <c r="BF69" s="201">
        <f t="shared" si="29"/>
        <v>833909.5</v>
      </c>
      <c r="BG69" s="175">
        <v>14</v>
      </c>
      <c r="BH69" s="176">
        <v>172405</v>
      </c>
      <c r="BI69" s="201">
        <v>6</v>
      </c>
      <c r="BJ69" s="194">
        <f t="shared" si="41"/>
        <v>0.42857142857142855</v>
      </c>
      <c r="BK69" s="176">
        <f t="shared" si="30"/>
        <v>28734.166666666668</v>
      </c>
      <c r="BL69" s="176">
        <v>2049</v>
      </c>
      <c r="BM69" s="201">
        <v>1</v>
      </c>
      <c r="BN69" s="194">
        <f t="shared" si="31"/>
        <v>7.1428571428571425E-2</v>
      </c>
      <c r="BO69" s="176">
        <f t="shared" si="32"/>
        <v>2049</v>
      </c>
      <c r="BP69" s="175">
        <f t="shared" si="0"/>
        <v>2261</v>
      </c>
      <c r="BQ69" s="176">
        <f t="shared" si="0"/>
        <v>45502717</v>
      </c>
      <c r="BR69" s="201">
        <f t="shared" si="0"/>
        <v>617</v>
      </c>
      <c r="BS69" s="194">
        <f t="shared" si="35"/>
        <v>0.27288810260946483</v>
      </c>
      <c r="BT69" s="176">
        <f t="shared" si="1"/>
        <v>73748.325769854127</v>
      </c>
      <c r="BU69" s="176">
        <f t="shared" si="2"/>
        <v>4618554</v>
      </c>
      <c r="BV69" s="201">
        <f t="shared" si="2"/>
        <v>17</v>
      </c>
      <c r="BW69" s="194">
        <f t="shared" si="33"/>
        <v>7.5187969924812026E-3</v>
      </c>
      <c r="BX69" s="201">
        <f t="shared" si="3"/>
        <v>271679.64705882355</v>
      </c>
      <c r="BY69" s="69"/>
      <c r="BZ69" s="2">
        <v>64</v>
      </c>
      <c r="CA69" s="24" t="s">
        <v>45</v>
      </c>
      <c r="CB69" s="87">
        <f t="shared" si="4"/>
        <v>72066.681318681323</v>
      </c>
      <c r="CC69" s="87">
        <f t="shared" si="5"/>
        <v>653773.5</v>
      </c>
      <c r="CD69" s="87">
        <f t="shared" si="6"/>
        <v>62228.010879025242</v>
      </c>
      <c r="CE69" s="87">
        <f t="shared" si="7"/>
        <v>494984.16239316238</v>
      </c>
    </row>
    <row r="70" spans="2:83" ht="13.5" customHeight="1">
      <c r="B70" s="283"/>
      <c r="C70" s="344"/>
      <c r="D70" s="49" t="s">
        <v>326</v>
      </c>
      <c r="E70" s="224">
        <v>31</v>
      </c>
      <c r="F70" s="212">
        <v>214418</v>
      </c>
      <c r="G70" s="209">
        <v>6</v>
      </c>
      <c r="H70" s="196">
        <f t="shared" si="12"/>
        <v>0.19354838709677419</v>
      </c>
      <c r="I70" s="212">
        <f t="shared" si="13"/>
        <v>35736.333333333336</v>
      </c>
      <c r="J70" s="212">
        <v>0</v>
      </c>
      <c r="K70" s="209">
        <v>0</v>
      </c>
      <c r="L70" s="196">
        <f t="shared" si="14"/>
        <v>0</v>
      </c>
      <c r="M70" s="212" t="str">
        <f t="shared" si="15"/>
        <v>-</v>
      </c>
      <c r="N70" s="224">
        <v>73</v>
      </c>
      <c r="O70" s="212">
        <v>6446466</v>
      </c>
      <c r="P70" s="209">
        <v>31</v>
      </c>
      <c r="Q70" s="196">
        <f t="shared" si="36"/>
        <v>0.42465753424657532</v>
      </c>
      <c r="R70" s="212">
        <f t="shared" si="16"/>
        <v>207950.51612903227</v>
      </c>
      <c r="S70" s="212">
        <v>8114</v>
      </c>
      <c r="T70" s="209">
        <v>3</v>
      </c>
      <c r="U70" s="196">
        <f t="shared" si="34"/>
        <v>4.1095890410958902E-2</v>
      </c>
      <c r="V70" s="209">
        <f t="shared" si="17"/>
        <v>2704.6666666666665</v>
      </c>
      <c r="W70" s="224">
        <v>6890</v>
      </c>
      <c r="X70" s="212">
        <v>97169708</v>
      </c>
      <c r="Y70" s="209">
        <v>1416</v>
      </c>
      <c r="Z70" s="196">
        <f t="shared" si="37"/>
        <v>0.20551523947750364</v>
      </c>
      <c r="AA70" s="212">
        <f t="shared" si="18"/>
        <v>68622.675141242944</v>
      </c>
      <c r="AB70" s="212">
        <v>37132897</v>
      </c>
      <c r="AC70" s="209">
        <v>68</v>
      </c>
      <c r="AD70" s="196">
        <f t="shared" si="19"/>
        <v>9.8693759071117569E-3</v>
      </c>
      <c r="AE70" s="212">
        <f t="shared" si="20"/>
        <v>546072.01470588241</v>
      </c>
      <c r="AF70" s="224">
        <v>4780</v>
      </c>
      <c r="AG70" s="212">
        <v>123784758</v>
      </c>
      <c r="AH70" s="209">
        <v>1328</v>
      </c>
      <c r="AI70" s="196">
        <f t="shared" si="38"/>
        <v>0.2778242677824268</v>
      </c>
      <c r="AJ70" s="212">
        <f t="shared" si="21"/>
        <v>93211.414156626503</v>
      </c>
      <c r="AK70" s="212">
        <v>22555124</v>
      </c>
      <c r="AL70" s="209">
        <v>66</v>
      </c>
      <c r="AM70" s="196">
        <f t="shared" si="22"/>
        <v>1.3807531380753139E-2</v>
      </c>
      <c r="AN70" s="209">
        <f t="shared" si="23"/>
        <v>341744.30303030304</v>
      </c>
      <c r="AO70" s="224">
        <v>2967</v>
      </c>
      <c r="AP70" s="212">
        <v>74124327</v>
      </c>
      <c r="AQ70" s="209">
        <v>950</v>
      </c>
      <c r="AR70" s="196">
        <f t="shared" si="39"/>
        <v>0.3201887428378834</v>
      </c>
      <c r="AS70" s="212">
        <f t="shared" si="24"/>
        <v>78025.607368421057</v>
      </c>
      <c r="AT70" s="212">
        <v>46519671</v>
      </c>
      <c r="AU70" s="209">
        <v>92</v>
      </c>
      <c r="AV70" s="196">
        <f t="shared" si="25"/>
        <v>3.1007751937984496E-2</v>
      </c>
      <c r="AW70" s="212">
        <f t="shared" si="26"/>
        <v>505648.59782608697</v>
      </c>
      <c r="AX70" s="224">
        <v>1390</v>
      </c>
      <c r="AY70" s="212">
        <v>26543753</v>
      </c>
      <c r="AZ70" s="209">
        <v>458</v>
      </c>
      <c r="BA70" s="196">
        <f t="shared" si="40"/>
        <v>0.32949640287769782</v>
      </c>
      <c r="BB70" s="212">
        <f t="shared" si="27"/>
        <v>57955.792576419211</v>
      </c>
      <c r="BC70" s="212">
        <v>33731430</v>
      </c>
      <c r="BD70" s="209">
        <v>73</v>
      </c>
      <c r="BE70" s="196">
        <f t="shared" si="28"/>
        <v>5.251798561151079E-2</v>
      </c>
      <c r="BF70" s="209">
        <f t="shared" si="29"/>
        <v>462074.38356164383</v>
      </c>
      <c r="BG70" s="224">
        <v>446</v>
      </c>
      <c r="BH70" s="212">
        <v>7229270</v>
      </c>
      <c r="BI70" s="209">
        <v>126</v>
      </c>
      <c r="BJ70" s="196">
        <f t="shared" si="41"/>
        <v>0.28251121076233182</v>
      </c>
      <c r="BK70" s="212">
        <f t="shared" si="30"/>
        <v>57375.158730158728</v>
      </c>
      <c r="BL70" s="212">
        <v>16883317</v>
      </c>
      <c r="BM70" s="209">
        <v>30</v>
      </c>
      <c r="BN70" s="196">
        <f t="shared" si="31"/>
        <v>6.726457399103139E-2</v>
      </c>
      <c r="BO70" s="212">
        <f t="shared" si="32"/>
        <v>562777.23333333328</v>
      </c>
      <c r="BP70" s="224">
        <f t="shared" ref="BP70:BR133" si="42">SUM(E70,N70,W70,AF70,AO70,AX70,BG70)</f>
        <v>16577</v>
      </c>
      <c r="BQ70" s="212">
        <f t="shared" si="42"/>
        <v>335512700</v>
      </c>
      <c r="BR70" s="209">
        <f t="shared" si="42"/>
        <v>4315</v>
      </c>
      <c r="BS70" s="196">
        <f t="shared" si="35"/>
        <v>0.26030041623936778</v>
      </c>
      <c r="BT70" s="212">
        <f t="shared" ref="BT70:BT133" si="43">IFERROR(BQ70/BR70,"-")</f>
        <v>77754.971031286215</v>
      </c>
      <c r="BU70" s="212">
        <f t="shared" ref="BU70:BV133" si="44">SUM(J70,S70,AB70,AK70,AT70,BC70,BL70)</f>
        <v>156830553</v>
      </c>
      <c r="BV70" s="209">
        <f t="shared" si="44"/>
        <v>332</v>
      </c>
      <c r="BW70" s="196">
        <f t="shared" si="33"/>
        <v>2.0027749291186583E-2</v>
      </c>
      <c r="BX70" s="209">
        <f t="shared" ref="BX70:BX133" si="45">IFERROR(BU70/BV70,"-")</f>
        <v>472381.18373493978</v>
      </c>
      <c r="BY70" s="69"/>
      <c r="BZ70" s="2">
        <v>65</v>
      </c>
      <c r="CA70" s="24" t="s">
        <v>10</v>
      </c>
      <c r="CB70" s="87">
        <f t="shared" ref="CB70:CB80" si="46">INDEX($BT:$BT,(ROW()+(BZ70*2)-2))</f>
        <v>43028.175572519081</v>
      </c>
      <c r="CC70" s="87">
        <f t="shared" ref="CC70:CC80" si="47">INDEX($BX:$BX,(ROW()+(BZ70*2)-2))</f>
        <v>272179.25</v>
      </c>
      <c r="CD70" s="87">
        <f t="shared" ref="CD70:CD80" si="48">INDEX($BT:$BT,(ROW()+(BZ70*2)-1))</f>
        <v>46859.207207207204</v>
      </c>
      <c r="CE70" s="87">
        <f t="shared" ref="CE70:CE80" si="49">INDEX($BX:$BX,(ROW()+(BZ70*2)-1))</f>
        <v>459801.78350515466</v>
      </c>
    </row>
    <row r="71" spans="2:83" ht="13.5" customHeight="1">
      <c r="B71" s="284"/>
      <c r="C71" s="345"/>
      <c r="D71" s="53" t="s">
        <v>67</v>
      </c>
      <c r="E71" s="181">
        <v>36</v>
      </c>
      <c r="F71" s="182">
        <v>292596</v>
      </c>
      <c r="G71" s="218">
        <v>9</v>
      </c>
      <c r="H71" s="198">
        <f t="shared" ref="H71:H134" si="50">IFERROR(G71/E71,"-")</f>
        <v>0.25</v>
      </c>
      <c r="I71" s="182">
        <f t="shared" ref="I71:I134" si="51">IFERROR(F71/G71,"-")</f>
        <v>32510.666666666668</v>
      </c>
      <c r="J71" s="182">
        <v>0</v>
      </c>
      <c r="K71" s="218">
        <v>0</v>
      </c>
      <c r="L71" s="198">
        <f t="shared" ref="L71:L134" si="52">IFERROR(K71/E71,"-")</f>
        <v>0</v>
      </c>
      <c r="M71" s="182" t="str">
        <f t="shared" ref="M71:M134" si="53">IFERROR(J71/K71,"-")</f>
        <v>-</v>
      </c>
      <c r="N71" s="181">
        <v>79</v>
      </c>
      <c r="O71" s="182">
        <v>6446466</v>
      </c>
      <c r="P71" s="218">
        <v>31</v>
      </c>
      <c r="Q71" s="198">
        <f t="shared" si="36"/>
        <v>0.39240506329113922</v>
      </c>
      <c r="R71" s="182">
        <f t="shared" ref="R71:R134" si="54">IFERROR(O71/P71,"-")</f>
        <v>207950.51612903227</v>
      </c>
      <c r="S71" s="182">
        <v>8114</v>
      </c>
      <c r="T71" s="218">
        <v>3</v>
      </c>
      <c r="U71" s="198">
        <f t="shared" si="34"/>
        <v>3.7974683544303799E-2</v>
      </c>
      <c r="V71" s="218">
        <f t="shared" ref="V71:V134" si="55">IFERROR(S71/T71,"-")</f>
        <v>2704.6666666666665</v>
      </c>
      <c r="W71" s="181">
        <v>7899</v>
      </c>
      <c r="X71" s="182">
        <v>112130656</v>
      </c>
      <c r="Y71" s="218">
        <v>1632</v>
      </c>
      <c r="Z71" s="198">
        <f t="shared" si="37"/>
        <v>0.2066084314470186</v>
      </c>
      <c r="AA71" s="182">
        <f t="shared" ref="AA71:AA134" si="56">IFERROR(X71/Y71,"-")</f>
        <v>68707.509803921566</v>
      </c>
      <c r="AB71" s="182">
        <v>37180365</v>
      </c>
      <c r="AC71" s="218">
        <v>72</v>
      </c>
      <c r="AD71" s="198">
        <f t="shared" ref="AD71:AD134" si="57">IFERROR(AC71/W71,"-")</f>
        <v>9.1150778579567032E-3</v>
      </c>
      <c r="AE71" s="182">
        <f t="shared" ref="AE71:AE134" si="58">IFERROR(AB71/AC71,"-")</f>
        <v>516393.95833333331</v>
      </c>
      <c r="AF71" s="181">
        <v>5524</v>
      </c>
      <c r="AG71" s="182">
        <v>140292086</v>
      </c>
      <c r="AH71" s="218">
        <v>1536</v>
      </c>
      <c r="AI71" s="198">
        <f t="shared" si="38"/>
        <v>0.27805937726285301</v>
      </c>
      <c r="AJ71" s="182">
        <f t="shared" ref="AJ71:AJ134" si="59">IFERROR(AG71/AH71,"-")</f>
        <v>91335.993489583328</v>
      </c>
      <c r="AK71" s="182">
        <v>24085433</v>
      </c>
      <c r="AL71" s="218">
        <v>71</v>
      </c>
      <c r="AM71" s="198">
        <f t="shared" ref="AM71:AM134" si="60">IFERROR(AL71/AF71,"-")</f>
        <v>1.2853005068790731E-2</v>
      </c>
      <c r="AN71" s="218">
        <f t="shared" ref="AN71:AN134" si="61">IFERROR(AK71/AL71,"-")</f>
        <v>339231.45070422534</v>
      </c>
      <c r="AO71" s="181">
        <v>3337</v>
      </c>
      <c r="AP71" s="182">
        <v>86689587</v>
      </c>
      <c r="AQ71" s="218">
        <v>1081</v>
      </c>
      <c r="AR71" s="198">
        <f t="shared" si="39"/>
        <v>0.323943661971831</v>
      </c>
      <c r="AS71" s="182">
        <f t="shared" ref="AS71:AS134" si="62">IFERROR(AP71/AQ71,"-")</f>
        <v>80193.882516188707</v>
      </c>
      <c r="AT71" s="182">
        <v>47890580</v>
      </c>
      <c r="AU71" s="218">
        <v>97</v>
      </c>
      <c r="AV71" s="198">
        <f t="shared" ref="AV71:AV134" si="63">IFERROR(AU71/AO71,"-")</f>
        <v>2.9068025172310458E-2</v>
      </c>
      <c r="AW71" s="182">
        <f t="shared" ref="AW71:AW134" si="64">IFERROR(AT71/AU71,"-")</f>
        <v>493717.31958762888</v>
      </c>
      <c r="AX71" s="181">
        <v>1503</v>
      </c>
      <c r="AY71" s="182">
        <v>27762351</v>
      </c>
      <c r="AZ71" s="218">
        <v>511</v>
      </c>
      <c r="BA71" s="198">
        <f t="shared" si="40"/>
        <v>0.33998669328010644</v>
      </c>
      <c r="BB71" s="182">
        <f t="shared" ref="BB71:BB134" si="65">IFERROR(AY71/AZ71,"-")</f>
        <v>54329.454011741684</v>
      </c>
      <c r="BC71" s="182">
        <v>35399249</v>
      </c>
      <c r="BD71" s="218">
        <v>75</v>
      </c>
      <c r="BE71" s="198">
        <f t="shared" ref="BE71:BE134" si="66">IFERROR(BD71/AX71,"-")</f>
        <v>4.9900199600798403E-2</v>
      </c>
      <c r="BF71" s="218">
        <f t="shared" ref="BF71:BF134" si="67">IFERROR(BC71/BD71,"-")</f>
        <v>471989.98666666669</v>
      </c>
      <c r="BG71" s="181">
        <v>460</v>
      </c>
      <c r="BH71" s="182">
        <v>7401675</v>
      </c>
      <c r="BI71" s="218">
        <v>132</v>
      </c>
      <c r="BJ71" s="198">
        <f t="shared" si="41"/>
        <v>0.28695652173913044</v>
      </c>
      <c r="BK71" s="182">
        <f t="shared" ref="BK71:BK134" si="68">IFERROR(BH71/BI71,"-")</f>
        <v>56073.295454545456</v>
      </c>
      <c r="BL71" s="182">
        <v>16885366</v>
      </c>
      <c r="BM71" s="218">
        <v>31</v>
      </c>
      <c r="BN71" s="198">
        <f t="shared" ref="BN71:BN134" si="69">IFERROR(BM71/BG71,"-")</f>
        <v>6.7391304347826086E-2</v>
      </c>
      <c r="BO71" s="182">
        <f t="shared" ref="BO71:BO134" si="70">IFERROR(BL71/BM71,"-")</f>
        <v>544689.22580645164</v>
      </c>
      <c r="BP71" s="181">
        <f t="shared" si="42"/>
        <v>18838</v>
      </c>
      <c r="BQ71" s="182">
        <f t="shared" si="42"/>
        <v>381015417</v>
      </c>
      <c r="BR71" s="218">
        <f t="shared" si="42"/>
        <v>4932</v>
      </c>
      <c r="BS71" s="198">
        <f t="shared" si="35"/>
        <v>0.26181123261492728</v>
      </c>
      <c r="BT71" s="182">
        <f t="shared" si="43"/>
        <v>77253.734184914836</v>
      </c>
      <c r="BU71" s="182">
        <f t="shared" si="44"/>
        <v>161449107</v>
      </c>
      <c r="BV71" s="218">
        <f t="shared" si="44"/>
        <v>349</v>
      </c>
      <c r="BW71" s="198">
        <f t="shared" ref="BW71:BW134" si="71">IFERROR(BV71/BP71,"-")</f>
        <v>1.8526382843189297E-2</v>
      </c>
      <c r="BX71" s="218">
        <f t="shared" si="45"/>
        <v>462604.89111747849</v>
      </c>
      <c r="BY71" s="69"/>
      <c r="BZ71" s="2">
        <v>66</v>
      </c>
      <c r="CA71" s="24" t="s">
        <v>5</v>
      </c>
      <c r="CB71" s="87">
        <f t="shared" si="46"/>
        <v>65128.56994818653</v>
      </c>
      <c r="CC71" s="87">
        <f t="shared" si="47"/>
        <v>155683.1</v>
      </c>
      <c r="CD71" s="87">
        <f t="shared" si="48"/>
        <v>75928.052083333328</v>
      </c>
      <c r="CE71" s="87">
        <f t="shared" si="49"/>
        <v>629623.42168674699</v>
      </c>
    </row>
    <row r="72" spans="2:83" ht="13.5" customHeight="1">
      <c r="B72" s="282">
        <v>23</v>
      </c>
      <c r="C72" s="343" t="s">
        <v>113</v>
      </c>
      <c r="D72" s="54" t="s">
        <v>329</v>
      </c>
      <c r="E72" s="175">
        <v>4</v>
      </c>
      <c r="F72" s="176">
        <v>40037</v>
      </c>
      <c r="G72" s="201">
        <v>1</v>
      </c>
      <c r="H72" s="194">
        <f t="shared" si="50"/>
        <v>0.25</v>
      </c>
      <c r="I72" s="176">
        <f t="shared" si="51"/>
        <v>40037</v>
      </c>
      <c r="J72" s="176">
        <v>0</v>
      </c>
      <c r="K72" s="201">
        <v>0</v>
      </c>
      <c r="L72" s="194">
        <f t="shared" si="52"/>
        <v>0</v>
      </c>
      <c r="M72" s="176" t="str">
        <f t="shared" si="53"/>
        <v>-</v>
      </c>
      <c r="N72" s="175">
        <v>6</v>
      </c>
      <c r="O72" s="176">
        <v>15208</v>
      </c>
      <c r="P72" s="201">
        <v>3</v>
      </c>
      <c r="Q72" s="194">
        <f t="shared" si="36"/>
        <v>0.5</v>
      </c>
      <c r="R72" s="176">
        <f t="shared" si="54"/>
        <v>5069.333333333333</v>
      </c>
      <c r="S72" s="176">
        <v>0</v>
      </c>
      <c r="T72" s="201">
        <v>0</v>
      </c>
      <c r="U72" s="194">
        <f t="shared" ref="U72:U135" si="72">IFERROR(T72/N72,"-")</f>
        <v>0</v>
      </c>
      <c r="V72" s="201" t="str">
        <f t="shared" si="55"/>
        <v>-</v>
      </c>
      <c r="W72" s="175">
        <v>1164</v>
      </c>
      <c r="X72" s="176">
        <v>20724163</v>
      </c>
      <c r="Y72" s="201">
        <v>243</v>
      </c>
      <c r="Z72" s="194">
        <f t="shared" si="37"/>
        <v>0.20876288659793815</v>
      </c>
      <c r="AA72" s="176">
        <f t="shared" si="56"/>
        <v>85284.621399176962</v>
      </c>
      <c r="AB72" s="176">
        <v>6922</v>
      </c>
      <c r="AC72" s="201">
        <v>2</v>
      </c>
      <c r="AD72" s="194">
        <f t="shared" si="57"/>
        <v>1.718213058419244E-3</v>
      </c>
      <c r="AE72" s="176">
        <f t="shared" si="58"/>
        <v>3461</v>
      </c>
      <c r="AF72" s="175">
        <v>945</v>
      </c>
      <c r="AG72" s="176">
        <v>13120518</v>
      </c>
      <c r="AH72" s="201">
        <v>265</v>
      </c>
      <c r="AI72" s="194">
        <f t="shared" si="38"/>
        <v>0.28042328042328041</v>
      </c>
      <c r="AJ72" s="176">
        <f t="shared" si="59"/>
        <v>49511.388679245283</v>
      </c>
      <c r="AK72" s="176">
        <v>3627462</v>
      </c>
      <c r="AL72" s="201">
        <v>9</v>
      </c>
      <c r="AM72" s="194">
        <f t="shared" si="60"/>
        <v>9.5238095238095247E-3</v>
      </c>
      <c r="AN72" s="201">
        <f t="shared" si="61"/>
        <v>403051.33333333331</v>
      </c>
      <c r="AO72" s="175">
        <v>460</v>
      </c>
      <c r="AP72" s="176">
        <v>10839591</v>
      </c>
      <c r="AQ72" s="201">
        <v>148</v>
      </c>
      <c r="AR72" s="194">
        <f t="shared" si="39"/>
        <v>0.32173913043478258</v>
      </c>
      <c r="AS72" s="176">
        <f t="shared" si="62"/>
        <v>73240.479729729734</v>
      </c>
      <c r="AT72" s="176">
        <v>812977</v>
      </c>
      <c r="AU72" s="201">
        <v>3</v>
      </c>
      <c r="AV72" s="194">
        <f t="shared" si="63"/>
        <v>6.5217391304347823E-3</v>
      </c>
      <c r="AW72" s="176">
        <f t="shared" si="64"/>
        <v>270992.33333333331</v>
      </c>
      <c r="AX72" s="175">
        <v>142</v>
      </c>
      <c r="AY72" s="176">
        <v>1082173</v>
      </c>
      <c r="AZ72" s="201">
        <v>54</v>
      </c>
      <c r="BA72" s="194">
        <f t="shared" si="40"/>
        <v>0.38028169014084506</v>
      </c>
      <c r="BB72" s="176">
        <f t="shared" si="65"/>
        <v>20040.240740740741</v>
      </c>
      <c r="BC72" s="176">
        <v>159733</v>
      </c>
      <c r="BD72" s="201">
        <v>3</v>
      </c>
      <c r="BE72" s="194">
        <f t="shared" si="66"/>
        <v>2.1126760563380281E-2</v>
      </c>
      <c r="BF72" s="201">
        <f t="shared" si="67"/>
        <v>53244.333333333336</v>
      </c>
      <c r="BG72" s="175">
        <v>16</v>
      </c>
      <c r="BH72" s="176">
        <v>171318</v>
      </c>
      <c r="BI72" s="201">
        <v>4</v>
      </c>
      <c r="BJ72" s="194">
        <f t="shared" si="41"/>
        <v>0.25</v>
      </c>
      <c r="BK72" s="176">
        <f t="shared" si="68"/>
        <v>42829.5</v>
      </c>
      <c r="BL72" s="176">
        <v>30224</v>
      </c>
      <c r="BM72" s="201">
        <v>1</v>
      </c>
      <c r="BN72" s="194">
        <f t="shared" si="69"/>
        <v>6.25E-2</v>
      </c>
      <c r="BO72" s="176">
        <f t="shared" si="70"/>
        <v>30224</v>
      </c>
      <c r="BP72" s="175">
        <f t="shared" si="42"/>
        <v>2737</v>
      </c>
      <c r="BQ72" s="176">
        <f t="shared" si="42"/>
        <v>45993008</v>
      </c>
      <c r="BR72" s="201">
        <f t="shared" si="42"/>
        <v>718</v>
      </c>
      <c r="BS72" s="194">
        <f t="shared" ref="BS72:BS135" si="73">IFERROR(BR72/BP72,"-")</f>
        <v>0.26233101936426745</v>
      </c>
      <c r="BT72" s="176">
        <f t="shared" si="43"/>
        <v>64057.114206128135</v>
      </c>
      <c r="BU72" s="176">
        <f t="shared" si="44"/>
        <v>4637318</v>
      </c>
      <c r="BV72" s="201">
        <f t="shared" si="44"/>
        <v>18</v>
      </c>
      <c r="BW72" s="194">
        <f t="shared" si="71"/>
        <v>6.5765436609426381E-3</v>
      </c>
      <c r="BX72" s="201">
        <f t="shared" si="45"/>
        <v>257628.77777777778</v>
      </c>
      <c r="BY72" s="69"/>
      <c r="BZ72" s="2">
        <v>67</v>
      </c>
      <c r="CA72" s="24" t="s">
        <v>6</v>
      </c>
      <c r="CB72" s="87">
        <f t="shared" si="46"/>
        <v>17160.115384615383</v>
      </c>
      <c r="CC72" s="87">
        <f t="shared" si="47"/>
        <v>479</v>
      </c>
      <c r="CD72" s="87">
        <f t="shared" si="48"/>
        <v>75722.349450549445</v>
      </c>
      <c r="CE72" s="87">
        <f t="shared" si="49"/>
        <v>468470.641025641</v>
      </c>
    </row>
    <row r="73" spans="2:83" ht="13.5" customHeight="1">
      <c r="B73" s="283"/>
      <c r="C73" s="344"/>
      <c r="D73" s="49" t="s">
        <v>326</v>
      </c>
      <c r="E73" s="224">
        <v>52</v>
      </c>
      <c r="F73" s="212">
        <v>157000</v>
      </c>
      <c r="G73" s="209">
        <v>10</v>
      </c>
      <c r="H73" s="196">
        <f t="shared" si="50"/>
        <v>0.19230769230769232</v>
      </c>
      <c r="I73" s="212">
        <f t="shared" si="51"/>
        <v>15700</v>
      </c>
      <c r="J73" s="212">
        <v>4211015</v>
      </c>
      <c r="K73" s="209">
        <v>1</v>
      </c>
      <c r="L73" s="196">
        <f t="shared" si="52"/>
        <v>1.9230769230769232E-2</v>
      </c>
      <c r="M73" s="212">
        <f t="shared" si="53"/>
        <v>4211015</v>
      </c>
      <c r="N73" s="224">
        <v>136</v>
      </c>
      <c r="O73" s="212">
        <v>2263168</v>
      </c>
      <c r="P73" s="209">
        <v>41</v>
      </c>
      <c r="Q73" s="196">
        <f t="shared" ref="Q73:Q136" si="74">IFERROR(P73/N73,"-")</f>
        <v>0.3014705882352941</v>
      </c>
      <c r="R73" s="212">
        <f t="shared" si="54"/>
        <v>55199.219512195123</v>
      </c>
      <c r="S73" s="212">
        <v>1592682</v>
      </c>
      <c r="T73" s="209">
        <v>4</v>
      </c>
      <c r="U73" s="196">
        <f t="shared" si="72"/>
        <v>2.9411764705882353E-2</v>
      </c>
      <c r="V73" s="209">
        <f t="shared" si="55"/>
        <v>398170.5</v>
      </c>
      <c r="W73" s="224">
        <v>9198</v>
      </c>
      <c r="X73" s="212">
        <v>106059678</v>
      </c>
      <c r="Y73" s="209">
        <v>1998</v>
      </c>
      <c r="Z73" s="196">
        <f t="shared" ref="Z73:Z136" si="75">IFERROR(Y73/W73,"-")</f>
        <v>0.2172211350293542</v>
      </c>
      <c r="AA73" s="212">
        <f t="shared" si="56"/>
        <v>53082.921921921923</v>
      </c>
      <c r="AB73" s="212">
        <v>24107679</v>
      </c>
      <c r="AC73" s="209">
        <v>70</v>
      </c>
      <c r="AD73" s="196">
        <f t="shared" si="57"/>
        <v>7.6103500761035003E-3</v>
      </c>
      <c r="AE73" s="212">
        <f t="shared" si="58"/>
        <v>344395.41428571427</v>
      </c>
      <c r="AF73" s="224">
        <v>7995</v>
      </c>
      <c r="AG73" s="212">
        <v>135562489</v>
      </c>
      <c r="AH73" s="209">
        <v>2220</v>
      </c>
      <c r="AI73" s="196">
        <f t="shared" ref="AI73:AI136" si="76">IFERROR(AH73/AF73,"-")</f>
        <v>0.2776735459662289</v>
      </c>
      <c r="AJ73" s="212">
        <f t="shared" si="59"/>
        <v>61064.184234234235</v>
      </c>
      <c r="AK73" s="212">
        <v>49771799</v>
      </c>
      <c r="AL73" s="209">
        <v>124</v>
      </c>
      <c r="AM73" s="196">
        <f t="shared" si="60"/>
        <v>1.5509693558474046E-2</v>
      </c>
      <c r="AN73" s="209">
        <f t="shared" si="61"/>
        <v>401385.47580645164</v>
      </c>
      <c r="AO73" s="224">
        <v>5593</v>
      </c>
      <c r="AP73" s="212">
        <v>110845915</v>
      </c>
      <c r="AQ73" s="209">
        <v>1713</v>
      </c>
      <c r="AR73" s="196">
        <f t="shared" ref="AR73:AR136" si="77">IFERROR(AQ73/AO73,"-")</f>
        <v>0.30627570177006974</v>
      </c>
      <c r="AS73" s="212">
        <f t="shared" si="62"/>
        <v>64708.648569760655</v>
      </c>
      <c r="AT73" s="212">
        <v>55599373</v>
      </c>
      <c r="AU73" s="209">
        <v>153</v>
      </c>
      <c r="AV73" s="196">
        <f t="shared" si="63"/>
        <v>2.7355623100303952E-2</v>
      </c>
      <c r="AW73" s="212">
        <f t="shared" si="64"/>
        <v>363394.59477124183</v>
      </c>
      <c r="AX73" s="224">
        <v>2480</v>
      </c>
      <c r="AY73" s="212">
        <v>32538530</v>
      </c>
      <c r="AZ73" s="209">
        <v>738</v>
      </c>
      <c r="BA73" s="196">
        <f t="shared" ref="BA73:BA136" si="78">IFERROR(AZ73/AX73,"-")</f>
        <v>0.29758064516129035</v>
      </c>
      <c r="BB73" s="212">
        <f t="shared" si="65"/>
        <v>44090.149051490516</v>
      </c>
      <c r="BC73" s="212">
        <v>54000608</v>
      </c>
      <c r="BD73" s="209">
        <v>102</v>
      </c>
      <c r="BE73" s="196">
        <f t="shared" si="66"/>
        <v>4.1129032258064517E-2</v>
      </c>
      <c r="BF73" s="209">
        <f t="shared" si="67"/>
        <v>529417.72549019603</v>
      </c>
      <c r="BG73" s="224">
        <v>656</v>
      </c>
      <c r="BH73" s="212">
        <v>5936172</v>
      </c>
      <c r="BI73" s="209">
        <v>174</v>
      </c>
      <c r="BJ73" s="196">
        <f t="shared" ref="BJ73:BJ136" si="79">IFERROR(BI73/BG73,"-")</f>
        <v>0.2652439024390244</v>
      </c>
      <c r="BK73" s="212">
        <f t="shared" si="68"/>
        <v>34115.931034482761</v>
      </c>
      <c r="BL73" s="212">
        <v>11938747</v>
      </c>
      <c r="BM73" s="209">
        <v>48</v>
      </c>
      <c r="BN73" s="196">
        <f t="shared" si="69"/>
        <v>7.3170731707317069E-2</v>
      </c>
      <c r="BO73" s="212">
        <f t="shared" si="70"/>
        <v>248723.89583333334</v>
      </c>
      <c r="BP73" s="224">
        <f t="shared" si="42"/>
        <v>26110</v>
      </c>
      <c r="BQ73" s="212">
        <f t="shared" si="42"/>
        <v>393362952</v>
      </c>
      <c r="BR73" s="209">
        <f t="shared" si="42"/>
        <v>6894</v>
      </c>
      <c r="BS73" s="196">
        <f t="shared" si="73"/>
        <v>0.26403676752202221</v>
      </c>
      <c r="BT73" s="212">
        <f t="shared" si="43"/>
        <v>57058.739773716276</v>
      </c>
      <c r="BU73" s="212">
        <f t="shared" si="44"/>
        <v>201221903</v>
      </c>
      <c r="BV73" s="209">
        <f t="shared" si="44"/>
        <v>502</v>
      </c>
      <c r="BW73" s="196">
        <f t="shared" si="71"/>
        <v>1.9226350057449253E-2</v>
      </c>
      <c r="BX73" s="209">
        <f t="shared" si="45"/>
        <v>400840.4442231076</v>
      </c>
      <c r="BY73" s="69"/>
      <c r="BZ73" s="2">
        <v>68</v>
      </c>
      <c r="CA73" s="24" t="s">
        <v>46</v>
      </c>
      <c r="CB73" s="87">
        <f t="shared" si="46"/>
        <v>117176.48235294118</v>
      </c>
      <c r="CC73" s="87">
        <f t="shared" si="47"/>
        <v>212616.28571428571</v>
      </c>
      <c r="CD73" s="87">
        <f t="shared" si="48"/>
        <v>82324.202872531416</v>
      </c>
      <c r="CE73" s="87">
        <f t="shared" si="49"/>
        <v>389325.91891891893</v>
      </c>
    </row>
    <row r="74" spans="2:83" ht="13.5" customHeight="1">
      <c r="B74" s="284"/>
      <c r="C74" s="345"/>
      <c r="D74" s="53" t="s">
        <v>67</v>
      </c>
      <c r="E74" s="181">
        <v>56</v>
      </c>
      <c r="F74" s="182">
        <v>197037</v>
      </c>
      <c r="G74" s="218">
        <v>11</v>
      </c>
      <c r="H74" s="198">
        <f t="shared" si="50"/>
        <v>0.19642857142857142</v>
      </c>
      <c r="I74" s="182">
        <f t="shared" si="51"/>
        <v>17912.454545454544</v>
      </c>
      <c r="J74" s="182">
        <v>4211015</v>
      </c>
      <c r="K74" s="218">
        <v>1</v>
      </c>
      <c r="L74" s="198">
        <f t="shared" si="52"/>
        <v>1.7857142857142856E-2</v>
      </c>
      <c r="M74" s="182">
        <f t="shared" si="53"/>
        <v>4211015</v>
      </c>
      <c r="N74" s="181">
        <v>142</v>
      </c>
      <c r="O74" s="182">
        <v>2278376</v>
      </c>
      <c r="P74" s="218">
        <v>44</v>
      </c>
      <c r="Q74" s="198">
        <f t="shared" si="74"/>
        <v>0.30985915492957744</v>
      </c>
      <c r="R74" s="182">
        <f t="shared" si="54"/>
        <v>51781.272727272728</v>
      </c>
      <c r="S74" s="182">
        <v>1592682</v>
      </c>
      <c r="T74" s="218">
        <v>4</v>
      </c>
      <c r="U74" s="198">
        <f t="shared" si="72"/>
        <v>2.8169014084507043E-2</v>
      </c>
      <c r="V74" s="218">
        <f t="shared" si="55"/>
        <v>398170.5</v>
      </c>
      <c r="W74" s="181">
        <v>10362</v>
      </c>
      <c r="X74" s="182">
        <v>126783841</v>
      </c>
      <c r="Y74" s="218">
        <v>2241</v>
      </c>
      <c r="Z74" s="198">
        <f t="shared" si="75"/>
        <v>0.21627099015634046</v>
      </c>
      <c r="AA74" s="182">
        <f t="shared" si="56"/>
        <v>56574.672467648372</v>
      </c>
      <c r="AB74" s="182">
        <v>24114601</v>
      </c>
      <c r="AC74" s="218">
        <v>72</v>
      </c>
      <c r="AD74" s="198">
        <f t="shared" si="57"/>
        <v>6.9484655471916618E-3</v>
      </c>
      <c r="AE74" s="182">
        <f t="shared" si="58"/>
        <v>334925.01388888888</v>
      </c>
      <c r="AF74" s="181">
        <v>8940</v>
      </c>
      <c r="AG74" s="182">
        <v>148683007</v>
      </c>
      <c r="AH74" s="218">
        <v>2485</v>
      </c>
      <c r="AI74" s="198">
        <f t="shared" si="76"/>
        <v>0.27796420581655479</v>
      </c>
      <c r="AJ74" s="182">
        <f t="shared" si="59"/>
        <v>59832.195975855131</v>
      </c>
      <c r="AK74" s="182">
        <v>53399261</v>
      </c>
      <c r="AL74" s="218">
        <v>133</v>
      </c>
      <c r="AM74" s="198">
        <f t="shared" si="60"/>
        <v>1.4876957494407159E-2</v>
      </c>
      <c r="AN74" s="218">
        <f t="shared" si="61"/>
        <v>401498.20300751878</v>
      </c>
      <c r="AO74" s="181">
        <v>6053</v>
      </c>
      <c r="AP74" s="182">
        <v>121685506</v>
      </c>
      <c r="AQ74" s="218">
        <v>1861</v>
      </c>
      <c r="AR74" s="198">
        <f t="shared" si="77"/>
        <v>0.30745085081777629</v>
      </c>
      <c r="AS74" s="182">
        <f t="shared" si="62"/>
        <v>65387.160666308439</v>
      </c>
      <c r="AT74" s="182">
        <v>56412350</v>
      </c>
      <c r="AU74" s="218">
        <v>156</v>
      </c>
      <c r="AV74" s="198">
        <f t="shared" si="63"/>
        <v>2.5772344292086569E-2</v>
      </c>
      <c r="AW74" s="182">
        <f t="shared" si="64"/>
        <v>361617.62820512819</v>
      </c>
      <c r="AX74" s="181">
        <v>2622</v>
      </c>
      <c r="AY74" s="182">
        <v>33620703</v>
      </c>
      <c r="AZ74" s="218">
        <v>792</v>
      </c>
      <c r="BA74" s="198">
        <f t="shared" si="78"/>
        <v>0.30205949656750575</v>
      </c>
      <c r="BB74" s="182">
        <f t="shared" si="65"/>
        <v>42450.382575757576</v>
      </c>
      <c r="BC74" s="182">
        <v>54160341</v>
      </c>
      <c r="BD74" s="218">
        <v>105</v>
      </c>
      <c r="BE74" s="198">
        <f t="shared" si="66"/>
        <v>4.0045766590389019E-2</v>
      </c>
      <c r="BF74" s="218">
        <f t="shared" si="67"/>
        <v>515812.77142857143</v>
      </c>
      <c r="BG74" s="181">
        <v>672</v>
      </c>
      <c r="BH74" s="182">
        <v>6107490</v>
      </c>
      <c r="BI74" s="218">
        <v>178</v>
      </c>
      <c r="BJ74" s="198">
        <f t="shared" si="79"/>
        <v>0.26488095238095238</v>
      </c>
      <c r="BK74" s="182">
        <f t="shared" si="68"/>
        <v>34311.741573033709</v>
      </c>
      <c r="BL74" s="182">
        <v>11968971</v>
      </c>
      <c r="BM74" s="218">
        <v>49</v>
      </c>
      <c r="BN74" s="198">
        <f t="shared" si="69"/>
        <v>7.2916666666666671E-2</v>
      </c>
      <c r="BO74" s="182">
        <f t="shared" si="70"/>
        <v>244264.71428571429</v>
      </c>
      <c r="BP74" s="181">
        <f t="shared" si="42"/>
        <v>28847</v>
      </c>
      <c r="BQ74" s="182">
        <f t="shared" si="42"/>
        <v>439355960</v>
      </c>
      <c r="BR74" s="218">
        <f t="shared" si="42"/>
        <v>7612</v>
      </c>
      <c r="BS74" s="198">
        <f t="shared" si="73"/>
        <v>0.26387492633549414</v>
      </c>
      <c r="BT74" s="182">
        <f t="shared" si="43"/>
        <v>57718.859695218074</v>
      </c>
      <c r="BU74" s="182">
        <f t="shared" si="44"/>
        <v>205859221</v>
      </c>
      <c r="BV74" s="218">
        <f t="shared" si="44"/>
        <v>520</v>
      </c>
      <c r="BW74" s="198">
        <f t="shared" si="71"/>
        <v>1.8026137899954935E-2</v>
      </c>
      <c r="BX74" s="218">
        <f t="shared" si="45"/>
        <v>395883.1173076923</v>
      </c>
      <c r="BY74" s="69"/>
      <c r="BZ74" s="2">
        <v>69</v>
      </c>
      <c r="CA74" s="24" t="s">
        <v>47</v>
      </c>
      <c r="CB74" s="87">
        <f t="shared" si="46"/>
        <v>56697.704761904759</v>
      </c>
      <c r="CC74" s="87">
        <f t="shared" si="47"/>
        <v>342248</v>
      </c>
      <c r="CD74" s="87">
        <f t="shared" si="48"/>
        <v>73628.225361366625</v>
      </c>
      <c r="CE74" s="87">
        <f t="shared" si="49"/>
        <v>363903.02127659577</v>
      </c>
    </row>
    <row r="75" spans="2:83" ht="13.5" customHeight="1">
      <c r="B75" s="282">
        <v>24</v>
      </c>
      <c r="C75" s="343" t="s">
        <v>114</v>
      </c>
      <c r="D75" s="54" t="s">
        <v>329</v>
      </c>
      <c r="E75" s="175">
        <v>1</v>
      </c>
      <c r="F75" s="176">
        <v>0</v>
      </c>
      <c r="G75" s="201">
        <v>0</v>
      </c>
      <c r="H75" s="194">
        <f t="shared" si="50"/>
        <v>0</v>
      </c>
      <c r="I75" s="176" t="str">
        <f t="shared" si="51"/>
        <v>-</v>
      </c>
      <c r="J75" s="176">
        <v>0</v>
      </c>
      <c r="K75" s="201">
        <v>0</v>
      </c>
      <c r="L75" s="194">
        <f t="shared" si="52"/>
        <v>0</v>
      </c>
      <c r="M75" s="176" t="str">
        <f t="shared" si="53"/>
        <v>-</v>
      </c>
      <c r="N75" s="175">
        <v>0</v>
      </c>
      <c r="O75" s="176">
        <v>0</v>
      </c>
      <c r="P75" s="201">
        <v>0</v>
      </c>
      <c r="Q75" s="194" t="str">
        <f t="shared" si="74"/>
        <v>-</v>
      </c>
      <c r="R75" s="176" t="str">
        <f t="shared" si="54"/>
        <v>-</v>
      </c>
      <c r="S75" s="176">
        <v>0</v>
      </c>
      <c r="T75" s="201">
        <v>0</v>
      </c>
      <c r="U75" s="194" t="str">
        <f t="shared" si="72"/>
        <v>-</v>
      </c>
      <c r="V75" s="201" t="str">
        <f t="shared" si="55"/>
        <v>-</v>
      </c>
      <c r="W75" s="175">
        <v>626</v>
      </c>
      <c r="X75" s="176">
        <v>9554276</v>
      </c>
      <c r="Y75" s="201">
        <v>125</v>
      </c>
      <c r="Z75" s="194">
        <f t="shared" si="75"/>
        <v>0.19968051118210864</v>
      </c>
      <c r="AA75" s="176">
        <f t="shared" si="56"/>
        <v>76434.207999999999</v>
      </c>
      <c r="AB75" s="176">
        <v>1931997</v>
      </c>
      <c r="AC75" s="201">
        <v>4</v>
      </c>
      <c r="AD75" s="194">
        <f t="shared" si="57"/>
        <v>6.3897763578274758E-3</v>
      </c>
      <c r="AE75" s="176">
        <f t="shared" si="58"/>
        <v>482999.25</v>
      </c>
      <c r="AF75" s="175">
        <v>429</v>
      </c>
      <c r="AG75" s="176">
        <v>8709156</v>
      </c>
      <c r="AH75" s="201">
        <v>122</v>
      </c>
      <c r="AI75" s="194">
        <f t="shared" si="76"/>
        <v>0.28438228438228436</v>
      </c>
      <c r="AJ75" s="176">
        <f t="shared" si="59"/>
        <v>71386.524590163928</v>
      </c>
      <c r="AK75" s="176">
        <v>170</v>
      </c>
      <c r="AL75" s="201">
        <v>1</v>
      </c>
      <c r="AM75" s="194">
        <f t="shared" si="60"/>
        <v>2.331002331002331E-3</v>
      </c>
      <c r="AN75" s="201">
        <f t="shared" si="61"/>
        <v>170</v>
      </c>
      <c r="AO75" s="175">
        <v>247</v>
      </c>
      <c r="AP75" s="176">
        <v>3442705</v>
      </c>
      <c r="AQ75" s="201">
        <v>81</v>
      </c>
      <c r="AR75" s="194">
        <f t="shared" si="77"/>
        <v>0.32793522267206476</v>
      </c>
      <c r="AS75" s="176">
        <f t="shared" si="62"/>
        <v>42502.530864197528</v>
      </c>
      <c r="AT75" s="176">
        <v>8743</v>
      </c>
      <c r="AU75" s="201">
        <v>1</v>
      </c>
      <c r="AV75" s="194">
        <f t="shared" si="63"/>
        <v>4.048582995951417E-3</v>
      </c>
      <c r="AW75" s="176">
        <f t="shared" si="64"/>
        <v>8743</v>
      </c>
      <c r="AX75" s="175">
        <v>102</v>
      </c>
      <c r="AY75" s="176">
        <v>907631</v>
      </c>
      <c r="AZ75" s="201">
        <v>38</v>
      </c>
      <c r="BA75" s="194">
        <f t="shared" si="78"/>
        <v>0.37254901960784315</v>
      </c>
      <c r="BB75" s="176">
        <f t="shared" si="65"/>
        <v>23885.026315789473</v>
      </c>
      <c r="BC75" s="176">
        <v>0</v>
      </c>
      <c r="BD75" s="201">
        <v>0</v>
      </c>
      <c r="BE75" s="194">
        <f t="shared" si="66"/>
        <v>0</v>
      </c>
      <c r="BF75" s="201" t="str">
        <f t="shared" si="67"/>
        <v>-</v>
      </c>
      <c r="BG75" s="175">
        <v>13</v>
      </c>
      <c r="BH75" s="176">
        <v>176777</v>
      </c>
      <c r="BI75" s="201">
        <v>7</v>
      </c>
      <c r="BJ75" s="194">
        <f t="shared" si="79"/>
        <v>0.53846153846153844</v>
      </c>
      <c r="BK75" s="176">
        <f t="shared" si="68"/>
        <v>25253.857142857141</v>
      </c>
      <c r="BL75" s="176">
        <v>0</v>
      </c>
      <c r="BM75" s="201">
        <v>0</v>
      </c>
      <c r="BN75" s="194">
        <f t="shared" si="69"/>
        <v>0</v>
      </c>
      <c r="BO75" s="176" t="str">
        <f t="shared" si="70"/>
        <v>-</v>
      </c>
      <c r="BP75" s="175">
        <f t="shared" si="42"/>
        <v>1418</v>
      </c>
      <c r="BQ75" s="176">
        <f t="shared" si="42"/>
        <v>22790545</v>
      </c>
      <c r="BR75" s="201">
        <f t="shared" si="42"/>
        <v>373</v>
      </c>
      <c r="BS75" s="194">
        <f t="shared" si="73"/>
        <v>0.2630465444287729</v>
      </c>
      <c r="BT75" s="176">
        <f t="shared" si="43"/>
        <v>61100.656836461123</v>
      </c>
      <c r="BU75" s="176">
        <f t="shared" si="44"/>
        <v>1940910</v>
      </c>
      <c r="BV75" s="201">
        <f t="shared" si="44"/>
        <v>6</v>
      </c>
      <c r="BW75" s="194">
        <f t="shared" si="71"/>
        <v>4.2313117066290554E-3</v>
      </c>
      <c r="BX75" s="201">
        <f t="shared" si="45"/>
        <v>323485</v>
      </c>
      <c r="BY75" s="69"/>
      <c r="BZ75" s="2">
        <v>70</v>
      </c>
      <c r="CA75" s="24" t="s">
        <v>48</v>
      </c>
      <c r="CB75" s="87">
        <f t="shared" si="46"/>
        <v>70721.564102564109</v>
      </c>
      <c r="CC75" s="87">
        <f t="shared" si="47"/>
        <v>36673</v>
      </c>
      <c r="CD75" s="87">
        <f t="shared" si="48"/>
        <v>66976.00384615385</v>
      </c>
      <c r="CE75" s="87">
        <f t="shared" si="49"/>
        <v>625220.63636363635</v>
      </c>
    </row>
    <row r="76" spans="2:83" ht="13.5" customHeight="1">
      <c r="B76" s="283"/>
      <c r="C76" s="344"/>
      <c r="D76" s="49" t="s">
        <v>326</v>
      </c>
      <c r="E76" s="224">
        <v>25</v>
      </c>
      <c r="F76" s="212">
        <v>305948</v>
      </c>
      <c r="G76" s="209">
        <v>9</v>
      </c>
      <c r="H76" s="196">
        <f t="shared" si="50"/>
        <v>0.36</v>
      </c>
      <c r="I76" s="212">
        <f t="shared" si="51"/>
        <v>33994.222222222219</v>
      </c>
      <c r="J76" s="212">
        <v>834520</v>
      </c>
      <c r="K76" s="209">
        <v>1</v>
      </c>
      <c r="L76" s="196">
        <f t="shared" si="52"/>
        <v>0.04</v>
      </c>
      <c r="M76" s="212">
        <f t="shared" si="53"/>
        <v>834520</v>
      </c>
      <c r="N76" s="224">
        <v>58</v>
      </c>
      <c r="O76" s="212">
        <v>16868379</v>
      </c>
      <c r="P76" s="209">
        <v>19</v>
      </c>
      <c r="Q76" s="196">
        <f t="shared" si="74"/>
        <v>0.32758620689655171</v>
      </c>
      <c r="R76" s="212">
        <f t="shared" si="54"/>
        <v>887809.42105263157</v>
      </c>
      <c r="S76" s="212">
        <v>2894372</v>
      </c>
      <c r="T76" s="209">
        <v>2</v>
      </c>
      <c r="U76" s="196">
        <f t="shared" si="72"/>
        <v>3.4482758620689655E-2</v>
      </c>
      <c r="V76" s="209">
        <f t="shared" si="55"/>
        <v>1447186</v>
      </c>
      <c r="W76" s="224">
        <v>4803</v>
      </c>
      <c r="X76" s="212">
        <v>65623588</v>
      </c>
      <c r="Y76" s="209">
        <v>1012</v>
      </c>
      <c r="Z76" s="196">
        <f t="shared" si="75"/>
        <v>0.21070164480532999</v>
      </c>
      <c r="AA76" s="212">
        <f t="shared" si="56"/>
        <v>64845.442687747032</v>
      </c>
      <c r="AB76" s="212">
        <v>15623596</v>
      </c>
      <c r="AC76" s="209">
        <v>48</v>
      </c>
      <c r="AD76" s="196">
        <f t="shared" si="57"/>
        <v>9.9937539038101181E-3</v>
      </c>
      <c r="AE76" s="212">
        <f t="shared" si="58"/>
        <v>325491.58333333331</v>
      </c>
      <c r="AF76" s="224">
        <v>3189</v>
      </c>
      <c r="AG76" s="212">
        <v>68802647</v>
      </c>
      <c r="AH76" s="209">
        <v>864</v>
      </c>
      <c r="AI76" s="196">
        <f t="shared" si="76"/>
        <v>0.27093132643461898</v>
      </c>
      <c r="AJ76" s="212">
        <f t="shared" si="59"/>
        <v>79632.693287037036</v>
      </c>
      <c r="AK76" s="212">
        <v>35210901</v>
      </c>
      <c r="AL76" s="209">
        <v>59</v>
      </c>
      <c r="AM76" s="196">
        <f t="shared" si="60"/>
        <v>1.8501097522734399E-2</v>
      </c>
      <c r="AN76" s="209">
        <f t="shared" si="61"/>
        <v>596794.93220338982</v>
      </c>
      <c r="AO76" s="224">
        <v>2184</v>
      </c>
      <c r="AP76" s="212">
        <v>33874222</v>
      </c>
      <c r="AQ76" s="209">
        <v>651</v>
      </c>
      <c r="AR76" s="196">
        <f t="shared" si="77"/>
        <v>0.29807692307692307</v>
      </c>
      <c r="AS76" s="212">
        <f t="shared" si="62"/>
        <v>52034.135176651303</v>
      </c>
      <c r="AT76" s="212">
        <v>29375883</v>
      </c>
      <c r="AU76" s="209">
        <v>74</v>
      </c>
      <c r="AV76" s="196">
        <f t="shared" si="63"/>
        <v>3.388278388278388E-2</v>
      </c>
      <c r="AW76" s="212">
        <f t="shared" si="64"/>
        <v>396971.39189189189</v>
      </c>
      <c r="AX76" s="224">
        <v>1118</v>
      </c>
      <c r="AY76" s="212">
        <v>24435233</v>
      </c>
      <c r="AZ76" s="209">
        <v>333</v>
      </c>
      <c r="BA76" s="196">
        <f t="shared" si="78"/>
        <v>0.29785330948121647</v>
      </c>
      <c r="BB76" s="212">
        <f t="shared" si="65"/>
        <v>73379.078078078077</v>
      </c>
      <c r="BC76" s="212">
        <v>25922977</v>
      </c>
      <c r="BD76" s="209">
        <v>50</v>
      </c>
      <c r="BE76" s="196">
        <f t="shared" si="66"/>
        <v>4.4722719141323794E-2</v>
      </c>
      <c r="BF76" s="209">
        <f t="shared" si="67"/>
        <v>518459.54</v>
      </c>
      <c r="BG76" s="224">
        <v>386</v>
      </c>
      <c r="BH76" s="212">
        <v>4143879</v>
      </c>
      <c r="BI76" s="209">
        <v>105</v>
      </c>
      <c r="BJ76" s="196">
        <f t="shared" si="79"/>
        <v>0.27202072538860106</v>
      </c>
      <c r="BK76" s="212">
        <f t="shared" si="68"/>
        <v>39465.514285714286</v>
      </c>
      <c r="BL76" s="212">
        <v>14564090</v>
      </c>
      <c r="BM76" s="209">
        <v>35</v>
      </c>
      <c r="BN76" s="196">
        <f t="shared" si="69"/>
        <v>9.0673575129533682E-2</v>
      </c>
      <c r="BO76" s="212">
        <f t="shared" si="70"/>
        <v>416116.85714285716</v>
      </c>
      <c r="BP76" s="224">
        <f t="shared" si="42"/>
        <v>11763</v>
      </c>
      <c r="BQ76" s="212">
        <f t="shared" si="42"/>
        <v>214053896</v>
      </c>
      <c r="BR76" s="209">
        <f t="shared" si="42"/>
        <v>2993</v>
      </c>
      <c r="BS76" s="196">
        <f t="shared" si="73"/>
        <v>0.2544418940746408</v>
      </c>
      <c r="BT76" s="212">
        <f t="shared" si="43"/>
        <v>71518.174406949547</v>
      </c>
      <c r="BU76" s="212">
        <f t="shared" si="44"/>
        <v>124426339</v>
      </c>
      <c r="BV76" s="209">
        <f t="shared" si="44"/>
        <v>269</v>
      </c>
      <c r="BW76" s="196">
        <f t="shared" si="71"/>
        <v>2.2868315905806343E-2</v>
      </c>
      <c r="BX76" s="209">
        <f t="shared" si="45"/>
        <v>462551.44609665428</v>
      </c>
      <c r="BY76" s="69"/>
      <c r="BZ76" s="2">
        <v>71</v>
      </c>
      <c r="CA76" s="24" t="s">
        <v>49</v>
      </c>
      <c r="CB76" s="87">
        <f t="shared" si="46"/>
        <v>81411.655172413797</v>
      </c>
      <c r="CC76" s="87">
        <f t="shared" si="47"/>
        <v>1625</v>
      </c>
      <c r="CD76" s="87">
        <f t="shared" si="48"/>
        <v>61312.045977011498</v>
      </c>
      <c r="CE76" s="87">
        <f t="shared" si="49"/>
        <v>221959.43137254901</v>
      </c>
    </row>
    <row r="77" spans="2:83" ht="13.5" customHeight="1">
      <c r="B77" s="284"/>
      <c r="C77" s="345"/>
      <c r="D77" s="53" t="s">
        <v>67</v>
      </c>
      <c r="E77" s="181">
        <v>26</v>
      </c>
      <c r="F77" s="182">
        <v>305948</v>
      </c>
      <c r="G77" s="218">
        <v>9</v>
      </c>
      <c r="H77" s="198">
        <f t="shared" si="50"/>
        <v>0.34615384615384615</v>
      </c>
      <c r="I77" s="182">
        <f t="shared" si="51"/>
        <v>33994.222222222219</v>
      </c>
      <c r="J77" s="182">
        <v>834520</v>
      </c>
      <c r="K77" s="218">
        <v>1</v>
      </c>
      <c r="L77" s="198">
        <f t="shared" si="52"/>
        <v>3.8461538461538464E-2</v>
      </c>
      <c r="M77" s="182">
        <f t="shared" si="53"/>
        <v>834520</v>
      </c>
      <c r="N77" s="181">
        <v>58</v>
      </c>
      <c r="O77" s="182">
        <v>16868379</v>
      </c>
      <c r="P77" s="218">
        <v>19</v>
      </c>
      <c r="Q77" s="198">
        <f t="shared" si="74"/>
        <v>0.32758620689655171</v>
      </c>
      <c r="R77" s="182">
        <f t="shared" si="54"/>
        <v>887809.42105263157</v>
      </c>
      <c r="S77" s="182">
        <v>2894372</v>
      </c>
      <c r="T77" s="218">
        <v>2</v>
      </c>
      <c r="U77" s="198">
        <f t="shared" si="72"/>
        <v>3.4482758620689655E-2</v>
      </c>
      <c r="V77" s="218">
        <f t="shared" si="55"/>
        <v>1447186</v>
      </c>
      <c r="W77" s="181">
        <v>5429</v>
      </c>
      <c r="X77" s="182">
        <v>75177864</v>
      </c>
      <c r="Y77" s="218">
        <v>1137</v>
      </c>
      <c r="Z77" s="198">
        <f t="shared" si="75"/>
        <v>0.20943083440780991</v>
      </c>
      <c r="AA77" s="182">
        <f t="shared" si="56"/>
        <v>66119.493403693938</v>
      </c>
      <c r="AB77" s="182">
        <v>17555593</v>
      </c>
      <c r="AC77" s="218">
        <v>52</v>
      </c>
      <c r="AD77" s="198">
        <f t="shared" si="57"/>
        <v>9.5781911954319395E-3</v>
      </c>
      <c r="AE77" s="182">
        <f t="shared" si="58"/>
        <v>337607.55769230769</v>
      </c>
      <c r="AF77" s="181">
        <v>3618</v>
      </c>
      <c r="AG77" s="182">
        <v>77511803</v>
      </c>
      <c r="AH77" s="218">
        <v>986</v>
      </c>
      <c r="AI77" s="198">
        <f t="shared" si="76"/>
        <v>0.27252625760088445</v>
      </c>
      <c r="AJ77" s="182">
        <f t="shared" si="59"/>
        <v>78612.376267748477</v>
      </c>
      <c r="AK77" s="182">
        <v>35211071</v>
      </c>
      <c r="AL77" s="218">
        <v>60</v>
      </c>
      <c r="AM77" s="198">
        <f t="shared" si="60"/>
        <v>1.658374792703151E-2</v>
      </c>
      <c r="AN77" s="218">
        <f t="shared" si="61"/>
        <v>586851.18333333335</v>
      </c>
      <c r="AO77" s="181">
        <v>2431</v>
      </c>
      <c r="AP77" s="182">
        <v>37316927</v>
      </c>
      <c r="AQ77" s="218">
        <v>732</v>
      </c>
      <c r="AR77" s="198">
        <f t="shared" si="77"/>
        <v>0.30111065405183052</v>
      </c>
      <c r="AS77" s="182">
        <f t="shared" si="62"/>
        <v>50979.408469945352</v>
      </c>
      <c r="AT77" s="182">
        <v>29384626</v>
      </c>
      <c r="AU77" s="218">
        <v>75</v>
      </c>
      <c r="AV77" s="198">
        <f t="shared" si="63"/>
        <v>3.0851501439736733E-2</v>
      </c>
      <c r="AW77" s="182">
        <f t="shared" si="64"/>
        <v>391795.01333333331</v>
      </c>
      <c r="AX77" s="181">
        <v>1220</v>
      </c>
      <c r="AY77" s="182">
        <v>25342864</v>
      </c>
      <c r="AZ77" s="218">
        <v>371</v>
      </c>
      <c r="BA77" s="198">
        <f t="shared" si="78"/>
        <v>0.3040983606557377</v>
      </c>
      <c r="BB77" s="182">
        <f t="shared" si="65"/>
        <v>68309.606469002698</v>
      </c>
      <c r="BC77" s="182">
        <v>25922977</v>
      </c>
      <c r="BD77" s="218">
        <v>50</v>
      </c>
      <c r="BE77" s="198">
        <f t="shared" si="66"/>
        <v>4.0983606557377046E-2</v>
      </c>
      <c r="BF77" s="218">
        <f t="shared" si="67"/>
        <v>518459.54</v>
      </c>
      <c r="BG77" s="181">
        <v>399</v>
      </c>
      <c r="BH77" s="182">
        <v>4320656</v>
      </c>
      <c r="BI77" s="218">
        <v>112</v>
      </c>
      <c r="BJ77" s="198">
        <f t="shared" si="79"/>
        <v>0.2807017543859649</v>
      </c>
      <c r="BK77" s="182">
        <f t="shared" si="68"/>
        <v>38577.285714285717</v>
      </c>
      <c r="BL77" s="182">
        <v>14564090</v>
      </c>
      <c r="BM77" s="218">
        <v>35</v>
      </c>
      <c r="BN77" s="198">
        <f t="shared" si="69"/>
        <v>8.771929824561403E-2</v>
      </c>
      <c r="BO77" s="182">
        <f t="shared" si="70"/>
        <v>416116.85714285716</v>
      </c>
      <c r="BP77" s="181">
        <f t="shared" si="42"/>
        <v>13181</v>
      </c>
      <c r="BQ77" s="182">
        <f t="shared" si="42"/>
        <v>236844441</v>
      </c>
      <c r="BR77" s="218">
        <f t="shared" si="42"/>
        <v>3366</v>
      </c>
      <c r="BS77" s="198">
        <f t="shared" si="73"/>
        <v>0.2553675745391093</v>
      </c>
      <c r="BT77" s="182">
        <f t="shared" si="43"/>
        <v>70363.76737967915</v>
      </c>
      <c r="BU77" s="182">
        <f t="shared" si="44"/>
        <v>126367249</v>
      </c>
      <c r="BV77" s="218">
        <f t="shared" si="44"/>
        <v>275</v>
      </c>
      <c r="BW77" s="198">
        <f t="shared" si="71"/>
        <v>2.0863363932933768E-2</v>
      </c>
      <c r="BX77" s="218">
        <f t="shared" si="45"/>
        <v>459517.2690909091</v>
      </c>
      <c r="BY77" s="69"/>
      <c r="BZ77" s="2">
        <v>72</v>
      </c>
      <c r="CA77" s="24" t="s">
        <v>27</v>
      </c>
      <c r="CB77" s="87">
        <f t="shared" si="46"/>
        <v>41425.625</v>
      </c>
      <c r="CC77" s="87">
        <f t="shared" si="47"/>
        <v>3681</v>
      </c>
      <c r="CD77" s="87">
        <f t="shared" si="48"/>
        <v>60481.634469696968</v>
      </c>
      <c r="CE77" s="87">
        <f t="shared" si="49"/>
        <v>569972.96774193551</v>
      </c>
    </row>
    <row r="78" spans="2:83" ht="13.5" customHeight="1">
      <c r="B78" s="282">
        <v>25</v>
      </c>
      <c r="C78" s="343" t="s">
        <v>115</v>
      </c>
      <c r="D78" s="54" t="s">
        <v>329</v>
      </c>
      <c r="E78" s="175">
        <v>0</v>
      </c>
      <c r="F78" s="176">
        <v>0</v>
      </c>
      <c r="G78" s="201">
        <v>0</v>
      </c>
      <c r="H78" s="194" t="str">
        <f t="shared" si="50"/>
        <v>-</v>
      </c>
      <c r="I78" s="176" t="str">
        <f t="shared" si="51"/>
        <v>-</v>
      </c>
      <c r="J78" s="176">
        <v>0</v>
      </c>
      <c r="K78" s="201">
        <v>0</v>
      </c>
      <c r="L78" s="194" t="str">
        <f t="shared" si="52"/>
        <v>-</v>
      </c>
      <c r="M78" s="176" t="str">
        <f t="shared" si="53"/>
        <v>-</v>
      </c>
      <c r="N78" s="175">
        <v>1</v>
      </c>
      <c r="O78" s="176">
        <v>0</v>
      </c>
      <c r="P78" s="201">
        <v>0</v>
      </c>
      <c r="Q78" s="194">
        <f t="shared" si="74"/>
        <v>0</v>
      </c>
      <c r="R78" s="176" t="str">
        <f t="shared" si="54"/>
        <v>-</v>
      </c>
      <c r="S78" s="176">
        <v>0</v>
      </c>
      <c r="T78" s="201">
        <v>0</v>
      </c>
      <c r="U78" s="194">
        <f t="shared" si="72"/>
        <v>0</v>
      </c>
      <c r="V78" s="201" t="str">
        <f t="shared" si="55"/>
        <v>-</v>
      </c>
      <c r="W78" s="175">
        <v>346</v>
      </c>
      <c r="X78" s="176">
        <v>6409272</v>
      </c>
      <c r="Y78" s="201">
        <v>82</v>
      </c>
      <c r="Z78" s="194">
        <f t="shared" si="75"/>
        <v>0.23699421965317918</v>
      </c>
      <c r="AA78" s="176">
        <f t="shared" si="56"/>
        <v>78161.85365853658</v>
      </c>
      <c r="AB78" s="176">
        <v>18897</v>
      </c>
      <c r="AC78" s="201">
        <v>1</v>
      </c>
      <c r="AD78" s="194">
        <f t="shared" si="57"/>
        <v>2.8901734104046241E-3</v>
      </c>
      <c r="AE78" s="176">
        <f t="shared" si="58"/>
        <v>18897</v>
      </c>
      <c r="AF78" s="175">
        <v>265</v>
      </c>
      <c r="AG78" s="176">
        <v>4650343</v>
      </c>
      <c r="AH78" s="201">
        <v>83</v>
      </c>
      <c r="AI78" s="194">
        <f t="shared" si="76"/>
        <v>0.31320754716981131</v>
      </c>
      <c r="AJ78" s="176">
        <f t="shared" si="59"/>
        <v>56028.22891566265</v>
      </c>
      <c r="AK78" s="176">
        <v>0</v>
      </c>
      <c r="AL78" s="201">
        <v>0</v>
      </c>
      <c r="AM78" s="194">
        <f t="shared" si="60"/>
        <v>0</v>
      </c>
      <c r="AN78" s="201" t="str">
        <f t="shared" si="61"/>
        <v>-</v>
      </c>
      <c r="AO78" s="175">
        <v>138</v>
      </c>
      <c r="AP78" s="176">
        <v>1017060</v>
      </c>
      <c r="AQ78" s="201">
        <v>49</v>
      </c>
      <c r="AR78" s="194">
        <f t="shared" si="77"/>
        <v>0.35507246376811596</v>
      </c>
      <c r="AS78" s="176">
        <f t="shared" si="62"/>
        <v>20756.326530612245</v>
      </c>
      <c r="AT78" s="176">
        <v>27587</v>
      </c>
      <c r="AU78" s="201">
        <v>2</v>
      </c>
      <c r="AV78" s="194">
        <f t="shared" si="63"/>
        <v>1.4492753623188406E-2</v>
      </c>
      <c r="AW78" s="176">
        <f t="shared" si="64"/>
        <v>13793.5</v>
      </c>
      <c r="AX78" s="175">
        <v>50</v>
      </c>
      <c r="AY78" s="176">
        <v>1910548</v>
      </c>
      <c r="AZ78" s="201">
        <v>21</v>
      </c>
      <c r="BA78" s="194">
        <f t="shared" si="78"/>
        <v>0.42</v>
      </c>
      <c r="BB78" s="176">
        <f t="shared" si="65"/>
        <v>90978.476190476184</v>
      </c>
      <c r="BC78" s="176">
        <v>652002</v>
      </c>
      <c r="BD78" s="201">
        <v>1</v>
      </c>
      <c r="BE78" s="194">
        <f t="shared" si="66"/>
        <v>0.02</v>
      </c>
      <c r="BF78" s="201">
        <f t="shared" si="67"/>
        <v>652002</v>
      </c>
      <c r="BG78" s="175">
        <v>12</v>
      </c>
      <c r="BH78" s="176">
        <v>45614</v>
      </c>
      <c r="BI78" s="201">
        <v>3</v>
      </c>
      <c r="BJ78" s="194">
        <f t="shared" si="79"/>
        <v>0.25</v>
      </c>
      <c r="BK78" s="176">
        <f t="shared" si="68"/>
        <v>15204.666666666666</v>
      </c>
      <c r="BL78" s="176">
        <v>0</v>
      </c>
      <c r="BM78" s="201">
        <v>0</v>
      </c>
      <c r="BN78" s="194">
        <f t="shared" si="69"/>
        <v>0</v>
      </c>
      <c r="BO78" s="176" t="str">
        <f t="shared" si="70"/>
        <v>-</v>
      </c>
      <c r="BP78" s="175">
        <f t="shared" si="42"/>
        <v>812</v>
      </c>
      <c r="BQ78" s="176">
        <f t="shared" si="42"/>
        <v>14032837</v>
      </c>
      <c r="BR78" s="201">
        <f t="shared" si="42"/>
        <v>238</v>
      </c>
      <c r="BS78" s="194">
        <f t="shared" si="73"/>
        <v>0.29310344827586204</v>
      </c>
      <c r="BT78" s="176">
        <f t="shared" si="43"/>
        <v>58961.5</v>
      </c>
      <c r="BU78" s="176">
        <f t="shared" si="44"/>
        <v>698486</v>
      </c>
      <c r="BV78" s="201">
        <f t="shared" si="44"/>
        <v>4</v>
      </c>
      <c r="BW78" s="194">
        <f t="shared" si="71"/>
        <v>4.9261083743842365E-3</v>
      </c>
      <c r="BX78" s="201">
        <f t="shared" si="45"/>
        <v>174621.5</v>
      </c>
      <c r="BY78" s="69"/>
      <c r="BZ78" s="2">
        <v>73</v>
      </c>
      <c r="CA78" s="24" t="s">
        <v>28</v>
      </c>
      <c r="CB78" s="87">
        <f t="shared" si="46"/>
        <v>95188.629032258061</v>
      </c>
      <c r="CC78" s="87">
        <f t="shared" si="47"/>
        <v>547944.75</v>
      </c>
      <c r="CD78" s="87">
        <f t="shared" si="48"/>
        <v>52861.510763209393</v>
      </c>
      <c r="CE78" s="87">
        <f t="shared" si="49"/>
        <v>540951.9705882353</v>
      </c>
    </row>
    <row r="79" spans="2:83" ht="13.5" customHeight="1">
      <c r="B79" s="283"/>
      <c r="C79" s="344"/>
      <c r="D79" s="49" t="s">
        <v>326</v>
      </c>
      <c r="E79" s="224">
        <v>11</v>
      </c>
      <c r="F79" s="212">
        <v>27393</v>
      </c>
      <c r="G79" s="209">
        <v>2</v>
      </c>
      <c r="H79" s="196">
        <f t="shared" si="50"/>
        <v>0.18181818181818182</v>
      </c>
      <c r="I79" s="212">
        <f t="shared" si="51"/>
        <v>13696.5</v>
      </c>
      <c r="J79" s="212">
        <v>0</v>
      </c>
      <c r="K79" s="209">
        <v>0</v>
      </c>
      <c r="L79" s="196">
        <f t="shared" si="52"/>
        <v>0</v>
      </c>
      <c r="M79" s="212" t="str">
        <f t="shared" si="53"/>
        <v>-</v>
      </c>
      <c r="N79" s="224">
        <v>16</v>
      </c>
      <c r="O79" s="212">
        <v>1835950</v>
      </c>
      <c r="P79" s="209">
        <v>4</v>
      </c>
      <c r="Q79" s="196">
        <f t="shared" si="74"/>
        <v>0.25</v>
      </c>
      <c r="R79" s="212">
        <f t="shared" si="54"/>
        <v>458987.5</v>
      </c>
      <c r="S79" s="212">
        <v>0</v>
      </c>
      <c r="T79" s="209">
        <v>0</v>
      </c>
      <c r="U79" s="196">
        <f t="shared" si="72"/>
        <v>0</v>
      </c>
      <c r="V79" s="209" t="str">
        <f t="shared" si="55"/>
        <v>-</v>
      </c>
      <c r="W79" s="224">
        <v>3083</v>
      </c>
      <c r="X79" s="212">
        <v>43027408</v>
      </c>
      <c r="Y79" s="209">
        <v>662</v>
      </c>
      <c r="Z79" s="196">
        <f t="shared" si="75"/>
        <v>0.21472591631527732</v>
      </c>
      <c r="AA79" s="212">
        <f t="shared" si="56"/>
        <v>64996.084592145016</v>
      </c>
      <c r="AB79" s="212">
        <v>8177142</v>
      </c>
      <c r="AC79" s="209">
        <v>16</v>
      </c>
      <c r="AD79" s="196">
        <f t="shared" si="57"/>
        <v>5.1897502432695424E-3</v>
      </c>
      <c r="AE79" s="212">
        <f t="shared" si="58"/>
        <v>511071.375</v>
      </c>
      <c r="AF79" s="224">
        <v>2173</v>
      </c>
      <c r="AG79" s="212">
        <v>50901589</v>
      </c>
      <c r="AH79" s="209">
        <v>618</v>
      </c>
      <c r="AI79" s="196">
        <f t="shared" si="76"/>
        <v>0.28439944776806259</v>
      </c>
      <c r="AJ79" s="212">
        <f t="shared" si="59"/>
        <v>82365.030744336575</v>
      </c>
      <c r="AK79" s="212">
        <v>10264023</v>
      </c>
      <c r="AL79" s="209">
        <v>35</v>
      </c>
      <c r="AM79" s="196">
        <f t="shared" si="60"/>
        <v>1.6106764841233318E-2</v>
      </c>
      <c r="AN79" s="209">
        <f t="shared" si="61"/>
        <v>293257.8</v>
      </c>
      <c r="AO79" s="224">
        <v>1408</v>
      </c>
      <c r="AP79" s="212">
        <v>31277644</v>
      </c>
      <c r="AQ79" s="209">
        <v>430</v>
      </c>
      <c r="AR79" s="196">
        <f t="shared" si="77"/>
        <v>0.30539772727272729</v>
      </c>
      <c r="AS79" s="212">
        <f t="shared" si="62"/>
        <v>72738.706976744186</v>
      </c>
      <c r="AT79" s="212">
        <v>22884380</v>
      </c>
      <c r="AU79" s="209">
        <v>46</v>
      </c>
      <c r="AV79" s="196">
        <f t="shared" si="63"/>
        <v>3.2670454545454544E-2</v>
      </c>
      <c r="AW79" s="212">
        <f t="shared" si="64"/>
        <v>497486.52173913043</v>
      </c>
      <c r="AX79" s="224">
        <v>796</v>
      </c>
      <c r="AY79" s="212">
        <v>13696158</v>
      </c>
      <c r="AZ79" s="209">
        <v>264</v>
      </c>
      <c r="BA79" s="196">
        <f t="shared" si="78"/>
        <v>0.33165829145728642</v>
      </c>
      <c r="BB79" s="212">
        <f t="shared" si="65"/>
        <v>51879.38636363636</v>
      </c>
      <c r="BC79" s="212">
        <v>22373835</v>
      </c>
      <c r="BD79" s="209">
        <v>38</v>
      </c>
      <c r="BE79" s="196">
        <f t="shared" si="66"/>
        <v>4.7738693467336682E-2</v>
      </c>
      <c r="BF79" s="209">
        <f t="shared" si="67"/>
        <v>588785.13157894742</v>
      </c>
      <c r="BG79" s="224">
        <v>333</v>
      </c>
      <c r="BH79" s="212">
        <v>6501657</v>
      </c>
      <c r="BI79" s="209">
        <v>97</v>
      </c>
      <c r="BJ79" s="196">
        <f t="shared" si="79"/>
        <v>0.29129129129129128</v>
      </c>
      <c r="BK79" s="212">
        <f t="shared" si="68"/>
        <v>67027.391752577314</v>
      </c>
      <c r="BL79" s="212">
        <v>10260665</v>
      </c>
      <c r="BM79" s="209">
        <v>25</v>
      </c>
      <c r="BN79" s="196">
        <f t="shared" si="69"/>
        <v>7.5075075075075076E-2</v>
      </c>
      <c r="BO79" s="212">
        <f t="shared" si="70"/>
        <v>410426.6</v>
      </c>
      <c r="BP79" s="224">
        <f t="shared" si="42"/>
        <v>7820</v>
      </c>
      <c r="BQ79" s="212">
        <f t="shared" si="42"/>
        <v>147267799</v>
      </c>
      <c r="BR79" s="209">
        <f t="shared" si="42"/>
        <v>2077</v>
      </c>
      <c r="BS79" s="196">
        <f t="shared" si="73"/>
        <v>0.26560102301790284</v>
      </c>
      <c r="BT79" s="212">
        <f t="shared" si="43"/>
        <v>70904.091959557059</v>
      </c>
      <c r="BU79" s="212">
        <f t="shared" si="44"/>
        <v>73960045</v>
      </c>
      <c r="BV79" s="209">
        <f t="shared" si="44"/>
        <v>160</v>
      </c>
      <c r="BW79" s="196">
        <f t="shared" si="71"/>
        <v>2.0460358056265986E-2</v>
      </c>
      <c r="BX79" s="209">
        <f t="shared" si="45"/>
        <v>462250.28125</v>
      </c>
      <c r="BY79" s="69"/>
      <c r="BZ79" s="2">
        <v>74</v>
      </c>
      <c r="CA79" s="24" t="s">
        <v>29</v>
      </c>
      <c r="CB79" s="87">
        <f t="shared" si="46"/>
        <v>40594.400000000001</v>
      </c>
      <c r="CC79" s="87" t="str">
        <f t="shared" si="47"/>
        <v>-</v>
      </c>
      <c r="CD79" s="87">
        <f t="shared" si="48"/>
        <v>39594.80909090909</v>
      </c>
      <c r="CE79" s="87">
        <f t="shared" si="49"/>
        <v>361627.3125</v>
      </c>
    </row>
    <row r="80" spans="2:83" ht="13.5" customHeight="1">
      <c r="B80" s="284"/>
      <c r="C80" s="345"/>
      <c r="D80" s="53" t="s">
        <v>67</v>
      </c>
      <c r="E80" s="181">
        <v>11</v>
      </c>
      <c r="F80" s="182">
        <v>27393</v>
      </c>
      <c r="G80" s="218">
        <v>2</v>
      </c>
      <c r="H80" s="198">
        <f t="shared" si="50"/>
        <v>0.18181818181818182</v>
      </c>
      <c r="I80" s="182">
        <f t="shared" si="51"/>
        <v>13696.5</v>
      </c>
      <c r="J80" s="182">
        <v>0</v>
      </c>
      <c r="K80" s="218">
        <v>0</v>
      </c>
      <c r="L80" s="198">
        <f t="shared" si="52"/>
        <v>0</v>
      </c>
      <c r="M80" s="182" t="str">
        <f t="shared" si="53"/>
        <v>-</v>
      </c>
      <c r="N80" s="181">
        <v>17</v>
      </c>
      <c r="O80" s="182">
        <v>1835950</v>
      </c>
      <c r="P80" s="218">
        <v>4</v>
      </c>
      <c r="Q80" s="198">
        <f t="shared" si="74"/>
        <v>0.23529411764705882</v>
      </c>
      <c r="R80" s="182">
        <f t="shared" si="54"/>
        <v>458987.5</v>
      </c>
      <c r="S80" s="182">
        <v>0</v>
      </c>
      <c r="T80" s="218">
        <v>0</v>
      </c>
      <c r="U80" s="198">
        <f t="shared" si="72"/>
        <v>0</v>
      </c>
      <c r="V80" s="218" t="str">
        <f t="shared" si="55"/>
        <v>-</v>
      </c>
      <c r="W80" s="181">
        <v>3429</v>
      </c>
      <c r="X80" s="182">
        <v>49436680</v>
      </c>
      <c r="Y80" s="218">
        <v>744</v>
      </c>
      <c r="Z80" s="198">
        <f t="shared" si="75"/>
        <v>0.21697287839020121</v>
      </c>
      <c r="AA80" s="182">
        <f t="shared" si="56"/>
        <v>66447.150537634414</v>
      </c>
      <c r="AB80" s="182">
        <v>8196039</v>
      </c>
      <c r="AC80" s="218">
        <v>17</v>
      </c>
      <c r="AD80" s="198">
        <f t="shared" si="57"/>
        <v>4.9577136191309417E-3</v>
      </c>
      <c r="AE80" s="182">
        <f t="shared" si="58"/>
        <v>482119.9411764706</v>
      </c>
      <c r="AF80" s="181">
        <v>2438</v>
      </c>
      <c r="AG80" s="182">
        <v>55551932</v>
      </c>
      <c r="AH80" s="218">
        <v>701</v>
      </c>
      <c r="AI80" s="198">
        <f t="shared" si="76"/>
        <v>0.28753076292042656</v>
      </c>
      <c r="AJ80" s="182">
        <f t="shared" si="59"/>
        <v>79246.69329529244</v>
      </c>
      <c r="AK80" s="182">
        <v>10264023</v>
      </c>
      <c r="AL80" s="218">
        <v>35</v>
      </c>
      <c r="AM80" s="198">
        <f t="shared" si="60"/>
        <v>1.435602953240361E-2</v>
      </c>
      <c r="AN80" s="218">
        <f t="shared" si="61"/>
        <v>293257.8</v>
      </c>
      <c r="AO80" s="181">
        <v>1546</v>
      </c>
      <c r="AP80" s="182">
        <v>32294704</v>
      </c>
      <c r="AQ80" s="218">
        <v>479</v>
      </c>
      <c r="AR80" s="198">
        <f t="shared" si="77"/>
        <v>0.30983182406209575</v>
      </c>
      <c r="AS80" s="182">
        <f t="shared" si="62"/>
        <v>67421.093945720248</v>
      </c>
      <c r="AT80" s="182">
        <v>22911967</v>
      </c>
      <c r="AU80" s="218">
        <v>48</v>
      </c>
      <c r="AV80" s="198">
        <f t="shared" si="63"/>
        <v>3.1047865459249677E-2</v>
      </c>
      <c r="AW80" s="182">
        <f t="shared" si="64"/>
        <v>477332.64583333331</v>
      </c>
      <c r="AX80" s="181">
        <v>846</v>
      </c>
      <c r="AY80" s="182">
        <v>15606706</v>
      </c>
      <c r="AZ80" s="218">
        <v>285</v>
      </c>
      <c r="BA80" s="198">
        <f t="shared" si="78"/>
        <v>0.33687943262411346</v>
      </c>
      <c r="BB80" s="182">
        <f t="shared" si="65"/>
        <v>54760.371929824563</v>
      </c>
      <c r="BC80" s="182">
        <v>23025837</v>
      </c>
      <c r="BD80" s="218">
        <v>39</v>
      </c>
      <c r="BE80" s="198">
        <f t="shared" si="66"/>
        <v>4.6099290780141841E-2</v>
      </c>
      <c r="BF80" s="218">
        <f t="shared" si="67"/>
        <v>590406.07692307688</v>
      </c>
      <c r="BG80" s="181">
        <v>345</v>
      </c>
      <c r="BH80" s="182">
        <v>6547271</v>
      </c>
      <c r="BI80" s="218">
        <v>100</v>
      </c>
      <c r="BJ80" s="198">
        <f t="shared" si="79"/>
        <v>0.28985507246376813</v>
      </c>
      <c r="BK80" s="182">
        <f t="shared" si="68"/>
        <v>65472.71</v>
      </c>
      <c r="BL80" s="182">
        <v>10260665</v>
      </c>
      <c r="BM80" s="218">
        <v>25</v>
      </c>
      <c r="BN80" s="198">
        <f t="shared" si="69"/>
        <v>7.2463768115942032E-2</v>
      </c>
      <c r="BO80" s="182">
        <f t="shared" si="70"/>
        <v>410426.6</v>
      </c>
      <c r="BP80" s="181">
        <f t="shared" si="42"/>
        <v>8632</v>
      </c>
      <c r="BQ80" s="182">
        <f t="shared" si="42"/>
        <v>161300636</v>
      </c>
      <c r="BR80" s="218">
        <f t="shared" si="42"/>
        <v>2315</v>
      </c>
      <c r="BS80" s="198">
        <f t="shared" si="73"/>
        <v>0.26818813716404077</v>
      </c>
      <c r="BT80" s="182">
        <f t="shared" si="43"/>
        <v>69676.30064794817</v>
      </c>
      <c r="BU80" s="182">
        <f t="shared" si="44"/>
        <v>74658531</v>
      </c>
      <c r="BV80" s="218">
        <f t="shared" si="44"/>
        <v>164</v>
      </c>
      <c r="BW80" s="198">
        <f t="shared" si="71"/>
        <v>1.8999073215940687E-2</v>
      </c>
      <c r="BX80" s="218">
        <f t="shared" si="45"/>
        <v>455234.94512195123</v>
      </c>
      <c r="BY80" s="69"/>
      <c r="BZ80" s="2">
        <v>75</v>
      </c>
      <c r="CA80" s="24" t="s">
        <v>192</v>
      </c>
      <c r="CB80" s="28">
        <f t="shared" si="46"/>
        <v>60366.920273463031</v>
      </c>
      <c r="CC80" s="28">
        <f t="shared" si="47"/>
        <v>277074.76064735948</v>
      </c>
      <c r="CD80" s="28">
        <f t="shared" si="48"/>
        <v>64167.583034143878</v>
      </c>
      <c r="CE80" s="28">
        <f t="shared" si="49"/>
        <v>429443.42735853122</v>
      </c>
    </row>
    <row r="81" spans="2:77" ht="13.5" customHeight="1">
      <c r="B81" s="282">
        <v>26</v>
      </c>
      <c r="C81" s="343" t="s">
        <v>30</v>
      </c>
      <c r="D81" s="54" t="s">
        <v>329</v>
      </c>
      <c r="E81" s="175">
        <v>19</v>
      </c>
      <c r="F81" s="176">
        <v>120034</v>
      </c>
      <c r="G81" s="201">
        <v>2</v>
      </c>
      <c r="H81" s="194">
        <f t="shared" si="50"/>
        <v>0.10526315789473684</v>
      </c>
      <c r="I81" s="176">
        <f t="shared" si="51"/>
        <v>60017</v>
      </c>
      <c r="J81" s="176">
        <v>0</v>
      </c>
      <c r="K81" s="201">
        <v>0</v>
      </c>
      <c r="L81" s="194">
        <f t="shared" si="52"/>
        <v>0</v>
      </c>
      <c r="M81" s="176" t="str">
        <f t="shared" si="53"/>
        <v>-</v>
      </c>
      <c r="N81" s="175">
        <v>31</v>
      </c>
      <c r="O81" s="176">
        <v>763600</v>
      </c>
      <c r="P81" s="201">
        <v>10</v>
      </c>
      <c r="Q81" s="194">
        <f t="shared" si="74"/>
        <v>0.32258064516129031</v>
      </c>
      <c r="R81" s="176">
        <f t="shared" si="54"/>
        <v>76360</v>
      </c>
      <c r="S81" s="176">
        <v>0</v>
      </c>
      <c r="T81" s="201">
        <v>0</v>
      </c>
      <c r="U81" s="194">
        <f t="shared" si="72"/>
        <v>0</v>
      </c>
      <c r="V81" s="201" t="str">
        <f t="shared" si="55"/>
        <v>-</v>
      </c>
      <c r="W81" s="175">
        <v>5322</v>
      </c>
      <c r="X81" s="176">
        <v>50543359</v>
      </c>
      <c r="Y81" s="201">
        <v>1126</v>
      </c>
      <c r="Z81" s="194">
        <f t="shared" si="75"/>
        <v>0.21157459601653514</v>
      </c>
      <c r="AA81" s="176">
        <f t="shared" si="56"/>
        <v>44887.530195381885</v>
      </c>
      <c r="AB81" s="176">
        <v>5600443</v>
      </c>
      <c r="AC81" s="201">
        <v>17</v>
      </c>
      <c r="AD81" s="194">
        <f t="shared" si="57"/>
        <v>3.1942878617061254E-3</v>
      </c>
      <c r="AE81" s="176">
        <f t="shared" si="58"/>
        <v>329437.82352941175</v>
      </c>
      <c r="AF81" s="175">
        <v>3767</v>
      </c>
      <c r="AG81" s="176">
        <v>60585351</v>
      </c>
      <c r="AH81" s="201">
        <v>1000</v>
      </c>
      <c r="AI81" s="194">
        <f t="shared" si="76"/>
        <v>0.26546323334218208</v>
      </c>
      <c r="AJ81" s="176">
        <f t="shared" si="59"/>
        <v>60585.351000000002</v>
      </c>
      <c r="AK81" s="176">
        <v>4511301</v>
      </c>
      <c r="AL81" s="201">
        <v>30</v>
      </c>
      <c r="AM81" s="194">
        <f t="shared" si="60"/>
        <v>7.963897000265464E-3</v>
      </c>
      <c r="AN81" s="201">
        <f t="shared" si="61"/>
        <v>150376.70000000001</v>
      </c>
      <c r="AO81" s="175">
        <v>1765</v>
      </c>
      <c r="AP81" s="176">
        <v>30361088</v>
      </c>
      <c r="AQ81" s="201">
        <v>570</v>
      </c>
      <c r="AR81" s="194">
        <f t="shared" si="77"/>
        <v>0.32294617563739375</v>
      </c>
      <c r="AS81" s="176">
        <f t="shared" si="62"/>
        <v>53265.066666666666</v>
      </c>
      <c r="AT81" s="176">
        <v>4795971</v>
      </c>
      <c r="AU81" s="201">
        <v>25</v>
      </c>
      <c r="AV81" s="194">
        <f t="shared" si="63"/>
        <v>1.4164305949008499E-2</v>
      </c>
      <c r="AW81" s="176">
        <f t="shared" si="64"/>
        <v>191838.84</v>
      </c>
      <c r="AX81" s="175">
        <v>529</v>
      </c>
      <c r="AY81" s="176">
        <v>10910160</v>
      </c>
      <c r="AZ81" s="201">
        <v>178</v>
      </c>
      <c r="BA81" s="194">
        <f t="shared" si="78"/>
        <v>0.33648393194706994</v>
      </c>
      <c r="BB81" s="176">
        <f t="shared" si="65"/>
        <v>61293.033707865172</v>
      </c>
      <c r="BC81" s="176">
        <v>4798961</v>
      </c>
      <c r="BD81" s="201">
        <v>11</v>
      </c>
      <c r="BE81" s="194">
        <f t="shared" si="66"/>
        <v>2.0793950850661626E-2</v>
      </c>
      <c r="BF81" s="201">
        <f t="shared" si="67"/>
        <v>436269.18181818182</v>
      </c>
      <c r="BG81" s="175">
        <v>86</v>
      </c>
      <c r="BH81" s="176">
        <v>611971</v>
      </c>
      <c r="BI81" s="201">
        <v>23</v>
      </c>
      <c r="BJ81" s="194">
        <f t="shared" si="79"/>
        <v>0.26744186046511625</v>
      </c>
      <c r="BK81" s="176">
        <f t="shared" si="68"/>
        <v>26607.434782608696</v>
      </c>
      <c r="BL81" s="176">
        <v>915584</v>
      </c>
      <c r="BM81" s="201">
        <v>1</v>
      </c>
      <c r="BN81" s="194">
        <f t="shared" si="69"/>
        <v>1.1627906976744186E-2</v>
      </c>
      <c r="BO81" s="176">
        <f t="shared" si="70"/>
        <v>915584</v>
      </c>
      <c r="BP81" s="175">
        <f t="shared" si="42"/>
        <v>11519</v>
      </c>
      <c r="BQ81" s="176">
        <f t="shared" si="42"/>
        <v>153895563</v>
      </c>
      <c r="BR81" s="201">
        <f t="shared" si="42"/>
        <v>2909</v>
      </c>
      <c r="BS81" s="194">
        <f t="shared" si="73"/>
        <v>0.25253928292386491</v>
      </c>
      <c r="BT81" s="176">
        <f t="shared" si="43"/>
        <v>52903.253007906496</v>
      </c>
      <c r="BU81" s="176">
        <f t="shared" si="44"/>
        <v>20622260</v>
      </c>
      <c r="BV81" s="201">
        <f t="shared" si="44"/>
        <v>84</v>
      </c>
      <c r="BW81" s="194">
        <f t="shared" si="71"/>
        <v>7.2922996787915615E-3</v>
      </c>
      <c r="BX81" s="201">
        <f t="shared" si="45"/>
        <v>245503.09523809524</v>
      </c>
      <c r="BY81" s="69"/>
    </row>
    <row r="82" spans="2:77" ht="13.5" customHeight="1">
      <c r="B82" s="283"/>
      <c r="C82" s="344"/>
      <c r="D82" s="49" t="s">
        <v>326</v>
      </c>
      <c r="E82" s="224">
        <v>222</v>
      </c>
      <c r="F82" s="212">
        <v>4227646</v>
      </c>
      <c r="G82" s="209">
        <v>58</v>
      </c>
      <c r="H82" s="196">
        <f t="shared" si="50"/>
        <v>0.26126126126126126</v>
      </c>
      <c r="I82" s="212">
        <f t="shared" si="51"/>
        <v>72890.448275862072</v>
      </c>
      <c r="J82" s="212">
        <v>4517160</v>
      </c>
      <c r="K82" s="209">
        <v>6</v>
      </c>
      <c r="L82" s="196">
        <f t="shared" si="52"/>
        <v>2.7027027027027029E-2</v>
      </c>
      <c r="M82" s="212">
        <f t="shared" si="53"/>
        <v>752860</v>
      </c>
      <c r="N82" s="224">
        <v>573</v>
      </c>
      <c r="O82" s="212">
        <v>16500686</v>
      </c>
      <c r="P82" s="209">
        <v>161</v>
      </c>
      <c r="Q82" s="196">
        <f t="shared" si="74"/>
        <v>0.28097731239092494</v>
      </c>
      <c r="R82" s="212">
        <f t="shared" si="54"/>
        <v>102488.73291925466</v>
      </c>
      <c r="S82" s="212">
        <v>7873138</v>
      </c>
      <c r="T82" s="209">
        <v>15</v>
      </c>
      <c r="U82" s="196">
        <f t="shared" si="72"/>
        <v>2.6178010471204188E-2</v>
      </c>
      <c r="V82" s="209">
        <f t="shared" si="55"/>
        <v>524875.8666666667</v>
      </c>
      <c r="W82" s="224">
        <v>47490</v>
      </c>
      <c r="X82" s="212">
        <v>715916273</v>
      </c>
      <c r="Y82" s="209">
        <v>9956</v>
      </c>
      <c r="Z82" s="196">
        <f t="shared" si="75"/>
        <v>0.20964413560749631</v>
      </c>
      <c r="AA82" s="212">
        <f t="shared" si="56"/>
        <v>71908.022599437521</v>
      </c>
      <c r="AB82" s="212">
        <v>149066572</v>
      </c>
      <c r="AC82" s="209">
        <v>406</v>
      </c>
      <c r="AD82" s="196">
        <f t="shared" si="57"/>
        <v>8.5491682459465142E-3</v>
      </c>
      <c r="AE82" s="212">
        <f t="shared" si="58"/>
        <v>367159.04433497536</v>
      </c>
      <c r="AF82" s="224">
        <v>37273</v>
      </c>
      <c r="AG82" s="212">
        <v>706884755</v>
      </c>
      <c r="AH82" s="209">
        <v>10055</v>
      </c>
      <c r="AI82" s="196">
        <f t="shared" si="76"/>
        <v>0.26976631878303331</v>
      </c>
      <c r="AJ82" s="212">
        <f t="shared" si="59"/>
        <v>70301.815514669317</v>
      </c>
      <c r="AK82" s="212">
        <v>211232394</v>
      </c>
      <c r="AL82" s="209">
        <v>620</v>
      </c>
      <c r="AM82" s="196">
        <f t="shared" si="60"/>
        <v>1.6634024629088081E-2</v>
      </c>
      <c r="AN82" s="209">
        <f t="shared" si="61"/>
        <v>340697.40967741935</v>
      </c>
      <c r="AO82" s="224">
        <v>22130</v>
      </c>
      <c r="AP82" s="212">
        <v>420769023</v>
      </c>
      <c r="AQ82" s="209">
        <v>6468</v>
      </c>
      <c r="AR82" s="196">
        <f t="shared" si="77"/>
        <v>0.29227293267058291</v>
      </c>
      <c r="AS82" s="212">
        <f t="shared" si="62"/>
        <v>65053.961502782935</v>
      </c>
      <c r="AT82" s="212">
        <v>253009659</v>
      </c>
      <c r="AU82" s="209">
        <v>652</v>
      </c>
      <c r="AV82" s="196">
        <f t="shared" si="63"/>
        <v>2.9462268413917757E-2</v>
      </c>
      <c r="AW82" s="212">
        <f t="shared" si="64"/>
        <v>388051.62423312885</v>
      </c>
      <c r="AX82" s="224">
        <v>10191</v>
      </c>
      <c r="AY82" s="212">
        <v>151761183</v>
      </c>
      <c r="AZ82" s="209">
        <v>2952</v>
      </c>
      <c r="BA82" s="196">
        <f t="shared" si="78"/>
        <v>0.2896673535472476</v>
      </c>
      <c r="BB82" s="212">
        <f t="shared" si="65"/>
        <v>51409.614837398374</v>
      </c>
      <c r="BC82" s="212">
        <v>167171866</v>
      </c>
      <c r="BD82" s="209">
        <v>466</v>
      </c>
      <c r="BE82" s="196">
        <f t="shared" si="66"/>
        <v>4.5726621528799923E-2</v>
      </c>
      <c r="BF82" s="209">
        <f t="shared" si="67"/>
        <v>358737.90987124463</v>
      </c>
      <c r="BG82" s="224">
        <v>3406</v>
      </c>
      <c r="BH82" s="212">
        <v>46161470</v>
      </c>
      <c r="BI82" s="209">
        <v>868</v>
      </c>
      <c r="BJ82" s="196">
        <f t="shared" si="79"/>
        <v>0.25484439224897243</v>
      </c>
      <c r="BK82" s="212">
        <f t="shared" si="68"/>
        <v>53181.417050691241</v>
      </c>
      <c r="BL82" s="212">
        <v>82070911</v>
      </c>
      <c r="BM82" s="209">
        <v>239</v>
      </c>
      <c r="BN82" s="196">
        <f t="shared" si="69"/>
        <v>7.0170287727539638E-2</v>
      </c>
      <c r="BO82" s="212">
        <f t="shared" si="70"/>
        <v>343392.93305439333</v>
      </c>
      <c r="BP82" s="224">
        <f t="shared" si="42"/>
        <v>121285</v>
      </c>
      <c r="BQ82" s="212">
        <f t="shared" si="42"/>
        <v>2062221036</v>
      </c>
      <c r="BR82" s="209">
        <f t="shared" si="42"/>
        <v>30518</v>
      </c>
      <c r="BS82" s="196">
        <f t="shared" si="73"/>
        <v>0.25162221214494784</v>
      </c>
      <c r="BT82" s="212">
        <f t="shared" si="43"/>
        <v>67573.924765712043</v>
      </c>
      <c r="BU82" s="212">
        <f t="shared" si="44"/>
        <v>874941700</v>
      </c>
      <c r="BV82" s="209">
        <f t="shared" si="44"/>
        <v>2404</v>
      </c>
      <c r="BW82" s="196">
        <f t="shared" si="71"/>
        <v>1.9821082574102322E-2</v>
      </c>
      <c r="BX82" s="209">
        <f t="shared" si="45"/>
        <v>363952.45424292848</v>
      </c>
      <c r="BY82" s="69"/>
    </row>
    <row r="83" spans="2:77" ht="13.5" customHeight="1">
      <c r="B83" s="284"/>
      <c r="C83" s="345"/>
      <c r="D83" s="53" t="s">
        <v>67</v>
      </c>
      <c r="E83" s="181">
        <v>241</v>
      </c>
      <c r="F83" s="182">
        <v>4347680</v>
      </c>
      <c r="G83" s="218">
        <v>60</v>
      </c>
      <c r="H83" s="198">
        <f t="shared" si="50"/>
        <v>0.24896265560165975</v>
      </c>
      <c r="I83" s="182">
        <f t="shared" si="51"/>
        <v>72461.333333333328</v>
      </c>
      <c r="J83" s="182">
        <v>4517160</v>
      </c>
      <c r="K83" s="218">
        <v>6</v>
      </c>
      <c r="L83" s="198">
        <f t="shared" si="52"/>
        <v>2.4896265560165973E-2</v>
      </c>
      <c r="M83" s="182">
        <f t="shared" si="53"/>
        <v>752860</v>
      </c>
      <c r="N83" s="181">
        <v>604</v>
      </c>
      <c r="O83" s="182">
        <v>17264286</v>
      </c>
      <c r="P83" s="218">
        <v>171</v>
      </c>
      <c r="Q83" s="198">
        <f t="shared" si="74"/>
        <v>0.28311258278145696</v>
      </c>
      <c r="R83" s="182">
        <f t="shared" si="54"/>
        <v>100960.73684210527</v>
      </c>
      <c r="S83" s="182">
        <v>7873138</v>
      </c>
      <c r="T83" s="218">
        <v>15</v>
      </c>
      <c r="U83" s="198">
        <f t="shared" si="72"/>
        <v>2.4834437086092714E-2</v>
      </c>
      <c r="V83" s="218">
        <f t="shared" si="55"/>
        <v>524875.8666666667</v>
      </c>
      <c r="W83" s="181">
        <v>52812</v>
      </c>
      <c r="X83" s="182">
        <v>766459632</v>
      </c>
      <c r="Y83" s="218">
        <v>11082</v>
      </c>
      <c r="Z83" s="198">
        <f t="shared" si="75"/>
        <v>0.20983867302885709</v>
      </c>
      <c r="AA83" s="182">
        <f t="shared" si="56"/>
        <v>69162.572820790476</v>
      </c>
      <c r="AB83" s="182">
        <v>154667015</v>
      </c>
      <c r="AC83" s="218">
        <v>423</v>
      </c>
      <c r="AD83" s="198">
        <f t="shared" si="57"/>
        <v>8.009543285616906E-3</v>
      </c>
      <c r="AE83" s="182">
        <f t="shared" si="58"/>
        <v>365643.06146572105</v>
      </c>
      <c r="AF83" s="181">
        <v>41040</v>
      </c>
      <c r="AG83" s="182">
        <v>767470106</v>
      </c>
      <c r="AH83" s="218">
        <v>11055</v>
      </c>
      <c r="AI83" s="198">
        <f t="shared" si="76"/>
        <v>0.26937134502923976</v>
      </c>
      <c r="AJ83" s="182">
        <f t="shared" si="59"/>
        <v>69422.895160560831</v>
      </c>
      <c r="AK83" s="182">
        <v>215743695</v>
      </c>
      <c r="AL83" s="218">
        <v>650</v>
      </c>
      <c r="AM83" s="198">
        <f t="shared" si="60"/>
        <v>1.5838206627680311E-2</v>
      </c>
      <c r="AN83" s="218">
        <f t="shared" si="61"/>
        <v>331913.37692307692</v>
      </c>
      <c r="AO83" s="181">
        <v>23895</v>
      </c>
      <c r="AP83" s="182">
        <v>451130111</v>
      </c>
      <c r="AQ83" s="218">
        <v>7038</v>
      </c>
      <c r="AR83" s="198">
        <f t="shared" si="77"/>
        <v>0.29453860640301316</v>
      </c>
      <c r="AS83" s="182">
        <f t="shared" si="62"/>
        <v>64099.191673770954</v>
      </c>
      <c r="AT83" s="182">
        <v>257805630</v>
      </c>
      <c r="AU83" s="218">
        <v>677</v>
      </c>
      <c r="AV83" s="198">
        <f t="shared" si="63"/>
        <v>2.8332287089349237E-2</v>
      </c>
      <c r="AW83" s="182">
        <f t="shared" si="64"/>
        <v>380805.95273264404</v>
      </c>
      <c r="AX83" s="181">
        <v>10720</v>
      </c>
      <c r="AY83" s="182">
        <v>162671343</v>
      </c>
      <c r="AZ83" s="218">
        <v>3130</v>
      </c>
      <c r="BA83" s="198">
        <f t="shared" si="78"/>
        <v>0.29197761194029853</v>
      </c>
      <c r="BB83" s="182">
        <f t="shared" si="65"/>
        <v>51971.675079872206</v>
      </c>
      <c r="BC83" s="182">
        <v>171970827</v>
      </c>
      <c r="BD83" s="218">
        <v>477</v>
      </c>
      <c r="BE83" s="198">
        <f t="shared" si="66"/>
        <v>4.4496268656716416E-2</v>
      </c>
      <c r="BF83" s="218">
        <f t="shared" si="67"/>
        <v>360525.8427672956</v>
      </c>
      <c r="BG83" s="181">
        <v>3492</v>
      </c>
      <c r="BH83" s="182">
        <v>46773441</v>
      </c>
      <c r="BI83" s="218">
        <v>891</v>
      </c>
      <c r="BJ83" s="198">
        <f t="shared" si="79"/>
        <v>0.25515463917525771</v>
      </c>
      <c r="BK83" s="182">
        <f t="shared" si="68"/>
        <v>52495.444444444445</v>
      </c>
      <c r="BL83" s="182">
        <v>82986495</v>
      </c>
      <c r="BM83" s="218">
        <v>240</v>
      </c>
      <c r="BN83" s="198">
        <f t="shared" si="69"/>
        <v>6.8728522336769765E-2</v>
      </c>
      <c r="BO83" s="182">
        <f t="shared" si="70"/>
        <v>345777.0625</v>
      </c>
      <c r="BP83" s="181">
        <f t="shared" si="42"/>
        <v>132804</v>
      </c>
      <c r="BQ83" s="182">
        <f t="shared" si="42"/>
        <v>2216116599</v>
      </c>
      <c r="BR83" s="218">
        <f t="shared" si="42"/>
        <v>33427</v>
      </c>
      <c r="BS83" s="198">
        <f t="shared" si="73"/>
        <v>0.2517017559712057</v>
      </c>
      <c r="BT83" s="182">
        <f t="shared" si="43"/>
        <v>66297.202830047565</v>
      </c>
      <c r="BU83" s="182">
        <f t="shared" si="44"/>
        <v>895563960</v>
      </c>
      <c r="BV83" s="218">
        <f t="shared" si="44"/>
        <v>2488</v>
      </c>
      <c r="BW83" s="198">
        <f t="shared" si="71"/>
        <v>1.8734375470618354E-2</v>
      </c>
      <c r="BX83" s="218">
        <f t="shared" si="45"/>
        <v>359953.36012861738</v>
      </c>
      <c r="BY83" s="69"/>
    </row>
    <row r="84" spans="2:77" ht="13.5" customHeight="1">
      <c r="B84" s="282">
        <v>27</v>
      </c>
      <c r="C84" s="343" t="s">
        <v>31</v>
      </c>
      <c r="D84" s="54" t="s">
        <v>329</v>
      </c>
      <c r="E84" s="175">
        <v>3</v>
      </c>
      <c r="F84" s="176">
        <v>0</v>
      </c>
      <c r="G84" s="201">
        <v>0</v>
      </c>
      <c r="H84" s="194">
        <f t="shared" si="50"/>
        <v>0</v>
      </c>
      <c r="I84" s="176" t="str">
        <f t="shared" si="51"/>
        <v>-</v>
      </c>
      <c r="J84" s="176">
        <v>0</v>
      </c>
      <c r="K84" s="201">
        <v>0</v>
      </c>
      <c r="L84" s="194">
        <f t="shared" si="52"/>
        <v>0</v>
      </c>
      <c r="M84" s="176" t="str">
        <f t="shared" si="53"/>
        <v>-</v>
      </c>
      <c r="N84" s="175">
        <v>7</v>
      </c>
      <c r="O84" s="176">
        <v>42624</v>
      </c>
      <c r="P84" s="201">
        <v>1</v>
      </c>
      <c r="Q84" s="194">
        <f t="shared" si="74"/>
        <v>0.14285714285714285</v>
      </c>
      <c r="R84" s="176">
        <f t="shared" si="54"/>
        <v>42624</v>
      </c>
      <c r="S84" s="176">
        <v>0</v>
      </c>
      <c r="T84" s="201">
        <v>0</v>
      </c>
      <c r="U84" s="194">
        <f t="shared" si="72"/>
        <v>0</v>
      </c>
      <c r="V84" s="201" t="str">
        <f t="shared" si="55"/>
        <v>-</v>
      </c>
      <c r="W84" s="175">
        <v>820</v>
      </c>
      <c r="X84" s="176">
        <v>8667388</v>
      </c>
      <c r="Y84" s="201">
        <v>189</v>
      </c>
      <c r="Z84" s="194">
        <f t="shared" si="75"/>
        <v>0.23048780487804879</v>
      </c>
      <c r="AA84" s="176">
        <f t="shared" si="56"/>
        <v>45859.195767195764</v>
      </c>
      <c r="AB84" s="176">
        <v>2595638</v>
      </c>
      <c r="AC84" s="201">
        <v>3</v>
      </c>
      <c r="AD84" s="194">
        <f t="shared" si="57"/>
        <v>3.6585365853658539E-3</v>
      </c>
      <c r="AE84" s="176">
        <f t="shared" si="58"/>
        <v>865212.66666666663</v>
      </c>
      <c r="AF84" s="175">
        <v>609</v>
      </c>
      <c r="AG84" s="176">
        <v>9350345</v>
      </c>
      <c r="AH84" s="201">
        <v>160</v>
      </c>
      <c r="AI84" s="194">
        <f t="shared" si="76"/>
        <v>0.26272577996715929</v>
      </c>
      <c r="AJ84" s="176">
        <f t="shared" si="59"/>
        <v>58439.65625</v>
      </c>
      <c r="AK84" s="176">
        <v>1364113</v>
      </c>
      <c r="AL84" s="201">
        <v>6</v>
      </c>
      <c r="AM84" s="194">
        <f t="shared" si="60"/>
        <v>9.852216748768473E-3</v>
      </c>
      <c r="AN84" s="201">
        <f t="shared" si="61"/>
        <v>227352.16666666666</v>
      </c>
      <c r="AO84" s="175">
        <v>297</v>
      </c>
      <c r="AP84" s="176">
        <v>9907411</v>
      </c>
      <c r="AQ84" s="201">
        <v>103</v>
      </c>
      <c r="AR84" s="194">
        <f t="shared" si="77"/>
        <v>0.34680134680134678</v>
      </c>
      <c r="AS84" s="176">
        <f t="shared" si="62"/>
        <v>96188.456310679612</v>
      </c>
      <c r="AT84" s="176">
        <v>1455603</v>
      </c>
      <c r="AU84" s="201">
        <v>4</v>
      </c>
      <c r="AV84" s="194">
        <f t="shared" si="63"/>
        <v>1.3468013468013467E-2</v>
      </c>
      <c r="AW84" s="176">
        <f t="shared" si="64"/>
        <v>363900.75</v>
      </c>
      <c r="AX84" s="175">
        <v>103</v>
      </c>
      <c r="AY84" s="176">
        <v>1763183</v>
      </c>
      <c r="AZ84" s="201">
        <v>44</v>
      </c>
      <c r="BA84" s="194">
        <f t="shared" si="78"/>
        <v>0.42718446601941745</v>
      </c>
      <c r="BB84" s="176">
        <f t="shared" si="65"/>
        <v>40072.340909090912</v>
      </c>
      <c r="BC84" s="176">
        <v>1120414</v>
      </c>
      <c r="BD84" s="201">
        <v>3</v>
      </c>
      <c r="BE84" s="194">
        <f t="shared" si="66"/>
        <v>2.9126213592233011E-2</v>
      </c>
      <c r="BF84" s="201">
        <f t="shared" si="67"/>
        <v>373471.33333333331</v>
      </c>
      <c r="BG84" s="175">
        <v>16</v>
      </c>
      <c r="BH84" s="176">
        <v>14926</v>
      </c>
      <c r="BI84" s="201">
        <v>3</v>
      </c>
      <c r="BJ84" s="194">
        <f t="shared" si="79"/>
        <v>0.1875</v>
      </c>
      <c r="BK84" s="176">
        <f t="shared" si="68"/>
        <v>4975.333333333333</v>
      </c>
      <c r="BL84" s="176">
        <v>0</v>
      </c>
      <c r="BM84" s="201">
        <v>0</v>
      </c>
      <c r="BN84" s="194">
        <f t="shared" si="69"/>
        <v>0</v>
      </c>
      <c r="BO84" s="176" t="str">
        <f t="shared" si="70"/>
        <v>-</v>
      </c>
      <c r="BP84" s="175">
        <f t="shared" si="42"/>
        <v>1855</v>
      </c>
      <c r="BQ84" s="176">
        <f t="shared" si="42"/>
        <v>29745877</v>
      </c>
      <c r="BR84" s="201">
        <f t="shared" si="42"/>
        <v>500</v>
      </c>
      <c r="BS84" s="194">
        <f t="shared" si="73"/>
        <v>0.26954177897574122</v>
      </c>
      <c r="BT84" s="176">
        <f t="shared" si="43"/>
        <v>59491.754000000001</v>
      </c>
      <c r="BU84" s="176">
        <f t="shared" si="44"/>
        <v>6535768</v>
      </c>
      <c r="BV84" s="201">
        <f t="shared" si="44"/>
        <v>16</v>
      </c>
      <c r="BW84" s="194">
        <f t="shared" si="71"/>
        <v>8.6253369272237205E-3</v>
      </c>
      <c r="BX84" s="201">
        <f t="shared" si="45"/>
        <v>408485.5</v>
      </c>
      <c r="BY84" s="69"/>
    </row>
    <row r="85" spans="2:77" ht="13.5" customHeight="1">
      <c r="B85" s="283"/>
      <c r="C85" s="344"/>
      <c r="D85" s="49" t="s">
        <v>326</v>
      </c>
      <c r="E85" s="224">
        <v>40</v>
      </c>
      <c r="F85" s="212">
        <v>1498152</v>
      </c>
      <c r="G85" s="209">
        <v>14</v>
      </c>
      <c r="H85" s="196">
        <f t="shared" si="50"/>
        <v>0.35</v>
      </c>
      <c r="I85" s="212">
        <f t="shared" si="51"/>
        <v>107010.85714285714</v>
      </c>
      <c r="J85" s="212">
        <v>2343964</v>
      </c>
      <c r="K85" s="209">
        <v>2</v>
      </c>
      <c r="L85" s="196">
        <f t="shared" si="52"/>
        <v>0.05</v>
      </c>
      <c r="M85" s="212">
        <f t="shared" si="53"/>
        <v>1171982</v>
      </c>
      <c r="N85" s="224">
        <v>94</v>
      </c>
      <c r="O85" s="212">
        <v>3334993</v>
      </c>
      <c r="P85" s="209">
        <v>28</v>
      </c>
      <c r="Q85" s="196">
        <f t="shared" si="74"/>
        <v>0.2978723404255319</v>
      </c>
      <c r="R85" s="212">
        <f t="shared" si="54"/>
        <v>119106.89285714286</v>
      </c>
      <c r="S85" s="212">
        <v>91588</v>
      </c>
      <c r="T85" s="209">
        <v>2</v>
      </c>
      <c r="U85" s="196">
        <f t="shared" si="72"/>
        <v>2.1276595744680851E-2</v>
      </c>
      <c r="V85" s="209">
        <f t="shared" si="55"/>
        <v>45794</v>
      </c>
      <c r="W85" s="224">
        <v>7526</v>
      </c>
      <c r="X85" s="212">
        <v>131627886</v>
      </c>
      <c r="Y85" s="209">
        <v>1679</v>
      </c>
      <c r="Z85" s="196">
        <f t="shared" si="75"/>
        <v>0.22309327664097794</v>
      </c>
      <c r="AA85" s="212">
        <f t="shared" si="56"/>
        <v>78396.596783799876</v>
      </c>
      <c r="AB85" s="212">
        <v>35889991</v>
      </c>
      <c r="AC85" s="209">
        <v>86</v>
      </c>
      <c r="AD85" s="196">
        <f t="shared" si="57"/>
        <v>1.1427052883337762E-2</v>
      </c>
      <c r="AE85" s="212">
        <f t="shared" si="58"/>
        <v>417325.47674418607</v>
      </c>
      <c r="AF85" s="224">
        <v>5669</v>
      </c>
      <c r="AG85" s="212">
        <v>115555304</v>
      </c>
      <c r="AH85" s="209">
        <v>1604</v>
      </c>
      <c r="AI85" s="196">
        <f t="shared" si="76"/>
        <v>0.28294231786911272</v>
      </c>
      <c r="AJ85" s="212">
        <f t="shared" si="59"/>
        <v>72041.96009975062</v>
      </c>
      <c r="AK85" s="212">
        <v>33008642</v>
      </c>
      <c r="AL85" s="209">
        <v>101</v>
      </c>
      <c r="AM85" s="196">
        <f t="shared" si="60"/>
        <v>1.7816193332157348E-2</v>
      </c>
      <c r="AN85" s="209">
        <f t="shared" si="61"/>
        <v>326818.2376237624</v>
      </c>
      <c r="AO85" s="224">
        <v>3503</v>
      </c>
      <c r="AP85" s="212">
        <v>79393938</v>
      </c>
      <c r="AQ85" s="209">
        <v>1064</v>
      </c>
      <c r="AR85" s="196">
        <f t="shared" si="77"/>
        <v>0.30373965172709105</v>
      </c>
      <c r="AS85" s="212">
        <f t="shared" si="62"/>
        <v>74618.362781954886</v>
      </c>
      <c r="AT85" s="212">
        <v>33946191</v>
      </c>
      <c r="AU85" s="209">
        <v>87</v>
      </c>
      <c r="AV85" s="196">
        <f t="shared" si="63"/>
        <v>2.4835854981444475E-2</v>
      </c>
      <c r="AW85" s="212">
        <f t="shared" si="64"/>
        <v>390186.10344827588</v>
      </c>
      <c r="AX85" s="224">
        <v>1899</v>
      </c>
      <c r="AY85" s="212">
        <v>30893175</v>
      </c>
      <c r="AZ85" s="209">
        <v>545</v>
      </c>
      <c r="BA85" s="196">
        <f t="shared" si="78"/>
        <v>0.2869931542917325</v>
      </c>
      <c r="BB85" s="212">
        <f t="shared" si="65"/>
        <v>56684.724770642199</v>
      </c>
      <c r="BC85" s="212">
        <v>23795979</v>
      </c>
      <c r="BD85" s="209">
        <v>82</v>
      </c>
      <c r="BE85" s="196">
        <f t="shared" si="66"/>
        <v>4.318062137967351E-2</v>
      </c>
      <c r="BF85" s="209">
        <f t="shared" si="67"/>
        <v>290194.86585365853</v>
      </c>
      <c r="BG85" s="224">
        <v>662</v>
      </c>
      <c r="BH85" s="212">
        <v>8691831</v>
      </c>
      <c r="BI85" s="209">
        <v>187</v>
      </c>
      <c r="BJ85" s="196">
        <f t="shared" si="79"/>
        <v>0.28247734138972808</v>
      </c>
      <c r="BK85" s="212">
        <f t="shared" si="68"/>
        <v>46480.379679144382</v>
      </c>
      <c r="BL85" s="212">
        <v>23104140</v>
      </c>
      <c r="BM85" s="209">
        <v>48</v>
      </c>
      <c r="BN85" s="196">
        <f t="shared" si="69"/>
        <v>7.2507552870090641E-2</v>
      </c>
      <c r="BO85" s="212">
        <f t="shared" si="70"/>
        <v>481336.25</v>
      </c>
      <c r="BP85" s="224">
        <f t="shared" si="42"/>
        <v>19393</v>
      </c>
      <c r="BQ85" s="212">
        <f t="shared" si="42"/>
        <v>370995279</v>
      </c>
      <c r="BR85" s="209">
        <f t="shared" si="42"/>
        <v>5121</v>
      </c>
      <c r="BS85" s="196">
        <f t="shared" si="73"/>
        <v>0.26406435311710413</v>
      </c>
      <c r="BT85" s="212">
        <f t="shared" si="43"/>
        <v>72445.865846514353</v>
      </c>
      <c r="BU85" s="212">
        <f t="shared" si="44"/>
        <v>152180495</v>
      </c>
      <c r="BV85" s="209">
        <f t="shared" si="44"/>
        <v>408</v>
      </c>
      <c r="BW85" s="196">
        <f t="shared" si="71"/>
        <v>2.1038519053266643E-2</v>
      </c>
      <c r="BX85" s="209">
        <f t="shared" si="45"/>
        <v>372991.40931372548</v>
      </c>
      <c r="BY85" s="69"/>
    </row>
    <row r="86" spans="2:77" ht="13.5" customHeight="1">
      <c r="B86" s="284"/>
      <c r="C86" s="345"/>
      <c r="D86" s="53" t="s">
        <v>67</v>
      </c>
      <c r="E86" s="181">
        <v>43</v>
      </c>
      <c r="F86" s="182">
        <v>1498152</v>
      </c>
      <c r="G86" s="218">
        <v>14</v>
      </c>
      <c r="H86" s="198">
        <f t="shared" si="50"/>
        <v>0.32558139534883723</v>
      </c>
      <c r="I86" s="182">
        <f t="shared" si="51"/>
        <v>107010.85714285714</v>
      </c>
      <c r="J86" s="182">
        <v>2343964</v>
      </c>
      <c r="K86" s="218">
        <v>2</v>
      </c>
      <c r="L86" s="198">
        <f t="shared" si="52"/>
        <v>4.6511627906976744E-2</v>
      </c>
      <c r="M86" s="182">
        <f t="shared" si="53"/>
        <v>1171982</v>
      </c>
      <c r="N86" s="181">
        <v>101</v>
      </c>
      <c r="O86" s="182">
        <v>3377617</v>
      </c>
      <c r="P86" s="218">
        <v>29</v>
      </c>
      <c r="Q86" s="198">
        <f t="shared" si="74"/>
        <v>0.28712871287128711</v>
      </c>
      <c r="R86" s="182">
        <f t="shared" si="54"/>
        <v>116469.55172413793</v>
      </c>
      <c r="S86" s="182">
        <v>91588</v>
      </c>
      <c r="T86" s="218">
        <v>2</v>
      </c>
      <c r="U86" s="198">
        <f t="shared" si="72"/>
        <v>1.9801980198019802E-2</v>
      </c>
      <c r="V86" s="218">
        <f t="shared" si="55"/>
        <v>45794</v>
      </c>
      <c r="W86" s="181">
        <v>8346</v>
      </c>
      <c r="X86" s="182">
        <v>140295274</v>
      </c>
      <c r="Y86" s="218">
        <v>1868</v>
      </c>
      <c r="Z86" s="198">
        <f t="shared" si="75"/>
        <v>0.22381979391325185</v>
      </c>
      <c r="AA86" s="182">
        <f t="shared" si="56"/>
        <v>75104.536402569589</v>
      </c>
      <c r="AB86" s="182">
        <v>38485629</v>
      </c>
      <c r="AC86" s="218">
        <v>89</v>
      </c>
      <c r="AD86" s="198">
        <f t="shared" si="57"/>
        <v>1.0663791037622813E-2</v>
      </c>
      <c r="AE86" s="182">
        <f t="shared" si="58"/>
        <v>432422.79775280901</v>
      </c>
      <c r="AF86" s="181">
        <v>6278</v>
      </c>
      <c r="AG86" s="182">
        <v>124905649</v>
      </c>
      <c r="AH86" s="218">
        <v>1764</v>
      </c>
      <c r="AI86" s="198">
        <f t="shared" si="76"/>
        <v>0.28098120420516087</v>
      </c>
      <c r="AJ86" s="182">
        <f t="shared" si="59"/>
        <v>70808.191043083905</v>
      </c>
      <c r="AK86" s="182">
        <v>34372755</v>
      </c>
      <c r="AL86" s="218">
        <v>107</v>
      </c>
      <c r="AM86" s="198">
        <f t="shared" si="60"/>
        <v>1.7043644472762028E-2</v>
      </c>
      <c r="AN86" s="218">
        <f t="shared" si="61"/>
        <v>321240.70093457942</v>
      </c>
      <c r="AO86" s="181">
        <v>3800</v>
      </c>
      <c r="AP86" s="182">
        <v>89301349</v>
      </c>
      <c r="AQ86" s="218">
        <v>1167</v>
      </c>
      <c r="AR86" s="198">
        <f t="shared" si="77"/>
        <v>0.30710526315789471</v>
      </c>
      <c r="AS86" s="182">
        <f t="shared" si="62"/>
        <v>76522.149957155096</v>
      </c>
      <c r="AT86" s="182">
        <v>35401794</v>
      </c>
      <c r="AU86" s="218">
        <v>91</v>
      </c>
      <c r="AV86" s="198">
        <f t="shared" si="63"/>
        <v>2.394736842105263E-2</v>
      </c>
      <c r="AW86" s="182">
        <f t="shared" si="64"/>
        <v>389030.70329670329</v>
      </c>
      <c r="AX86" s="181">
        <v>2002</v>
      </c>
      <c r="AY86" s="182">
        <v>32656358</v>
      </c>
      <c r="AZ86" s="218">
        <v>589</v>
      </c>
      <c r="BA86" s="198">
        <f t="shared" si="78"/>
        <v>0.29420579420579418</v>
      </c>
      <c r="BB86" s="182">
        <f t="shared" si="65"/>
        <v>55443.731748726655</v>
      </c>
      <c r="BC86" s="182">
        <v>24916393</v>
      </c>
      <c r="BD86" s="218">
        <v>85</v>
      </c>
      <c r="BE86" s="198">
        <f t="shared" si="66"/>
        <v>4.2457542457542456E-2</v>
      </c>
      <c r="BF86" s="218">
        <f t="shared" si="67"/>
        <v>293134.03529411764</v>
      </c>
      <c r="BG86" s="181">
        <v>678</v>
      </c>
      <c r="BH86" s="182">
        <v>8706757</v>
      </c>
      <c r="BI86" s="218">
        <v>190</v>
      </c>
      <c r="BJ86" s="198">
        <f t="shared" si="79"/>
        <v>0.28023598820058998</v>
      </c>
      <c r="BK86" s="182">
        <f t="shared" si="68"/>
        <v>45825.036842105263</v>
      </c>
      <c r="BL86" s="182">
        <v>23104140</v>
      </c>
      <c r="BM86" s="218">
        <v>48</v>
      </c>
      <c r="BN86" s="198">
        <f t="shared" si="69"/>
        <v>7.0796460176991149E-2</v>
      </c>
      <c r="BO86" s="182">
        <f t="shared" si="70"/>
        <v>481336.25</v>
      </c>
      <c r="BP86" s="181">
        <f t="shared" si="42"/>
        <v>21248</v>
      </c>
      <c r="BQ86" s="182">
        <f t="shared" si="42"/>
        <v>400741156</v>
      </c>
      <c r="BR86" s="218">
        <f t="shared" si="42"/>
        <v>5621</v>
      </c>
      <c r="BS86" s="198">
        <f t="shared" si="73"/>
        <v>0.2645425451807229</v>
      </c>
      <c r="BT86" s="182">
        <f t="shared" si="43"/>
        <v>71293.569827432846</v>
      </c>
      <c r="BU86" s="182">
        <f t="shared" si="44"/>
        <v>158716263</v>
      </c>
      <c r="BV86" s="218">
        <f t="shared" si="44"/>
        <v>424</v>
      </c>
      <c r="BW86" s="198">
        <f t="shared" si="71"/>
        <v>1.9954819277108432E-2</v>
      </c>
      <c r="BX86" s="218">
        <f t="shared" si="45"/>
        <v>374330.80896226416</v>
      </c>
      <c r="BY86" s="69"/>
    </row>
    <row r="87" spans="2:77" ht="13.5" customHeight="1">
      <c r="B87" s="282">
        <v>28</v>
      </c>
      <c r="C87" s="343" t="s">
        <v>32</v>
      </c>
      <c r="D87" s="54" t="s">
        <v>329</v>
      </c>
      <c r="E87" s="175">
        <v>1</v>
      </c>
      <c r="F87" s="176">
        <v>0</v>
      </c>
      <c r="G87" s="201">
        <v>0</v>
      </c>
      <c r="H87" s="194">
        <f t="shared" si="50"/>
        <v>0</v>
      </c>
      <c r="I87" s="176" t="str">
        <f t="shared" si="51"/>
        <v>-</v>
      </c>
      <c r="J87" s="176">
        <v>0</v>
      </c>
      <c r="K87" s="201">
        <v>0</v>
      </c>
      <c r="L87" s="194">
        <f t="shared" si="52"/>
        <v>0</v>
      </c>
      <c r="M87" s="176" t="str">
        <f t="shared" si="53"/>
        <v>-</v>
      </c>
      <c r="N87" s="175">
        <v>6</v>
      </c>
      <c r="O87" s="176">
        <v>20469</v>
      </c>
      <c r="P87" s="201">
        <v>2</v>
      </c>
      <c r="Q87" s="194">
        <f t="shared" si="74"/>
        <v>0.33333333333333331</v>
      </c>
      <c r="R87" s="176">
        <f t="shared" si="54"/>
        <v>10234.5</v>
      </c>
      <c r="S87" s="176">
        <v>0</v>
      </c>
      <c r="T87" s="201">
        <v>0</v>
      </c>
      <c r="U87" s="194">
        <f t="shared" si="72"/>
        <v>0</v>
      </c>
      <c r="V87" s="201" t="str">
        <f t="shared" si="55"/>
        <v>-</v>
      </c>
      <c r="W87" s="175">
        <v>592</v>
      </c>
      <c r="X87" s="176">
        <v>6848347</v>
      </c>
      <c r="Y87" s="201">
        <v>104</v>
      </c>
      <c r="Z87" s="194">
        <f t="shared" si="75"/>
        <v>0.17567567567567569</v>
      </c>
      <c r="AA87" s="176">
        <f t="shared" si="56"/>
        <v>65849.49038461539</v>
      </c>
      <c r="AB87" s="176">
        <v>338879</v>
      </c>
      <c r="AC87" s="201">
        <v>2</v>
      </c>
      <c r="AD87" s="194">
        <f t="shared" si="57"/>
        <v>3.3783783783783786E-3</v>
      </c>
      <c r="AE87" s="176">
        <f t="shared" si="58"/>
        <v>169439.5</v>
      </c>
      <c r="AF87" s="175">
        <v>373</v>
      </c>
      <c r="AG87" s="176">
        <v>7867520</v>
      </c>
      <c r="AH87" s="201">
        <v>102</v>
      </c>
      <c r="AI87" s="194">
        <f t="shared" si="76"/>
        <v>0.27345844504021449</v>
      </c>
      <c r="AJ87" s="176">
        <f t="shared" si="59"/>
        <v>77132.549019607846</v>
      </c>
      <c r="AK87" s="176">
        <v>34151</v>
      </c>
      <c r="AL87" s="201">
        <v>3</v>
      </c>
      <c r="AM87" s="194">
        <f t="shared" si="60"/>
        <v>8.0428954423592495E-3</v>
      </c>
      <c r="AN87" s="201">
        <f t="shared" si="61"/>
        <v>11383.666666666666</v>
      </c>
      <c r="AO87" s="175">
        <v>147</v>
      </c>
      <c r="AP87" s="176">
        <v>5038963</v>
      </c>
      <c r="AQ87" s="201">
        <v>50</v>
      </c>
      <c r="AR87" s="194">
        <f t="shared" si="77"/>
        <v>0.3401360544217687</v>
      </c>
      <c r="AS87" s="176">
        <f t="shared" si="62"/>
        <v>100779.26</v>
      </c>
      <c r="AT87" s="176">
        <v>21116</v>
      </c>
      <c r="AU87" s="201">
        <v>4</v>
      </c>
      <c r="AV87" s="194">
        <f t="shared" si="63"/>
        <v>2.7210884353741496E-2</v>
      </c>
      <c r="AW87" s="176">
        <f t="shared" si="64"/>
        <v>5279</v>
      </c>
      <c r="AX87" s="175">
        <v>34</v>
      </c>
      <c r="AY87" s="176">
        <v>146696</v>
      </c>
      <c r="AZ87" s="201">
        <v>8</v>
      </c>
      <c r="BA87" s="194">
        <f t="shared" si="78"/>
        <v>0.23529411764705882</v>
      </c>
      <c r="BB87" s="176">
        <f t="shared" si="65"/>
        <v>18337</v>
      </c>
      <c r="BC87" s="176">
        <v>918334</v>
      </c>
      <c r="BD87" s="201">
        <v>4</v>
      </c>
      <c r="BE87" s="194">
        <f t="shared" si="66"/>
        <v>0.11764705882352941</v>
      </c>
      <c r="BF87" s="201">
        <f t="shared" si="67"/>
        <v>229583.5</v>
      </c>
      <c r="BG87" s="175">
        <v>1</v>
      </c>
      <c r="BH87" s="176">
        <v>0</v>
      </c>
      <c r="BI87" s="201">
        <v>0</v>
      </c>
      <c r="BJ87" s="194">
        <f t="shared" si="79"/>
        <v>0</v>
      </c>
      <c r="BK87" s="176" t="str">
        <f t="shared" si="68"/>
        <v>-</v>
      </c>
      <c r="BL87" s="176">
        <v>0</v>
      </c>
      <c r="BM87" s="201">
        <v>0</v>
      </c>
      <c r="BN87" s="194">
        <f t="shared" si="69"/>
        <v>0</v>
      </c>
      <c r="BO87" s="176" t="str">
        <f t="shared" si="70"/>
        <v>-</v>
      </c>
      <c r="BP87" s="175">
        <f t="shared" si="42"/>
        <v>1154</v>
      </c>
      <c r="BQ87" s="176">
        <f t="shared" si="42"/>
        <v>19921995</v>
      </c>
      <c r="BR87" s="201">
        <f t="shared" si="42"/>
        <v>266</v>
      </c>
      <c r="BS87" s="194">
        <f t="shared" si="73"/>
        <v>0.23050259965337955</v>
      </c>
      <c r="BT87" s="176">
        <f t="shared" si="43"/>
        <v>74894.718045112779</v>
      </c>
      <c r="BU87" s="176">
        <f t="shared" si="44"/>
        <v>1312480</v>
      </c>
      <c r="BV87" s="201">
        <f t="shared" si="44"/>
        <v>13</v>
      </c>
      <c r="BW87" s="194">
        <f t="shared" si="71"/>
        <v>1.1265164644714038E-2</v>
      </c>
      <c r="BX87" s="201">
        <f t="shared" si="45"/>
        <v>100960</v>
      </c>
      <c r="BY87" s="69"/>
    </row>
    <row r="88" spans="2:77" ht="13.5" customHeight="1">
      <c r="B88" s="283"/>
      <c r="C88" s="344"/>
      <c r="D88" s="49" t="s">
        <v>326</v>
      </c>
      <c r="E88" s="224">
        <v>28</v>
      </c>
      <c r="F88" s="212">
        <v>149772</v>
      </c>
      <c r="G88" s="209">
        <v>8</v>
      </c>
      <c r="H88" s="196">
        <f t="shared" si="50"/>
        <v>0.2857142857142857</v>
      </c>
      <c r="I88" s="212">
        <f t="shared" si="51"/>
        <v>18721.5</v>
      </c>
      <c r="J88" s="212">
        <v>45050</v>
      </c>
      <c r="K88" s="209">
        <v>1</v>
      </c>
      <c r="L88" s="196">
        <f t="shared" si="52"/>
        <v>3.5714285714285712E-2</v>
      </c>
      <c r="M88" s="212">
        <f t="shared" si="53"/>
        <v>45050</v>
      </c>
      <c r="N88" s="224">
        <v>98</v>
      </c>
      <c r="O88" s="212">
        <v>1550901</v>
      </c>
      <c r="P88" s="209">
        <v>27</v>
      </c>
      <c r="Q88" s="196">
        <f t="shared" si="74"/>
        <v>0.27551020408163263</v>
      </c>
      <c r="R88" s="212">
        <f t="shared" si="54"/>
        <v>57440.777777777781</v>
      </c>
      <c r="S88" s="212">
        <v>2058021</v>
      </c>
      <c r="T88" s="209">
        <v>2</v>
      </c>
      <c r="U88" s="196">
        <f t="shared" si="72"/>
        <v>2.0408163265306121E-2</v>
      </c>
      <c r="V88" s="209">
        <f t="shared" si="55"/>
        <v>1029010.5</v>
      </c>
      <c r="W88" s="224">
        <v>6949</v>
      </c>
      <c r="X88" s="212">
        <v>94486011</v>
      </c>
      <c r="Y88" s="209">
        <v>1447</v>
      </c>
      <c r="Z88" s="196">
        <f t="shared" si="75"/>
        <v>0.20823140020146783</v>
      </c>
      <c r="AA88" s="212">
        <f t="shared" si="56"/>
        <v>65297.865238424325</v>
      </c>
      <c r="AB88" s="212">
        <v>20414909</v>
      </c>
      <c r="AC88" s="209">
        <v>54</v>
      </c>
      <c r="AD88" s="196">
        <f t="shared" si="57"/>
        <v>7.770902288099007E-3</v>
      </c>
      <c r="AE88" s="212">
        <f t="shared" si="58"/>
        <v>378053.87037037039</v>
      </c>
      <c r="AF88" s="224">
        <v>5515</v>
      </c>
      <c r="AG88" s="212">
        <v>92314430</v>
      </c>
      <c r="AH88" s="209">
        <v>1481</v>
      </c>
      <c r="AI88" s="196">
        <f t="shared" si="76"/>
        <v>0.26854034451495923</v>
      </c>
      <c r="AJ88" s="212">
        <f t="shared" si="59"/>
        <v>62332.498311951385</v>
      </c>
      <c r="AK88" s="212">
        <v>29565360</v>
      </c>
      <c r="AL88" s="209">
        <v>103</v>
      </c>
      <c r="AM88" s="196">
        <f t="shared" si="60"/>
        <v>1.8676337262012694E-2</v>
      </c>
      <c r="AN88" s="209">
        <f t="shared" si="61"/>
        <v>287042.33009708737</v>
      </c>
      <c r="AO88" s="224">
        <v>3002</v>
      </c>
      <c r="AP88" s="212">
        <v>66107962</v>
      </c>
      <c r="AQ88" s="209">
        <v>910</v>
      </c>
      <c r="AR88" s="196">
        <f t="shared" si="77"/>
        <v>0.30313124583610929</v>
      </c>
      <c r="AS88" s="212">
        <f t="shared" si="62"/>
        <v>72646.112087912086</v>
      </c>
      <c r="AT88" s="212">
        <v>33961604</v>
      </c>
      <c r="AU88" s="209">
        <v>105</v>
      </c>
      <c r="AV88" s="196">
        <f t="shared" si="63"/>
        <v>3.4976682211858762E-2</v>
      </c>
      <c r="AW88" s="212">
        <f t="shared" si="64"/>
        <v>323443.84761904762</v>
      </c>
      <c r="AX88" s="224">
        <v>1264</v>
      </c>
      <c r="AY88" s="212">
        <v>15787423</v>
      </c>
      <c r="AZ88" s="209">
        <v>364</v>
      </c>
      <c r="BA88" s="196">
        <f t="shared" si="78"/>
        <v>0.28797468354430378</v>
      </c>
      <c r="BB88" s="212">
        <f t="shared" si="65"/>
        <v>43372.041208791212</v>
      </c>
      <c r="BC88" s="212">
        <v>24183142</v>
      </c>
      <c r="BD88" s="209">
        <v>69</v>
      </c>
      <c r="BE88" s="196">
        <f t="shared" si="66"/>
        <v>5.4588607594936708E-2</v>
      </c>
      <c r="BF88" s="209">
        <f t="shared" si="67"/>
        <v>350480.31884057971</v>
      </c>
      <c r="BG88" s="224">
        <v>410</v>
      </c>
      <c r="BH88" s="212">
        <v>4929867</v>
      </c>
      <c r="BI88" s="209">
        <v>95</v>
      </c>
      <c r="BJ88" s="196">
        <f t="shared" si="79"/>
        <v>0.23170731707317074</v>
      </c>
      <c r="BK88" s="212">
        <f t="shared" si="68"/>
        <v>51893.336842105266</v>
      </c>
      <c r="BL88" s="212">
        <v>5653791</v>
      </c>
      <c r="BM88" s="209">
        <v>33</v>
      </c>
      <c r="BN88" s="196">
        <f t="shared" si="69"/>
        <v>8.0487804878048783E-2</v>
      </c>
      <c r="BO88" s="212">
        <f t="shared" si="70"/>
        <v>171327</v>
      </c>
      <c r="BP88" s="224">
        <f t="shared" si="42"/>
        <v>17266</v>
      </c>
      <c r="BQ88" s="212">
        <f t="shared" si="42"/>
        <v>275326366</v>
      </c>
      <c r="BR88" s="209">
        <f t="shared" si="42"/>
        <v>4332</v>
      </c>
      <c r="BS88" s="196">
        <f t="shared" si="73"/>
        <v>0.25089771805861233</v>
      </c>
      <c r="BT88" s="212">
        <f t="shared" si="43"/>
        <v>63556.409510618651</v>
      </c>
      <c r="BU88" s="212">
        <f t="shared" si="44"/>
        <v>115881877</v>
      </c>
      <c r="BV88" s="209">
        <f t="shared" si="44"/>
        <v>367</v>
      </c>
      <c r="BW88" s="196">
        <f t="shared" si="71"/>
        <v>2.125564693617514E-2</v>
      </c>
      <c r="BX88" s="209">
        <f t="shared" si="45"/>
        <v>315754.43324250681</v>
      </c>
      <c r="BY88" s="69"/>
    </row>
    <row r="89" spans="2:77" ht="13.5" customHeight="1">
      <c r="B89" s="284"/>
      <c r="C89" s="345"/>
      <c r="D89" s="53" t="s">
        <v>67</v>
      </c>
      <c r="E89" s="181">
        <v>29</v>
      </c>
      <c r="F89" s="182">
        <v>149772</v>
      </c>
      <c r="G89" s="218">
        <v>8</v>
      </c>
      <c r="H89" s="198">
        <f t="shared" si="50"/>
        <v>0.27586206896551724</v>
      </c>
      <c r="I89" s="182">
        <f t="shared" si="51"/>
        <v>18721.5</v>
      </c>
      <c r="J89" s="182">
        <v>45050</v>
      </c>
      <c r="K89" s="218">
        <v>1</v>
      </c>
      <c r="L89" s="198">
        <f t="shared" si="52"/>
        <v>3.4482758620689655E-2</v>
      </c>
      <c r="M89" s="182">
        <f t="shared" si="53"/>
        <v>45050</v>
      </c>
      <c r="N89" s="181">
        <v>104</v>
      </c>
      <c r="O89" s="182">
        <v>1571370</v>
      </c>
      <c r="P89" s="218">
        <v>29</v>
      </c>
      <c r="Q89" s="198">
        <f t="shared" si="74"/>
        <v>0.27884615384615385</v>
      </c>
      <c r="R89" s="182">
        <f t="shared" si="54"/>
        <v>54185.172413793101</v>
      </c>
      <c r="S89" s="182">
        <v>2058021</v>
      </c>
      <c r="T89" s="218">
        <v>2</v>
      </c>
      <c r="U89" s="198">
        <f t="shared" si="72"/>
        <v>1.9230769230769232E-2</v>
      </c>
      <c r="V89" s="218">
        <f t="shared" si="55"/>
        <v>1029010.5</v>
      </c>
      <c r="W89" s="181">
        <v>7541</v>
      </c>
      <c r="X89" s="182">
        <v>101334358</v>
      </c>
      <c r="Y89" s="218">
        <v>1551</v>
      </c>
      <c r="Z89" s="198">
        <f t="shared" si="75"/>
        <v>0.20567563983556558</v>
      </c>
      <c r="AA89" s="182">
        <f t="shared" si="56"/>
        <v>65334.853642811089</v>
      </c>
      <c r="AB89" s="182">
        <v>20753788</v>
      </c>
      <c r="AC89" s="218">
        <v>56</v>
      </c>
      <c r="AD89" s="198">
        <f t="shared" si="57"/>
        <v>7.4260708128895368E-3</v>
      </c>
      <c r="AE89" s="182">
        <f t="shared" si="58"/>
        <v>370603.35714285716</v>
      </c>
      <c r="AF89" s="181">
        <v>5888</v>
      </c>
      <c r="AG89" s="182">
        <v>100181950</v>
      </c>
      <c r="AH89" s="218">
        <v>1583</v>
      </c>
      <c r="AI89" s="198">
        <f t="shared" si="76"/>
        <v>0.26885190217391303</v>
      </c>
      <c r="AJ89" s="182">
        <f t="shared" si="59"/>
        <v>63286.133922931142</v>
      </c>
      <c r="AK89" s="182">
        <v>29599511</v>
      </c>
      <c r="AL89" s="218">
        <v>106</v>
      </c>
      <c r="AM89" s="198">
        <f t="shared" si="60"/>
        <v>1.8002717391304348E-2</v>
      </c>
      <c r="AN89" s="218">
        <f t="shared" si="61"/>
        <v>279240.66981132078</v>
      </c>
      <c r="AO89" s="181">
        <v>3149</v>
      </c>
      <c r="AP89" s="182">
        <v>71146925</v>
      </c>
      <c r="AQ89" s="218">
        <v>960</v>
      </c>
      <c r="AR89" s="198">
        <f t="shared" si="77"/>
        <v>0.30485868529691967</v>
      </c>
      <c r="AS89" s="182">
        <f t="shared" si="62"/>
        <v>74111.380208333328</v>
      </c>
      <c r="AT89" s="182">
        <v>33982720</v>
      </c>
      <c r="AU89" s="218">
        <v>109</v>
      </c>
      <c r="AV89" s="198">
        <f t="shared" si="63"/>
        <v>3.4614163226421087E-2</v>
      </c>
      <c r="AW89" s="182">
        <f t="shared" si="64"/>
        <v>311768.07339449541</v>
      </c>
      <c r="AX89" s="181">
        <v>1298</v>
      </c>
      <c r="AY89" s="182">
        <v>15934119</v>
      </c>
      <c r="AZ89" s="218">
        <v>372</v>
      </c>
      <c r="BA89" s="198">
        <f t="shared" si="78"/>
        <v>0.28659476117103233</v>
      </c>
      <c r="BB89" s="182">
        <f t="shared" si="65"/>
        <v>42833.653225806454</v>
      </c>
      <c r="BC89" s="182">
        <v>25101476</v>
      </c>
      <c r="BD89" s="218">
        <v>73</v>
      </c>
      <c r="BE89" s="198">
        <f t="shared" si="66"/>
        <v>5.6240369799691832E-2</v>
      </c>
      <c r="BF89" s="218">
        <f t="shared" si="67"/>
        <v>343855.83561643836</v>
      </c>
      <c r="BG89" s="181">
        <v>411</v>
      </c>
      <c r="BH89" s="182">
        <v>4929867</v>
      </c>
      <c r="BI89" s="218">
        <v>95</v>
      </c>
      <c r="BJ89" s="198">
        <f t="shared" si="79"/>
        <v>0.23114355231143552</v>
      </c>
      <c r="BK89" s="182">
        <f t="shared" si="68"/>
        <v>51893.336842105266</v>
      </c>
      <c r="BL89" s="182">
        <v>5653791</v>
      </c>
      <c r="BM89" s="218">
        <v>33</v>
      </c>
      <c r="BN89" s="198">
        <f t="shared" si="69"/>
        <v>8.0291970802919707E-2</v>
      </c>
      <c r="BO89" s="182">
        <f t="shared" si="70"/>
        <v>171327</v>
      </c>
      <c r="BP89" s="181">
        <f t="shared" si="42"/>
        <v>18420</v>
      </c>
      <c r="BQ89" s="182">
        <f t="shared" si="42"/>
        <v>295248361</v>
      </c>
      <c r="BR89" s="218">
        <f t="shared" si="42"/>
        <v>4598</v>
      </c>
      <c r="BS89" s="198">
        <f t="shared" si="73"/>
        <v>0.24961997828447341</v>
      </c>
      <c r="BT89" s="182">
        <f t="shared" si="43"/>
        <v>64212.344715093517</v>
      </c>
      <c r="BU89" s="182">
        <f t="shared" si="44"/>
        <v>117194357</v>
      </c>
      <c r="BV89" s="218">
        <f t="shared" si="44"/>
        <v>380</v>
      </c>
      <c r="BW89" s="198">
        <f t="shared" si="71"/>
        <v>2.0629750271444081E-2</v>
      </c>
      <c r="BX89" s="218">
        <f t="shared" si="45"/>
        <v>308406.20263157896</v>
      </c>
      <c r="BY89" s="69"/>
    </row>
    <row r="90" spans="2:77" ht="13.5" customHeight="1">
      <c r="B90" s="282">
        <v>29</v>
      </c>
      <c r="C90" s="343" t="s">
        <v>33</v>
      </c>
      <c r="D90" s="54" t="s">
        <v>329</v>
      </c>
      <c r="E90" s="175">
        <v>3</v>
      </c>
      <c r="F90" s="176">
        <v>0</v>
      </c>
      <c r="G90" s="201">
        <v>0</v>
      </c>
      <c r="H90" s="194">
        <f t="shared" si="50"/>
        <v>0</v>
      </c>
      <c r="I90" s="176" t="str">
        <f t="shared" si="51"/>
        <v>-</v>
      </c>
      <c r="J90" s="176">
        <v>0</v>
      </c>
      <c r="K90" s="201">
        <v>0</v>
      </c>
      <c r="L90" s="194">
        <f t="shared" si="52"/>
        <v>0</v>
      </c>
      <c r="M90" s="176" t="str">
        <f t="shared" si="53"/>
        <v>-</v>
      </c>
      <c r="N90" s="175">
        <v>2</v>
      </c>
      <c r="O90" s="176">
        <v>0</v>
      </c>
      <c r="P90" s="201">
        <v>0</v>
      </c>
      <c r="Q90" s="194">
        <f t="shared" si="74"/>
        <v>0</v>
      </c>
      <c r="R90" s="176" t="str">
        <f t="shared" si="54"/>
        <v>-</v>
      </c>
      <c r="S90" s="176">
        <v>0</v>
      </c>
      <c r="T90" s="201">
        <v>0</v>
      </c>
      <c r="U90" s="194">
        <f t="shared" si="72"/>
        <v>0</v>
      </c>
      <c r="V90" s="201" t="str">
        <f t="shared" si="55"/>
        <v>-</v>
      </c>
      <c r="W90" s="175">
        <v>483</v>
      </c>
      <c r="X90" s="176">
        <v>5278072</v>
      </c>
      <c r="Y90" s="201">
        <v>122</v>
      </c>
      <c r="Z90" s="194">
        <f t="shared" si="75"/>
        <v>0.2525879917184265</v>
      </c>
      <c r="AA90" s="176">
        <f t="shared" si="56"/>
        <v>43262.885245901642</v>
      </c>
      <c r="AB90" s="176">
        <v>762336</v>
      </c>
      <c r="AC90" s="201">
        <v>4</v>
      </c>
      <c r="AD90" s="194">
        <f t="shared" si="57"/>
        <v>8.2815734989648039E-3</v>
      </c>
      <c r="AE90" s="176">
        <f t="shared" si="58"/>
        <v>190584</v>
      </c>
      <c r="AF90" s="175">
        <v>323</v>
      </c>
      <c r="AG90" s="176">
        <v>6606135</v>
      </c>
      <c r="AH90" s="201">
        <v>97</v>
      </c>
      <c r="AI90" s="194">
        <f t="shared" si="76"/>
        <v>0.30030959752321984</v>
      </c>
      <c r="AJ90" s="176">
        <f t="shared" si="59"/>
        <v>68104.484536082469</v>
      </c>
      <c r="AK90" s="176">
        <v>686239</v>
      </c>
      <c r="AL90" s="201">
        <v>4</v>
      </c>
      <c r="AM90" s="194">
        <f t="shared" si="60"/>
        <v>1.238390092879257E-2</v>
      </c>
      <c r="AN90" s="201">
        <f t="shared" si="61"/>
        <v>171559.75</v>
      </c>
      <c r="AO90" s="175">
        <v>141</v>
      </c>
      <c r="AP90" s="176">
        <v>2694853</v>
      </c>
      <c r="AQ90" s="201">
        <v>47</v>
      </c>
      <c r="AR90" s="194">
        <f t="shared" si="77"/>
        <v>0.33333333333333331</v>
      </c>
      <c r="AS90" s="176">
        <f t="shared" si="62"/>
        <v>57337.297872340423</v>
      </c>
      <c r="AT90" s="176">
        <v>303156</v>
      </c>
      <c r="AU90" s="201">
        <v>4</v>
      </c>
      <c r="AV90" s="194">
        <f t="shared" si="63"/>
        <v>2.8368794326241134E-2</v>
      </c>
      <c r="AW90" s="176">
        <f t="shared" si="64"/>
        <v>75789</v>
      </c>
      <c r="AX90" s="175">
        <v>36</v>
      </c>
      <c r="AY90" s="176">
        <v>402768</v>
      </c>
      <c r="AZ90" s="201">
        <v>15</v>
      </c>
      <c r="BA90" s="194">
        <f t="shared" si="78"/>
        <v>0.41666666666666669</v>
      </c>
      <c r="BB90" s="176">
        <f t="shared" si="65"/>
        <v>26851.200000000001</v>
      </c>
      <c r="BC90" s="176">
        <v>0</v>
      </c>
      <c r="BD90" s="201">
        <v>0</v>
      </c>
      <c r="BE90" s="194">
        <f t="shared" si="66"/>
        <v>0</v>
      </c>
      <c r="BF90" s="201" t="str">
        <f t="shared" si="67"/>
        <v>-</v>
      </c>
      <c r="BG90" s="175">
        <v>11</v>
      </c>
      <c r="BH90" s="176">
        <v>16476</v>
      </c>
      <c r="BI90" s="201">
        <v>2</v>
      </c>
      <c r="BJ90" s="194">
        <f t="shared" si="79"/>
        <v>0.18181818181818182</v>
      </c>
      <c r="BK90" s="176">
        <f t="shared" si="68"/>
        <v>8238</v>
      </c>
      <c r="BL90" s="176">
        <v>0</v>
      </c>
      <c r="BM90" s="201">
        <v>0</v>
      </c>
      <c r="BN90" s="194">
        <f t="shared" si="69"/>
        <v>0</v>
      </c>
      <c r="BO90" s="176" t="str">
        <f t="shared" si="70"/>
        <v>-</v>
      </c>
      <c r="BP90" s="175">
        <f t="shared" si="42"/>
        <v>999</v>
      </c>
      <c r="BQ90" s="176">
        <f t="shared" si="42"/>
        <v>14998304</v>
      </c>
      <c r="BR90" s="201">
        <f t="shared" si="42"/>
        <v>283</v>
      </c>
      <c r="BS90" s="194">
        <f t="shared" si="73"/>
        <v>0.28328328328328328</v>
      </c>
      <c r="BT90" s="176">
        <f t="shared" si="43"/>
        <v>52997.540636042402</v>
      </c>
      <c r="BU90" s="176">
        <f t="shared" si="44"/>
        <v>1751731</v>
      </c>
      <c r="BV90" s="201">
        <f t="shared" si="44"/>
        <v>12</v>
      </c>
      <c r="BW90" s="194">
        <f t="shared" si="71"/>
        <v>1.2012012012012012E-2</v>
      </c>
      <c r="BX90" s="201">
        <f t="shared" si="45"/>
        <v>145977.58333333334</v>
      </c>
      <c r="BY90" s="69"/>
    </row>
    <row r="91" spans="2:77" ht="13.5" customHeight="1">
      <c r="B91" s="283"/>
      <c r="C91" s="344"/>
      <c r="D91" s="49" t="s">
        <v>326</v>
      </c>
      <c r="E91" s="224">
        <v>28</v>
      </c>
      <c r="F91" s="212">
        <v>471258</v>
      </c>
      <c r="G91" s="209">
        <v>9</v>
      </c>
      <c r="H91" s="196">
        <f t="shared" si="50"/>
        <v>0.32142857142857145</v>
      </c>
      <c r="I91" s="212">
        <f t="shared" si="51"/>
        <v>52362</v>
      </c>
      <c r="J91" s="212">
        <v>0</v>
      </c>
      <c r="K91" s="209">
        <v>0</v>
      </c>
      <c r="L91" s="196">
        <f t="shared" si="52"/>
        <v>0</v>
      </c>
      <c r="M91" s="212" t="str">
        <f t="shared" si="53"/>
        <v>-</v>
      </c>
      <c r="N91" s="224">
        <v>69</v>
      </c>
      <c r="O91" s="212">
        <v>5257985</v>
      </c>
      <c r="P91" s="209">
        <v>20</v>
      </c>
      <c r="Q91" s="196">
        <f t="shared" si="74"/>
        <v>0.28985507246376813</v>
      </c>
      <c r="R91" s="212">
        <f t="shared" si="54"/>
        <v>262899.25</v>
      </c>
      <c r="S91" s="212">
        <v>1061580</v>
      </c>
      <c r="T91" s="209">
        <v>1</v>
      </c>
      <c r="U91" s="196">
        <f t="shared" si="72"/>
        <v>1.4492753623188406E-2</v>
      </c>
      <c r="V91" s="209">
        <f t="shared" si="55"/>
        <v>1061580</v>
      </c>
      <c r="W91" s="224">
        <v>5460</v>
      </c>
      <c r="X91" s="212">
        <v>95612686</v>
      </c>
      <c r="Y91" s="209">
        <v>1163</v>
      </c>
      <c r="Z91" s="196">
        <f t="shared" si="75"/>
        <v>0.213003663003663</v>
      </c>
      <c r="AA91" s="212">
        <f t="shared" si="56"/>
        <v>82212.111779879619</v>
      </c>
      <c r="AB91" s="212">
        <v>9646224</v>
      </c>
      <c r="AC91" s="209">
        <v>48</v>
      </c>
      <c r="AD91" s="196">
        <f t="shared" si="57"/>
        <v>8.7912087912087912E-3</v>
      </c>
      <c r="AE91" s="212">
        <f t="shared" si="58"/>
        <v>200963</v>
      </c>
      <c r="AF91" s="224">
        <v>4384</v>
      </c>
      <c r="AG91" s="212">
        <v>94979359</v>
      </c>
      <c r="AH91" s="209">
        <v>1211</v>
      </c>
      <c r="AI91" s="196">
        <f t="shared" si="76"/>
        <v>0.27623175182481752</v>
      </c>
      <c r="AJ91" s="212">
        <f t="shared" si="59"/>
        <v>78430.519405450046</v>
      </c>
      <c r="AK91" s="212">
        <v>28641152</v>
      </c>
      <c r="AL91" s="209">
        <v>66</v>
      </c>
      <c r="AM91" s="196">
        <f t="shared" si="60"/>
        <v>1.5054744525547446E-2</v>
      </c>
      <c r="AN91" s="209">
        <f t="shared" si="61"/>
        <v>433956.84848484851</v>
      </c>
      <c r="AO91" s="224">
        <v>2712</v>
      </c>
      <c r="AP91" s="212">
        <v>51647520</v>
      </c>
      <c r="AQ91" s="209">
        <v>803</v>
      </c>
      <c r="AR91" s="196">
        <f t="shared" si="77"/>
        <v>0.29609144542772864</v>
      </c>
      <c r="AS91" s="212">
        <f t="shared" si="62"/>
        <v>64318.206724782067</v>
      </c>
      <c r="AT91" s="212">
        <v>29152760</v>
      </c>
      <c r="AU91" s="209">
        <v>85</v>
      </c>
      <c r="AV91" s="196">
        <f t="shared" si="63"/>
        <v>3.1342182890855455E-2</v>
      </c>
      <c r="AW91" s="212">
        <f t="shared" si="64"/>
        <v>342973.64705882355</v>
      </c>
      <c r="AX91" s="224">
        <v>1250</v>
      </c>
      <c r="AY91" s="212">
        <v>21055420</v>
      </c>
      <c r="AZ91" s="209">
        <v>393</v>
      </c>
      <c r="BA91" s="196">
        <f t="shared" si="78"/>
        <v>0.31440000000000001</v>
      </c>
      <c r="BB91" s="212">
        <f t="shared" si="65"/>
        <v>53576.132315521631</v>
      </c>
      <c r="BC91" s="212">
        <v>18125987</v>
      </c>
      <c r="BD91" s="209">
        <v>56</v>
      </c>
      <c r="BE91" s="196">
        <f t="shared" si="66"/>
        <v>4.48E-2</v>
      </c>
      <c r="BF91" s="209">
        <f t="shared" si="67"/>
        <v>323678.33928571426</v>
      </c>
      <c r="BG91" s="224">
        <v>427</v>
      </c>
      <c r="BH91" s="212">
        <v>3112428</v>
      </c>
      <c r="BI91" s="209">
        <v>112</v>
      </c>
      <c r="BJ91" s="196">
        <f t="shared" si="79"/>
        <v>0.26229508196721313</v>
      </c>
      <c r="BK91" s="212">
        <f t="shared" si="68"/>
        <v>27789.535714285714</v>
      </c>
      <c r="BL91" s="212">
        <v>5600343</v>
      </c>
      <c r="BM91" s="209">
        <v>26</v>
      </c>
      <c r="BN91" s="196">
        <f t="shared" si="69"/>
        <v>6.0889929742388757E-2</v>
      </c>
      <c r="BO91" s="212">
        <f t="shared" si="70"/>
        <v>215397.80769230769</v>
      </c>
      <c r="BP91" s="224">
        <f t="shared" si="42"/>
        <v>14330</v>
      </c>
      <c r="BQ91" s="212">
        <f t="shared" si="42"/>
        <v>272136656</v>
      </c>
      <c r="BR91" s="209">
        <f t="shared" si="42"/>
        <v>3711</v>
      </c>
      <c r="BS91" s="196">
        <f t="shared" si="73"/>
        <v>0.25896720167480808</v>
      </c>
      <c r="BT91" s="212">
        <f t="shared" si="43"/>
        <v>73332.432228509831</v>
      </c>
      <c r="BU91" s="212">
        <f t="shared" si="44"/>
        <v>92228046</v>
      </c>
      <c r="BV91" s="209">
        <f t="shared" si="44"/>
        <v>282</v>
      </c>
      <c r="BW91" s="196">
        <f t="shared" si="71"/>
        <v>1.9678995115143056E-2</v>
      </c>
      <c r="BX91" s="209">
        <f t="shared" si="45"/>
        <v>327049.80851063831</v>
      </c>
      <c r="BY91" s="69"/>
    </row>
    <row r="92" spans="2:77" ht="13.5" customHeight="1">
      <c r="B92" s="284"/>
      <c r="C92" s="345"/>
      <c r="D92" s="53" t="s">
        <v>67</v>
      </c>
      <c r="E92" s="181">
        <v>31</v>
      </c>
      <c r="F92" s="182">
        <v>471258</v>
      </c>
      <c r="G92" s="218">
        <v>9</v>
      </c>
      <c r="H92" s="198">
        <f t="shared" si="50"/>
        <v>0.29032258064516131</v>
      </c>
      <c r="I92" s="182">
        <f t="shared" si="51"/>
        <v>52362</v>
      </c>
      <c r="J92" s="182">
        <v>0</v>
      </c>
      <c r="K92" s="218">
        <v>0</v>
      </c>
      <c r="L92" s="198">
        <f t="shared" si="52"/>
        <v>0</v>
      </c>
      <c r="M92" s="182" t="str">
        <f t="shared" si="53"/>
        <v>-</v>
      </c>
      <c r="N92" s="181">
        <v>71</v>
      </c>
      <c r="O92" s="182">
        <v>5257985</v>
      </c>
      <c r="P92" s="218">
        <v>20</v>
      </c>
      <c r="Q92" s="198">
        <f t="shared" si="74"/>
        <v>0.28169014084507044</v>
      </c>
      <c r="R92" s="182">
        <f t="shared" si="54"/>
        <v>262899.25</v>
      </c>
      <c r="S92" s="182">
        <v>1061580</v>
      </c>
      <c r="T92" s="218">
        <v>1</v>
      </c>
      <c r="U92" s="198">
        <f t="shared" si="72"/>
        <v>1.4084507042253521E-2</v>
      </c>
      <c r="V92" s="218">
        <f t="shared" si="55"/>
        <v>1061580</v>
      </c>
      <c r="W92" s="181">
        <v>5943</v>
      </c>
      <c r="X92" s="182">
        <v>100890758</v>
      </c>
      <c r="Y92" s="218">
        <v>1285</v>
      </c>
      <c r="Z92" s="198">
        <f t="shared" si="75"/>
        <v>0.21622076392394413</v>
      </c>
      <c r="AA92" s="182">
        <f t="shared" si="56"/>
        <v>78514.208560311279</v>
      </c>
      <c r="AB92" s="182">
        <v>10408560</v>
      </c>
      <c r="AC92" s="218">
        <v>52</v>
      </c>
      <c r="AD92" s="198">
        <f t="shared" si="57"/>
        <v>8.7497896685175842E-3</v>
      </c>
      <c r="AE92" s="182">
        <f t="shared" si="58"/>
        <v>200164.61538461538</v>
      </c>
      <c r="AF92" s="181">
        <v>4707</v>
      </c>
      <c r="AG92" s="182">
        <v>101585494</v>
      </c>
      <c r="AH92" s="218">
        <v>1308</v>
      </c>
      <c r="AI92" s="198">
        <f t="shared" si="76"/>
        <v>0.27788400254939449</v>
      </c>
      <c r="AJ92" s="182">
        <f t="shared" si="59"/>
        <v>77664.75076452599</v>
      </c>
      <c r="AK92" s="182">
        <v>29327391</v>
      </c>
      <c r="AL92" s="218">
        <v>70</v>
      </c>
      <c r="AM92" s="198">
        <f t="shared" si="60"/>
        <v>1.4871468026343744E-2</v>
      </c>
      <c r="AN92" s="218">
        <f t="shared" si="61"/>
        <v>418962.72857142857</v>
      </c>
      <c r="AO92" s="181">
        <v>2853</v>
      </c>
      <c r="AP92" s="182">
        <v>54342373</v>
      </c>
      <c r="AQ92" s="218">
        <v>850</v>
      </c>
      <c r="AR92" s="198">
        <f t="shared" si="77"/>
        <v>0.29793200140203296</v>
      </c>
      <c r="AS92" s="182">
        <f t="shared" si="62"/>
        <v>63932.203529411767</v>
      </c>
      <c r="AT92" s="182">
        <v>29455916</v>
      </c>
      <c r="AU92" s="218">
        <v>89</v>
      </c>
      <c r="AV92" s="198">
        <f t="shared" si="63"/>
        <v>3.1195233087977569E-2</v>
      </c>
      <c r="AW92" s="182">
        <f t="shared" si="64"/>
        <v>330965.34831460676</v>
      </c>
      <c r="AX92" s="181">
        <v>1286</v>
      </c>
      <c r="AY92" s="182">
        <v>21458188</v>
      </c>
      <c r="AZ92" s="218">
        <v>408</v>
      </c>
      <c r="BA92" s="198">
        <f t="shared" si="78"/>
        <v>0.31726283048211507</v>
      </c>
      <c r="BB92" s="182">
        <f t="shared" si="65"/>
        <v>52593.598039215685</v>
      </c>
      <c r="BC92" s="182">
        <v>18125987</v>
      </c>
      <c r="BD92" s="218">
        <v>56</v>
      </c>
      <c r="BE92" s="198">
        <f t="shared" si="66"/>
        <v>4.3545878693623641E-2</v>
      </c>
      <c r="BF92" s="218">
        <f t="shared" si="67"/>
        <v>323678.33928571426</v>
      </c>
      <c r="BG92" s="181">
        <v>438</v>
      </c>
      <c r="BH92" s="182">
        <v>3128904</v>
      </c>
      <c r="BI92" s="218">
        <v>114</v>
      </c>
      <c r="BJ92" s="198">
        <f t="shared" si="79"/>
        <v>0.26027397260273971</v>
      </c>
      <c r="BK92" s="182">
        <f t="shared" si="68"/>
        <v>27446.526315789473</v>
      </c>
      <c r="BL92" s="182">
        <v>5600343</v>
      </c>
      <c r="BM92" s="218">
        <v>26</v>
      </c>
      <c r="BN92" s="198">
        <f t="shared" si="69"/>
        <v>5.9360730593607303E-2</v>
      </c>
      <c r="BO92" s="182">
        <f t="shared" si="70"/>
        <v>215397.80769230769</v>
      </c>
      <c r="BP92" s="181">
        <f t="shared" si="42"/>
        <v>15329</v>
      </c>
      <c r="BQ92" s="182">
        <f t="shared" si="42"/>
        <v>287134960</v>
      </c>
      <c r="BR92" s="218">
        <f t="shared" si="42"/>
        <v>3994</v>
      </c>
      <c r="BS92" s="198">
        <f t="shared" si="73"/>
        <v>0.26055189510078935</v>
      </c>
      <c r="BT92" s="182">
        <f t="shared" si="43"/>
        <v>71891.577366049067</v>
      </c>
      <c r="BU92" s="182">
        <f t="shared" si="44"/>
        <v>93979777</v>
      </c>
      <c r="BV92" s="218">
        <f t="shared" si="44"/>
        <v>294</v>
      </c>
      <c r="BW92" s="198">
        <f t="shared" si="71"/>
        <v>1.9179333289842782E-2</v>
      </c>
      <c r="BX92" s="218">
        <f t="shared" si="45"/>
        <v>319659.10544217686</v>
      </c>
      <c r="BY92" s="69"/>
    </row>
    <row r="93" spans="2:77" ht="13.5" customHeight="1">
      <c r="B93" s="282">
        <v>30</v>
      </c>
      <c r="C93" s="343" t="s">
        <v>34</v>
      </c>
      <c r="D93" s="54" t="s">
        <v>329</v>
      </c>
      <c r="E93" s="175">
        <v>3</v>
      </c>
      <c r="F93" s="176">
        <v>0</v>
      </c>
      <c r="G93" s="201">
        <v>0</v>
      </c>
      <c r="H93" s="194">
        <f t="shared" si="50"/>
        <v>0</v>
      </c>
      <c r="I93" s="176" t="str">
        <f t="shared" si="51"/>
        <v>-</v>
      </c>
      <c r="J93" s="176">
        <v>0</v>
      </c>
      <c r="K93" s="201">
        <v>0</v>
      </c>
      <c r="L93" s="194">
        <f t="shared" si="52"/>
        <v>0</v>
      </c>
      <c r="M93" s="176" t="str">
        <f t="shared" si="53"/>
        <v>-</v>
      </c>
      <c r="N93" s="175">
        <v>2</v>
      </c>
      <c r="O93" s="176">
        <v>0</v>
      </c>
      <c r="P93" s="201">
        <v>0</v>
      </c>
      <c r="Q93" s="194">
        <f t="shared" si="74"/>
        <v>0</v>
      </c>
      <c r="R93" s="176" t="str">
        <f t="shared" si="54"/>
        <v>-</v>
      </c>
      <c r="S93" s="176">
        <v>0</v>
      </c>
      <c r="T93" s="201">
        <v>0</v>
      </c>
      <c r="U93" s="194">
        <f t="shared" si="72"/>
        <v>0</v>
      </c>
      <c r="V93" s="201" t="str">
        <f t="shared" si="55"/>
        <v>-</v>
      </c>
      <c r="W93" s="175">
        <v>892</v>
      </c>
      <c r="X93" s="176">
        <v>7843663</v>
      </c>
      <c r="Y93" s="201">
        <v>192</v>
      </c>
      <c r="Z93" s="194">
        <f t="shared" si="75"/>
        <v>0.21524663677130046</v>
      </c>
      <c r="AA93" s="176">
        <f t="shared" si="56"/>
        <v>40852.411458333336</v>
      </c>
      <c r="AB93" s="176">
        <v>1518355</v>
      </c>
      <c r="AC93" s="201">
        <v>3</v>
      </c>
      <c r="AD93" s="194">
        <f t="shared" si="57"/>
        <v>3.3632286995515697E-3</v>
      </c>
      <c r="AE93" s="176">
        <f t="shared" si="58"/>
        <v>506118.33333333331</v>
      </c>
      <c r="AF93" s="175">
        <v>642</v>
      </c>
      <c r="AG93" s="176">
        <v>4903435</v>
      </c>
      <c r="AH93" s="201">
        <v>174</v>
      </c>
      <c r="AI93" s="194">
        <f t="shared" si="76"/>
        <v>0.27102803738317754</v>
      </c>
      <c r="AJ93" s="176">
        <f t="shared" si="59"/>
        <v>28180.660919540231</v>
      </c>
      <c r="AK93" s="176">
        <v>1017060</v>
      </c>
      <c r="AL93" s="201">
        <v>8</v>
      </c>
      <c r="AM93" s="194">
        <f t="shared" si="60"/>
        <v>1.2461059190031152E-2</v>
      </c>
      <c r="AN93" s="201">
        <f t="shared" si="61"/>
        <v>127132.5</v>
      </c>
      <c r="AO93" s="175">
        <v>288</v>
      </c>
      <c r="AP93" s="176">
        <v>4243053</v>
      </c>
      <c r="AQ93" s="201">
        <v>90</v>
      </c>
      <c r="AR93" s="194">
        <f t="shared" si="77"/>
        <v>0.3125</v>
      </c>
      <c r="AS93" s="176">
        <f t="shared" si="62"/>
        <v>47145.033333333333</v>
      </c>
      <c r="AT93" s="176">
        <v>625637</v>
      </c>
      <c r="AU93" s="201">
        <v>4</v>
      </c>
      <c r="AV93" s="194">
        <f t="shared" si="63"/>
        <v>1.3888888888888888E-2</v>
      </c>
      <c r="AW93" s="176">
        <f t="shared" si="64"/>
        <v>156409.25</v>
      </c>
      <c r="AX93" s="175">
        <v>85</v>
      </c>
      <c r="AY93" s="176">
        <v>544259</v>
      </c>
      <c r="AZ93" s="201">
        <v>25</v>
      </c>
      <c r="BA93" s="194">
        <f t="shared" si="78"/>
        <v>0.29411764705882354</v>
      </c>
      <c r="BB93" s="176">
        <f t="shared" si="65"/>
        <v>21770.36</v>
      </c>
      <c r="BC93" s="176">
        <v>1904</v>
      </c>
      <c r="BD93" s="201">
        <v>1</v>
      </c>
      <c r="BE93" s="194">
        <f t="shared" si="66"/>
        <v>1.1764705882352941E-2</v>
      </c>
      <c r="BF93" s="201">
        <f t="shared" si="67"/>
        <v>1904</v>
      </c>
      <c r="BG93" s="175">
        <v>19</v>
      </c>
      <c r="BH93" s="176">
        <v>187262</v>
      </c>
      <c r="BI93" s="201">
        <v>5</v>
      </c>
      <c r="BJ93" s="194">
        <f t="shared" si="79"/>
        <v>0.26315789473684209</v>
      </c>
      <c r="BK93" s="176">
        <f t="shared" si="68"/>
        <v>37452.400000000001</v>
      </c>
      <c r="BL93" s="176">
        <v>0</v>
      </c>
      <c r="BM93" s="201">
        <v>0</v>
      </c>
      <c r="BN93" s="194">
        <f t="shared" si="69"/>
        <v>0</v>
      </c>
      <c r="BO93" s="176" t="str">
        <f t="shared" si="70"/>
        <v>-</v>
      </c>
      <c r="BP93" s="175">
        <f t="shared" si="42"/>
        <v>1931</v>
      </c>
      <c r="BQ93" s="176">
        <f t="shared" si="42"/>
        <v>17721672</v>
      </c>
      <c r="BR93" s="201">
        <f t="shared" si="42"/>
        <v>486</v>
      </c>
      <c r="BS93" s="194">
        <f t="shared" si="73"/>
        <v>0.2516830657690316</v>
      </c>
      <c r="BT93" s="176">
        <f t="shared" si="43"/>
        <v>36464.345679012345</v>
      </c>
      <c r="BU93" s="176">
        <f t="shared" si="44"/>
        <v>3162956</v>
      </c>
      <c r="BV93" s="201">
        <f t="shared" si="44"/>
        <v>16</v>
      </c>
      <c r="BW93" s="194">
        <f t="shared" si="71"/>
        <v>8.285862247540134E-3</v>
      </c>
      <c r="BX93" s="201">
        <f t="shared" si="45"/>
        <v>197684.75</v>
      </c>
      <c r="BY93" s="69"/>
    </row>
    <row r="94" spans="2:77" ht="13.5" customHeight="1">
      <c r="B94" s="283"/>
      <c r="C94" s="344"/>
      <c r="D94" s="49" t="s">
        <v>326</v>
      </c>
      <c r="E94" s="224">
        <v>29</v>
      </c>
      <c r="F94" s="212">
        <v>26578</v>
      </c>
      <c r="G94" s="209">
        <v>3</v>
      </c>
      <c r="H94" s="196">
        <f t="shared" si="50"/>
        <v>0.10344827586206896</v>
      </c>
      <c r="I94" s="212">
        <f t="shared" si="51"/>
        <v>8859.3333333333339</v>
      </c>
      <c r="J94" s="212">
        <v>2124446</v>
      </c>
      <c r="K94" s="209">
        <v>2</v>
      </c>
      <c r="L94" s="196">
        <f t="shared" si="52"/>
        <v>6.8965517241379309E-2</v>
      </c>
      <c r="M94" s="212">
        <f t="shared" si="53"/>
        <v>1062223</v>
      </c>
      <c r="N94" s="224">
        <v>72</v>
      </c>
      <c r="O94" s="212">
        <v>3433471</v>
      </c>
      <c r="P94" s="209">
        <v>22</v>
      </c>
      <c r="Q94" s="196">
        <f t="shared" si="74"/>
        <v>0.30555555555555558</v>
      </c>
      <c r="R94" s="212">
        <f t="shared" si="54"/>
        <v>156066.86363636365</v>
      </c>
      <c r="S94" s="212">
        <v>266492</v>
      </c>
      <c r="T94" s="209">
        <v>2</v>
      </c>
      <c r="U94" s="196">
        <f t="shared" si="72"/>
        <v>2.7777777777777776E-2</v>
      </c>
      <c r="V94" s="209">
        <f t="shared" si="55"/>
        <v>133246</v>
      </c>
      <c r="W94" s="224">
        <v>6991</v>
      </c>
      <c r="X94" s="212">
        <v>124516758</v>
      </c>
      <c r="Y94" s="209">
        <v>1498</v>
      </c>
      <c r="Z94" s="196">
        <f t="shared" si="75"/>
        <v>0.21427549706765842</v>
      </c>
      <c r="AA94" s="212">
        <f t="shared" si="56"/>
        <v>83122.001335113484</v>
      </c>
      <c r="AB94" s="212">
        <v>20677851</v>
      </c>
      <c r="AC94" s="209">
        <v>68</v>
      </c>
      <c r="AD94" s="196">
        <f t="shared" si="57"/>
        <v>9.726791589186096E-3</v>
      </c>
      <c r="AE94" s="212">
        <f t="shared" si="58"/>
        <v>304086.04411764705</v>
      </c>
      <c r="AF94" s="224">
        <v>5520</v>
      </c>
      <c r="AG94" s="212">
        <v>104922415</v>
      </c>
      <c r="AH94" s="209">
        <v>1497</v>
      </c>
      <c r="AI94" s="196">
        <f t="shared" si="76"/>
        <v>0.27119565217391306</v>
      </c>
      <c r="AJ94" s="212">
        <f t="shared" si="59"/>
        <v>70088.453573814302</v>
      </c>
      <c r="AK94" s="212">
        <v>40234984</v>
      </c>
      <c r="AL94" s="209">
        <v>113</v>
      </c>
      <c r="AM94" s="196">
        <f t="shared" si="60"/>
        <v>2.0471014492753622E-2</v>
      </c>
      <c r="AN94" s="209">
        <f t="shared" si="61"/>
        <v>356061.80530973454</v>
      </c>
      <c r="AO94" s="224">
        <v>3448</v>
      </c>
      <c r="AP94" s="212">
        <v>56132152</v>
      </c>
      <c r="AQ94" s="209">
        <v>993</v>
      </c>
      <c r="AR94" s="196">
        <f t="shared" si="77"/>
        <v>0.28799303944315546</v>
      </c>
      <c r="AS94" s="212">
        <f t="shared" si="62"/>
        <v>56527.846928499494</v>
      </c>
      <c r="AT94" s="212">
        <v>37962540</v>
      </c>
      <c r="AU94" s="209">
        <v>103</v>
      </c>
      <c r="AV94" s="196">
        <f t="shared" si="63"/>
        <v>2.9872389791183295E-2</v>
      </c>
      <c r="AW94" s="212">
        <f t="shared" si="64"/>
        <v>368568.3495145631</v>
      </c>
      <c r="AX94" s="224">
        <v>1711</v>
      </c>
      <c r="AY94" s="212">
        <v>28135301</v>
      </c>
      <c r="AZ94" s="209">
        <v>488</v>
      </c>
      <c r="BA94" s="196">
        <f t="shared" si="78"/>
        <v>0.28521332554061951</v>
      </c>
      <c r="BB94" s="212">
        <f t="shared" si="65"/>
        <v>57654.305327868853</v>
      </c>
      <c r="BC94" s="212">
        <v>35143104</v>
      </c>
      <c r="BD94" s="209">
        <v>85</v>
      </c>
      <c r="BE94" s="196">
        <f t="shared" si="66"/>
        <v>4.9678550555230856E-2</v>
      </c>
      <c r="BF94" s="209">
        <f t="shared" si="67"/>
        <v>413448.28235294117</v>
      </c>
      <c r="BG94" s="224">
        <v>592</v>
      </c>
      <c r="BH94" s="212">
        <v>8326842</v>
      </c>
      <c r="BI94" s="209">
        <v>149</v>
      </c>
      <c r="BJ94" s="196">
        <f t="shared" si="79"/>
        <v>0.2516891891891892</v>
      </c>
      <c r="BK94" s="212">
        <f t="shared" si="68"/>
        <v>55884.845637583894</v>
      </c>
      <c r="BL94" s="212">
        <v>11401474</v>
      </c>
      <c r="BM94" s="209">
        <v>35</v>
      </c>
      <c r="BN94" s="196">
        <f t="shared" si="69"/>
        <v>5.9121621621621621E-2</v>
      </c>
      <c r="BO94" s="212">
        <f t="shared" si="70"/>
        <v>325756.40000000002</v>
      </c>
      <c r="BP94" s="224">
        <f t="shared" si="42"/>
        <v>18363</v>
      </c>
      <c r="BQ94" s="212">
        <f t="shared" si="42"/>
        <v>325493517</v>
      </c>
      <c r="BR94" s="209">
        <f t="shared" si="42"/>
        <v>4650</v>
      </c>
      <c r="BS94" s="196">
        <f t="shared" si="73"/>
        <v>0.25322659696128086</v>
      </c>
      <c r="BT94" s="212">
        <f t="shared" si="43"/>
        <v>69998.605806451611</v>
      </c>
      <c r="BU94" s="212">
        <f t="shared" si="44"/>
        <v>147810891</v>
      </c>
      <c r="BV94" s="209">
        <f t="shared" si="44"/>
        <v>408</v>
      </c>
      <c r="BW94" s="196">
        <f t="shared" si="71"/>
        <v>2.22185917333769E-2</v>
      </c>
      <c r="BX94" s="209">
        <f t="shared" si="45"/>
        <v>362281.5955882353</v>
      </c>
      <c r="BY94" s="69"/>
    </row>
    <row r="95" spans="2:77" ht="13.5" customHeight="1">
      <c r="B95" s="284"/>
      <c r="C95" s="345"/>
      <c r="D95" s="53" t="s">
        <v>67</v>
      </c>
      <c r="E95" s="181">
        <v>32</v>
      </c>
      <c r="F95" s="182">
        <v>26578</v>
      </c>
      <c r="G95" s="218">
        <v>3</v>
      </c>
      <c r="H95" s="198">
        <f t="shared" si="50"/>
        <v>9.375E-2</v>
      </c>
      <c r="I95" s="182">
        <f t="shared" si="51"/>
        <v>8859.3333333333339</v>
      </c>
      <c r="J95" s="182">
        <v>2124446</v>
      </c>
      <c r="K95" s="218">
        <v>2</v>
      </c>
      <c r="L95" s="198">
        <f t="shared" si="52"/>
        <v>6.25E-2</v>
      </c>
      <c r="M95" s="182">
        <f t="shared" si="53"/>
        <v>1062223</v>
      </c>
      <c r="N95" s="181">
        <v>74</v>
      </c>
      <c r="O95" s="182">
        <v>3433471</v>
      </c>
      <c r="P95" s="218">
        <v>22</v>
      </c>
      <c r="Q95" s="198">
        <f t="shared" si="74"/>
        <v>0.29729729729729731</v>
      </c>
      <c r="R95" s="182">
        <f t="shared" si="54"/>
        <v>156066.86363636365</v>
      </c>
      <c r="S95" s="182">
        <v>266492</v>
      </c>
      <c r="T95" s="218">
        <v>2</v>
      </c>
      <c r="U95" s="198">
        <f t="shared" si="72"/>
        <v>2.7027027027027029E-2</v>
      </c>
      <c r="V95" s="218">
        <f t="shared" si="55"/>
        <v>133246</v>
      </c>
      <c r="W95" s="181">
        <v>7883</v>
      </c>
      <c r="X95" s="182">
        <v>132360421</v>
      </c>
      <c r="Y95" s="218">
        <v>1690</v>
      </c>
      <c r="Z95" s="198">
        <f t="shared" si="75"/>
        <v>0.21438538627426107</v>
      </c>
      <c r="AA95" s="182">
        <f t="shared" si="56"/>
        <v>78319.775739644974</v>
      </c>
      <c r="AB95" s="182">
        <v>22196206</v>
      </c>
      <c r="AC95" s="218">
        <v>71</v>
      </c>
      <c r="AD95" s="198">
        <f t="shared" si="57"/>
        <v>9.0067233286819735E-3</v>
      </c>
      <c r="AE95" s="182">
        <f t="shared" si="58"/>
        <v>312622.61971830984</v>
      </c>
      <c r="AF95" s="181">
        <v>6162</v>
      </c>
      <c r="AG95" s="182">
        <v>109825850</v>
      </c>
      <c r="AH95" s="218">
        <v>1671</v>
      </c>
      <c r="AI95" s="198">
        <f t="shared" si="76"/>
        <v>0.27117818889970791</v>
      </c>
      <c r="AJ95" s="182">
        <f t="shared" si="59"/>
        <v>65724.625972471578</v>
      </c>
      <c r="AK95" s="182">
        <v>41252044</v>
      </c>
      <c r="AL95" s="218">
        <v>121</v>
      </c>
      <c r="AM95" s="198">
        <f t="shared" si="60"/>
        <v>1.9636481661798117E-2</v>
      </c>
      <c r="AN95" s="218">
        <f t="shared" si="61"/>
        <v>340925.98347107437</v>
      </c>
      <c r="AO95" s="181">
        <v>3736</v>
      </c>
      <c r="AP95" s="182">
        <v>60375205</v>
      </c>
      <c r="AQ95" s="218">
        <v>1083</v>
      </c>
      <c r="AR95" s="198">
        <f t="shared" si="77"/>
        <v>0.28988222698072807</v>
      </c>
      <c r="AS95" s="182">
        <f t="shared" si="62"/>
        <v>55748.111726685136</v>
      </c>
      <c r="AT95" s="182">
        <v>38588177</v>
      </c>
      <c r="AU95" s="218">
        <v>107</v>
      </c>
      <c r="AV95" s="198">
        <f t="shared" si="63"/>
        <v>2.8640256959314776E-2</v>
      </c>
      <c r="AW95" s="182">
        <f t="shared" si="64"/>
        <v>360637.16822429909</v>
      </c>
      <c r="AX95" s="181">
        <v>1796</v>
      </c>
      <c r="AY95" s="182">
        <v>28679560</v>
      </c>
      <c r="AZ95" s="218">
        <v>513</v>
      </c>
      <c r="BA95" s="198">
        <f t="shared" si="78"/>
        <v>0.28563474387527837</v>
      </c>
      <c r="BB95" s="182">
        <f t="shared" si="65"/>
        <v>55905.575048732942</v>
      </c>
      <c r="BC95" s="182">
        <v>35145008</v>
      </c>
      <c r="BD95" s="218">
        <v>86</v>
      </c>
      <c r="BE95" s="198">
        <f t="shared" si="66"/>
        <v>4.7884187082405348E-2</v>
      </c>
      <c r="BF95" s="218">
        <f t="shared" si="67"/>
        <v>408662.88372093026</v>
      </c>
      <c r="BG95" s="181">
        <v>611</v>
      </c>
      <c r="BH95" s="182">
        <v>8514104</v>
      </c>
      <c r="BI95" s="218">
        <v>154</v>
      </c>
      <c r="BJ95" s="198">
        <f t="shared" si="79"/>
        <v>0.25204582651391161</v>
      </c>
      <c r="BK95" s="182">
        <f t="shared" si="68"/>
        <v>55286.389610389611</v>
      </c>
      <c r="BL95" s="182">
        <v>11401474</v>
      </c>
      <c r="BM95" s="218">
        <v>35</v>
      </c>
      <c r="BN95" s="198">
        <f t="shared" si="69"/>
        <v>5.7283142389525366E-2</v>
      </c>
      <c r="BO95" s="182">
        <f t="shared" si="70"/>
        <v>325756.40000000002</v>
      </c>
      <c r="BP95" s="181">
        <f t="shared" si="42"/>
        <v>20294</v>
      </c>
      <c r="BQ95" s="182">
        <f t="shared" si="42"/>
        <v>343215189</v>
      </c>
      <c r="BR95" s="218">
        <f t="shared" si="42"/>
        <v>5136</v>
      </c>
      <c r="BS95" s="198">
        <f t="shared" si="73"/>
        <v>0.25307972799842315</v>
      </c>
      <c r="BT95" s="182">
        <f t="shared" si="43"/>
        <v>66825.387266355145</v>
      </c>
      <c r="BU95" s="182">
        <f t="shared" si="44"/>
        <v>150973847</v>
      </c>
      <c r="BV95" s="218">
        <f t="shared" si="44"/>
        <v>424</v>
      </c>
      <c r="BW95" s="198">
        <f t="shared" si="71"/>
        <v>2.0892874741302848E-2</v>
      </c>
      <c r="BX95" s="218">
        <f t="shared" si="45"/>
        <v>356070.39386792452</v>
      </c>
      <c r="BY95" s="69"/>
    </row>
    <row r="96" spans="2:77" ht="13.5" customHeight="1">
      <c r="B96" s="282">
        <v>31</v>
      </c>
      <c r="C96" s="343" t="s">
        <v>35</v>
      </c>
      <c r="D96" s="54" t="s">
        <v>329</v>
      </c>
      <c r="E96" s="175">
        <v>5</v>
      </c>
      <c r="F96" s="176">
        <v>1300</v>
      </c>
      <c r="G96" s="201">
        <v>1</v>
      </c>
      <c r="H96" s="194">
        <f t="shared" si="50"/>
        <v>0.2</v>
      </c>
      <c r="I96" s="176">
        <f t="shared" si="51"/>
        <v>1300</v>
      </c>
      <c r="J96" s="176">
        <v>0</v>
      </c>
      <c r="K96" s="201">
        <v>0</v>
      </c>
      <c r="L96" s="194">
        <f t="shared" si="52"/>
        <v>0</v>
      </c>
      <c r="M96" s="176" t="str">
        <f t="shared" si="53"/>
        <v>-</v>
      </c>
      <c r="N96" s="175">
        <v>6</v>
      </c>
      <c r="O96" s="176">
        <v>57779</v>
      </c>
      <c r="P96" s="201">
        <v>1</v>
      </c>
      <c r="Q96" s="194">
        <f t="shared" si="74"/>
        <v>0.16666666666666666</v>
      </c>
      <c r="R96" s="176">
        <f t="shared" si="54"/>
        <v>57779</v>
      </c>
      <c r="S96" s="176">
        <v>0</v>
      </c>
      <c r="T96" s="201">
        <v>0</v>
      </c>
      <c r="U96" s="194">
        <f t="shared" si="72"/>
        <v>0</v>
      </c>
      <c r="V96" s="201" t="str">
        <f t="shared" si="55"/>
        <v>-</v>
      </c>
      <c r="W96" s="175">
        <v>1162</v>
      </c>
      <c r="X96" s="176">
        <v>9770543</v>
      </c>
      <c r="Y96" s="201">
        <v>232</v>
      </c>
      <c r="Z96" s="194">
        <f t="shared" si="75"/>
        <v>0.19965576592082615</v>
      </c>
      <c r="AA96" s="176">
        <f t="shared" si="56"/>
        <v>42114.409482758623</v>
      </c>
      <c r="AB96" s="176">
        <v>66743</v>
      </c>
      <c r="AC96" s="201">
        <v>3</v>
      </c>
      <c r="AD96" s="194">
        <f t="shared" si="57"/>
        <v>2.5817555938037868E-3</v>
      </c>
      <c r="AE96" s="176">
        <f t="shared" si="58"/>
        <v>22247.666666666668</v>
      </c>
      <c r="AF96" s="175">
        <v>747</v>
      </c>
      <c r="AG96" s="176">
        <v>16977611</v>
      </c>
      <c r="AH96" s="201">
        <v>197</v>
      </c>
      <c r="AI96" s="194">
        <f t="shared" si="76"/>
        <v>0.26372155287817939</v>
      </c>
      <c r="AJ96" s="176">
        <f t="shared" si="59"/>
        <v>86180.766497461926</v>
      </c>
      <c r="AK96" s="176">
        <v>134009</v>
      </c>
      <c r="AL96" s="201">
        <v>3</v>
      </c>
      <c r="AM96" s="194">
        <f t="shared" si="60"/>
        <v>4.0160642570281121E-3</v>
      </c>
      <c r="AN96" s="201">
        <f t="shared" si="61"/>
        <v>44669.666666666664</v>
      </c>
      <c r="AO96" s="175">
        <v>316</v>
      </c>
      <c r="AP96" s="176">
        <v>2440350</v>
      </c>
      <c r="AQ96" s="201">
        <v>105</v>
      </c>
      <c r="AR96" s="194">
        <f t="shared" si="77"/>
        <v>0.33227848101265822</v>
      </c>
      <c r="AS96" s="176">
        <f t="shared" si="62"/>
        <v>23241.428571428572</v>
      </c>
      <c r="AT96" s="176">
        <v>1628086</v>
      </c>
      <c r="AU96" s="201">
        <v>4</v>
      </c>
      <c r="AV96" s="194">
        <f t="shared" si="63"/>
        <v>1.2658227848101266E-2</v>
      </c>
      <c r="AW96" s="176">
        <f t="shared" si="64"/>
        <v>407021.5</v>
      </c>
      <c r="AX96" s="175">
        <v>95</v>
      </c>
      <c r="AY96" s="176">
        <v>6567781</v>
      </c>
      <c r="AZ96" s="201">
        <v>29</v>
      </c>
      <c r="BA96" s="194">
        <f t="shared" si="78"/>
        <v>0.30526315789473685</v>
      </c>
      <c r="BB96" s="176">
        <f t="shared" si="65"/>
        <v>226475.20689655171</v>
      </c>
      <c r="BC96" s="176">
        <v>0</v>
      </c>
      <c r="BD96" s="201">
        <v>0</v>
      </c>
      <c r="BE96" s="194">
        <f t="shared" si="66"/>
        <v>0</v>
      </c>
      <c r="BF96" s="201" t="str">
        <f t="shared" si="67"/>
        <v>-</v>
      </c>
      <c r="BG96" s="175">
        <v>12</v>
      </c>
      <c r="BH96" s="176">
        <v>71298</v>
      </c>
      <c r="BI96" s="201">
        <v>4</v>
      </c>
      <c r="BJ96" s="194">
        <f t="shared" si="79"/>
        <v>0.33333333333333331</v>
      </c>
      <c r="BK96" s="176">
        <f t="shared" si="68"/>
        <v>17824.5</v>
      </c>
      <c r="BL96" s="176">
        <v>0</v>
      </c>
      <c r="BM96" s="201">
        <v>0</v>
      </c>
      <c r="BN96" s="194">
        <f t="shared" si="69"/>
        <v>0</v>
      </c>
      <c r="BO96" s="176" t="str">
        <f t="shared" si="70"/>
        <v>-</v>
      </c>
      <c r="BP96" s="175">
        <f t="shared" si="42"/>
        <v>2343</v>
      </c>
      <c r="BQ96" s="176">
        <f t="shared" si="42"/>
        <v>35886662</v>
      </c>
      <c r="BR96" s="201">
        <f t="shared" si="42"/>
        <v>569</v>
      </c>
      <c r="BS96" s="194">
        <f t="shared" si="73"/>
        <v>0.24285104566794707</v>
      </c>
      <c r="BT96" s="176">
        <f t="shared" si="43"/>
        <v>63069.704745166957</v>
      </c>
      <c r="BU96" s="176">
        <f t="shared" si="44"/>
        <v>1828838</v>
      </c>
      <c r="BV96" s="201">
        <f t="shared" si="44"/>
        <v>10</v>
      </c>
      <c r="BW96" s="194">
        <f t="shared" si="71"/>
        <v>4.268032437046522E-3</v>
      </c>
      <c r="BX96" s="201">
        <f t="shared" si="45"/>
        <v>182883.8</v>
      </c>
      <c r="BY96" s="69"/>
    </row>
    <row r="97" spans="2:77" ht="13.5" customHeight="1">
      <c r="B97" s="283"/>
      <c r="C97" s="344"/>
      <c r="D97" s="49" t="s">
        <v>326</v>
      </c>
      <c r="E97" s="224">
        <v>42</v>
      </c>
      <c r="F97" s="212">
        <v>252712</v>
      </c>
      <c r="G97" s="209">
        <v>9</v>
      </c>
      <c r="H97" s="196">
        <f t="shared" si="50"/>
        <v>0.21428571428571427</v>
      </c>
      <c r="I97" s="212">
        <f t="shared" si="51"/>
        <v>28079.111111111109</v>
      </c>
      <c r="J97" s="212">
        <v>0</v>
      </c>
      <c r="K97" s="209">
        <v>0</v>
      </c>
      <c r="L97" s="196">
        <f t="shared" si="52"/>
        <v>0</v>
      </c>
      <c r="M97" s="212" t="str">
        <f t="shared" si="53"/>
        <v>-</v>
      </c>
      <c r="N97" s="224">
        <v>138</v>
      </c>
      <c r="O97" s="212">
        <v>1275411</v>
      </c>
      <c r="P97" s="209">
        <v>35</v>
      </c>
      <c r="Q97" s="196">
        <f t="shared" si="74"/>
        <v>0.25362318840579712</v>
      </c>
      <c r="R97" s="212">
        <f t="shared" si="54"/>
        <v>36440.314285714288</v>
      </c>
      <c r="S97" s="212">
        <v>3854110</v>
      </c>
      <c r="T97" s="209">
        <v>5</v>
      </c>
      <c r="U97" s="196">
        <f t="shared" si="72"/>
        <v>3.6231884057971016E-2</v>
      </c>
      <c r="V97" s="209">
        <f t="shared" si="55"/>
        <v>770822</v>
      </c>
      <c r="W97" s="224">
        <v>10556</v>
      </c>
      <c r="X97" s="212">
        <v>124350095</v>
      </c>
      <c r="Y97" s="209">
        <v>2110</v>
      </c>
      <c r="Z97" s="196">
        <f t="shared" si="75"/>
        <v>0.19988632057597575</v>
      </c>
      <c r="AA97" s="212">
        <f t="shared" si="56"/>
        <v>58933.694312796208</v>
      </c>
      <c r="AB97" s="212">
        <v>22062173</v>
      </c>
      <c r="AC97" s="209">
        <v>65</v>
      </c>
      <c r="AD97" s="196">
        <f t="shared" si="57"/>
        <v>6.1576354679802959E-3</v>
      </c>
      <c r="AE97" s="212">
        <f t="shared" si="58"/>
        <v>339418.04615384614</v>
      </c>
      <c r="AF97" s="224">
        <v>8181</v>
      </c>
      <c r="AG97" s="212">
        <v>151530522</v>
      </c>
      <c r="AH97" s="209">
        <v>2155</v>
      </c>
      <c r="AI97" s="196">
        <f t="shared" si="76"/>
        <v>0.2634152304119301</v>
      </c>
      <c r="AJ97" s="212">
        <f t="shared" si="59"/>
        <v>70315.787470997675</v>
      </c>
      <c r="AK97" s="212">
        <v>28311788</v>
      </c>
      <c r="AL97" s="209">
        <v>103</v>
      </c>
      <c r="AM97" s="196">
        <f t="shared" si="60"/>
        <v>1.2590147903679258E-2</v>
      </c>
      <c r="AN97" s="209">
        <f t="shared" si="61"/>
        <v>274871.72815533978</v>
      </c>
      <c r="AO97" s="224">
        <v>4597</v>
      </c>
      <c r="AP97" s="212">
        <v>66672996</v>
      </c>
      <c r="AQ97" s="209">
        <v>1327</v>
      </c>
      <c r="AR97" s="196">
        <f t="shared" si="77"/>
        <v>0.28866652164455081</v>
      </c>
      <c r="AS97" s="212">
        <f t="shared" si="62"/>
        <v>50243.403165033909</v>
      </c>
      <c r="AT97" s="212">
        <v>43446719</v>
      </c>
      <c r="AU97" s="209">
        <v>107</v>
      </c>
      <c r="AV97" s="196">
        <f t="shared" si="63"/>
        <v>2.3276049597563627E-2</v>
      </c>
      <c r="AW97" s="212">
        <f t="shared" si="64"/>
        <v>406044.10280373832</v>
      </c>
      <c r="AX97" s="224">
        <v>1889</v>
      </c>
      <c r="AY97" s="212">
        <v>32809741</v>
      </c>
      <c r="AZ97" s="209">
        <v>536</v>
      </c>
      <c r="BA97" s="196">
        <f t="shared" si="78"/>
        <v>0.28374801482265749</v>
      </c>
      <c r="BB97" s="212">
        <f t="shared" si="65"/>
        <v>61212.203358208957</v>
      </c>
      <c r="BC97" s="212">
        <v>28323172</v>
      </c>
      <c r="BD97" s="209">
        <v>71</v>
      </c>
      <c r="BE97" s="196">
        <f t="shared" si="66"/>
        <v>3.7586024351508734E-2</v>
      </c>
      <c r="BF97" s="209">
        <f t="shared" si="67"/>
        <v>398917.91549295775</v>
      </c>
      <c r="BG97" s="224">
        <v>582</v>
      </c>
      <c r="BH97" s="212">
        <v>10414289</v>
      </c>
      <c r="BI97" s="209">
        <v>151</v>
      </c>
      <c r="BJ97" s="196">
        <f t="shared" si="79"/>
        <v>0.25945017182130586</v>
      </c>
      <c r="BK97" s="212">
        <f t="shared" si="68"/>
        <v>68968.801324503307</v>
      </c>
      <c r="BL97" s="212">
        <v>9268984</v>
      </c>
      <c r="BM97" s="209">
        <v>36</v>
      </c>
      <c r="BN97" s="196">
        <f t="shared" si="69"/>
        <v>6.1855670103092786E-2</v>
      </c>
      <c r="BO97" s="212">
        <f t="shared" si="70"/>
        <v>257471.77777777778</v>
      </c>
      <c r="BP97" s="224">
        <f t="shared" si="42"/>
        <v>25985</v>
      </c>
      <c r="BQ97" s="212">
        <f t="shared" si="42"/>
        <v>387305766</v>
      </c>
      <c r="BR97" s="209">
        <f t="shared" si="42"/>
        <v>6323</v>
      </c>
      <c r="BS97" s="196">
        <f t="shared" si="73"/>
        <v>0.24333269193765633</v>
      </c>
      <c r="BT97" s="212">
        <f t="shared" si="43"/>
        <v>61253.481891507196</v>
      </c>
      <c r="BU97" s="212">
        <f t="shared" si="44"/>
        <v>135266946</v>
      </c>
      <c r="BV97" s="209">
        <f t="shared" si="44"/>
        <v>387</v>
      </c>
      <c r="BW97" s="196">
        <f t="shared" si="71"/>
        <v>1.4893207619780642E-2</v>
      </c>
      <c r="BX97" s="209">
        <f t="shared" si="45"/>
        <v>349526.99224806204</v>
      </c>
      <c r="BY97" s="69"/>
    </row>
    <row r="98" spans="2:77" ht="13.5" customHeight="1">
      <c r="B98" s="284"/>
      <c r="C98" s="345"/>
      <c r="D98" s="53" t="s">
        <v>67</v>
      </c>
      <c r="E98" s="181">
        <v>47</v>
      </c>
      <c r="F98" s="182">
        <v>254012</v>
      </c>
      <c r="G98" s="218">
        <v>10</v>
      </c>
      <c r="H98" s="198">
        <f t="shared" si="50"/>
        <v>0.21276595744680851</v>
      </c>
      <c r="I98" s="182">
        <f t="shared" si="51"/>
        <v>25401.200000000001</v>
      </c>
      <c r="J98" s="182">
        <v>0</v>
      </c>
      <c r="K98" s="218">
        <v>0</v>
      </c>
      <c r="L98" s="198">
        <f t="shared" si="52"/>
        <v>0</v>
      </c>
      <c r="M98" s="182" t="str">
        <f t="shared" si="53"/>
        <v>-</v>
      </c>
      <c r="N98" s="181">
        <v>144</v>
      </c>
      <c r="O98" s="182">
        <v>1333190</v>
      </c>
      <c r="P98" s="218">
        <v>36</v>
      </c>
      <c r="Q98" s="198">
        <f t="shared" si="74"/>
        <v>0.25</v>
      </c>
      <c r="R98" s="182">
        <f t="shared" si="54"/>
        <v>37033.055555555555</v>
      </c>
      <c r="S98" s="182">
        <v>3854110</v>
      </c>
      <c r="T98" s="218">
        <v>5</v>
      </c>
      <c r="U98" s="198">
        <f t="shared" si="72"/>
        <v>3.4722222222222224E-2</v>
      </c>
      <c r="V98" s="218">
        <f t="shared" si="55"/>
        <v>770822</v>
      </c>
      <c r="W98" s="181">
        <v>11718</v>
      </c>
      <c r="X98" s="182">
        <v>134120638</v>
      </c>
      <c r="Y98" s="218">
        <v>2342</v>
      </c>
      <c r="Z98" s="198">
        <f t="shared" si="75"/>
        <v>0.19986345792797405</v>
      </c>
      <c r="AA98" s="182">
        <f t="shared" si="56"/>
        <v>57267.565328778823</v>
      </c>
      <c r="AB98" s="182">
        <v>22128916</v>
      </c>
      <c r="AC98" s="218">
        <v>68</v>
      </c>
      <c r="AD98" s="198">
        <f t="shared" si="57"/>
        <v>5.8030380611025769E-3</v>
      </c>
      <c r="AE98" s="182">
        <f t="shared" si="58"/>
        <v>325425.23529411765</v>
      </c>
      <c r="AF98" s="181">
        <v>8928</v>
      </c>
      <c r="AG98" s="182">
        <v>168508133</v>
      </c>
      <c r="AH98" s="218">
        <v>2352</v>
      </c>
      <c r="AI98" s="198">
        <f t="shared" si="76"/>
        <v>0.26344086021505375</v>
      </c>
      <c r="AJ98" s="182">
        <f t="shared" si="59"/>
        <v>71644.614370748299</v>
      </c>
      <c r="AK98" s="182">
        <v>28445797</v>
      </c>
      <c r="AL98" s="218">
        <v>106</v>
      </c>
      <c r="AM98" s="198">
        <f t="shared" si="60"/>
        <v>1.1872759856630824E-2</v>
      </c>
      <c r="AN98" s="218">
        <f t="shared" si="61"/>
        <v>268356.57547169813</v>
      </c>
      <c r="AO98" s="181">
        <v>4913</v>
      </c>
      <c r="AP98" s="182">
        <v>69113346</v>
      </c>
      <c r="AQ98" s="218">
        <v>1432</v>
      </c>
      <c r="AR98" s="198">
        <f t="shared" si="77"/>
        <v>0.29147160594341542</v>
      </c>
      <c r="AS98" s="182">
        <f t="shared" si="62"/>
        <v>48263.50977653631</v>
      </c>
      <c r="AT98" s="182">
        <v>45074805</v>
      </c>
      <c r="AU98" s="218">
        <v>111</v>
      </c>
      <c r="AV98" s="198">
        <f t="shared" si="63"/>
        <v>2.2593120293099938E-2</v>
      </c>
      <c r="AW98" s="182">
        <f t="shared" si="64"/>
        <v>406079.32432432432</v>
      </c>
      <c r="AX98" s="181">
        <v>1984</v>
      </c>
      <c r="AY98" s="182">
        <v>39377522</v>
      </c>
      <c r="AZ98" s="218">
        <v>565</v>
      </c>
      <c r="BA98" s="198">
        <f t="shared" si="78"/>
        <v>0.28477822580645162</v>
      </c>
      <c r="BB98" s="182">
        <f t="shared" si="65"/>
        <v>69694.729203539828</v>
      </c>
      <c r="BC98" s="182">
        <v>28323172</v>
      </c>
      <c r="BD98" s="218">
        <v>71</v>
      </c>
      <c r="BE98" s="198">
        <f t="shared" si="66"/>
        <v>3.5786290322580648E-2</v>
      </c>
      <c r="BF98" s="218">
        <f t="shared" si="67"/>
        <v>398917.91549295775</v>
      </c>
      <c r="BG98" s="181">
        <v>594</v>
      </c>
      <c r="BH98" s="182">
        <v>10485587</v>
      </c>
      <c r="BI98" s="218">
        <v>155</v>
      </c>
      <c r="BJ98" s="198">
        <f t="shared" si="79"/>
        <v>0.26094276094276092</v>
      </c>
      <c r="BK98" s="182">
        <f t="shared" si="68"/>
        <v>67648.948387096767</v>
      </c>
      <c r="BL98" s="182">
        <v>9268984</v>
      </c>
      <c r="BM98" s="218">
        <v>36</v>
      </c>
      <c r="BN98" s="198">
        <f t="shared" si="69"/>
        <v>6.0606060606060608E-2</v>
      </c>
      <c r="BO98" s="182">
        <f t="shared" si="70"/>
        <v>257471.77777777778</v>
      </c>
      <c r="BP98" s="181">
        <f t="shared" si="42"/>
        <v>28328</v>
      </c>
      <c r="BQ98" s="182">
        <f t="shared" si="42"/>
        <v>423192428</v>
      </c>
      <c r="BR98" s="218">
        <f t="shared" si="42"/>
        <v>6892</v>
      </c>
      <c r="BS98" s="198">
        <f t="shared" si="73"/>
        <v>0.24329285512567073</v>
      </c>
      <c r="BT98" s="182">
        <f t="shared" si="43"/>
        <v>61403.428322692977</v>
      </c>
      <c r="BU98" s="182">
        <f t="shared" si="44"/>
        <v>137095784</v>
      </c>
      <c r="BV98" s="218">
        <f t="shared" si="44"/>
        <v>397</v>
      </c>
      <c r="BW98" s="198">
        <f t="shared" si="71"/>
        <v>1.4014402711098559E-2</v>
      </c>
      <c r="BX98" s="218">
        <f t="shared" si="45"/>
        <v>345329.43073047861</v>
      </c>
      <c r="BY98" s="69"/>
    </row>
    <row r="99" spans="2:77" ht="13.5" customHeight="1">
      <c r="B99" s="282">
        <v>32</v>
      </c>
      <c r="C99" s="343" t="s">
        <v>36</v>
      </c>
      <c r="D99" s="54" t="s">
        <v>329</v>
      </c>
      <c r="E99" s="175">
        <v>4</v>
      </c>
      <c r="F99" s="176">
        <v>118734</v>
      </c>
      <c r="G99" s="201">
        <v>1</v>
      </c>
      <c r="H99" s="194">
        <f t="shared" si="50"/>
        <v>0.25</v>
      </c>
      <c r="I99" s="176">
        <f t="shared" si="51"/>
        <v>118734</v>
      </c>
      <c r="J99" s="176">
        <v>0</v>
      </c>
      <c r="K99" s="201">
        <v>0</v>
      </c>
      <c r="L99" s="194">
        <f t="shared" si="52"/>
        <v>0</v>
      </c>
      <c r="M99" s="176" t="str">
        <f t="shared" si="53"/>
        <v>-</v>
      </c>
      <c r="N99" s="175">
        <v>7</v>
      </c>
      <c r="O99" s="176">
        <v>642728</v>
      </c>
      <c r="P99" s="201">
        <v>6</v>
      </c>
      <c r="Q99" s="194">
        <f t="shared" si="74"/>
        <v>0.8571428571428571</v>
      </c>
      <c r="R99" s="176">
        <f t="shared" si="54"/>
        <v>107121.33333333333</v>
      </c>
      <c r="S99" s="176">
        <v>0</v>
      </c>
      <c r="T99" s="201">
        <v>0</v>
      </c>
      <c r="U99" s="194">
        <f t="shared" si="72"/>
        <v>0</v>
      </c>
      <c r="V99" s="201" t="str">
        <f t="shared" si="55"/>
        <v>-</v>
      </c>
      <c r="W99" s="175">
        <v>1073</v>
      </c>
      <c r="X99" s="176">
        <v>10682129</v>
      </c>
      <c r="Y99" s="201">
        <v>228</v>
      </c>
      <c r="Z99" s="194">
        <f t="shared" si="75"/>
        <v>0.21248835041938491</v>
      </c>
      <c r="AA99" s="176">
        <f t="shared" si="56"/>
        <v>46851.442982456138</v>
      </c>
      <c r="AB99" s="176">
        <v>318492</v>
      </c>
      <c r="AC99" s="201">
        <v>2</v>
      </c>
      <c r="AD99" s="194">
        <f t="shared" si="57"/>
        <v>1.863932898415657E-3</v>
      </c>
      <c r="AE99" s="176">
        <f t="shared" si="58"/>
        <v>159246</v>
      </c>
      <c r="AF99" s="175">
        <v>877</v>
      </c>
      <c r="AG99" s="176">
        <v>13453131</v>
      </c>
      <c r="AH99" s="201">
        <v>219</v>
      </c>
      <c r="AI99" s="194">
        <f t="shared" si="76"/>
        <v>0.24971493728620298</v>
      </c>
      <c r="AJ99" s="176">
        <f t="shared" si="59"/>
        <v>61429.821917808222</v>
      </c>
      <c r="AK99" s="176">
        <v>1275729</v>
      </c>
      <c r="AL99" s="201">
        <v>6</v>
      </c>
      <c r="AM99" s="194">
        <f t="shared" si="60"/>
        <v>6.8415051311288486E-3</v>
      </c>
      <c r="AN99" s="201">
        <f t="shared" si="61"/>
        <v>212621.5</v>
      </c>
      <c r="AO99" s="175">
        <v>503</v>
      </c>
      <c r="AP99" s="176">
        <v>5662385</v>
      </c>
      <c r="AQ99" s="201">
        <v>154</v>
      </c>
      <c r="AR99" s="194">
        <f t="shared" si="77"/>
        <v>0.3061630218687873</v>
      </c>
      <c r="AS99" s="176">
        <f t="shared" si="62"/>
        <v>36768.733766233767</v>
      </c>
      <c r="AT99" s="176">
        <v>762373</v>
      </c>
      <c r="AU99" s="201">
        <v>5</v>
      </c>
      <c r="AV99" s="194">
        <f t="shared" si="63"/>
        <v>9.9403578528827041E-3</v>
      </c>
      <c r="AW99" s="176">
        <f t="shared" si="64"/>
        <v>152474.6</v>
      </c>
      <c r="AX99" s="175">
        <v>155</v>
      </c>
      <c r="AY99" s="176">
        <v>1353496</v>
      </c>
      <c r="AZ99" s="201">
        <v>48</v>
      </c>
      <c r="BA99" s="194">
        <f t="shared" si="78"/>
        <v>0.30967741935483872</v>
      </c>
      <c r="BB99" s="176">
        <f t="shared" si="65"/>
        <v>28197.833333333332</v>
      </c>
      <c r="BC99" s="176">
        <v>2758309</v>
      </c>
      <c r="BD99" s="201">
        <v>3</v>
      </c>
      <c r="BE99" s="194">
        <f t="shared" si="66"/>
        <v>1.935483870967742E-2</v>
      </c>
      <c r="BF99" s="201">
        <f t="shared" si="67"/>
        <v>919436.33333333337</v>
      </c>
      <c r="BG99" s="175">
        <v>24</v>
      </c>
      <c r="BH99" s="176">
        <v>322009</v>
      </c>
      <c r="BI99" s="201">
        <v>9</v>
      </c>
      <c r="BJ99" s="194">
        <f t="shared" si="79"/>
        <v>0.375</v>
      </c>
      <c r="BK99" s="176">
        <f t="shared" si="68"/>
        <v>35778.777777777781</v>
      </c>
      <c r="BL99" s="176">
        <v>915584</v>
      </c>
      <c r="BM99" s="201">
        <v>1</v>
      </c>
      <c r="BN99" s="194">
        <f t="shared" si="69"/>
        <v>4.1666666666666664E-2</v>
      </c>
      <c r="BO99" s="176">
        <f t="shared" si="70"/>
        <v>915584</v>
      </c>
      <c r="BP99" s="175">
        <f t="shared" si="42"/>
        <v>2643</v>
      </c>
      <c r="BQ99" s="176">
        <f t="shared" si="42"/>
        <v>32234612</v>
      </c>
      <c r="BR99" s="201">
        <f t="shared" si="42"/>
        <v>665</v>
      </c>
      <c r="BS99" s="194">
        <f t="shared" si="73"/>
        <v>0.25160802118804387</v>
      </c>
      <c r="BT99" s="176">
        <f t="shared" si="43"/>
        <v>48473.100751879698</v>
      </c>
      <c r="BU99" s="176">
        <f t="shared" si="44"/>
        <v>6030487</v>
      </c>
      <c r="BV99" s="201">
        <f t="shared" si="44"/>
        <v>17</v>
      </c>
      <c r="BW99" s="194">
        <f t="shared" si="71"/>
        <v>6.4320847521755582E-3</v>
      </c>
      <c r="BX99" s="201">
        <f t="shared" si="45"/>
        <v>354734.5294117647</v>
      </c>
      <c r="BY99" s="69"/>
    </row>
    <row r="100" spans="2:77" ht="13.5" customHeight="1">
      <c r="B100" s="283"/>
      <c r="C100" s="344"/>
      <c r="D100" s="49" t="s">
        <v>326</v>
      </c>
      <c r="E100" s="224">
        <v>49</v>
      </c>
      <c r="F100" s="212">
        <v>1829174</v>
      </c>
      <c r="G100" s="209">
        <v>15</v>
      </c>
      <c r="H100" s="196">
        <f t="shared" si="50"/>
        <v>0.30612244897959184</v>
      </c>
      <c r="I100" s="212">
        <f t="shared" si="51"/>
        <v>121944.93333333333</v>
      </c>
      <c r="J100" s="212">
        <v>3700</v>
      </c>
      <c r="K100" s="209">
        <v>1</v>
      </c>
      <c r="L100" s="196">
        <f t="shared" si="52"/>
        <v>2.0408163265306121E-2</v>
      </c>
      <c r="M100" s="212">
        <f t="shared" si="53"/>
        <v>3700</v>
      </c>
      <c r="N100" s="224">
        <v>81</v>
      </c>
      <c r="O100" s="212">
        <v>1560150</v>
      </c>
      <c r="P100" s="209">
        <v>23</v>
      </c>
      <c r="Q100" s="196">
        <f t="shared" si="74"/>
        <v>0.2839506172839506</v>
      </c>
      <c r="R100" s="212">
        <f t="shared" si="54"/>
        <v>67832.608695652176</v>
      </c>
      <c r="S100" s="212">
        <v>541347</v>
      </c>
      <c r="T100" s="209">
        <v>3</v>
      </c>
      <c r="U100" s="196">
        <f t="shared" si="72"/>
        <v>3.7037037037037035E-2</v>
      </c>
      <c r="V100" s="209">
        <f t="shared" si="55"/>
        <v>180449</v>
      </c>
      <c r="W100" s="224">
        <v>7434</v>
      </c>
      <c r="X100" s="212">
        <v>114098644</v>
      </c>
      <c r="Y100" s="209">
        <v>1488</v>
      </c>
      <c r="Z100" s="196">
        <f t="shared" si="75"/>
        <v>0.20016142050040356</v>
      </c>
      <c r="AA100" s="212">
        <f t="shared" si="56"/>
        <v>76679.196236559146</v>
      </c>
      <c r="AB100" s="212">
        <v>31559436</v>
      </c>
      <c r="AC100" s="209">
        <v>64</v>
      </c>
      <c r="AD100" s="196">
        <f t="shared" si="57"/>
        <v>8.6090933548560664E-3</v>
      </c>
      <c r="AE100" s="212">
        <f t="shared" si="58"/>
        <v>493116.1875</v>
      </c>
      <c r="AF100" s="224">
        <v>6061</v>
      </c>
      <c r="AG100" s="212">
        <v>105243015</v>
      </c>
      <c r="AH100" s="209">
        <v>1550</v>
      </c>
      <c r="AI100" s="196">
        <f t="shared" si="76"/>
        <v>0.25573337733047352</v>
      </c>
      <c r="AJ100" s="212">
        <f t="shared" si="59"/>
        <v>67898.719354838715</v>
      </c>
      <c r="AK100" s="212">
        <v>36684232</v>
      </c>
      <c r="AL100" s="209">
        <v>98</v>
      </c>
      <c r="AM100" s="196">
        <f t="shared" si="60"/>
        <v>1.6168949018313811E-2</v>
      </c>
      <c r="AN100" s="209">
        <f t="shared" si="61"/>
        <v>374328.89795918367</v>
      </c>
      <c r="AO100" s="224">
        <v>3810</v>
      </c>
      <c r="AP100" s="212">
        <v>75775160</v>
      </c>
      <c r="AQ100" s="209">
        <v>1024</v>
      </c>
      <c r="AR100" s="196">
        <f t="shared" si="77"/>
        <v>0.26876640419947506</v>
      </c>
      <c r="AS100" s="212">
        <f t="shared" si="62"/>
        <v>73999.1796875</v>
      </c>
      <c r="AT100" s="212">
        <v>57834138</v>
      </c>
      <c r="AU100" s="209">
        <v>129</v>
      </c>
      <c r="AV100" s="196">
        <f t="shared" si="63"/>
        <v>3.3858267716535433E-2</v>
      </c>
      <c r="AW100" s="212">
        <f t="shared" si="64"/>
        <v>448326.65116279072</v>
      </c>
      <c r="AX100" s="224">
        <v>1696</v>
      </c>
      <c r="AY100" s="212">
        <v>15976996</v>
      </c>
      <c r="AZ100" s="209">
        <v>467</v>
      </c>
      <c r="BA100" s="196">
        <f t="shared" si="78"/>
        <v>0.27535377358490565</v>
      </c>
      <c r="BB100" s="212">
        <f t="shared" si="65"/>
        <v>34211.982869379011</v>
      </c>
      <c r="BC100" s="212">
        <v>31402503</v>
      </c>
      <c r="BD100" s="209">
        <v>78</v>
      </c>
      <c r="BE100" s="196">
        <f t="shared" si="66"/>
        <v>4.5990566037735846E-2</v>
      </c>
      <c r="BF100" s="209">
        <f t="shared" si="67"/>
        <v>402596.19230769231</v>
      </c>
      <c r="BG100" s="224">
        <v>575</v>
      </c>
      <c r="BH100" s="212">
        <v>9627453</v>
      </c>
      <c r="BI100" s="209">
        <v>137</v>
      </c>
      <c r="BJ100" s="196">
        <f t="shared" si="79"/>
        <v>0.23826086956521739</v>
      </c>
      <c r="BK100" s="212">
        <f t="shared" si="68"/>
        <v>70273.379562043789</v>
      </c>
      <c r="BL100" s="212">
        <v>21516976</v>
      </c>
      <c r="BM100" s="209">
        <v>51</v>
      </c>
      <c r="BN100" s="196">
        <f t="shared" si="69"/>
        <v>8.8695652173913037E-2</v>
      </c>
      <c r="BO100" s="212">
        <f t="shared" si="70"/>
        <v>421901.49019607843</v>
      </c>
      <c r="BP100" s="224">
        <f t="shared" si="42"/>
        <v>19706</v>
      </c>
      <c r="BQ100" s="212">
        <f t="shared" si="42"/>
        <v>324110592</v>
      </c>
      <c r="BR100" s="209">
        <f t="shared" si="42"/>
        <v>4704</v>
      </c>
      <c r="BS100" s="196">
        <f t="shared" si="73"/>
        <v>0.23870902263270069</v>
      </c>
      <c r="BT100" s="212">
        <f t="shared" si="43"/>
        <v>68901.061224489793</v>
      </c>
      <c r="BU100" s="212">
        <f t="shared" si="44"/>
        <v>179542332</v>
      </c>
      <c r="BV100" s="209">
        <f t="shared" si="44"/>
        <v>424</v>
      </c>
      <c r="BW100" s="196">
        <f t="shared" si="71"/>
        <v>2.1516289454988329E-2</v>
      </c>
      <c r="BX100" s="209">
        <f t="shared" si="45"/>
        <v>423448.89622641512</v>
      </c>
      <c r="BY100" s="69"/>
    </row>
    <row r="101" spans="2:77" ht="13.5" customHeight="1">
      <c r="B101" s="284"/>
      <c r="C101" s="345"/>
      <c r="D101" s="53" t="s">
        <v>67</v>
      </c>
      <c r="E101" s="181">
        <v>53</v>
      </c>
      <c r="F101" s="182">
        <v>1947908</v>
      </c>
      <c r="G101" s="218">
        <v>16</v>
      </c>
      <c r="H101" s="198">
        <f t="shared" si="50"/>
        <v>0.30188679245283018</v>
      </c>
      <c r="I101" s="182">
        <f t="shared" si="51"/>
        <v>121744.25</v>
      </c>
      <c r="J101" s="182">
        <v>3700</v>
      </c>
      <c r="K101" s="218">
        <v>1</v>
      </c>
      <c r="L101" s="198">
        <f t="shared" si="52"/>
        <v>1.8867924528301886E-2</v>
      </c>
      <c r="M101" s="182">
        <f t="shared" si="53"/>
        <v>3700</v>
      </c>
      <c r="N101" s="181">
        <v>88</v>
      </c>
      <c r="O101" s="182">
        <v>2202878</v>
      </c>
      <c r="P101" s="218">
        <v>29</v>
      </c>
      <c r="Q101" s="198">
        <f t="shared" si="74"/>
        <v>0.32954545454545453</v>
      </c>
      <c r="R101" s="182">
        <f t="shared" si="54"/>
        <v>75961.31034482758</v>
      </c>
      <c r="S101" s="182">
        <v>541347</v>
      </c>
      <c r="T101" s="218">
        <v>3</v>
      </c>
      <c r="U101" s="198">
        <f t="shared" si="72"/>
        <v>3.4090909090909088E-2</v>
      </c>
      <c r="V101" s="218">
        <f t="shared" si="55"/>
        <v>180449</v>
      </c>
      <c r="W101" s="181">
        <v>8507</v>
      </c>
      <c r="X101" s="182">
        <v>124780773</v>
      </c>
      <c r="Y101" s="218">
        <v>1716</v>
      </c>
      <c r="Z101" s="198">
        <f t="shared" si="75"/>
        <v>0.20171623368990244</v>
      </c>
      <c r="AA101" s="182">
        <f t="shared" si="56"/>
        <v>72716.068181818177</v>
      </c>
      <c r="AB101" s="182">
        <v>31877928</v>
      </c>
      <c r="AC101" s="218">
        <v>66</v>
      </c>
      <c r="AD101" s="198">
        <f t="shared" si="57"/>
        <v>7.7583166803808631E-3</v>
      </c>
      <c r="AE101" s="182">
        <f t="shared" si="58"/>
        <v>482998.90909090912</v>
      </c>
      <c r="AF101" s="181">
        <v>6938</v>
      </c>
      <c r="AG101" s="182">
        <v>118696146</v>
      </c>
      <c r="AH101" s="218">
        <v>1769</v>
      </c>
      <c r="AI101" s="198">
        <f t="shared" si="76"/>
        <v>0.25497261458633613</v>
      </c>
      <c r="AJ101" s="182">
        <f t="shared" si="59"/>
        <v>67097.87789711701</v>
      </c>
      <c r="AK101" s="182">
        <v>37959961</v>
      </c>
      <c r="AL101" s="218">
        <v>104</v>
      </c>
      <c r="AM101" s="198">
        <f t="shared" si="60"/>
        <v>1.4989910637071202E-2</v>
      </c>
      <c r="AN101" s="218">
        <f t="shared" si="61"/>
        <v>364999.625</v>
      </c>
      <c r="AO101" s="181">
        <v>4313</v>
      </c>
      <c r="AP101" s="182">
        <v>81437545</v>
      </c>
      <c r="AQ101" s="218">
        <v>1178</v>
      </c>
      <c r="AR101" s="198">
        <f t="shared" si="77"/>
        <v>0.27312775330396477</v>
      </c>
      <c r="AS101" s="182">
        <f t="shared" si="62"/>
        <v>69132.0415959253</v>
      </c>
      <c r="AT101" s="182">
        <v>58596511</v>
      </c>
      <c r="AU101" s="218">
        <v>134</v>
      </c>
      <c r="AV101" s="198">
        <f t="shared" si="63"/>
        <v>3.1068861581265941E-2</v>
      </c>
      <c r="AW101" s="182">
        <f t="shared" si="64"/>
        <v>437287.39552238805</v>
      </c>
      <c r="AX101" s="181">
        <v>1851</v>
      </c>
      <c r="AY101" s="182">
        <v>17330492</v>
      </c>
      <c r="AZ101" s="218">
        <v>515</v>
      </c>
      <c r="BA101" s="198">
        <f t="shared" si="78"/>
        <v>0.27822798487304162</v>
      </c>
      <c r="BB101" s="182">
        <f t="shared" si="65"/>
        <v>33651.440776699026</v>
      </c>
      <c r="BC101" s="182">
        <v>34160812</v>
      </c>
      <c r="BD101" s="218">
        <v>81</v>
      </c>
      <c r="BE101" s="198">
        <f t="shared" si="66"/>
        <v>4.3760129659643439E-2</v>
      </c>
      <c r="BF101" s="218">
        <f t="shared" si="67"/>
        <v>421738.4197530864</v>
      </c>
      <c r="BG101" s="181">
        <v>599</v>
      </c>
      <c r="BH101" s="182">
        <v>9949462</v>
      </c>
      <c r="BI101" s="218">
        <v>146</v>
      </c>
      <c r="BJ101" s="198">
        <f t="shared" si="79"/>
        <v>0.24373956594323873</v>
      </c>
      <c r="BK101" s="182">
        <f t="shared" si="68"/>
        <v>68147</v>
      </c>
      <c r="BL101" s="182">
        <v>22432560</v>
      </c>
      <c r="BM101" s="218">
        <v>52</v>
      </c>
      <c r="BN101" s="198">
        <f t="shared" si="69"/>
        <v>8.681135225375626E-2</v>
      </c>
      <c r="BO101" s="182">
        <f t="shared" si="70"/>
        <v>431395.38461538462</v>
      </c>
      <c r="BP101" s="181">
        <f t="shared" si="42"/>
        <v>22349</v>
      </c>
      <c r="BQ101" s="182">
        <f t="shared" si="42"/>
        <v>356345204</v>
      </c>
      <c r="BR101" s="218">
        <f t="shared" si="42"/>
        <v>5369</v>
      </c>
      <c r="BS101" s="198">
        <f t="shared" si="73"/>
        <v>0.24023446239205334</v>
      </c>
      <c r="BT101" s="182">
        <f t="shared" si="43"/>
        <v>66370.870553175642</v>
      </c>
      <c r="BU101" s="182">
        <f t="shared" si="44"/>
        <v>185572819</v>
      </c>
      <c r="BV101" s="218">
        <f t="shared" si="44"/>
        <v>441</v>
      </c>
      <c r="BW101" s="198">
        <f t="shared" si="71"/>
        <v>1.9732426506778828E-2</v>
      </c>
      <c r="BX101" s="218">
        <f t="shared" si="45"/>
        <v>420800.04308390024</v>
      </c>
      <c r="BY101" s="69"/>
    </row>
    <row r="102" spans="2:77" ht="13.5" customHeight="1">
      <c r="B102" s="282">
        <v>33</v>
      </c>
      <c r="C102" s="343" t="s">
        <v>37</v>
      </c>
      <c r="D102" s="54" t="s">
        <v>329</v>
      </c>
      <c r="E102" s="175">
        <v>0</v>
      </c>
      <c r="F102" s="176">
        <v>0</v>
      </c>
      <c r="G102" s="201">
        <v>0</v>
      </c>
      <c r="H102" s="194" t="str">
        <f t="shared" si="50"/>
        <v>-</v>
      </c>
      <c r="I102" s="176" t="str">
        <f t="shared" si="51"/>
        <v>-</v>
      </c>
      <c r="J102" s="176">
        <v>0</v>
      </c>
      <c r="K102" s="201">
        <v>0</v>
      </c>
      <c r="L102" s="194" t="str">
        <f t="shared" si="52"/>
        <v>-</v>
      </c>
      <c r="M102" s="176" t="str">
        <f t="shared" si="53"/>
        <v>-</v>
      </c>
      <c r="N102" s="175">
        <v>1</v>
      </c>
      <c r="O102" s="176">
        <v>0</v>
      </c>
      <c r="P102" s="201">
        <v>0</v>
      </c>
      <c r="Q102" s="194">
        <f t="shared" si="74"/>
        <v>0</v>
      </c>
      <c r="R102" s="176" t="str">
        <f t="shared" si="54"/>
        <v>-</v>
      </c>
      <c r="S102" s="176">
        <v>0</v>
      </c>
      <c r="T102" s="201">
        <v>0</v>
      </c>
      <c r="U102" s="194">
        <f t="shared" si="72"/>
        <v>0</v>
      </c>
      <c r="V102" s="201" t="str">
        <f t="shared" si="55"/>
        <v>-</v>
      </c>
      <c r="W102" s="175">
        <v>300</v>
      </c>
      <c r="X102" s="176">
        <v>1453217</v>
      </c>
      <c r="Y102" s="201">
        <v>59</v>
      </c>
      <c r="Z102" s="194">
        <f t="shared" si="75"/>
        <v>0.19666666666666666</v>
      </c>
      <c r="AA102" s="176">
        <f t="shared" si="56"/>
        <v>24630.796610169491</v>
      </c>
      <c r="AB102" s="176">
        <v>0</v>
      </c>
      <c r="AC102" s="201">
        <v>0</v>
      </c>
      <c r="AD102" s="194">
        <f t="shared" si="57"/>
        <v>0</v>
      </c>
      <c r="AE102" s="176" t="str">
        <f t="shared" si="58"/>
        <v>-</v>
      </c>
      <c r="AF102" s="175">
        <v>196</v>
      </c>
      <c r="AG102" s="176">
        <v>1427174</v>
      </c>
      <c r="AH102" s="201">
        <v>51</v>
      </c>
      <c r="AI102" s="194">
        <f t="shared" si="76"/>
        <v>0.26020408163265307</v>
      </c>
      <c r="AJ102" s="176">
        <f t="shared" si="59"/>
        <v>27983.803921568626</v>
      </c>
      <c r="AK102" s="176">
        <v>0</v>
      </c>
      <c r="AL102" s="201">
        <v>0</v>
      </c>
      <c r="AM102" s="194">
        <f t="shared" si="60"/>
        <v>0</v>
      </c>
      <c r="AN102" s="201" t="str">
        <f t="shared" si="61"/>
        <v>-</v>
      </c>
      <c r="AO102" s="175">
        <v>73</v>
      </c>
      <c r="AP102" s="176">
        <v>374073</v>
      </c>
      <c r="AQ102" s="201">
        <v>21</v>
      </c>
      <c r="AR102" s="194">
        <f t="shared" si="77"/>
        <v>0.28767123287671231</v>
      </c>
      <c r="AS102" s="176">
        <f t="shared" si="62"/>
        <v>17813</v>
      </c>
      <c r="AT102" s="176">
        <v>0</v>
      </c>
      <c r="AU102" s="201">
        <v>0</v>
      </c>
      <c r="AV102" s="194">
        <f t="shared" si="63"/>
        <v>0</v>
      </c>
      <c r="AW102" s="176" t="str">
        <f t="shared" si="64"/>
        <v>-</v>
      </c>
      <c r="AX102" s="175">
        <v>21</v>
      </c>
      <c r="AY102" s="176">
        <v>131977</v>
      </c>
      <c r="AZ102" s="201">
        <v>9</v>
      </c>
      <c r="BA102" s="194">
        <f t="shared" si="78"/>
        <v>0.42857142857142855</v>
      </c>
      <c r="BB102" s="176">
        <f t="shared" si="65"/>
        <v>14664.111111111111</v>
      </c>
      <c r="BC102" s="176">
        <v>0</v>
      </c>
      <c r="BD102" s="201">
        <v>0</v>
      </c>
      <c r="BE102" s="194">
        <f t="shared" si="66"/>
        <v>0</v>
      </c>
      <c r="BF102" s="201" t="str">
        <f t="shared" si="67"/>
        <v>-</v>
      </c>
      <c r="BG102" s="175">
        <v>3</v>
      </c>
      <c r="BH102" s="176">
        <v>0</v>
      </c>
      <c r="BI102" s="201">
        <v>0</v>
      </c>
      <c r="BJ102" s="194">
        <f t="shared" si="79"/>
        <v>0</v>
      </c>
      <c r="BK102" s="176" t="str">
        <f t="shared" si="68"/>
        <v>-</v>
      </c>
      <c r="BL102" s="176">
        <v>0</v>
      </c>
      <c r="BM102" s="201">
        <v>0</v>
      </c>
      <c r="BN102" s="194">
        <f t="shared" si="69"/>
        <v>0</v>
      </c>
      <c r="BO102" s="176" t="str">
        <f t="shared" si="70"/>
        <v>-</v>
      </c>
      <c r="BP102" s="175">
        <f t="shared" si="42"/>
        <v>594</v>
      </c>
      <c r="BQ102" s="176">
        <f t="shared" si="42"/>
        <v>3386441</v>
      </c>
      <c r="BR102" s="201">
        <f t="shared" si="42"/>
        <v>140</v>
      </c>
      <c r="BS102" s="194">
        <f t="shared" si="73"/>
        <v>0.2356902356902357</v>
      </c>
      <c r="BT102" s="176">
        <f t="shared" si="43"/>
        <v>24188.864285714284</v>
      </c>
      <c r="BU102" s="176">
        <f t="shared" si="44"/>
        <v>0</v>
      </c>
      <c r="BV102" s="201">
        <f t="shared" si="44"/>
        <v>0</v>
      </c>
      <c r="BW102" s="194">
        <f t="shared" si="71"/>
        <v>0</v>
      </c>
      <c r="BX102" s="201" t="str">
        <f t="shared" si="45"/>
        <v>-</v>
      </c>
      <c r="BY102" s="69"/>
    </row>
    <row r="103" spans="2:77" ht="13.5" customHeight="1">
      <c r="B103" s="283"/>
      <c r="C103" s="344"/>
      <c r="D103" s="49" t="s">
        <v>326</v>
      </c>
      <c r="E103" s="224">
        <v>6</v>
      </c>
      <c r="F103" s="212">
        <v>0</v>
      </c>
      <c r="G103" s="209">
        <v>0</v>
      </c>
      <c r="H103" s="196">
        <f t="shared" si="50"/>
        <v>0</v>
      </c>
      <c r="I103" s="212" t="str">
        <f t="shared" si="51"/>
        <v>-</v>
      </c>
      <c r="J103" s="212">
        <v>0</v>
      </c>
      <c r="K103" s="209">
        <v>0</v>
      </c>
      <c r="L103" s="196">
        <f t="shared" si="52"/>
        <v>0</v>
      </c>
      <c r="M103" s="212" t="str">
        <f t="shared" si="53"/>
        <v>-</v>
      </c>
      <c r="N103" s="224">
        <v>21</v>
      </c>
      <c r="O103" s="212">
        <v>87775</v>
      </c>
      <c r="P103" s="209">
        <v>6</v>
      </c>
      <c r="Q103" s="196">
        <f t="shared" si="74"/>
        <v>0.2857142857142857</v>
      </c>
      <c r="R103" s="212">
        <f t="shared" si="54"/>
        <v>14629.166666666666</v>
      </c>
      <c r="S103" s="212">
        <v>0</v>
      </c>
      <c r="T103" s="209">
        <v>0</v>
      </c>
      <c r="U103" s="196">
        <f t="shared" si="72"/>
        <v>0</v>
      </c>
      <c r="V103" s="209" t="str">
        <f t="shared" si="55"/>
        <v>-</v>
      </c>
      <c r="W103" s="224">
        <v>2574</v>
      </c>
      <c r="X103" s="212">
        <v>31224193</v>
      </c>
      <c r="Y103" s="209">
        <v>571</v>
      </c>
      <c r="Z103" s="196">
        <f t="shared" si="75"/>
        <v>0.22183372183372183</v>
      </c>
      <c r="AA103" s="212">
        <f t="shared" si="56"/>
        <v>54683.350262697022</v>
      </c>
      <c r="AB103" s="212">
        <v>8815988</v>
      </c>
      <c r="AC103" s="209">
        <v>21</v>
      </c>
      <c r="AD103" s="196">
        <f t="shared" si="57"/>
        <v>8.1585081585081581E-3</v>
      </c>
      <c r="AE103" s="212">
        <f t="shared" si="58"/>
        <v>419808.95238095237</v>
      </c>
      <c r="AF103" s="224">
        <v>1943</v>
      </c>
      <c r="AG103" s="212">
        <v>42339710</v>
      </c>
      <c r="AH103" s="209">
        <v>557</v>
      </c>
      <c r="AI103" s="196">
        <f t="shared" si="76"/>
        <v>0.28667009778692742</v>
      </c>
      <c r="AJ103" s="212">
        <f t="shared" si="59"/>
        <v>76013.842010771987</v>
      </c>
      <c r="AK103" s="212">
        <v>14786236</v>
      </c>
      <c r="AL103" s="209">
        <v>36</v>
      </c>
      <c r="AM103" s="196">
        <f t="shared" si="60"/>
        <v>1.8528049408131755E-2</v>
      </c>
      <c r="AN103" s="209">
        <f t="shared" si="61"/>
        <v>410728.77777777775</v>
      </c>
      <c r="AO103" s="224">
        <v>1058</v>
      </c>
      <c r="AP103" s="212">
        <v>25039295</v>
      </c>
      <c r="AQ103" s="209">
        <v>347</v>
      </c>
      <c r="AR103" s="196">
        <f t="shared" si="77"/>
        <v>0.32797731568998112</v>
      </c>
      <c r="AS103" s="212">
        <f t="shared" si="62"/>
        <v>72159.351585014403</v>
      </c>
      <c r="AT103" s="212">
        <v>16705707</v>
      </c>
      <c r="AU103" s="209">
        <v>36</v>
      </c>
      <c r="AV103" s="196">
        <f t="shared" si="63"/>
        <v>3.4026465028355386E-2</v>
      </c>
      <c r="AW103" s="212">
        <f t="shared" si="64"/>
        <v>464047.41666666669</v>
      </c>
      <c r="AX103" s="224">
        <v>482</v>
      </c>
      <c r="AY103" s="212">
        <v>7103127</v>
      </c>
      <c r="AZ103" s="209">
        <v>159</v>
      </c>
      <c r="BA103" s="196">
        <f t="shared" si="78"/>
        <v>0.32987551867219916</v>
      </c>
      <c r="BB103" s="212">
        <f t="shared" si="65"/>
        <v>44673.75471698113</v>
      </c>
      <c r="BC103" s="212">
        <v>6197979</v>
      </c>
      <c r="BD103" s="209">
        <v>25</v>
      </c>
      <c r="BE103" s="196">
        <f t="shared" si="66"/>
        <v>5.1867219917012451E-2</v>
      </c>
      <c r="BF103" s="209">
        <f t="shared" si="67"/>
        <v>247919.16</v>
      </c>
      <c r="BG103" s="224">
        <v>158</v>
      </c>
      <c r="BH103" s="212">
        <v>1058760</v>
      </c>
      <c r="BI103" s="209">
        <v>37</v>
      </c>
      <c r="BJ103" s="196">
        <f t="shared" si="79"/>
        <v>0.23417721518987342</v>
      </c>
      <c r="BK103" s="212">
        <f t="shared" si="68"/>
        <v>28615.135135135137</v>
      </c>
      <c r="BL103" s="212">
        <v>5525203</v>
      </c>
      <c r="BM103" s="209">
        <v>10</v>
      </c>
      <c r="BN103" s="196">
        <f t="shared" si="69"/>
        <v>6.3291139240506333E-2</v>
      </c>
      <c r="BO103" s="212">
        <f t="shared" si="70"/>
        <v>552520.30000000005</v>
      </c>
      <c r="BP103" s="224">
        <f t="shared" si="42"/>
        <v>6242</v>
      </c>
      <c r="BQ103" s="212">
        <f t="shared" si="42"/>
        <v>106852860</v>
      </c>
      <c r="BR103" s="209">
        <f t="shared" si="42"/>
        <v>1677</v>
      </c>
      <c r="BS103" s="196">
        <f t="shared" si="73"/>
        <v>0.26866388977891703</v>
      </c>
      <c r="BT103" s="212">
        <f t="shared" si="43"/>
        <v>63716.672629695888</v>
      </c>
      <c r="BU103" s="212">
        <f t="shared" si="44"/>
        <v>52031113</v>
      </c>
      <c r="BV103" s="209">
        <f t="shared" si="44"/>
        <v>128</v>
      </c>
      <c r="BW103" s="196">
        <f t="shared" si="71"/>
        <v>2.0506247997436718E-2</v>
      </c>
      <c r="BX103" s="209">
        <f t="shared" si="45"/>
        <v>406493.0703125</v>
      </c>
      <c r="BY103" s="69"/>
    </row>
    <row r="104" spans="2:77" ht="13.5" customHeight="1">
      <c r="B104" s="284"/>
      <c r="C104" s="345"/>
      <c r="D104" s="53" t="s">
        <v>67</v>
      </c>
      <c r="E104" s="181">
        <v>6</v>
      </c>
      <c r="F104" s="182">
        <v>0</v>
      </c>
      <c r="G104" s="218">
        <v>0</v>
      </c>
      <c r="H104" s="198">
        <f t="shared" si="50"/>
        <v>0</v>
      </c>
      <c r="I104" s="182" t="str">
        <f t="shared" si="51"/>
        <v>-</v>
      </c>
      <c r="J104" s="182">
        <v>0</v>
      </c>
      <c r="K104" s="218">
        <v>0</v>
      </c>
      <c r="L104" s="198">
        <f t="shared" si="52"/>
        <v>0</v>
      </c>
      <c r="M104" s="182" t="str">
        <f t="shared" si="53"/>
        <v>-</v>
      </c>
      <c r="N104" s="181">
        <v>22</v>
      </c>
      <c r="O104" s="182">
        <v>87775</v>
      </c>
      <c r="P104" s="218">
        <v>6</v>
      </c>
      <c r="Q104" s="198">
        <f t="shared" si="74"/>
        <v>0.27272727272727271</v>
      </c>
      <c r="R104" s="182">
        <f t="shared" si="54"/>
        <v>14629.166666666666</v>
      </c>
      <c r="S104" s="182">
        <v>0</v>
      </c>
      <c r="T104" s="218">
        <v>0</v>
      </c>
      <c r="U104" s="198">
        <f t="shared" si="72"/>
        <v>0</v>
      </c>
      <c r="V104" s="218" t="str">
        <f t="shared" si="55"/>
        <v>-</v>
      </c>
      <c r="W104" s="181">
        <v>2874</v>
      </c>
      <c r="X104" s="182">
        <v>32677410</v>
      </c>
      <c r="Y104" s="218">
        <v>630</v>
      </c>
      <c r="Z104" s="198">
        <f t="shared" si="75"/>
        <v>0.21920668058455114</v>
      </c>
      <c r="AA104" s="182">
        <f t="shared" si="56"/>
        <v>51868.904761904763</v>
      </c>
      <c r="AB104" s="182">
        <v>8815988</v>
      </c>
      <c r="AC104" s="218">
        <v>21</v>
      </c>
      <c r="AD104" s="198">
        <f t="shared" si="57"/>
        <v>7.3068893528183713E-3</v>
      </c>
      <c r="AE104" s="182">
        <f t="shared" si="58"/>
        <v>419808.95238095237</v>
      </c>
      <c r="AF104" s="181">
        <v>2139</v>
      </c>
      <c r="AG104" s="182">
        <v>43766884</v>
      </c>
      <c r="AH104" s="218">
        <v>608</v>
      </c>
      <c r="AI104" s="198">
        <f t="shared" si="76"/>
        <v>0.28424497428705003</v>
      </c>
      <c r="AJ104" s="182">
        <f t="shared" si="59"/>
        <v>71985.006578947374</v>
      </c>
      <c r="AK104" s="182">
        <v>14786236</v>
      </c>
      <c r="AL104" s="218">
        <v>36</v>
      </c>
      <c r="AM104" s="198">
        <f t="shared" si="60"/>
        <v>1.6830294530154277E-2</v>
      </c>
      <c r="AN104" s="218">
        <f t="shared" si="61"/>
        <v>410728.77777777775</v>
      </c>
      <c r="AO104" s="181">
        <v>1131</v>
      </c>
      <c r="AP104" s="182">
        <v>25413368</v>
      </c>
      <c r="AQ104" s="218">
        <v>368</v>
      </c>
      <c r="AR104" s="198">
        <f t="shared" si="77"/>
        <v>0.32537577365163572</v>
      </c>
      <c r="AS104" s="182">
        <f t="shared" si="62"/>
        <v>69058.065217391311</v>
      </c>
      <c r="AT104" s="182">
        <v>16705707</v>
      </c>
      <c r="AU104" s="218">
        <v>36</v>
      </c>
      <c r="AV104" s="198">
        <f t="shared" si="63"/>
        <v>3.1830238726790451E-2</v>
      </c>
      <c r="AW104" s="182">
        <f t="shared" si="64"/>
        <v>464047.41666666669</v>
      </c>
      <c r="AX104" s="181">
        <v>503</v>
      </c>
      <c r="AY104" s="182">
        <v>7235104</v>
      </c>
      <c r="AZ104" s="218">
        <v>168</v>
      </c>
      <c r="BA104" s="198">
        <f t="shared" si="78"/>
        <v>0.33399602385685884</v>
      </c>
      <c r="BB104" s="182">
        <f t="shared" si="65"/>
        <v>43066.095238095237</v>
      </c>
      <c r="BC104" s="182">
        <v>6197979</v>
      </c>
      <c r="BD104" s="218">
        <v>25</v>
      </c>
      <c r="BE104" s="198">
        <f t="shared" si="66"/>
        <v>4.9701789264413522E-2</v>
      </c>
      <c r="BF104" s="218">
        <f t="shared" si="67"/>
        <v>247919.16</v>
      </c>
      <c r="BG104" s="181">
        <v>161</v>
      </c>
      <c r="BH104" s="182">
        <v>1058760</v>
      </c>
      <c r="BI104" s="218">
        <v>37</v>
      </c>
      <c r="BJ104" s="198">
        <f t="shared" si="79"/>
        <v>0.22981366459627328</v>
      </c>
      <c r="BK104" s="182">
        <f t="shared" si="68"/>
        <v>28615.135135135137</v>
      </c>
      <c r="BL104" s="182">
        <v>5525203</v>
      </c>
      <c r="BM104" s="218">
        <v>10</v>
      </c>
      <c r="BN104" s="198">
        <f t="shared" si="69"/>
        <v>6.2111801242236024E-2</v>
      </c>
      <c r="BO104" s="182">
        <f t="shared" si="70"/>
        <v>552520.30000000005</v>
      </c>
      <c r="BP104" s="181">
        <f t="shared" si="42"/>
        <v>6836</v>
      </c>
      <c r="BQ104" s="182">
        <f t="shared" si="42"/>
        <v>110239301</v>
      </c>
      <c r="BR104" s="218">
        <f t="shared" si="42"/>
        <v>1817</v>
      </c>
      <c r="BS104" s="198">
        <f t="shared" si="73"/>
        <v>0.2657987126974839</v>
      </c>
      <c r="BT104" s="182">
        <f t="shared" si="43"/>
        <v>60671.05173362686</v>
      </c>
      <c r="BU104" s="182">
        <f t="shared" si="44"/>
        <v>52031113</v>
      </c>
      <c r="BV104" s="218">
        <f t="shared" si="44"/>
        <v>128</v>
      </c>
      <c r="BW104" s="198">
        <f t="shared" si="71"/>
        <v>1.8724400234055003E-2</v>
      </c>
      <c r="BX104" s="218">
        <f t="shared" si="45"/>
        <v>406493.0703125</v>
      </c>
      <c r="BY104" s="69"/>
    </row>
    <row r="105" spans="2:77" ht="13.5" customHeight="1">
      <c r="B105" s="282">
        <v>34</v>
      </c>
      <c r="C105" s="343" t="s">
        <v>38</v>
      </c>
      <c r="D105" s="54" t="s">
        <v>329</v>
      </c>
      <c r="E105" s="175">
        <v>5</v>
      </c>
      <c r="F105" s="176">
        <v>0</v>
      </c>
      <c r="G105" s="201">
        <v>0</v>
      </c>
      <c r="H105" s="194">
        <f t="shared" si="50"/>
        <v>0</v>
      </c>
      <c r="I105" s="176" t="str">
        <f t="shared" si="51"/>
        <v>-</v>
      </c>
      <c r="J105" s="176">
        <v>0</v>
      </c>
      <c r="K105" s="201">
        <v>0</v>
      </c>
      <c r="L105" s="194">
        <f t="shared" si="52"/>
        <v>0</v>
      </c>
      <c r="M105" s="176" t="str">
        <f t="shared" si="53"/>
        <v>-</v>
      </c>
      <c r="N105" s="175">
        <v>10</v>
      </c>
      <c r="O105" s="176">
        <v>112099</v>
      </c>
      <c r="P105" s="201">
        <v>4</v>
      </c>
      <c r="Q105" s="194">
        <f t="shared" si="74"/>
        <v>0.4</v>
      </c>
      <c r="R105" s="176">
        <f t="shared" si="54"/>
        <v>28024.75</v>
      </c>
      <c r="S105" s="176">
        <v>0</v>
      </c>
      <c r="T105" s="201">
        <v>0</v>
      </c>
      <c r="U105" s="194">
        <f t="shared" si="72"/>
        <v>0</v>
      </c>
      <c r="V105" s="201" t="str">
        <f t="shared" si="55"/>
        <v>-</v>
      </c>
      <c r="W105" s="175">
        <v>1308</v>
      </c>
      <c r="X105" s="176">
        <v>17116853</v>
      </c>
      <c r="Y105" s="201">
        <v>307</v>
      </c>
      <c r="Z105" s="194">
        <f t="shared" si="75"/>
        <v>0.23470948012232415</v>
      </c>
      <c r="AA105" s="176">
        <f t="shared" si="56"/>
        <v>55755.221498371335</v>
      </c>
      <c r="AB105" s="176">
        <v>780280</v>
      </c>
      <c r="AC105" s="201">
        <v>4</v>
      </c>
      <c r="AD105" s="194">
        <f t="shared" si="57"/>
        <v>3.0581039755351682E-3</v>
      </c>
      <c r="AE105" s="176">
        <f t="shared" si="58"/>
        <v>195070</v>
      </c>
      <c r="AF105" s="175">
        <v>879</v>
      </c>
      <c r="AG105" s="176">
        <v>15304379</v>
      </c>
      <c r="AH105" s="201">
        <v>239</v>
      </c>
      <c r="AI105" s="194">
        <f t="shared" si="76"/>
        <v>0.27189988623435724</v>
      </c>
      <c r="AJ105" s="176">
        <f t="shared" si="59"/>
        <v>64035.058577405856</v>
      </c>
      <c r="AK105" s="176">
        <v>66586</v>
      </c>
      <c r="AL105" s="201">
        <v>6</v>
      </c>
      <c r="AM105" s="194">
        <f t="shared" si="60"/>
        <v>6.8259385665529011E-3</v>
      </c>
      <c r="AN105" s="201">
        <f t="shared" si="61"/>
        <v>11097.666666666666</v>
      </c>
      <c r="AO105" s="175">
        <v>451</v>
      </c>
      <c r="AP105" s="176">
        <v>10678352</v>
      </c>
      <c r="AQ105" s="201">
        <v>141</v>
      </c>
      <c r="AR105" s="194">
        <f t="shared" si="77"/>
        <v>0.31263858093126384</v>
      </c>
      <c r="AS105" s="176">
        <f t="shared" si="62"/>
        <v>75732.992907801425</v>
      </c>
      <c r="AT105" s="176">
        <v>2181730</v>
      </c>
      <c r="AU105" s="201">
        <v>5</v>
      </c>
      <c r="AV105" s="194">
        <f t="shared" si="63"/>
        <v>1.1086474501108648E-2</v>
      </c>
      <c r="AW105" s="176">
        <f t="shared" si="64"/>
        <v>436346</v>
      </c>
      <c r="AX105" s="175">
        <v>109</v>
      </c>
      <c r="AY105" s="176">
        <v>1827839</v>
      </c>
      <c r="AZ105" s="201">
        <v>45</v>
      </c>
      <c r="BA105" s="194">
        <f t="shared" si="78"/>
        <v>0.41284403669724773</v>
      </c>
      <c r="BB105" s="176">
        <f t="shared" si="65"/>
        <v>40618.644444444442</v>
      </c>
      <c r="BC105" s="176">
        <v>0</v>
      </c>
      <c r="BD105" s="201">
        <v>0</v>
      </c>
      <c r="BE105" s="194">
        <f t="shared" si="66"/>
        <v>0</v>
      </c>
      <c r="BF105" s="201" t="str">
        <f t="shared" si="67"/>
        <v>-</v>
      </c>
      <c r="BG105" s="175">
        <v>18</v>
      </c>
      <c r="BH105" s="176">
        <v>147525</v>
      </c>
      <c r="BI105" s="201">
        <v>9</v>
      </c>
      <c r="BJ105" s="194">
        <f t="shared" si="79"/>
        <v>0.5</v>
      </c>
      <c r="BK105" s="176">
        <f t="shared" si="68"/>
        <v>16391.666666666668</v>
      </c>
      <c r="BL105" s="176">
        <v>0</v>
      </c>
      <c r="BM105" s="201">
        <v>0</v>
      </c>
      <c r="BN105" s="194">
        <f t="shared" si="69"/>
        <v>0</v>
      </c>
      <c r="BO105" s="176" t="str">
        <f t="shared" si="70"/>
        <v>-</v>
      </c>
      <c r="BP105" s="175">
        <f t="shared" si="42"/>
        <v>2780</v>
      </c>
      <c r="BQ105" s="176">
        <f t="shared" si="42"/>
        <v>45187047</v>
      </c>
      <c r="BR105" s="201">
        <f t="shared" si="42"/>
        <v>745</v>
      </c>
      <c r="BS105" s="194">
        <f t="shared" si="73"/>
        <v>0.26798561151079137</v>
      </c>
      <c r="BT105" s="176">
        <f t="shared" si="43"/>
        <v>60653.754362416104</v>
      </c>
      <c r="BU105" s="176">
        <f t="shared" si="44"/>
        <v>3028596</v>
      </c>
      <c r="BV105" s="201">
        <f t="shared" si="44"/>
        <v>15</v>
      </c>
      <c r="BW105" s="194">
        <f t="shared" si="71"/>
        <v>5.3956834532374104E-3</v>
      </c>
      <c r="BX105" s="201">
        <f t="shared" si="45"/>
        <v>201906.4</v>
      </c>
      <c r="BY105" s="69"/>
    </row>
    <row r="106" spans="2:77" ht="13.5" customHeight="1">
      <c r="B106" s="283"/>
      <c r="C106" s="344"/>
      <c r="D106" s="49" t="s">
        <v>326</v>
      </c>
      <c r="E106" s="224">
        <v>81</v>
      </c>
      <c r="F106" s="212">
        <v>716261</v>
      </c>
      <c r="G106" s="209">
        <v>23</v>
      </c>
      <c r="H106" s="196">
        <f t="shared" si="50"/>
        <v>0.2839506172839506</v>
      </c>
      <c r="I106" s="212">
        <f t="shared" si="51"/>
        <v>31141.782608695652</v>
      </c>
      <c r="J106" s="212">
        <v>2374439</v>
      </c>
      <c r="K106" s="209">
        <v>2</v>
      </c>
      <c r="L106" s="196">
        <f t="shared" si="52"/>
        <v>2.4691358024691357E-2</v>
      </c>
      <c r="M106" s="212">
        <f t="shared" si="53"/>
        <v>1187219.5</v>
      </c>
      <c r="N106" s="224">
        <v>140</v>
      </c>
      <c r="O106" s="212">
        <v>8417399</v>
      </c>
      <c r="P106" s="209">
        <v>41</v>
      </c>
      <c r="Q106" s="196">
        <f t="shared" si="74"/>
        <v>0.29285714285714287</v>
      </c>
      <c r="R106" s="212">
        <f t="shared" si="54"/>
        <v>205302.41463414635</v>
      </c>
      <c r="S106" s="212">
        <v>3511586</v>
      </c>
      <c r="T106" s="209">
        <v>3</v>
      </c>
      <c r="U106" s="196">
        <f t="shared" si="72"/>
        <v>2.1428571428571429E-2</v>
      </c>
      <c r="V106" s="209">
        <f t="shared" si="55"/>
        <v>1170528.6666666667</v>
      </c>
      <c r="W106" s="224">
        <v>10123</v>
      </c>
      <c r="X106" s="212">
        <v>165382155</v>
      </c>
      <c r="Y106" s="209">
        <v>2195</v>
      </c>
      <c r="Z106" s="196">
        <f t="shared" si="75"/>
        <v>0.21683295465771016</v>
      </c>
      <c r="AA106" s="212">
        <f t="shared" si="56"/>
        <v>75344.945330296134</v>
      </c>
      <c r="AB106" s="212">
        <v>22967409</v>
      </c>
      <c r="AC106" s="209">
        <v>75</v>
      </c>
      <c r="AD106" s="196">
        <f t="shared" si="57"/>
        <v>7.408870888076657E-3</v>
      </c>
      <c r="AE106" s="212">
        <f t="shared" si="58"/>
        <v>306232.12</v>
      </c>
      <c r="AF106" s="224">
        <v>8028</v>
      </c>
      <c r="AG106" s="212">
        <v>165566699</v>
      </c>
      <c r="AH106" s="209">
        <v>2294</v>
      </c>
      <c r="AI106" s="196">
        <f t="shared" si="76"/>
        <v>0.28574987543597408</v>
      </c>
      <c r="AJ106" s="212">
        <f t="shared" si="59"/>
        <v>72173.800784655628</v>
      </c>
      <c r="AK106" s="212">
        <v>42712737</v>
      </c>
      <c r="AL106" s="209">
        <v>113</v>
      </c>
      <c r="AM106" s="196">
        <f t="shared" si="60"/>
        <v>1.4075734927752865E-2</v>
      </c>
      <c r="AN106" s="209">
        <f t="shared" si="61"/>
        <v>377988.82300884958</v>
      </c>
      <c r="AO106" s="224">
        <v>4933</v>
      </c>
      <c r="AP106" s="212">
        <v>123372221</v>
      </c>
      <c r="AQ106" s="209">
        <v>1621</v>
      </c>
      <c r="AR106" s="196">
        <f t="shared" si="77"/>
        <v>0.32860328400567607</v>
      </c>
      <c r="AS106" s="212">
        <f t="shared" si="62"/>
        <v>76108.711289327577</v>
      </c>
      <c r="AT106" s="212">
        <v>71510779</v>
      </c>
      <c r="AU106" s="209">
        <v>132</v>
      </c>
      <c r="AV106" s="196">
        <f t="shared" si="63"/>
        <v>2.6758564767889723E-2</v>
      </c>
      <c r="AW106" s="212">
        <f t="shared" si="64"/>
        <v>541748.3257575758</v>
      </c>
      <c r="AX106" s="224">
        <v>2298</v>
      </c>
      <c r="AY106" s="212">
        <v>42020084</v>
      </c>
      <c r="AZ106" s="209">
        <v>760</v>
      </c>
      <c r="BA106" s="196">
        <f t="shared" si="78"/>
        <v>0.3307223672758921</v>
      </c>
      <c r="BB106" s="212">
        <f t="shared" si="65"/>
        <v>55289.584210526315</v>
      </c>
      <c r="BC106" s="212">
        <v>53602884</v>
      </c>
      <c r="BD106" s="209">
        <v>103</v>
      </c>
      <c r="BE106" s="196">
        <f t="shared" si="66"/>
        <v>4.4821583986074845E-2</v>
      </c>
      <c r="BF106" s="209">
        <f t="shared" si="67"/>
        <v>520416.3495145631</v>
      </c>
      <c r="BG106" s="224">
        <v>793</v>
      </c>
      <c r="BH106" s="212">
        <v>11262026</v>
      </c>
      <c r="BI106" s="209">
        <v>256</v>
      </c>
      <c r="BJ106" s="196">
        <f t="shared" si="79"/>
        <v>0.32282471626733922</v>
      </c>
      <c r="BK106" s="212">
        <f t="shared" si="68"/>
        <v>43992.2890625</v>
      </c>
      <c r="BL106" s="212">
        <v>17997779</v>
      </c>
      <c r="BM106" s="209">
        <v>54</v>
      </c>
      <c r="BN106" s="196">
        <f t="shared" si="69"/>
        <v>6.8095838587641871E-2</v>
      </c>
      <c r="BO106" s="212">
        <f t="shared" si="70"/>
        <v>333292.20370370371</v>
      </c>
      <c r="BP106" s="224">
        <f t="shared" si="42"/>
        <v>26396</v>
      </c>
      <c r="BQ106" s="212">
        <f t="shared" si="42"/>
        <v>516736845</v>
      </c>
      <c r="BR106" s="209">
        <f t="shared" si="42"/>
        <v>7190</v>
      </c>
      <c r="BS106" s="196">
        <f t="shared" si="73"/>
        <v>0.27238975602363996</v>
      </c>
      <c r="BT106" s="212">
        <f t="shared" si="43"/>
        <v>71868.824061196108</v>
      </c>
      <c r="BU106" s="212">
        <f t="shared" si="44"/>
        <v>214677613</v>
      </c>
      <c r="BV106" s="209">
        <f t="shared" si="44"/>
        <v>482</v>
      </c>
      <c r="BW106" s="196">
        <f t="shared" si="71"/>
        <v>1.8260342476132747E-2</v>
      </c>
      <c r="BX106" s="209">
        <f t="shared" si="45"/>
        <v>445389.2385892116</v>
      </c>
      <c r="BY106" s="69"/>
    </row>
    <row r="107" spans="2:77" ht="13.5" customHeight="1">
      <c r="B107" s="284"/>
      <c r="C107" s="345"/>
      <c r="D107" s="53" t="s">
        <v>67</v>
      </c>
      <c r="E107" s="181">
        <v>86</v>
      </c>
      <c r="F107" s="182">
        <v>716261</v>
      </c>
      <c r="G107" s="218">
        <v>23</v>
      </c>
      <c r="H107" s="198">
        <f t="shared" si="50"/>
        <v>0.26744186046511625</v>
      </c>
      <c r="I107" s="182">
        <f t="shared" si="51"/>
        <v>31141.782608695652</v>
      </c>
      <c r="J107" s="182">
        <v>2374439</v>
      </c>
      <c r="K107" s="218">
        <v>2</v>
      </c>
      <c r="L107" s="198">
        <f t="shared" si="52"/>
        <v>2.3255813953488372E-2</v>
      </c>
      <c r="M107" s="182">
        <f t="shared" si="53"/>
        <v>1187219.5</v>
      </c>
      <c r="N107" s="181">
        <v>150</v>
      </c>
      <c r="O107" s="182">
        <v>8529498</v>
      </c>
      <c r="P107" s="218">
        <v>45</v>
      </c>
      <c r="Q107" s="198">
        <f t="shared" si="74"/>
        <v>0.3</v>
      </c>
      <c r="R107" s="182">
        <f t="shared" si="54"/>
        <v>189544.4</v>
      </c>
      <c r="S107" s="182">
        <v>3511586</v>
      </c>
      <c r="T107" s="218">
        <v>3</v>
      </c>
      <c r="U107" s="198">
        <f t="shared" si="72"/>
        <v>0.02</v>
      </c>
      <c r="V107" s="218">
        <f t="shared" si="55"/>
        <v>1170528.6666666667</v>
      </c>
      <c r="W107" s="181">
        <v>11431</v>
      </c>
      <c r="X107" s="182">
        <v>182499008</v>
      </c>
      <c r="Y107" s="218">
        <v>2502</v>
      </c>
      <c r="Z107" s="198">
        <f t="shared" si="75"/>
        <v>0.21887848832123175</v>
      </c>
      <c r="AA107" s="182">
        <f t="shared" si="56"/>
        <v>72941.250199840128</v>
      </c>
      <c r="AB107" s="182">
        <v>23747689</v>
      </c>
      <c r="AC107" s="218">
        <v>79</v>
      </c>
      <c r="AD107" s="198">
        <f t="shared" si="57"/>
        <v>6.9110314058262621E-3</v>
      </c>
      <c r="AE107" s="182">
        <f t="shared" si="58"/>
        <v>300603.65822784812</v>
      </c>
      <c r="AF107" s="181">
        <v>8907</v>
      </c>
      <c r="AG107" s="182">
        <v>180871078</v>
      </c>
      <c r="AH107" s="218">
        <v>2533</v>
      </c>
      <c r="AI107" s="198">
        <f t="shared" si="76"/>
        <v>0.28438306949590209</v>
      </c>
      <c r="AJ107" s="182">
        <f t="shared" si="59"/>
        <v>71405.873667587846</v>
      </c>
      <c r="AK107" s="182">
        <v>42779323</v>
      </c>
      <c r="AL107" s="218">
        <v>119</v>
      </c>
      <c r="AM107" s="198">
        <f t="shared" si="60"/>
        <v>1.3360278432693388E-2</v>
      </c>
      <c r="AN107" s="218">
        <f t="shared" si="61"/>
        <v>359490.10924369749</v>
      </c>
      <c r="AO107" s="181">
        <v>5384</v>
      </c>
      <c r="AP107" s="182">
        <v>134050573</v>
      </c>
      <c r="AQ107" s="218">
        <v>1762</v>
      </c>
      <c r="AR107" s="198">
        <f t="shared" si="77"/>
        <v>0.32726597325408618</v>
      </c>
      <c r="AS107" s="182">
        <f t="shared" si="62"/>
        <v>76078.645289443812</v>
      </c>
      <c r="AT107" s="182">
        <v>73692509</v>
      </c>
      <c r="AU107" s="218">
        <v>137</v>
      </c>
      <c r="AV107" s="198">
        <f t="shared" si="63"/>
        <v>2.5445765230312035E-2</v>
      </c>
      <c r="AW107" s="182">
        <f t="shared" si="64"/>
        <v>537901.52554744529</v>
      </c>
      <c r="AX107" s="181">
        <v>2407</v>
      </c>
      <c r="AY107" s="182">
        <v>43847923</v>
      </c>
      <c r="AZ107" s="218">
        <v>805</v>
      </c>
      <c r="BA107" s="198">
        <f t="shared" si="78"/>
        <v>0.33444121312837555</v>
      </c>
      <c r="BB107" s="182">
        <f t="shared" si="65"/>
        <v>54469.46956521739</v>
      </c>
      <c r="BC107" s="182">
        <v>53602884</v>
      </c>
      <c r="BD107" s="218">
        <v>103</v>
      </c>
      <c r="BE107" s="198">
        <f t="shared" si="66"/>
        <v>4.279185708350644E-2</v>
      </c>
      <c r="BF107" s="218">
        <f t="shared" si="67"/>
        <v>520416.3495145631</v>
      </c>
      <c r="BG107" s="181">
        <v>811</v>
      </c>
      <c r="BH107" s="182">
        <v>11409551</v>
      </c>
      <c r="BI107" s="218">
        <v>265</v>
      </c>
      <c r="BJ107" s="198">
        <f t="shared" si="79"/>
        <v>0.32675709001233044</v>
      </c>
      <c r="BK107" s="182">
        <f t="shared" si="68"/>
        <v>43054.909433962261</v>
      </c>
      <c r="BL107" s="182">
        <v>17997779</v>
      </c>
      <c r="BM107" s="218">
        <v>54</v>
      </c>
      <c r="BN107" s="198">
        <f t="shared" si="69"/>
        <v>6.6584463625154133E-2</v>
      </c>
      <c r="BO107" s="182">
        <f t="shared" si="70"/>
        <v>333292.20370370371</v>
      </c>
      <c r="BP107" s="181">
        <f t="shared" si="42"/>
        <v>29176</v>
      </c>
      <c r="BQ107" s="182">
        <f t="shared" si="42"/>
        <v>561923892</v>
      </c>
      <c r="BR107" s="218">
        <f t="shared" si="42"/>
        <v>7935</v>
      </c>
      <c r="BS107" s="198">
        <f t="shared" si="73"/>
        <v>0.27197011242116809</v>
      </c>
      <c r="BT107" s="182">
        <f t="shared" si="43"/>
        <v>70815.865406427227</v>
      </c>
      <c r="BU107" s="182">
        <f t="shared" si="44"/>
        <v>217706209</v>
      </c>
      <c r="BV107" s="218">
        <f t="shared" si="44"/>
        <v>497</v>
      </c>
      <c r="BW107" s="198">
        <f t="shared" si="71"/>
        <v>1.7034548944337813E-2</v>
      </c>
      <c r="BX107" s="218">
        <f t="shared" si="45"/>
        <v>438040.661971831</v>
      </c>
      <c r="BY107" s="69"/>
    </row>
    <row r="108" spans="2:77" ht="13.5" customHeight="1">
      <c r="B108" s="282">
        <v>35</v>
      </c>
      <c r="C108" s="343" t="s">
        <v>1</v>
      </c>
      <c r="D108" s="54" t="s">
        <v>329</v>
      </c>
      <c r="E108" s="175">
        <v>1</v>
      </c>
      <c r="F108" s="176">
        <v>0</v>
      </c>
      <c r="G108" s="201">
        <v>0</v>
      </c>
      <c r="H108" s="194">
        <f t="shared" si="50"/>
        <v>0</v>
      </c>
      <c r="I108" s="176" t="str">
        <f t="shared" si="51"/>
        <v>-</v>
      </c>
      <c r="J108" s="176">
        <v>0</v>
      </c>
      <c r="K108" s="201">
        <v>0</v>
      </c>
      <c r="L108" s="194">
        <f t="shared" si="52"/>
        <v>0</v>
      </c>
      <c r="M108" s="176" t="str">
        <f t="shared" si="53"/>
        <v>-</v>
      </c>
      <c r="N108" s="175">
        <v>3</v>
      </c>
      <c r="O108" s="176">
        <v>5133</v>
      </c>
      <c r="P108" s="201">
        <v>1</v>
      </c>
      <c r="Q108" s="194">
        <f t="shared" si="74"/>
        <v>0.33333333333333331</v>
      </c>
      <c r="R108" s="176">
        <f t="shared" si="54"/>
        <v>5133</v>
      </c>
      <c r="S108" s="176">
        <v>0</v>
      </c>
      <c r="T108" s="201">
        <v>0</v>
      </c>
      <c r="U108" s="194">
        <f t="shared" si="72"/>
        <v>0</v>
      </c>
      <c r="V108" s="201" t="str">
        <f t="shared" si="55"/>
        <v>-</v>
      </c>
      <c r="W108" s="175">
        <v>2724</v>
      </c>
      <c r="X108" s="176">
        <v>42122448</v>
      </c>
      <c r="Y108" s="201">
        <v>505</v>
      </c>
      <c r="Z108" s="194">
        <f t="shared" si="75"/>
        <v>0.18538913362701909</v>
      </c>
      <c r="AA108" s="176">
        <f t="shared" si="56"/>
        <v>83410.788118811877</v>
      </c>
      <c r="AB108" s="176">
        <v>1235479</v>
      </c>
      <c r="AC108" s="201">
        <v>9</v>
      </c>
      <c r="AD108" s="194">
        <f t="shared" si="57"/>
        <v>3.3039647577092512E-3</v>
      </c>
      <c r="AE108" s="176">
        <f t="shared" si="58"/>
        <v>137275.44444444444</v>
      </c>
      <c r="AF108" s="175">
        <v>2160</v>
      </c>
      <c r="AG108" s="176">
        <v>43877904</v>
      </c>
      <c r="AH108" s="201">
        <v>564</v>
      </c>
      <c r="AI108" s="194">
        <f t="shared" si="76"/>
        <v>0.26111111111111113</v>
      </c>
      <c r="AJ108" s="176">
        <f t="shared" si="59"/>
        <v>77797.702127659577</v>
      </c>
      <c r="AK108" s="176">
        <v>4183395</v>
      </c>
      <c r="AL108" s="201">
        <v>15</v>
      </c>
      <c r="AM108" s="194">
        <f t="shared" si="60"/>
        <v>6.9444444444444441E-3</v>
      </c>
      <c r="AN108" s="201">
        <f t="shared" si="61"/>
        <v>278893</v>
      </c>
      <c r="AO108" s="175">
        <v>1194</v>
      </c>
      <c r="AP108" s="176">
        <v>24217750</v>
      </c>
      <c r="AQ108" s="201">
        <v>330</v>
      </c>
      <c r="AR108" s="194">
        <f t="shared" si="77"/>
        <v>0.27638190954773867</v>
      </c>
      <c r="AS108" s="176">
        <f t="shared" si="62"/>
        <v>73387.121212121216</v>
      </c>
      <c r="AT108" s="176">
        <v>2987371</v>
      </c>
      <c r="AU108" s="201">
        <v>9</v>
      </c>
      <c r="AV108" s="194">
        <f t="shared" si="63"/>
        <v>7.537688442211055E-3</v>
      </c>
      <c r="AW108" s="176">
        <f t="shared" si="64"/>
        <v>331930.11111111112</v>
      </c>
      <c r="AX108" s="175">
        <v>357</v>
      </c>
      <c r="AY108" s="176">
        <v>3567025</v>
      </c>
      <c r="AZ108" s="201">
        <v>106</v>
      </c>
      <c r="BA108" s="194">
        <f t="shared" si="78"/>
        <v>0.2969187675070028</v>
      </c>
      <c r="BB108" s="176">
        <f t="shared" si="65"/>
        <v>33651.17924528302</v>
      </c>
      <c r="BC108" s="176">
        <v>2722004</v>
      </c>
      <c r="BD108" s="201">
        <v>6</v>
      </c>
      <c r="BE108" s="194">
        <f t="shared" si="66"/>
        <v>1.680672268907563E-2</v>
      </c>
      <c r="BF108" s="201">
        <f t="shared" si="67"/>
        <v>453667.33333333331</v>
      </c>
      <c r="BG108" s="175">
        <v>51</v>
      </c>
      <c r="BH108" s="176">
        <v>1429619</v>
      </c>
      <c r="BI108" s="201">
        <v>21</v>
      </c>
      <c r="BJ108" s="194">
        <f t="shared" si="79"/>
        <v>0.41176470588235292</v>
      </c>
      <c r="BK108" s="176">
        <f t="shared" si="68"/>
        <v>68077.095238095237</v>
      </c>
      <c r="BL108" s="176">
        <v>0</v>
      </c>
      <c r="BM108" s="201">
        <v>0</v>
      </c>
      <c r="BN108" s="194">
        <f t="shared" si="69"/>
        <v>0</v>
      </c>
      <c r="BO108" s="176" t="str">
        <f t="shared" si="70"/>
        <v>-</v>
      </c>
      <c r="BP108" s="175">
        <f t="shared" si="42"/>
        <v>6490</v>
      </c>
      <c r="BQ108" s="176">
        <f t="shared" si="42"/>
        <v>115219879</v>
      </c>
      <c r="BR108" s="201">
        <f t="shared" si="42"/>
        <v>1527</v>
      </c>
      <c r="BS108" s="194">
        <f t="shared" si="73"/>
        <v>0.23528505392912172</v>
      </c>
      <c r="BT108" s="176">
        <f t="shared" si="43"/>
        <v>75455.061558611662</v>
      </c>
      <c r="BU108" s="176">
        <f t="shared" si="44"/>
        <v>11128249</v>
      </c>
      <c r="BV108" s="201">
        <f t="shared" si="44"/>
        <v>39</v>
      </c>
      <c r="BW108" s="194">
        <f t="shared" si="71"/>
        <v>6.0092449922958396E-3</v>
      </c>
      <c r="BX108" s="201">
        <f t="shared" si="45"/>
        <v>285339.71794871794</v>
      </c>
      <c r="BY108" s="69"/>
    </row>
    <row r="109" spans="2:77" ht="13.5" customHeight="1">
      <c r="B109" s="283"/>
      <c r="C109" s="344"/>
      <c r="D109" s="49" t="s">
        <v>326</v>
      </c>
      <c r="E109" s="224">
        <v>16</v>
      </c>
      <c r="F109" s="212">
        <v>37882</v>
      </c>
      <c r="G109" s="209">
        <v>4</v>
      </c>
      <c r="H109" s="196">
        <f t="shared" si="50"/>
        <v>0.25</v>
      </c>
      <c r="I109" s="212">
        <f t="shared" si="51"/>
        <v>9470.5</v>
      </c>
      <c r="J109" s="212">
        <v>245378</v>
      </c>
      <c r="K109" s="209">
        <v>1</v>
      </c>
      <c r="L109" s="196">
        <f t="shared" si="52"/>
        <v>6.25E-2</v>
      </c>
      <c r="M109" s="212">
        <f t="shared" si="53"/>
        <v>245378</v>
      </c>
      <c r="N109" s="224">
        <v>34</v>
      </c>
      <c r="O109" s="212">
        <v>909574</v>
      </c>
      <c r="P109" s="209">
        <v>7</v>
      </c>
      <c r="Q109" s="196">
        <f t="shared" si="74"/>
        <v>0.20588235294117646</v>
      </c>
      <c r="R109" s="212">
        <f t="shared" si="54"/>
        <v>129939.14285714286</v>
      </c>
      <c r="S109" s="212">
        <v>1095569</v>
      </c>
      <c r="T109" s="209">
        <v>2</v>
      </c>
      <c r="U109" s="196">
        <f t="shared" si="72"/>
        <v>5.8823529411764705E-2</v>
      </c>
      <c r="V109" s="209">
        <f t="shared" si="55"/>
        <v>547784.5</v>
      </c>
      <c r="W109" s="224">
        <v>19991</v>
      </c>
      <c r="X109" s="212">
        <v>296654274</v>
      </c>
      <c r="Y109" s="209">
        <v>3743</v>
      </c>
      <c r="Z109" s="196">
        <f t="shared" si="75"/>
        <v>0.18723425541493671</v>
      </c>
      <c r="AA109" s="212">
        <f t="shared" si="56"/>
        <v>79255.750467539401</v>
      </c>
      <c r="AB109" s="212">
        <v>51939114</v>
      </c>
      <c r="AC109" s="209">
        <v>138</v>
      </c>
      <c r="AD109" s="196">
        <f t="shared" si="57"/>
        <v>6.9031063978790457E-3</v>
      </c>
      <c r="AE109" s="212">
        <f t="shared" si="58"/>
        <v>376370.39130434784</v>
      </c>
      <c r="AF109" s="224">
        <v>15767</v>
      </c>
      <c r="AG109" s="212">
        <v>295957053</v>
      </c>
      <c r="AH109" s="209">
        <v>3943</v>
      </c>
      <c r="AI109" s="196">
        <f t="shared" si="76"/>
        <v>0.25007927950783282</v>
      </c>
      <c r="AJ109" s="212">
        <f t="shared" si="59"/>
        <v>75058.851889424302</v>
      </c>
      <c r="AK109" s="212">
        <v>98112527</v>
      </c>
      <c r="AL109" s="209">
        <v>242</v>
      </c>
      <c r="AM109" s="196">
        <f t="shared" si="60"/>
        <v>1.5348512716433057E-2</v>
      </c>
      <c r="AN109" s="209">
        <f t="shared" si="61"/>
        <v>405423.6652892562</v>
      </c>
      <c r="AO109" s="224">
        <v>10555</v>
      </c>
      <c r="AP109" s="212">
        <v>190017814</v>
      </c>
      <c r="AQ109" s="209">
        <v>2953</v>
      </c>
      <c r="AR109" s="196">
        <f t="shared" si="77"/>
        <v>0.27977261961155853</v>
      </c>
      <c r="AS109" s="212">
        <f t="shared" si="62"/>
        <v>64347.380291229259</v>
      </c>
      <c r="AT109" s="212">
        <v>94480637</v>
      </c>
      <c r="AU109" s="209">
        <v>277</v>
      </c>
      <c r="AV109" s="196">
        <f t="shared" si="63"/>
        <v>2.6243486499289436E-2</v>
      </c>
      <c r="AW109" s="212">
        <f t="shared" si="64"/>
        <v>341085.33212996391</v>
      </c>
      <c r="AX109" s="224">
        <v>5161</v>
      </c>
      <c r="AY109" s="212">
        <v>77754701</v>
      </c>
      <c r="AZ109" s="209">
        <v>1471</v>
      </c>
      <c r="BA109" s="196">
        <f t="shared" si="78"/>
        <v>0.28502228250339079</v>
      </c>
      <c r="BB109" s="212">
        <f t="shared" si="65"/>
        <v>52858.39632902787</v>
      </c>
      <c r="BC109" s="212">
        <v>106382534</v>
      </c>
      <c r="BD109" s="209">
        <v>224</v>
      </c>
      <c r="BE109" s="196">
        <f t="shared" si="66"/>
        <v>4.3402441387328038E-2</v>
      </c>
      <c r="BF109" s="209">
        <f t="shared" si="67"/>
        <v>474922.02678571426</v>
      </c>
      <c r="BG109" s="224">
        <v>1723</v>
      </c>
      <c r="BH109" s="212">
        <v>20331715</v>
      </c>
      <c r="BI109" s="209">
        <v>450</v>
      </c>
      <c r="BJ109" s="196">
        <f t="shared" si="79"/>
        <v>0.26117237376668601</v>
      </c>
      <c r="BK109" s="212">
        <f t="shared" si="68"/>
        <v>45181.588888888888</v>
      </c>
      <c r="BL109" s="212">
        <v>57278846</v>
      </c>
      <c r="BM109" s="209">
        <v>103</v>
      </c>
      <c r="BN109" s="196">
        <f t="shared" si="69"/>
        <v>5.9779454439930352E-2</v>
      </c>
      <c r="BO109" s="212">
        <f t="shared" si="70"/>
        <v>556105.3009708738</v>
      </c>
      <c r="BP109" s="224">
        <f t="shared" si="42"/>
        <v>53247</v>
      </c>
      <c r="BQ109" s="212">
        <f t="shared" si="42"/>
        <v>881663013</v>
      </c>
      <c r="BR109" s="209">
        <f t="shared" si="42"/>
        <v>12571</v>
      </c>
      <c r="BS109" s="196">
        <f t="shared" si="73"/>
        <v>0.23608841812684284</v>
      </c>
      <c r="BT109" s="212">
        <f t="shared" si="43"/>
        <v>70134.67607986636</v>
      </c>
      <c r="BU109" s="212">
        <f t="shared" si="44"/>
        <v>409534605</v>
      </c>
      <c r="BV109" s="209">
        <f t="shared" si="44"/>
        <v>987</v>
      </c>
      <c r="BW109" s="196">
        <f t="shared" si="71"/>
        <v>1.8536255563693729E-2</v>
      </c>
      <c r="BX109" s="209">
        <f t="shared" si="45"/>
        <v>414928.67781155015</v>
      </c>
      <c r="BY109" s="69"/>
    </row>
    <row r="110" spans="2:77" ht="13.5" customHeight="1">
      <c r="B110" s="284"/>
      <c r="C110" s="345"/>
      <c r="D110" s="53" t="s">
        <v>67</v>
      </c>
      <c r="E110" s="181">
        <v>17</v>
      </c>
      <c r="F110" s="182">
        <v>37882</v>
      </c>
      <c r="G110" s="218">
        <v>4</v>
      </c>
      <c r="H110" s="198">
        <f t="shared" si="50"/>
        <v>0.23529411764705882</v>
      </c>
      <c r="I110" s="182">
        <f t="shared" si="51"/>
        <v>9470.5</v>
      </c>
      <c r="J110" s="182">
        <v>245378</v>
      </c>
      <c r="K110" s="218">
        <v>1</v>
      </c>
      <c r="L110" s="198">
        <f t="shared" si="52"/>
        <v>5.8823529411764705E-2</v>
      </c>
      <c r="M110" s="182">
        <f t="shared" si="53"/>
        <v>245378</v>
      </c>
      <c r="N110" s="181">
        <v>37</v>
      </c>
      <c r="O110" s="182">
        <v>914707</v>
      </c>
      <c r="P110" s="218">
        <v>8</v>
      </c>
      <c r="Q110" s="198">
        <f t="shared" si="74"/>
        <v>0.21621621621621623</v>
      </c>
      <c r="R110" s="182">
        <f t="shared" si="54"/>
        <v>114338.375</v>
      </c>
      <c r="S110" s="182">
        <v>1095569</v>
      </c>
      <c r="T110" s="218">
        <v>2</v>
      </c>
      <c r="U110" s="198">
        <f t="shared" si="72"/>
        <v>5.4054054054054057E-2</v>
      </c>
      <c r="V110" s="218">
        <f t="shared" si="55"/>
        <v>547784.5</v>
      </c>
      <c r="W110" s="181">
        <v>22715</v>
      </c>
      <c r="X110" s="182">
        <v>338776722</v>
      </c>
      <c r="Y110" s="218">
        <v>4248</v>
      </c>
      <c r="Z110" s="198">
        <f t="shared" si="75"/>
        <v>0.18701298701298702</v>
      </c>
      <c r="AA110" s="182">
        <f t="shared" si="56"/>
        <v>79749.69915254238</v>
      </c>
      <c r="AB110" s="182">
        <v>53174593</v>
      </c>
      <c r="AC110" s="218">
        <v>147</v>
      </c>
      <c r="AD110" s="198">
        <f t="shared" si="57"/>
        <v>6.4714946070878274E-3</v>
      </c>
      <c r="AE110" s="182">
        <f t="shared" si="58"/>
        <v>361731.92517006805</v>
      </c>
      <c r="AF110" s="181">
        <v>17927</v>
      </c>
      <c r="AG110" s="182">
        <v>339834957</v>
      </c>
      <c r="AH110" s="218">
        <v>4507</v>
      </c>
      <c r="AI110" s="198">
        <f t="shared" si="76"/>
        <v>0.25140848998717019</v>
      </c>
      <c r="AJ110" s="182">
        <f t="shared" si="59"/>
        <v>75401.587974262264</v>
      </c>
      <c r="AK110" s="182">
        <v>102295922</v>
      </c>
      <c r="AL110" s="218">
        <v>257</v>
      </c>
      <c r="AM110" s="198">
        <f t="shared" si="60"/>
        <v>1.4335917889217382E-2</v>
      </c>
      <c r="AN110" s="218">
        <f t="shared" si="61"/>
        <v>398038.60700389103</v>
      </c>
      <c r="AO110" s="181">
        <v>11749</v>
      </c>
      <c r="AP110" s="182">
        <v>214235564</v>
      </c>
      <c r="AQ110" s="218">
        <v>3283</v>
      </c>
      <c r="AR110" s="198">
        <f t="shared" si="77"/>
        <v>0.27942803642863223</v>
      </c>
      <c r="AS110" s="182">
        <f t="shared" si="62"/>
        <v>65256.035333536398</v>
      </c>
      <c r="AT110" s="182">
        <v>97468008</v>
      </c>
      <c r="AU110" s="218">
        <v>286</v>
      </c>
      <c r="AV110" s="198">
        <f t="shared" si="63"/>
        <v>2.4342497233807131E-2</v>
      </c>
      <c r="AW110" s="182">
        <f t="shared" si="64"/>
        <v>340797.23076923075</v>
      </c>
      <c r="AX110" s="181">
        <v>5518</v>
      </c>
      <c r="AY110" s="182">
        <v>81321726</v>
      </c>
      <c r="AZ110" s="218">
        <v>1577</v>
      </c>
      <c r="BA110" s="198">
        <f t="shared" si="78"/>
        <v>0.2857919536063791</v>
      </c>
      <c r="BB110" s="182">
        <f t="shared" si="65"/>
        <v>51567.359543436905</v>
      </c>
      <c r="BC110" s="182">
        <v>109104538</v>
      </c>
      <c r="BD110" s="218">
        <v>230</v>
      </c>
      <c r="BE110" s="198">
        <f t="shared" si="66"/>
        <v>4.1681768756795939E-2</v>
      </c>
      <c r="BF110" s="218">
        <f t="shared" si="67"/>
        <v>474367.55652173911</v>
      </c>
      <c r="BG110" s="181">
        <v>1774</v>
      </c>
      <c r="BH110" s="182">
        <v>21761334</v>
      </c>
      <c r="BI110" s="218">
        <v>471</v>
      </c>
      <c r="BJ110" s="198">
        <f t="shared" si="79"/>
        <v>0.26550169109357385</v>
      </c>
      <c r="BK110" s="182">
        <f t="shared" si="68"/>
        <v>46202.407643312101</v>
      </c>
      <c r="BL110" s="182">
        <v>57278846</v>
      </c>
      <c r="BM110" s="218">
        <v>103</v>
      </c>
      <c r="BN110" s="198">
        <f t="shared" si="69"/>
        <v>5.8060879368658398E-2</v>
      </c>
      <c r="BO110" s="182">
        <f t="shared" si="70"/>
        <v>556105.3009708738</v>
      </c>
      <c r="BP110" s="181">
        <f t="shared" si="42"/>
        <v>59737</v>
      </c>
      <c r="BQ110" s="182">
        <f t="shared" si="42"/>
        <v>996882892</v>
      </c>
      <c r="BR110" s="218">
        <f t="shared" si="42"/>
        <v>14098</v>
      </c>
      <c r="BS110" s="198">
        <f t="shared" si="73"/>
        <v>0.23600113832298242</v>
      </c>
      <c r="BT110" s="182">
        <f t="shared" si="43"/>
        <v>70710.944247410982</v>
      </c>
      <c r="BU110" s="182">
        <f t="shared" si="44"/>
        <v>420662854</v>
      </c>
      <c r="BV110" s="218">
        <f t="shared" si="44"/>
        <v>1026</v>
      </c>
      <c r="BW110" s="198">
        <f t="shared" si="71"/>
        <v>1.7175284999246698E-2</v>
      </c>
      <c r="BX110" s="218">
        <f t="shared" si="45"/>
        <v>410002.78167641326</v>
      </c>
      <c r="BY110" s="69"/>
    </row>
    <row r="111" spans="2:77" ht="13.5" customHeight="1">
      <c r="B111" s="282">
        <v>36</v>
      </c>
      <c r="C111" s="343" t="s">
        <v>2</v>
      </c>
      <c r="D111" s="54" t="s">
        <v>329</v>
      </c>
      <c r="E111" s="175">
        <v>1</v>
      </c>
      <c r="F111" s="176">
        <v>0</v>
      </c>
      <c r="G111" s="201">
        <v>0</v>
      </c>
      <c r="H111" s="194">
        <f t="shared" si="50"/>
        <v>0</v>
      </c>
      <c r="I111" s="176" t="str">
        <f t="shared" si="51"/>
        <v>-</v>
      </c>
      <c r="J111" s="176">
        <v>0</v>
      </c>
      <c r="K111" s="201">
        <v>0</v>
      </c>
      <c r="L111" s="194">
        <f t="shared" si="52"/>
        <v>0</v>
      </c>
      <c r="M111" s="176" t="str">
        <f t="shared" si="53"/>
        <v>-</v>
      </c>
      <c r="N111" s="175">
        <v>2</v>
      </c>
      <c r="O111" s="176">
        <v>4011</v>
      </c>
      <c r="P111" s="201">
        <v>1</v>
      </c>
      <c r="Q111" s="194">
        <f t="shared" si="74"/>
        <v>0.5</v>
      </c>
      <c r="R111" s="176">
        <f t="shared" si="54"/>
        <v>4011</v>
      </c>
      <c r="S111" s="176">
        <v>0</v>
      </c>
      <c r="T111" s="201">
        <v>0</v>
      </c>
      <c r="U111" s="194">
        <f t="shared" si="72"/>
        <v>0</v>
      </c>
      <c r="V111" s="201" t="str">
        <f t="shared" si="55"/>
        <v>-</v>
      </c>
      <c r="W111" s="175">
        <v>823</v>
      </c>
      <c r="X111" s="176">
        <v>12172127</v>
      </c>
      <c r="Y111" s="201">
        <v>184</v>
      </c>
      <c r="Z111" s="194">
        <f t="shared" si="75"/>
        <v>0.22357229647630619</v>
      </c>
      <c r="AA111" s="176">
        <f t="shared" si="56"/>
        <v>66152.864130434784</v>
      </c>
      <c r="AB111" s="176">
        <v>274446</v>
      </c>
      <c r="AC111" s="201">
        <v>2</v>
      </c>
      <c r="AD111" s="194">
        <f t="shared" si="57"/>
        <v>2.4301336573511541E-3</v>
      </c>
      <c r="AE111" s="176">
        <f t="shared" si="58"/>
        <v>137223</v>
      </c>
      <c r="AF111" s="175">
        <v>532</v>
      </c>
      <c r="AG111" s="176">
        <v>6605739</v>
      </c>
      <c r="AH111" s="201">
        <v>150</v>
      </c>
      <c r="AI111" s="194">
        <f t="shared" si="76"/>
        <v>0.28195488721804512</v>
      </c>
      <c r="AJ111" s="176">
        <f t="shared" si="59"/>
        <v>44038.26</v>
      </c>
      <c r="AK111" s="176">
        <v>1247525</v>
      </c>
      <c r="AL111" s="201">
        <v>4</v>
      </c>
      <c r="AM111" s="194">
        <f t="shared" si="60"/>
        <v>7.5187969924812026E-3</v>
      </c>
      <c r="AN111" s="201">
        <f t="shared" si="61"/>
        <v>311881.25</v>
      </c>
      <c r="AO111" s="175">
        <v>295</v>
      </c>
      <c r="AP111" s="176">
        <v>3129759</v>
      </c>
      <c r="AQ111" s="201">
        <v>94</v>
      </c>
      <c r="AR111" s="194">
        <f t="shared" si="77"/>
        <v>0.31864406779661014</v>
      </c>
      <c r="AS111" s="176">
        <f t="shared" si="62"/>
        <v>33295.308510638301</v>
      </c>
      <c r="AT111" s="176">
        <v>487905</v>
      </c>
      <c r="AU111" s="201">
        <v>1</v>
      </c>
      <c r="AV111" s="194">
        <f t="shared" si="63"/>
        <v>3.3898305084745762E-3</v>
      </c>
      <c r="AW111" s="176">
        <f t="shared" si="64"/>
        <v>487905</v>
      </c>
      <c r="AX111" s="175">
        <v>91</v>
      </c>
      <c r="AY111" s="176">
        <v>1001122</v>
      </c>
      <c r="AZ111" s="201">
        <v>39</v>
      </c>
      <c r="BA111" s="194">
        <f t="shared" si="78"/>
        <v>0.42857142857142855</v>
      </c>
      <c r="BB111" s="176">
        <f t="shared" si="65"/>
        <v>25669.794871794871</v>
      </c>
      <c r="BC111" s="176">
        <v>791479</v>
      </c>
      <c r="BD111" s="201">
        <v>2</v>
      </c>
      <c r="BE111" s="194">
        <f t="shared" si="66"/>
        <v>2.197802197802198E-2</v>
      </c>
      <c r="BF111" s="201">
        <f t="shared" si="67"/>
        <v>395739.5</v>
      </c>
      <c r="BG111" s="175">
        <v>16</v>
      </c>
      <c r="BH111" s="176">
        <v>1052441</v>
      </c>
      <c r="BI111" s="201">
        <v>5</v>
      </c>
      <c r="BJ111" s="194">
        <f t="shared" si="79"/>
        <v>0.3125</v>
      </c>
      <c r="BK111" s="176">
        <f t="shared" si="68"/>
        <v>210488.2</v>
      </c>
      <c r="BL111" s="176">
        <v>15419</v>
      </c>
      <c r="BM111" s="201">
        <v>1</v>
      </c>
      <c r="BN111" s="194">
        <f t="shared" si="69"/>
        <v>6.25E-2</v>
      </c>
      <c r="BO111" s="176">
        <f t="shared" si="70"/>
        <v>15419</v>
      </c>
      <c r="BP111" s="175">
        <f t="shared" si="42"/>
        <v>1760</v>
      </c>
      <c r="BQ111" s="176">
        <f t="shared" si="42"/>
        <v>23965199</v>
      </c>
      <c r="BR111" s="201">
        <f t="shared" si="42"/>
        <v>473</v>
      </c>
      <c r="BS111" s="194">
        <f t="shared" si="73"/>
        <v>0.26874999999999999</v>
      </c>
      <c r="BT111" s="176">
        <f t="shared" si="43"/>
        <v>50666.382663847777</v>
      </c>
      <c r="BU111" s="176">
        <f t="shared" si="44"/>
        <v>2816774</v>
      </c>
      <c r="BV111" s="201">
        <f t="shared" si="44"/>
        <v>10</v>
      </c>
      <c r="BW111" s="194">
        <f t="shared" si="71"/>
        <v>5.681818181818182E-3</v>
      </c>
      <c r="BX111" s="201">
        <f t="shared" si="45"/>
        <v>281677.40000000002</v>
      </c>
      <c r="BY111" s="69"/>
    </row>
    <row r="112" spans="2:77" ht="13.5" customHeight="1">
      <c r="B112" s="283"/>
      <c r="C112" s="344"/>
      <c r="D112" s="49" t="s">
        <v>326</v>
      </c>
      <c r="E112" s="224">
        <v>28</v>
      </c>
      <c r="F112" s="212">
        <v>172903</v>
      </c>
      <c r="G112" s="209">
        <v>8</v>
      </c>
      <c r="H112" s="196">
        <f t="shared" si="50"/>
        <v>0.2857142857142857</v>
      </c>
      <c r="I112" s="212">
        <f t="shared" si="51"/>
        <v>21612.875</v>
      </c>
      <c r="J112" s="212">
        <v>0</v>
      </c>
      <c r="K112" s="209">
        <v>0</v>
      </c>
      <c r="L112" s="196">
        <f t="shared" si="52"/>
        <v>0</v>
      </c>
      <c r="M112" s="212" t="str">
        <f t="shared" si="53"/>
        <v>-</v>
      </c>
      <c r="N112" s="224">
        <v>47</v>
      </c>
      <c r="O112" s="212">
        <v>606382</v>
      </c>
      <c r="P112" s="209">
        <v>16</v>
      </c>
      <c r="Q112" s="196">
        <f t="shared" si="74"/>
        <v>0.34042553191489361</v>
      </c>
      <c r="R112" s="212">
        <f t="shared" si="54"/>
        <v>37898.875</v>
      </c>
      <c r="S112" s="212">
        <v>57033</v>
      </c>
      <c r="T112" s="209">
        <v>1</v>
      </c>
      <c r="U112" s="196">
        <f t="shared" si="72"/>
        <v>2.1276595744680851E-2</v>
      </c>
      <c r="V112" s="209">
        <f t="shared" si="55"/>
        <v>57033</v>
      </c>
      <c r="W112" s="224">
        <v>5517</v>
      </c>
      <c r="X112" s="212">
        <v>81436214</v>
      </c>
      <c r="Y112" s="209">
        <v>1093</v>
      </c>
      <c r="Z112" s="196">
        <f t="shared" si="75"/>
        <v>0.19811491752764182</v>
      </c>
      <c r="AA112" s="212">
        <f t="shared" si="56"/>
        <v>74507.057639524239</v>
      </c>
      <c r="AB112" s="212">
        <v>7468233</v>
      </c>
      <c r="AC112" s="209">
        <v>35</v>
      </c>
      <c r="AD112" s="196">
        <f t="shared" si="57"/>
        <v>6.3440275512053656E-3</v>
      </c>
      <c r="AE112" s="212">
        <f t="shared" si="58"/>
        <v>213378.08571428573</v>
      </c>
      <c r="AF112" s="224">
        <v>4310</v>
      </c>
      <c r="AG112" s="212">
        <v>60958434</v>
      </c>
      <c r="AH112" s="209">
        <v>1079</v>
      </c>
      <c r="AI112" s="196">
        <f t="shared" si="76"/>
        <v>0.25034802784222737</v>
      </c>
      <c r="AJ112" s="212">
        <f t="shared" si="59"/>
        <v>56495.304911955514</v>
      </c>
      <c r="AK112" s="212">
        <v>27287211</v>
      </c>
      <c r="AL112" s="209">
        <v>67</v>
      </c>
      <c r="AM112" s="196">
        <f t="shared" si="60"/>
        <v>1.5545243619489559E-2</v>
      </c>
      <c r="AN112" s="209">
        <f t="shared" si="61"/>
        <v>407271.80597014923</v>
      </c>
      <c r="AO112" s="224">
        <v>2935</v>
      </c>
      <c r="AP112" s="212">
        <v>60847592</v>
      </c>
      <c r="AQ112" s="209">
        <v>892</v>
      </c>
      <c r="AR112" s="196">
        <f t="shared" si="77"/>
        <v>0.30391822827938669</v>
      </c>
      <c r="AS112" s="212">
        <f t="shared" si="62"/>
        <v>68214.789237668156</v>
      </c>
      <c r="AT112" s="212">
        <v>31013159</v>
      </c>
      <c r="AU112" s="209">
        <v>85</v>
      </c>
      <c r="AV112" s="196">
        <f t="shared" si="63"/>
        <v>2.8960817717206135E-2</v>
      </c>
      <c r="AW112" s="212">
        <f t="shared" si="64"/>
        <v>364860.69411764707</v>
      </c>
      <c r="AX112" s="224">
        <v>1533</v>
      </c>
      <c r="AY112" s="212">
        <v>20155521</v>
      </c>
      <c r="AZ112" s="209">
        <v>474</v>
      </c>
      <c r="BA112" s="196">
        <f t="shared" si="78"/>
        <v>0.30919765166340507</v>
      </c>
      <c r="BB112" s="212">
        <f t="shared" si="65"/>
        <v>42522.196202531646</v>
      </c>
      <c r="BC112" s="212">
        <v>34085357</v>
      </c>
      <c r="BD112" s="209">
        <v>70</v>
      </c>
      <c r="BE112" s="196">
        <f t="shared" si="66"/>
        <v>4.5662100456621002E-2</v>
      </c>
      <c r="BF112" s="209">
        <f t="shared" si="67"/>
        <v>486933.67142857146</v>
      </c>
      <c r="BG112" s="224">
        <v>569</v>
      </c>
      <c r="BH112" s="212">
        <v>6235673</v>
      </c>
      <c r="BI112" s="209">
        <v>133</v>
      </c>
      <c r="BJ112" s="196">
        <f t="shared" si="79"/>
        <v>0.23374340949033393</v>
      </c>
      <c r="BK112" s="212">
        <f t="shared" si="68"/>
        <v>46884.759398496244</v>
      </c>
      <c r="BL112" s="212">
        <v>23572867</v>
      </c>
      <c r="BM112" s="209">
        <v>43</v>
      </c>
      <c r="BN112" s="196">
        <f t="shared" si="69"/>
        <v>7.5571177504393669E-2</v>
      </c>
      <c r="BO112" s="212">
        <f t="shared" si="70"/>
        <v>548206.20930232562</v>
      </c>
      <c r="BP112" s="224">
        <f t="shared" si="42"/>
        <v>14939</v>
      </c>
      <c r="BQ112" s="212">
        <f t="shared" si="42"/>
        <v>230412719</v>
      </c>
      <c r="BR112" s="209">
        <f t="shared" si="42"/>
        <v>3695</v>
      </c>
      <c r="BS112" s="196">
        <f t="shared" si="73"/>
        <v>0.24733917932927238</v>
      </c>
      <c r="BT112" s="212">
        <f t="shared" si="43"/>
        <v>62357.975372124492</v>
      </c>
      <c r="BU112" s="212">
        <f t="shared" si="44"/>
        <v>123483860</v>
      </c>
      <c r="BV112" s="209">
        <f t="shared" si="44"/>
        <v>301</v>
      </c>
      <c r="BW112" s="196">
        <f t="shared" si="71"/>
        <v>2.0148604324251959E-2</v>
      </c>
      <c r="BX112" s="209">
        <f t="shared" si="45"/>
        <v>410245.38205980067</v>
      </c>
      <c r="BY112" s="69"/>
    </row>
    <row r="113" spans="2:77" ht="13.5" customHeight="1">
      <c r="B113" s="284"/>
      <c r="C113" s="345"/>
      <c r="D113" s="53" t="s">
        <v>67</v>
      </c>
      <c r="E113" s="181">
        <v>29</v>
      </c>
      <c r="F113" s="182">
        <v>172903</v>
      </c>
      <c r="G113" s="218">
        <v>8</v>
      </c>
      <c r="H113" s="198">
        <f t="shared" si="50"/>
        <v>0.27586206896551724</v>
      </c>
      <c r="I113" s="182">
        <f t="shared" si="51"/>
        <v>21612.875</v>
      </c>
      <c r="J113" s="182">
        <v>0</v>
      </c>
      <c r="K113" s="218">
        <v>0</v>
      </c>
      <c r="L113" s="198">
        <f t="shared" si="52"/>
        <v>0</v>
      </c>
      <c r="M113" s="182" t="str">
        <f t="shared" si="53"/>
        <v>-</v>
      </c>
      <c r="N113" s="181">
        <v>49</v>
      </c>
      <c r="O113" s="182">
        <v>610393</v>
      </c>
      <c r="P113" s="218">
        <v>17</v>
      </c>
      <c r="Q113" s="198">
        <f t="shared" si="74"/>
        <v>0.34693877551020408</v>
      </c>
      <c r="R113" s="182">
        <f t="shared" si="54"/>
        <v>35905.470588235294</v>
      </c>
      <c r="S113" s="182">
        <v>57033</v>
      </c>
      <c r="T113" s="218">
        <v>1</v>
      </c>
      <c r="U113" s="198">
        <f t="shared" si="72"/>
        <v>2.0408163265306121E-2</v>
      </c>
      <c r="V113" s="218">
        <f t="shared" si="55"/>
        <v>57033</v>
      </c>
      <c r="W113" s="181">
        <v>6340</v>
      </c>
      <c r="X113" s="182">
        <v>93608341</v>
      </c>
      <c r="Y113" s="218">
        <v>1277</v>
      </c>
      <c r="Z113" s="198">
        <f t="shared" si="75"/>
        <v>0.20141955835962144</v>
      </c>
      <c r="AA113" s="182">
        <f t="shared" si="56"/>
        <v>73303.321064996082</v>
      </c>
      <c r="AB113" s="182">
        <v>7742679</v>
      </c>
      <c r="AC113" s="218">
        <v>37</v>
      </c>
      <c r="AD113" s="198">
        <f t="shared" si="57"/>
        <v>5.8359621451104099E-3</v>
      </c>
      <c r="AE113" s="182">
        <f t="shared" si="58"/>
        <v>209261.59459459459</v>
      </c>
      <c r="AF113" s="181">
        <v>4842</v>
      </c>
      <c r="AG113" s="182">
        <v>67564173</v>
      </c>
      <c r="AH113" s="218">
        <v>1229</v>
      </c>
      <c r="AI113" s="198">
        <f t="shared" si="76"/>
        <v>0.25382073523337462</v>
      </c>
      <c r="AJ113" s="182">
        <f t="shared" si="59"/>
        <v>54974.917005695686</v>
      </c>
      <c r="AK113" s="182">
        <v>28534736</v>
      </c>
      <c r="AL113" s="218">
        <v>71</v>
      </c>
      <c r="AM113" s="198">
        <f t="shared" si="60"/>
        <v>1.466336224700537E-2</v>
      </c>
      <c r="AN113" s="218">
        <f t="shared" si="61"/>
        <v>401897.69014084508</v>
      </c>
      <c r="AO113" s="181">
        <v>3230</v>
      </c>
      <c r="AP113" s="182">
        <v>63977351</v>
      </c>
      <c r="AQ113" s="218">
        <v>986</v>
      </c>
      <c r="AR113" s="198">
        <f t="shared" si="77"/>
        <v>0.30526315789473685</v>
      </c>
      <c r="AS113" s="182">
        <f t="shared" si="62"/>
        <v>64885.751521298174</v>
      </c>
      <c r="AT113" s="182">
        <v>31501064</v>
      </c>
      <c r="AU113" s="218">
        <v>86</v>
      </c>
      <c r="AV113" s="198">
        <f t="shared" si="63"/>
        <v>2.6625386996904025E-2</v>
      </c>
      <c r="AW113" s="182">
        <f t="shared" si="64"/>
        <v>366291.4418604651</v>
      </c>
      <c r="AX113" s="181">
        <v>1624</v>
      </c>
      <c r="AY113" s="182">
        <v>21156643</v>
      </c>
      <c r="AZ113" s="218">
        <v>513</v>
      </c>
      <c r="BA113" s="198">
        <f t="shared" si="78"/>
        <v>0.31588669950738918</v>
      </c>
      <c r="BB113" s="182">
        <f t="shared" si="65"/>
        <v>41241.019493177388</v>
      </c>
      <c r="BC113" s="182">
        <v>34876836</v>
      </c>
      <c r="BD113" s="218">
        <v>72</v>
      </c>
      <c r="BE113" s="198">
        <f t="shared" si="66"/>
        <v>4.4334975369458129E-2</v>
      </c>
      <c r="BF113" s="218">
        <f t="shared" si="67"/>
        <v>484400.5</v>
      </c>
      <c r="BG113" s="181">
        <v>585</v>
      </c>
      <c r="BH113" s="182">
        <v>7288114</v>
      </c>
      <c r="BI113" s="218">
        <v>138</v>
      </c>
      <c r="BJ113" s="198">
        <f t="shared" si="79"/>
        <v>0.23589743589743589</v>
      </c>
      <c r="BK113" s="182">
        <f t="shared" si="68"/>
        <v>52812.420289855072</v>
      </c>
      <c r="BL113" s="182">
        <v>23588286</v>
      </c>
      <c r="BM113" s="218">
        <v>44</v>
      </c>
      <c r="BN113" s="198">
        <f t="shared" si="69"/>
        <v>7.521367521367521E-2</v>
      </c>
      <c r="BO113" s="182">
        <f t="shared" si="70"/>
        <v>536097.40909090906</v>
      </c>
      <c r="BP113" s="181">
        <f t="shared" si="42"/>
        <v>16699</v>
      </c>
      <c r="BQ113" s="182">
        <f t="shared" si="42"/>
        <v>254377918</v>
      </c>
      <c r="BR113" s="218">
        <f t="shared" si="42"/>
        <v>4168</v>
      </c>
      <c r="BS113" s="198">
        <f t="shared" si="73"/>
        <v>0.24959578417869333</v>
      </c>
      <c r="BT113" s="182">
        <f t="shared" si="43"/>
        <v>61031.170345489445</v>
      </c>
      <c r="BU113" s="182">
        <f t="shared" si="44"/>
        <v>126300634</v>
      </c>
      <c r="BV113" s="218">
        <f t="shared" si="44"/>
        <v>311</v>
      </c>
      <c r="BW113" s="198">
        <f t="shared" si="71"/>
        <v>1.8623869692795975E-2</v>
      </c>
      <c r="BX113" s="218">
        <f t="shared" si="45"/>
        <v>406111.36334405147</v>
      </c>
      <c r="BY113" s="69"/>
    </row>
    <row r="114" spans="2:77" ht="13.5" customHeight="1">
      <c r="B114" s="282">
        <v>37</v>
      </c>
      <c r="C114" s="343" t="s">
        <v>3</v>
      </c>
      <c r="D114" s="54" t="s">
        <v>329</v>
      </c>
      <c r="E114" s="175">
        <v>2</v>
      </c>
      <c r="F114" s="176">
        <v>0</v>
      </c>
      <c r="G114" s="201">
        <v>0</v>
      </c>
      <c r="H114" s="194">
        <f t="shared" si="50"/>
        <v>0</v>
      </c>
      <c r="I114" s="176" t="str">
        <f t="shared" si="51"/>
        <v>-</v>
      </c>
      <c r="J114" s="176">
        <v>0</v>
      </c>
      <c r="K114" s="201">
        <v>0</v>
      </c>
      <c r="L114" s="194">
        <f t="shared" si="52"/>
        <v>0</v>
      </c>
      <c r="M114" s="176" t="str">
        <f t="shared" si="53"/>
        <v>-</v>
      </c>
      <c r="N114" s="175">
        <v>6</v>
      </c>
      <c r="O114" s="176">
        <v>70553</v>
      </c>
      <c r="P114" s="201">
        <v>3</v>
      </c>
      <c r="Q114" s="194">
        <f t="shared" si="74"/>
        <v>0.5</v>
      </c>
      <c r="R114" s="176">
        <f t="shared" si="54"/>
        <v>23517.666666666668</v>
      </c>
      <c r="S114" s="176">
        <v>0</v>
      </c>
      <c r="T114" s="201">
        <v>0</v>
      </c>
      <c r="U114" s="194">
        <f t="shared" si="72"/>
        <v>0</v>
      </c>
      <c r="V114" s="201" t="str">
        <f t="shared" si="55"/>
        <v>-</v>
      </c>
      <c r="W114" s="175">
        <v>4081</v>
      </c>
      <c r="X114" s="176">
        <v>44945566</v>
      </c>
      <c r="Y114" s="201">
        <v>722</v>
      </c>
      <c r="Z114" s="194">
        <f t="shared" si="75"/>
        <v>0.17691742220044107</v>
      </c>
      <c r="AA114" s="176">
        <f t="shared" si="56"/>
        <v>62251.476454293632</v>
      </c>
      <c r="AB114" s="176">
        <v>4912400</v>
      </c>
      <c r="AC114" s="201">
        <v>19</v>
      </c>
      <c r="AD114" s="194">
        <f t="shared" si="57"/>
        <v>4.6557216368537119E-3</v>
      </c>
      <c r="AE114" s="176">
        <f t="shared" si="58"/>
        <v>258547.36842105264</v>
      </c>
      <c r="AF114" s="175">
        <v>2726</v>
      </c>
      <c r="AG114" s="176">
        <v>42404914</v>
      </c>
      <c r="AH114" s="201">
        <v>659</v>
      </c>
      <c r="AI114" s="194">
        <f t="shared" si="76"/>
        <v>0.24174614820249449</v>
      </c>
      <c r="AJ114" s="176">
        <f t="shared" si="59"/>
        <v>64347.365705614568</v>
      </c>
      <c r="AK114" s="176">
        <v>1850132</v>
      </c>
      <c r="AL114" s="201">
        <v>18</v>
      </c>
      <c r="AM114" s="194">
        <f t="shared" si="60"/>
        <v>6.6030814380044021E-3</v>
      </c>
      <c r="AN114" s="201">
        <f t="shared" si="61"/>
        <v>102785.11111111111</v>
      </c>
      <c r="AO114" s="175">
        <v>1315</v>
      </c>
      <c r="AP114" s="176">
        <v>22991844</v>
      </c>
      <c r="AQ114" s="201">
        <v>379</v>
      </c>
      <c r="AR114" s="194">
        <f t="shared" si="77"/>
        <v>0.28821292775665397</v>
      </c>
      <c r="AS114" s="176">
        <f t="shared" si="62"/>
        <v>60664.496042216357</v>
      </c>
      <c r="AT114" s="176">
        <v>15637109</v>
      </c>
      <c r="AU114" s="201">
        <v>21</v>
      </c>
      <c r="AV114" s="194">
        <f t="shared" si="63"/>
        <v>1.596958174904943E-2</v>
      </c>
      <c r="AW114" s="176">
        <f t="shared" si="64"/>
        <v>744624.23809523811</v>
      </c>
      <c r="AX114" s="175">
        <v>424</v>
      </c>
      <c r="AY114" s="176">
        <v>5316753</v>
      </c>
      <c r="AZ114" s="201">
        <v>138</v>
      </c>
      <c r="BA114" s="194">
        <f t="shared" si="78"/>
        <v>0.32547169811320753</v>
      </c>
      <c r="BB114" s="176">
        <f t="shared" si="65"/>
        <v>38527.195652173912</v>
      </c>
      <c r="BC114" s="176">
        <v>2458788</v>
      </c>
      <c r="BD114" s="201">
        <v>10</v>
      </c>
      <c r="BE114" s="194">
        <f t="shared" si="66"/>
        <v>2.358490566037736E-2</v>
      </c>
      <c r="BF114" s="201">
        <f t="shared" si="67"/>
        <v>245878.8</v>
      </c>
      <c r="BG114" s="175">
        <v>55</v>
      </c>
      <c r="BH114" s="176">
        <v>577961</v>
      </c>
      <c r="BI114" s="201">
        <v>20</v>
      </c>
      <c r="BJ114" s="194">
        <f t="shared" si="79"/>
        <v>0.36363636363636365</v>
      </c>
      <c r="BK114" s="176">
        <f t="shared" si="68"/>
        <v>28898.05</v>
      </c>
      <c r="BL114" s="176">
        <v>604665</v>
      </c>
      <c r="BM114" s="201">
        <v>1</v>
      </c>
      <c r="BN114" s="194">
        <f t="shared" si="69"/>
        <v>1.8181818181818181E-2</v>
      </c>
      <c r="BO114" s="176">
        <f t="shared" si="70"/>
        <v>604665</v>
      </c>
      <c r="BP114" s="175">
        <f t="shared" si="42"/>
        <v>8609</v>
      </c>
      <c r="BQ114" s="176">
        <f t="shared" si="42"/>
        <v>116307591</v>
      </c>
      <c r="BR114" s="201">
        <f t="shared" si="42"/>
        <v>1921</v>
      </c>
      <c r="BS114" s="194">
        <f t="shared" si="73"/>
        <v>0.22313857590893252</v>
      </c>
      <c r="BT114" s="176">
        <f t="shared" si="43"/>
        <v>60545.336283185839</v>
      </c>
      <c r="BU114" s="176">
        <f t="shared" si="44"/>
        <v>25463094</v>
      </c>
      <c r="BV114" s="201">
        <f t="shared" si="44"/>
        <v>69</v>
      </c>
      <c r="BW114" s="194">
        <f t="shared" si="71"/>
        <v>8.0148681612266237E-3</v>
      </c>
      <c r="BX114" s="201">
        <f t="shared" si="45"/>
        <v>369030.34782608697</v>
      </c>
      <c r="BY114" s="69"/>
    </row>
    <row r="115" spans="2:77" ht="13.5" customHeight="1">
      <c r="B115" s="283"/>
      <c r="C115" s="344"/>
      <c r="D115" s="49" t="s">
        <v>326</v>
      </c>
      <c r="E115" s="224">
        <v>20</v>
      </c>
      <c r="F115" s="212">
        <v>80102</v>
      </c>
      <c r="G115" s="209">
        <v>6</v>
      </c>
      <c r="H115" s="196">
        <f t="shared" si="50"/>
        <v>0.3</v>
      </c>
      <c r="I115" s="212">
        <f t="shared" si="51"/>
        <v>13350.333333333334</v>
      </c>
      <c r="J115" s="212">
        <v>711069</v>
      </c>
      <c r="K115" s="209">
        <v>1</v>
      </c>
      <c r="L115" s="196">
        <f t="shared" si="52"/>
        <v>0.05</v>
      </c>
      <c r="M115" s="212">
        <f t="shared" si="53"/>
        <v>711069</v>
      </c>
      <c r="N115" s="224">
        <v>48</v>
      </c>
      <c r="O115" s="212">
        <v>1236334</v>
      </c>
      <c r="P115" s="209">
        <v>10</v>
      </c>
      <c r="Q115" s="196">
        <f t="shared" si="74"/>
        <v>0.20833333333333334</v>
      </c>
      <c r="R115" s="212">
        <f t="shared" si="54"/>
        <v>123633.4</v>
      </c>
      <c r="S115" s="212">
        <v>0</v>
      </c>
      <c r="T115" s="209">
        <v>0</v>
      </c>
      <c r="U115" s="196">
        <f t="shared" si="72"/>
        <v>0</v>
      </c>
      <c r="V115" s="209" t="str">
        <f t="shared" si="55"/>
        <v>-</v>
      </c>
      <c r="W115" s="224">
        <v>16644</v>
      </c>
      <c r="X115" s="212">
        <v>221555736</v>
      </c>
      <c r="Y115" s="209">
        <v>3178</v>
      </c>
      <c r="Z115" s="196">
        <f t="shared" si="75"/>
        <v>0.19093967796202835</v>
      </c>
      <c r="AA115" s="212">
        <f t="shared" si="56"/>
        <v>69715.461296412832</v>
      </c>
      <c r="AB115" s="212">
        <v>62294669</v>
      </c>
      <c r="AC115" s="209">
        <v>179</v>
      </c>
      <c r="AD115" s="196">
        <f t="shared" si="57"/>
        <v>1.0754626291756789E-2</v>
      </c>
      <c r="AE115" s="212">
        <f t="shared" si="58"/>
        <v>348014.91061452514</v>
      </c>
      <c r="AF115" s="224">
        <v>12597</v>
      </c>
      <c r="AG115" s="212">
        <v>248874979</v>
      </c>
      <c r="AH115" s="209">
        <v>3167</v>
      </c>
      <c r="AI115" s="196">
        <f t="shared" si="76"/>
        <v>0.25140906565055171</v>
      </c>
      <c r="AJ115" s="212">
        <f t="shared" si="59"/>
        <v>78583.82664982634</v>
      </c>
      <c r="AK115" s="212">
        <v>98957402</v>
      </c>
      <c r="AL115" s="209">
        <v>262</v>
      </c>
      <c r="AM115" s="196">
        <f t="shared" si="60"/>
        <v>2.0798602841946495E-2</v>
      </c>
      <c r="AN115" s="209">
        <f t="shared" si="61"/>
        <v>377700.00763358781</v>
      </c>
      <c r="AO115" s="224">
        <v>8561</v>
      </c>
      <c r="AP115" s="212">
        <v>154098382</v>
      </c>
      <c r="AQ115" s="209">
        <v>2446</v>
      </c>
      <c r="AR115" s="196">
        <f t="shared" si="77"/>
        <v>0.2857142857142857</v>
      </c>
      <c r="AS115" s="212">
        <f t="shared" si="62"/>
        <v>63000.156173344236</v>
      </c>
      <c r="AT115" s="212">
        <v>130531109</v>
      </c>
      <c r="AU115" s="209">
        <v>270</v>
      </c>
      <c r="AV115" s="196">
        <f t="shared" si="63"/>
        <v>3.1538371685550751E-2</v>
      </c>
      <c r="AW115" s="212">
        <f t="shared" si="64"/>
        <v>483448.55185185187</v>
      </c>
      <c r="AX115" s="224">
        <v>4337</v>
      </c>
      <c r="AY115" s="212">
        <v>61210096</v>
      </c>
      <c r="AZ115" s="209">
        <v>1273</v>
      </c>
      <c r="BA115" s="196">
        <f t="shared" si="78"/>
        <v>0.29352086695872726</v>
      </c>
      <c r="BB115" s="212">
        <f t="shared" si="65"/>
        <v>48083.343283582093</v>
      </c>
      <c r="BC115" s="212">
        <v>93167784</v>
      </c>
      <c r="BD115" s="209">
        <v>207</v>
      </c>
      <c r="BE115" s="196">
        <f t="shared" si="66"/>
        <v>4.772884482361079E-2</v>
      </c>
      <c r="BF115" s="209">
        <f t="shared" si="67"/>
        <v>450085.91304347827</v>
      </c>
      <c r="BG115" s="224">
        <v>1465</v>
      </c>
      <c r="BH115" s="212">
        <v>12631820</v>
      </c>
      <c r="BI115" s="209">
        <v>349</v>
      </c>
      <c r="BJ115" s="196">
        <f t="shared" si="79"/>
        <v>0.23822525597269625</v>
      </c>
      <c r="BK115" s="212">
        <f t="shared" si="68"/>
        <v>36194.32664756447</v>
      </c>
      <c r="BL115" s="212">
        <v>44381217</v>
      </c>
      <c r="BM115" s="209">
        <v>109</v>
      </c>
      <c r="BN115" s="196">
        <f t="shared" si="69"/>
        <v>7.4402730375426621E-2</v>
      </c>
      <c r="BO115" s="212">
        <f t="shared" si="70"/>
        <v>407167.128440367</v>
      </c>
      <c r="BP115" s="224">
        <f t="shared" si="42"/>
        <v>43672</v>
      </c>
      <c r="BQ115" s="212">
        <f t="shared" si="42"/>
        <v>699687449</v>
      </c>
      <c r="BR115" s="209">
        <f t="shared" si="42"/>
        <v>10429</v>
      </c>
      <c r="BS115" s="196">
        <f t="shared" si="73"/>
        <v>0.2388028943029859</v>
      </c>
      <c r="BT115" s="212">
        <f t="shared" si="43"/>
        <v>67090.55988110078</v>
      </c>
      <c r="BU115" s="212">
        <f t="shared" si="44"/>
        <v>430043250</v>
      </c>
      <c r="BV115" s="209">
        <f t="shared" si="44"/>
        <v>1028</v>
      </c>
      <c r="BW115" s="196">
        <f t="shared" si="71"/>
        <v>2.3539109727056237E-2</v>
      </c>
      <c r="BX115" s="209">
        <f t="shared" si="45"/>
        <v>418330.00972762646</v>
      </c>
      <c r="BY115" s="69"/>
    </row>
    <row r="116" spans="2:77" ht="13.5" customHeight="1">
      <c r="B116" s="284"/>
      <c r="C116" s="345"/>
      <c r="D116" s="53" t="s">
        <v>67</v>
      </c>
      <c r="E116" s="181">
        <v>22</v>
      </c>
      <c r="F116" s="182">
        <v>80102</v>
      </c>
      <c r="G116" s="218">
        <v>6</v>
      </c>
      <c r="H116" s="198">
        <f t="shared" si="50"/>
        <v>0.27272727272727271</v>
      </c>
      <c r="I116" s="182">
        <f t="shared" si="51"/>
        <v>13350.333333333334</v>
      </c>
      <c r="J116" s="182">
        <v>711069</v>
      </c>
      <c r="K116" s="218">
        <v>1</v>
      </c>
      <c r="L116" s="198">
        <f t="shared" si="52"/>
        <v>4.5454545454545456E-2</v>
      </c>
      <c r="M116" s="182">
        <f t="shared" si="53"/>
        <v>711069</v>
      </c>
      <c r="N116" s="181">
        <v>54</v>
      </c>
      <c r="O116" s="182">
        <v>1306887</v>
      </c>
      <c r="P116" s="218">
        <v>13</v>
      </c>
      <c r="Q116" s="198">
        <f t="shared" si="74"/>
        <v>0.24074074074074073</v>
      </c>
      <c r="R116" s="182">
        <f t="shared" si="54"/>
        <v>100529.76923076923</v>
      </c>
      <c r="S116" s="182">
        <v>0</v>
      </c>
      <c r="T116" s="218">
        <v>0</v>
      </c>
      <c r="U116" s="198">
        <f t="shared" si="72"/>
        <v>0</v>
      </c>
      <c r="V116" s="218" t="str">
        <f t="shared" si="55"/>
        <v>-</v>
      </c>
      <c r="W116" s="181">
        <v>20725</v>
      </c>
      <c r="X116" s="182">
        <v>266501302</v>
      </c>
      <c r="Y116" s="218">
        <v>3900</v>
      </c>
      <c r="Z116" s="198">
        <f t="shared" si="75"/>
        <v>0.1881785283474065</v>
      </c>
      <c r="AA116" s="182">
        <f t="shared" si="56"/>
        <v>68333.66717948718</v>
      </c>
      <c r="AB116" s="182">
        <v>67207069</v>
      </c>
      <c r="AC116" s="218">
        <v>198</v>
      </c>
      <c r="AD116" s="198">
        <f t="shared" si="57"/>
        <v>9.5536791314837152E-3</v>
      </c>
      <c r="AE116" s="182">
        <f t="shared" si="58"/>
        <v>339429.6414141414</v>
      </c>
      <c r="AF116" s="181">
        <v>15323</v>
      </c>
      <c r="AG116" s="182">
        <v>291279893</v>
      </c>
      <c r="AH116" s="218">
        <v>3826</v>
      </c>
      <c r="AI116" s="198">
        <f t="shared" si="76"/>
        <v>0.24969000848397832</v>
      </c>
      <c r="AJ116" s="182">
        <f t="shared" si="59"/>
        <v>76131.702300052275</v>
      </c>
      <c r="AK116" s="182">
        <v>100807534</v>
      </c>
      <c r="AL116" s="218">
        <v>280</v>
      </c>
      <c r="AM116" s="198">
        <f t="shared" si="60"/>
        <v>1.827318410232983E-2</v>
      </c>
      <c r="AN116" s="218">
        <f t="shared" si="61"/>
        <v>360026.90714285715</v>
      </c>
      <c r="AO116" s="181">
        <v>9876</v>
      </c>
      <c r="AP116" s="182">
        <v>177090226</v>
      </c>
      <c r="AQ116" s="218">
        <v>2825</v>
      </c>
      <c r="AR116" s="198">
        <f t="shared" si="77"/>
        <v>0.2860469825840421</v>
      </c>
      <c r="AS116" s="182">
        <f t="shared" si="62"/>
        <v>62686.805663716812</v>
      </c>
      <c r="AT116" s="182">
        <v>146168218</v>
      </c>
      <c r="AU116" s="218">
        <v>291</v>
      </c>
      <c r="AV116" s="198">
        <f t="shared" si="63"/>
        <v>2.9465370595382748E-2</v>
      </c>
      <c r="AW116" s="182">
        <f t="shared" si="64"/>
        <v>502296.28178694157</v>
      </c>
      <c r="AX116" s="181">
        <v>4761</v>
      </c>
      <c r="AY116" s="182">
        <v>66526849</v>
      </c>
      <c r="AZ116" s="218">
        <v>1411</v>
      </c>
      <c r="BA116" s="198">
        <f t="shared" si="78"/>
        <v>0.29636630959882376</v>
      </c>
      <c r="BB116" s="182">
        <f t="shared" si="65"/>
        <v>47148.723600283483</v>
      </c>
      <c r="BC116" s="182">
        <v>95626572</v>
      </c>
      <c r="BD116" s="218">
        <v>217</v>
      </c>
      <c r="BE116" s="198">
        <f t="shared" si="66"/>
        <v>4.5578659945389621E-2</v>
      </c>
      <c r="BF116" s="218">
        <f t="shared" si="67"/>
        <v>440675.44700460829</v>
      </c>
      <c r="BG116" s="181">
        <v>1520</v>
      </c>
      <c r="BH116" s="182">
        <v>13209781</v>
      </c>
      <c r="BI116" s="218">
        <v>369</v>
      </c>
      <c r="BJ116" s="198">
        <f t="shared" si="79"/>
        <v>0.24276315789473685</v>
      </c>
      <c r="BK116" s="182">
        <f t="shared" si="68"/>
        <v>35798.864498644987</v>
      </c>
      <c r="BL116" s="182">
        <v>44985882</v>
      </c>
      <c r="BM116" s="218">
        <v>110</v>
      </c>
      <c r="BN116" s="198">
        <f t="shared" si="69"/>
        <v>7.2368421052631582E-2</v>
      </c>
      <c r="BO116" s="182">
        <f t="shared" si="70"/>
        <v>408962.56363636366</v>
      </c>
      <c r="BP116" s="181">
        <f t="shared" si="42"/>
        <v>52281</v>
      </c>
      <c r="BQ116" s="182">
        <f t="shared" si="42"/>
        <v>815995040</v>
      </c>
      <c r="BR116" s="218">
        <f t="shared" si="42"/>
        <v>12350</v>
      </c>
      <c r="BS116" s="198">
        <f t="shared" si="73"/>
        <v>0.23622348463112794</v>
      </c>
      <c r="BT116" s="182">
        <f t="shared" si="43"/>
        <v>66072.47287449392</v>
      </c>
      <c r="BU116" s="182">
        <f t="shared" si="44"/>
        <v>455506344</v>
      </c>
      <c r="BV116" s="218">
        <f t="shared" si="44"/>
        <v>1097</v>
      </c>
      <c r="BW116" s="198">
        <f t="shared" si="71"/>
        <v>2.0982766205696141E-2</v>
      </c>
      <c r="BX116" s="218">
        <f t="shared" si="45"/>
        <v>415229.11941659072</v>
      </c>
      <c r="BY116" s="69"/>
    </row>
    <row r="117" spans="2:77" ht="13.5" customHeight="1">
      <c r="B117" s="282">
        <v>38</v>
      </c>
      <c r="C117" s="343" t="s">
        <v>39</v>
      </c>
      <c r="D117" s="54" t="s">
        <v>329</v>
      </c>
      <c r="E117" s="175">
        <v>0</v>
      </c>
      <c r="F117" s="176">
        <v>0</v>
      </c>
      <c r="G117" s="201">
        <v>0</v>
      </c>
      <c r="H117" s="194" t="str">
        <f t="shared" si="50"/>
        <v>-</v>
      </c>
      <c r="I117" s="176" t="str">
        <f t="shared" si="51"/>
        <v>-</v>
      </c>
      <c r="J117" s="176">
        <v>0</v>
      </c>
      <c r="K117" s="201">
        <v>0</v>
      </c>
      <c r="L117" s="194" t="str">
        <f t="shared" si="52"/>
        <v>-</v>
      </c>
      <c r="M117" s="176" t="str">
        <f t="shared" si="53"/>
        <v>-</v>
      </c>
      <c r="N117" s="175">
        <v>1</v>
      </c>
      <c r="O117" s="176">
        <v>0</v>
      </c>
      <c r="P117" s="201">
        <v>0</v>
      </c>
      <c r="Q117" s="194">
        <f t="shared" si="74"/>
        <v>0</v>
      </c>
      <c r="R117" s="176" t="str">
        <f t="shared" si="54"/>
        <v>-</v>
      </c>
      <c r="S117" s="176">
        <v>0</v>
      </c>
      <c r="T117" s="201">
        <v>0</v>
      </c>
      <c r="U117" s="194">
        <f t="shared" si="72"/>
        <v>0</v>
      </c>
      <c r="V117" s="201" t="str">
        <f t="shared" si="55"/>
        <v>-</v>
      </c>
      <c r="W117" s="175">
        <v>590</v>
      </c>
      <c r="X117" s="176">
        <v>5184249</v>
      </c>
      <c r="Y117" s="201">
        <v>116</v>
      </c>
      <c r="Z117" s="194">
        <f t="shared" si="75"/>
        <v>0.19661016949152543</v>
      </c>
      <c r="AA117" s="176">
        <f t="shared" si="56"/>
        <v>44691.801724137928</v>
      </c>
      <c r="AB117" s="176">
        <v>914174</v>
      </c>
      <c r="AC117" s="201">
        <v>2</v>
      </c>
      <c r="AD117" s="194">
        <f t="shared" si="57"/>
        <v>3.3898305084745762E-3</v>
      </c>
      <c r="AE117" s="176">
        <f t="shared" si="58"/>
        <v>457087</v>
      </c>
      <c r="AF117" s="175">
        <v>448</v>
      </c>
      <c r="AG117" s="176">
        <v>10268780</v>
      </c>
      <c r="AH117" s="201">
        <v>136</v>
      </c>
      <c r="AI117" s="194">
        <f t="shared" si="76"/>
        <v>0.30357142857142855</v>
      </c>
      <c r="AJ117" s="176">
        <f t="shared" si="59"/>
        <v>75505.73529411765</v>
      </c>
      <c r="AK117" s="176">
        <v>1073555</v>
      </c>
      <c r="AL117" s="201">
        <v>2</v>
      </c>
      <c r="AM117" s="194">
        <f t="shared" si="60"/>
        <v>4.464285714285714E-3</v>
      </c>
      <c r="AN117" s="201">
        <f t="shared" si="61"/>
        <v>536777.5</v>
      </c>
      <c r="AO117" s="175">
        <v>226</v>
      </c>
      <c r="AP117" s="176">
        <v>3995278</v>
      </c>
      <c r="AQ117" s="201">
        <v>71</v>
      </c>
      <c r="AR117" s="194">
        <f t="shared" si="77"/>
        <v>0.31415929203539822</v>
      </c>
      <c r="AS117" s="176">
        <f t="shared" si="62"/>
        <v>56271.521126760563</v>
      </c>
      <c r="AT117" s="176">
        <v>598850</v>
      </c>
      <c r="AU117" s="201">
        <v>4</v>
      </c>
      <c r="AV117" s="194">
        <f t="shared" si="63"/>
        <v>1.7699115044247787E-2</v>
      </c>
      <c r="AW117" s="176">
        <f t="shared" si="64"/>
        <v>149712.5</v>
      </c>
      <c r="AX117" s="175">
        <v>72</v>
      </c>
      <c r="AY117" s="176">
        <v>2667265</v>
      </c>
      <c r="AZ117" s="201">
        <v>28</v>
      </c>
      <c r="BA117" s="194">
        <f t="shared" si="78"/>
        <v>0.3888888888888889</v>
      </c>
      <c r="BB117" s="176">
        <f t="shared" si="65"/>
        <v>95259.46428571429</v>
      </c>
      <c r="BC117" s="176">
        <v>0</v>
      </c>
      <c r="BD117" s="201">
        <v>0</v>
      </c>
      <c r="BE117" s="194">
        <f t="shared" si="66"/>
        <v>0</v>
      </c>
      <c r="BF117" s="201" t="str">
        <f t="shared" si="67"/>
        <v>-</v>
      </c>
      <c r="BG117" s="175">
        <v>16</v>
      </c>
      <c r="BH117" s="176">
        <v>60887</v>
      </c>
      <c r="BI117" s="201">
        <v>2</v>
      </c>
      <c r="BJ117" s="194">
        <f t="shared" si="79"/>
        <v>0.125</v>
      </c>
      <c r="BK117" s="176">
        <f t="shared" si="68"/>
        <v>30443.5</v>
      </c>
      <c r="BL117" s="176">
        <v>0</v>
      </c>
      <c r="BM117" s="201">
        <v>0</v>
      </c>
      <c r="BN117" s="194">
        <f t="shared" si="69"/>
        <v>0</v>
      </c>
      <c r="BO117" s="176" t="str">
        <f t="shared" si="70"/>
        <v>-</v>
      </c>
      <c r="BP117" s="175">
        <f t="shared" si="42"/>
        <v>1353</v>
      </c>
      <c r="BQ117" s="176">
        <f t="shared" si="42"/>
        <v>22176459</v>
      </c>
      <c r="BR117" s="201">
        <f t="shared" si="42"/>
        <v>353</v>
      </c>
      <c r="BS117" s="194">
        <f t="shared" si="73"/>
        <v>0.26090169992609019</v>
      </c>
      <c r="BT117" s="176">
        <f t="shared" si="43"/>
        <v>62822.830028328615</v>
      </c>
      <c r="BU117" s="176">
        <f t="shared" si="44"/>
        <v>2586579</v>
      </c>
      <c r="BV117" s="201">
        <f t="shared" si="44"/>
        <v>8</v>
      </c>
      <c r="BW117" s="194">
        <f t="shared" si="71"/>
        <v>5.9127864005912786E-3</v>
      </c>
      <c r="BX117" s="201">
        <f t="shared" si="45"/>
        <v>323322.375</v>
      </c>
      <c r="BY117" s="69"/>
    </row>
    <row r="118" spans="2:77" ht="13.5" customHeight="1">
      <c r="B118" s="283"/>
      <c r="C118" s="344"/>
      <c r="D118" s="49" t="s">
        <v>326</v>
      </c>
      <c r="E118" s="224">
        <v>14</v>
      </c>
      <c r="F118" s="212">
        <v>226655</v>
      </c>
      <c r="G118" s="209">
        <v>2</v>
      </c>
      <c r="H118" s="196">
        <f t="shared" si="50"/>
        <v>0.14285714285714285</v>
      </c>
      <c r="I118" s="212">
        <f t="shared" si="51"/>
        <v>113327.5</v>
      </c>
      <c r="J118" s="212">
        <v>0</v>
      </c>
      <c r="K118" s="209">
        <v>0</v>
      </c>
      <c r="L118" s="196">
        <f t="shared" si="52"/>
        <v>0</v>
      </c>
      <c r="M118" s="212" t="str">
        <f t="shared" si="53"/>
        <v>-</v>
      </c>
      <c r="N118" s="224">
        <v>18</v>
      </c>
      <c r="O118" s="212">
        <v>206651</v>
      </c>
      <c r="P118" s="209">
        <v>8</v>
      </c>
      <c r="Q118" s="196">
        <f t="shared" si="74"/>
        <v>0.44444444444444442</v>
      </c>
      <c r="R118" s="212">
        <f t="shared" si="54"/>
        <v>25831.375</v>
      </c>
      <c r="S118" s="212">
        <v>0</v>
      </c>
      <c r="T118" s="209">
        <v>0</v>
      </c>
      <c r="U118" s="196">
        <f t="shared" si="72"/>
        <v>0</v>
      </c>
      <c r="V118" s="209" t="str">
        <f t="shared" si="55"/>
        <v>-</v>
      </c>
      <c r="W118" s="224">
        <v>3708</v>
      </c>
      <c r="X118" s="212">
        <v>64340402</v>
      </c>
      <c r="Y118" s="209">
        <v>755</v>
      </c>
      <c r="Z118" s="196">
        <f t="shared" si="75"/>
        <v>0.20361380798274001</v>
      </c>
      <c r="AA118" s="212">
        <f t="shared" si="56"/>
        <v>85219.075496688747</v>
      </c>
      <c r="AB118" s="212">
        <v>11557461</v>
      </c>
      <c r="AC118" s="209">
        <v>21</v>
      </c>
      <c r="AD118" s="196">
        <f t="shared" si="57"/>
        <v>5.6634304207119745E-3</v>
      </c>
      <c r="AE118" s="212">
        <f t="shared" si="58"/>
        <v>550355.28571428568</v>
      </c>
      <c r="AF118" s="224">
        <v>2743</v>
      </c>
      <c r="AG118" s="212">
        <v>64552714</v>
      </c>
      <c r="AH118" s="209">
        <v>725</v>
      </c>
      <c r="AI118" s="196">
        <f t="shared" si="76"/>
        <v>0.26430915056507476</v>
      </c>
      <c r="AJ118" s="212">
        <f t="shared" si="59"/>
        <v>89038.22620689655</v>
      </c>
      <c r="AK118" s="212">
        <v>14344945</v>
      </c>
      <c r="AL118" s="209">
        <v>43</v>
      </c>
      <c r="AM118" s="196">
        <f t="shared" si="60"/>
        <v>1.5676266861100983E-2</v>
      </c>
      <c r="AN118" s="209">
        <f t="shared" si="61"/>
        <v>333603.37209302327</v>
      </c>
      <c r="AO118" s="224">
        <v>1756</v>
      </c>
      <c r="AP118" s="212">
        <v>29098553</v>
      </c>
      <c r="AQ118" s="209">
        <v>490</v>
      </c>
      <c r="AR118" s="196">
        <f t="shared" si="77"/>
        <v>0.27904328018223234</v>
      </c>
      <c r="AS118" s="212">
        <f t="shared" si="62"/>
        <v>59384.802040816328</v>
      </c>
      <c r="AT118" s="212">
        <v>12499550</v>
      </c>
      <c r="AU118" s="209">
        <v>44</v>
      </c>
      <c r="AV118" s="196">
        <f t="shared" si="63"/>
        <v>2.5056947608200455E-2</v>
      </c>
      <c r="AW118" s="212">
        <f t="shared" si="64"/>
        <v>284080.68181818182</v>
      </c>
      <c r="AX118" s="224">
        <v>827</v>
      </c>
      <c r="AY118" s="212">
        <v>15847452</v>
      </c>
      <c r="AZ118" s="209">
        <v>235</v>
      </c>
      <c r="BA118" s="196">
        <f t="shared" si="78"/>
        <v>0.2841596130592503</v>
      </c>
      <c r="BB118" s="212">
        <f t="shared" si="65"/>
        <v>67435.96595744681</v>
      </c>
      <c r="BC118" s="212">
        <v>24013267</v>
      </c>
      <c r="BD118" s="209">
        <v>44</v>
      </c>
      <c r="BE118" s="196">
        <f t="shared" si="66"/>
        <v>5.3204353083434096E-2</v>
      </c>
      <c r="BF118" s="209">
        <f t="shared" si="67"/>
        <v>545756.06818181823</v>
      </c>
      <c r="BG118" s="224">
        <v>236</v>
      </c>
      <c r="BH118" s="212">
        <v>1763950</v>
      </c>
      <c r="BI118" s="209">
        <v>59</v>
      </c>
      <c r="BJ118" s="196">
        <f t="shared" si="79"/>
        <v>0.25</v>
      </c>
      <c r="BK118" s="212">
        <f t="shared" si="68"/>
        <v>29897.457627118645</v>
      </c>
      <c r="BL118" s="212">
        <v>5174596</v>
      </c>
      <c r="BM118" s="209">
        <v>17</v>
      </c>
      <c r="BN118" s="196">
        <f t="shared" si="69"/>
        <v>7.2033898305084748E-2</v>
      </c>
      <c r="BO118" s="212">
        <f t="shared" si="70"/>
        <v>304388</v>
      </c>
      <c r="BP118" s="224">
        <f t="shared" si="42"/>
        <v>9302</v>
      </c>
      <c r="BQ118" s="212">
        <f t="shared" si="42"/>
        <v>176036377</v>
      </c>
      <c r="BR118" s="209">
        <f t="shared" si="42"/>
        <v>2274</v>
      </c>
      <c r="BS118" s="196">
        <f t="shared" si="73"/>
        <v>0.24446355622446786</v>
      </c>
      <c r="BT118" s="212">
        <f t="shared" si="43"/>
        <v>77412.654793315742</v>
      </c>
      <c r="BU118" s="212">
        <f t="shared" si="44"/>
        <v>67589819</v>
      </c>
      <c r="BV118" s="209">
        <f t="shared" si="44"/>
        <v>169</v>
      </c>
      <c r="BW118" s="196">
        <f t="shared" si="71"/>
        <v>1.8168135884755965E-2</v>
      </c>
      <c r="BX118" s="209">
        <f t="shared" si="45"/>
        <v>399939.75739644968</v>
      </c>
      <c r="BY118" s="69"/>
    </row>
    <row r="119" spans="2:77" ht="13.5" customHeight="1">
      <c r="B119" s="284"/>
      <c r="C119" s="345"/>
      <c r="D119" s="53" t="s">
        <v>67</v>
      </c>
      <c r="E119" s="181">
        <v>14</v>
      </c>
      <c r="F119" s="182">
        <v>226655</v>
      </c>
      <c r="G119" s="218">
        <v>2</v>
      </c>
      <c r="H119" s="198">
        <f t="shared" si="50"/>
        <v>0.14285714285714285</v>
      </c>
      <c r="I119" s="182">
        <f t="shared" si="51"/>
        <v>113327.5</v>
      </c>
      <c r="J119" s="182">
        <v>0</v>
      </c>
      <c r="K119" s="218">
        <v>0</v>
      </c>
      <c r="L119" s="198">
        <f t="shared" si="52"/>
        <v>0</v>
      </c>
      <c r="M119" s="182" t="str">
        <f t="shared" si="53"/>
        <v>-</v>
      </c>
      <c r="N119" s="181">
        <v>19</v>
      </c>
      <c r="O119" s="182">
        <v>206651</v>
      </c>
      <c r="P119" s="218">
        <v>8</v>
      </c>
      <c r="Q119" s="198">
        <f t="shared" si="74"/>
        <v>0.42105263157894735</v>
      </c>
      <c r="R119" s="182">
        <f t="shared" si="54"/>
        <v>25831.375</v>
      </c>
      <c r="S119" s="182">
        <v>0</v>
      </c>
      <c r="T119" s="218">
        <v>0</v>
      </c>
      <c r="U119" s="198">
        <f t="shared" si="72"/>
        <v>0</v>
      </c>
      <c r="V119" s="218" t="str">
        <f t="shared" si="55"/>
        <v>-</v>
      </c>
      <c r="W119" s="181">
        <v>4298</v>
      </c>
      <c r="X119" s="182">
        <v>69524651</v>
      </c>
      <c r="Y119" s="218">
        <v>871</v>
      </c>
      <c r="Z119" s="198">
        <f t="shared" si="75"/>
        <v>0.20265239646347138</v>
      </c>
      <c r="AA119" s="182">
        <f t="shared" si="56"/>
        <v>79821.642939150406</v>
      </c>
      <c r="AB119" s="182">
        <v>12471635</v>
      </c>
      <c r="AC119" s="218">
        <v>23</v>
      </c>
      <c r="AD119" s="198">
        <f t="shared" si="57"/>
        <v>5.3513261982317357E-3</v>
      </c>
      <c r="AE119" s="182">
        <f t="shared" si="58"/>
        <v>542245</v>
      </c>
      <c r="AF119" s="181">
        <v>3191</v>
      </c>
      <c r="AG119" s="182">
        <v>74821494</v>
      </c>
      <c r="AH119" s="218">
        <v>861</v>
      </c>
      <c r="AI119" s="198">
        <f t="shared" si="76"/>
        <v>0.26982137261046696</v>
      </c>
      <c r="AJ119" s="182">
        <f t="shared" si="59"/>
        <v>86900.689895470379</v>
      </c>
      <c r="AK119" s="182">
        <v>15418500</v>
      </c>
      <c r="AL119" s="218">
        <v>45</v>
      </c>
      <c r="AM119" s="198">
        <f t="shared" si="60"/>
        <v>1.4102162331557505E-2</v>
      </c>
      <c r="AN119" s="218">
        <f t="shared" si="61"/>
        <v>342633.33333333331</v>
      </c>
      <c r="AO119" s="181">
        <v>1982</v>
      </c>
      <c r="AP119" s="182">
        <v>33093831</v>
      </c>
      <c r="AQ119" s="218">
        <v>561</v>
      </c>
      <c r="AR119" s="198">
        <f t="shared" si="77"/>
        <v>0.28304742684157419</v>
      </c>
      <c r="AS119" s="182">
        <f t="shared" si="62"/>
        <v>58990.786096256685</v>
      </c>
      <c r="AT119" s="182">
        <v>13098400</v>
      </c>
      <c r="AU119" s="218">
        <v>48</v>
      </c>
      <c r="AV119" s="198">
        <f t="shared" si="63"/>
        <v>2.4217961654894045E-2</v>
      </c>
      <c r="AW119" s="182">
        <f t="shared" si="64"/>
        <v>272883.33333333331</v>
      </c>
      <c r="AX119" s="181">
        <v>899</v>
      </c>
      <c r="AY119" s="182">
        <v>18514717</v>
      </c>
      <c r="AZ119" s="218">
        <v>263</v>
      </c>
      <c r="BA119" s="198">
        <f t="shared" si="78"/>
        <v>0.29254727474972192</v>
      </c>
      <c r="BB119" s="182">
        <f t="shared" si="65"/>
        <v>70398.16349809886</v>
      </c>
      <c r="BC119" s="182">
        <v>24013267</v>
      </c>
      <c r="BD119" s="218">
        <v>44</v>
      </c>
      <c r="BE119" s="198">
        <f t="shared" si="66"/>
        <v>4.8943270300333706E-2</v>
      </c>
      <c r="BF119" s="218">
        <f t="shared" si="67"/>
        <v>545756.06818181823</v>
      </c>
      <c r="BG119" s="181">
        <v>252</v>
      </c>
      <c r="BH119" s="182">
        <v>1824837</v>
      </c>
      <c r="BI119" s="218">
        <v>61</v>
      </c>
      <c r="BJ119" s="198">
        <f t="shared" si="79"/>
        <v>0.24206349206349206</v>
      </c>
      <c r="BK119" s="182">
        <f t="shared" si="68"/>
        <v>29915.360655737706</v>
      </c>
      <c r="BL119" s="182">
        <v>5174596</v>
      </c>
      <c r="BM119" s="218">
        <v>17</v>
      </c>
      <c r="BN119" s="198">
        <f t="shared" si="69"/>
        <v>6.7460317460317457E-2</v>
      </c>
      <c r="BO119" s="182">
        <f t="shared" si="70"/>
        <v>304388</v>
      </c>
      <c r="BP119" s="181">
        <f t="shared" si="42"/>
        <v>10655</v>
      </c>
      <c r="BQ119" s="182">
        <f t="shared" si="42"/>
        <v>198212836</v>
      </c>
      <c r="BR119" s="218">
        <f t="shared" si="42"/>
        <v>2627</v>
      </c>
      <c r="BS119" s="198">
        <f t="shared" si="73"/>
        <v>0.24655091506335053</v>
      </c>
      <c r="BT119" s="182">
        <f t="shared" si="43"/>
        <v>75452.164446136274</v>
      </c>
      <c r="BU119" s="182">
        <f t="shared" si="44"/>
        <v>70176398</v>
      </c>
      <c r="BV119" s="218">
        <f t="shared" si="44"/>
        <v>177</v>
      </c>
      <c r="BW119" s="198">
        <f t="shared" si="71"/>
        <v>1.6611919286719849E-2</v>
      </c>
      <c r="BX119" s="218">
        <f t="shared" si="45"/>
        <v>396476.82485875709</v>
      </c>
      <c r="BY119" s="69"/>
    </row>
    <row r="120" spans="2:77" ht="13.5" customHeight="1">
      <c r="B120" s="282">
        <v>39</v>
      </c>
      <c r="C120" s="343" t="s">
        <v>7</v>
      </c>
      <c r="D120" s="54" t="s">
        <v>329</v>
      </c>
      <c r="E120" s="175">
        <v>4</v>
      </c>
      <c r="F120" s="176">
        <v>83631</v>
      </c>
      <c r="G120" s="201">
        <v>2</v>
      </c>
      <c r="H120" s="194">
        <f t="shared" si="50"/>
        <v>0.5</v>
      </c>
      <c r="I120" s="176">
        <f t="shared" si="51"/>
        <v>41815.5</v>
      </c>
      <c r="J120" s="176">
        <v>0</v>
      </c>
      <c r="K120" s="201">
        <v>0</v>
      </c>
      <c r="L120" s="194">
        <f t="shared" si="52"/>
        <v>0</v>
      </c>
      <c r="M120" s="176" t="str">
        <f t="shared" si="53"/>
        <v>-</v>
      </c>
      <c r="N120" s="175">
        <v>7</v>
      </c>
      <c r="O120" s="176">
        <v>4530</v>
      </c>
      <c r="P120" s="201">
        <v>2</v>
      </c>
      <c r="Q120" s="194">
        <f t="shared" si="74"/>
        <v>0.2857142857142857</v>
      </c>
      <c r="R120" s="176">
        <f t="shared" si="54"/>
        <v>2265</v>
      </c>
      <c r="S120" s="176">
        <v>0</v>
      </c>
      <c r="T120" s="201">
        <v>0</v>
      </c>
      <c r="U120" s="194">
        <f t="shared" si="72"/>
        <v>0</v>
      </c>
      <c r="V120" s="201" t="str">
        <f t="shared" si="55"/>
        <v>-</v>
      </c>
      <c r="W120" s="175">
        <v>2803</v>
      </c>
      <c r="X120" s="176">
        <v>32114452</v>
      </c>
      <c r="Y120" s="201">
        <v>571</v>
      </c>
      <c r="Z120" s="194">
        <f t="shared" si="75"/>
        <v>0.20371031038173384</v>
      </c>
      <c r="AA120" s="176">
        <f t="shared" si="56"/>
        <v>56242.472854640982</v>
      </c>
      <c r="AB120" s="176">
        <v>2910113</v>
      </c>
      <c r="AC120" s="201">
        <v>10</v>
      </c>
      <c r="AD120" s="194">
        <f t="shared" si="57"/>
        <v>3.5676061362825543E-3</v>
      </c>
      <c r="AE120" s="176">
        <f t="shared" si="58"/>
        <v>291011.3</v>
      </c>
      <c r="AF120" s="175">
        <v>2423</v>
      </c>
      <c r="AG120" s="176">
        <v>43892767</v>
      </c>
      <c r="AH120" s="201">
        <v>661</v>
      </c>
      <c r="AI120" s="194">
        <f t="shared" si="76"/>
        <v>0.27280231118448206</v>
      </c>
      <c r="AJ120" s="176">
        <f t="shared" si="59"/>
        <v>66403.580937972773</v>
      </c>
      <c r="AK120" s="176">
        <v>6364595</v>
      </c>
      <c r="AL120" s="201">
        <v>28</v>
      </c>
      <c r="AM120" s="194">
        <f t="shared" si="60"/>
        <v>1.1555922410235245E-2</v>
      </c>
      <c r="AN120" s="201">
        <f t="shared" si="61"/>
        <v>227306.96428571429</v>
      </c>
      <c r="AO120" s="175">
        <v>1151</v>
      </c>
      <c r="AP120" s="176">
        <v>16885823</v>
      </c>
      <c r="AQ120" s="201">
        <v>344</v>
      </c>
      <c r="AR120" s="194">
        <f t="shared" si="77"/>
        <v>0.2988705473501303</v>
      </c>
      <c r="AS120" s="176">
        <f t="shared" si="62"/>
        <v>49086.694767441862</v>
      </c>
      <c r="AT120" s="176">
        <v>9220974</v>
      </c>
      <c r="AU120" s="201">
        <v>25</v>
      </c>
      <c r="AV120" s="194">
        <f t="shared" si="63"/>
        <v>2.1720243266724587E-2</v>
      </c>
      <c r="AW120" s="176">
        <f t="shared" si="64"/>
        <v>368838.96</v>
      </c>
      <c r="AX120" s="175">
        <v>346</v>
      </c>
      <c r="AY120" s="176">
        <v>5967130</v>
      </c>
      <c r="AZ120" s="201">
        <v>130</v>
      </c>
      <c r="BA120" s="194">
        <f t="shared" si="78"/>
        <v>0.37572254335260113</v>
      </c>
      <c r="BB120" s="176">
        <f t="shared" si="65"/>
        <v>45901</v>
      </c>
      <c r="BC120" s="176">
        <v>2142852</v>
      </c>
      <c r="BD120" s="201">
        <v>10</v>
      </c>
      <c r="BE120" s="194">
        <f t="shared" si="66"/>
        <v>2.8901734104046242E-2</v>
      </c>
      <c r="BF120" s="201">
        <f t="shared" si="67"/>
        <v>214285.2</v>
      </c>
      <c r="BG120" s="175">
        <v>63</v>
      </c>
      <c r="BH120" s="176">
        <v>2159268</v>
      </c>
      <c r="BI120" s="201">
        <v>19</v>
      </c>
      <c r="BJ120" s="194">
        <f t="shared" si="79"/>
        <v>0.30158730158730157</v>
      </c>
      <c r="BK120" s="176">
        <f t="shared" si="68"/>
        <v>113645.68421052632</v>
      </c>
      <c r="BL120" s="176">
        <v>50956</v>
      </c>
      <c r="BM120" s="201">
        <v>1</v>
      </c>
      <c r="BN120" s="194">
        <f t="shared" si="69"/>
        <v>1.5873015873015872E-2</v>
      </c>
      <c r="BO120" s="176">
        <f t="shared" si="70"/>
        <v>50956</v>
      </c>
      <c r="BP120" s="175">
        <f t="shared" si="42"/>
        <v>6797</v>
      </c>
      <c r="BQ120" s="176">
        <f t="shared" si="42"/>
        <v>101107601</v>
      </c>
      <c r="BR120" s="201">
        <f t="shared" si="42"/>
        <v>1729</v>
      </c>
      <c r="BS120" s="194">
        <f t="shared" si="73"/>
        <v>0.25437693099897013</v>
      </c>
      <c r="BT120" s="176">
        <f t="shared" si="43"/>
        <v>58477.502024291498</v>
      </c>
      <c r="BU120" s="176">
        <f t="shared" si="44"/>
        <v>20689490</v>
      </c>
      <c r="BV120" s="201">
        <f t="shared" si="44"/>
        <v>74</v>
      </c>
      <c r="BW120" s="194">
        <f t="shared" si="71"/>
        <v>1.0887156098278653E-2</v>
      </c>
      <c r="BX120" s="201">
        <f t="shared" si="45"/>
        <v>279587.70270270272</v>
      </c>
      <c r="BY120" s="69"/>
    </row>
    <row r="121" spans="2:77" ht="13.5" customHeight="1">
      <c r="B121" s="283"/>
      <c r="C121" s="344"/>
      <c r="D121" s="49" t="s">
        <v>326</v>
      </c>
      <c r="E121" s="224">
        <v>24</v>
      </c>
      <c r="F121" s="212">
        <v>153879</v>
      </c>
      <c r="G121" s="209">
        <v>11</v>
      </c>
      <c r="H121" s="196">
        <f t="shared" si="50"/>
        <v>0.45833333333333331</v>
      </c>
      <c r="I121" s="212">
        <f t="shared" si="51"/>
        <v>13989</v>
      </c>
      <c r="J121" s="212">
        <v>0</v>
      </c>
      <c r="K121" s="209">
        <v>0</v>
      </c>
      <c r="L121" s="196">
        <f t="shared" si="52"/>
        <v>0</v>
      </c>
      <c r="M121" s="212" t="str">
        <f t="shared" si="53"/>
        <v>-</v>
      </c>
      <c r="N121" s="224">
        <v>76</v>
      </c>
      <c r="O121" s="212">
        <v>607207</v>
      </c>
      <c r="P121" s="209">
        <v>15</v>
      </c>
      <c r="Q121" s="196">
        <f t="shared" si="74"/>
        <v>0.19736842105263158</v>
      </c>
      <c r="R121" s="212">
        <f t="shared" si="54"/>
        <v>40480.466666666667</v>
      </c>
      <c r="S121" s="212">
        <v>124060</v>
      </c>
      <c r="T121" s="209">
        <v>2</v>
      </c>
      <c r="U121" s="196">
        <f t="shared" si="72"/>
        <v>2.6315789473684209E-2</v>
      </c>
      <c r="V121" s="209">
        <f t="shared" si="55"/>
        <v>62030</v>
      </c>
      <c r="W121" s="224">
        <v>20555</v>
      </c>
      <c r="X121" s="212">
        <v>253003807</v>
      </c>
      <c r="Y121" s="209">
        <v>3898</v>
      </c>
      <c r="Z121" s="196">
        <f t="shared" si="75"/>
        <v>0.18963755777183167</v>
      </c>
      <c r="AA121" s="212">
        <f t="shared" si="56"/>
        <v>64906.056182657776</v>
      </c>
      <c r="AB121" s="212">
        <v>65462386</v>
      </c>
      <c r="AC121" s="209">
        <v>153</v>
      </c>
      <c r="AD121" s="196">
        <f t="shared" si="57"/>
        <v>7.4434444174166867E-3</v>
      </c>
      <c r="AE121" s="212">
        <f t="shared" si="58"/>
        <v>427858.73202614381</v>
      </c>
      <c r="AF121" s="224">
        <v>17135</v>
      </c>
      <c r="AG121" s="212">
        <v>284942496</v>
      </c>
      <c r="AH121" s="209">
        <v>4453</v>
      </c>
      <c r="AI121" s="196">
        <f t="shared" si="76"/>
        <v>0.25987744382842137</v>
      </c>
      <c r="AJ121" s="212">
        <f t="shared" si="59"/>
        <v>63988.883000224567</v>
      </c>
      <c r="AK121" s="212">
        <v>118785479</v>
      </c>
      <c r="AL121" s="209">
        <v>266</v>
      </c>
      <c r="AM121" s="196">
        <f t="shared" si="60"/>
        <v>1.5523781733294427E-2</v>
      </c>
      <c r="AN121" s="209">
        <f t="shared" si="61"/>
        <v>446561.95112781954</v>
      </c>
      <c r="AO121" s="224">
        <v>10488</v>
      </c>
      <c r="AP121" s="212">
        <v>174307713</v>
      </c>
      <c r="AQ121" s="209">
        <v>3147</v>
      </c>
      <c r="AR121" s="196">
        <f t="shared" si="77"/>
        <v>0.30005720823798626</v>
      </c>
      <c r="AS121" s="212">
        <f t="shared" si="62"/>
        <v>55388.532888465204</v>
      </c>
      <c r="AT121" s="212">
        <v>185558482</v>
      </c>
      <c r="AU121" s="209">
        <v>304</v>
      </c>
      <c r="AV121" s="196">
        <f t="shared" si="63"/>
        <v>2.8985507246376812E-2</v>
      </c>
      <c r="AW121" s="212">
        <f t="shared" si="64"/>
        <v>610389.74342105258</v>
      </c>
      <c r="AX121" s="224">
        <v>4927</v>
      </c>
      <c r="AY121" s="212">
        <v>70165780</v>
      </c>
      <c r="AZ121" s="209">
        <v>1525</v>
      </c>
      <c r="BA121" s="196">
        <f t="shared" si="78"/>
        <v>0.30951897706515119</v>
      </c>
      <c r="BB121" s="212">
        <f t="shared" si="65"/>
        <v>46010.34754098361</v>
      </c>
      <c r="BC121" s="212">
        <v>157290013</v>
      </c>
      <c r="BD121" s="209">
        <v>258</v>
      </c>
      <c r="BE121" s="196">
        <f t="shared" si="66"/>
        <v>5.2364522021514107E-2</v>
      </c>
      <c r="BF121" s="209">
        <f t="shared" si="67"/>
        <v>609651.21317829459</v>
      </c>
      <c r="BG121" s="224">
        <v>1584</v>
      </c>
      <c r="BH121" s="212">
        <v>20679057</v>
      </c>
      <c r="BI121" s="209">
        <v>441</v>
      </c>
      <c r="BJ121" s="196">
        <f t="shared" si="79"/>
        <v>0.27840909090909088</v>
      </c>
      <c r="BK121" s="212">
        <f t="shared" si="68"/>
        <v>46891.285714285717</v>
      </c>
      <c r="BL121" s="212">
        <v>77977147</v>
      </c>
      <c r="BM121" s="209">
        <v>145</v>
      </c>
      <c r="BN121" s="196">
        <f t="shared" si="69"/>
        <v>9.1540404040404047E-2</v>
      </c>
      <c r="BO121" s="212">
        <f t="shared" si="70"/>
        <v>537773.42758620693</v>
      </c>
      <c r="BP121" s="224">
        <f t="shared" si="42"/>
        <v>54789</v>
      </c>
      <c r="BQ121" s="212">
        <f t="shared" si="42"/>
        <v>803859939</v>
      </c>
      <c r="BR121" s="209">
        <f t="shared" si="42"/>
        <v>13490</v>
      </c>
      <c r="BS121" s="196">
        <f t="shared" si="73"/>
        <v>0.24621730639361916</v>
      </c>
      <c r="BT121" s="212">
        <f t="shared" si="43"/>
        <v>59589.320904373613</v>
      </c>
      <c r="BU121" s="212">
        <f t="shared" si="44"/>
        <v>605197567</v>
      </c>
      <c r="BV121" s="209">
        <f t="shared" si="44"/>
        <v>1128</v>
      </c>
      <c r="BW121" s="196">
        <f t="shared" si="71"/>
        <v>2.0588074248480536E-2</v>
      </c>
      <c r="BX121" s="209">
        <f t="shared" si="45"/>
        <v>536522.66578014183</v>
      </c>
      <c r="BY121" s="69"/>
    </row>
    <row r="122" spans="2:77" ht="13.5" customHeight="1">
      <c r="B122" s="284"/>
      <c r="C122" s="345"/>
      <c r="D122" s="53" t="s">
        <v>67</v>
      </c>
      <c r="E122" s="181">
        <v>28</v>
      </c>
      <c r="F122" s="182">
        <v>237510</v>
      </c>
      <c r="G122" s="218">
        <v>13</v>
      </c>
      <c r="H122" s="198">
        <f t="shared" si="50"/>
        <v>0.4642857142857143</v>
      </c>
      <c r="I122" s="182">
        <f t="shared" si="51"/>
        <v>18270</v>
      </c>
      <c r="J122" s="182">
        <v>0</v>
      </c>
      <c r="K122" s="218">
        <v>0</v>
      </c>
      <c r="L122" s="198">
        <f t="shared" si="52"/>
        <v>0</v>
      </c>
      <c r="M122" s="182" t="str">
        <f t="shared" si="53"/>
        <v>-</v>
      </c>
      <c r="N122" s="181">
        <v>83</v>
      </c>
      <c r="O122" s="182">
        <v>611737</v>
      </c>
      <c r="P122" s="218">
        <v>17</v>
      </c>
      <c r="Q122" s="198">
        <f t="shared" si="74"/>
        <v>0.20481927710843373</v>
      </c>
      <c r="R122" s="182">
        <f t="shared" si="54"/>
        <v>35984.529411764706</v>
      </c>
      <c r="S122" s="182">
        <v>124060</v>
      </c>
      <c r="T122" s="218">
        <v>2</v>
      </c>
      <c r="U122" s="198">
        <f t="shared" si="72"/>
        <v>2.4096385542168676E-2</v>
      </c>
      <c r="V122" s="218">
        <f t="shared" si="55"/>
        <v>62030</v>
      </c>
      <c r="W122" s="181">
        <v>23358</v>
      </c>
      <c r="X122" s="182">
        <v>285118259</v>
      </c>
      <c r="Y122" s="218">
        <v>4469</v>
      </c>
      <c r="Z122" s="198">
        <f t="shared" si="75"/>
        <v>0.19132631218426235</v>
      </c>
      <c r="AA122" s="182">
        <f t="shared" si="56"/>
        <v>63799.118147236521</v>
      </c>
      <c r="AB122" s="182">
        <v>68372499</v>
      </c>
      <c r="AC122" s="218">
        <v>163</v>
      </c>
      <c r="AD122" s="198">
        <f t="shared" si="57"/>
        <v>6.9783371864029454E-3</v>
      </c>
      <c r="AE122" s="182">
        <f t="shared" si="58"/>
        <v>419463.18404907978</v>
      </c>
      <c r="AF122" s="181">
        <v>19558</v>
      </c>
      <c r="AG122" s="182">
        <v>328835263</v>
      </c>
      <c r="AH122" s="218">
        <v>5114</v>
      </c>
      <c r="AI122" s="198">
        <f t="shared" si="76"/>
        <v>0.26147867880151343</v>
      </c>
      <c r="AJ122" s="182">
        <f t="shared" si="59"/>
        <v>64300.990027375832</v>
      </c>
      <c r="AK122" s="182">
        <v>125150074</v>
      </c>
      <c r="AL122" s="218">
        <v>294</v>
      </c>
      <c r="AM122" s="198">
        <f t="shared" si="60"/>
        <v>1.5032211882605583E-2</v>
      </c>
      <c r="AN122" s="218">
        <f t="shared" si="61"/>
        <v>425680.52380952379</v>
      </c>
      <c r="AO122" s="181">
        <v>11639</v>
      </c>
      <c r="AP122" s="182">
        <v>191193536</v>
      </c>
      <c r="AQ122" s="218">
        <v>3491</v>
      </c>
      <c r="AR122" s="198">
        <f t="shared" si="77"/>
        <v>0.29993985737606321</v>
      </c>
      <c r="AS122" s="182">
        <f t="shared" si="62"/>
        <v>54767.555428244057</v>
      </c>
      <c r="AT122" s="182">
        <v>194779456</v>
      </c>
      <c r="AU122" s="218">
        <v>329</v>
      </c>
      <c r="AV122" s="198">
        <f t="shared" si="63"/>
        <v>2.8267033250279235E-2</v>
      </c>
      <c r="AW122" s="182">
        <f t="shared" si="64"/>
        <v>592034.82066869305</v>
      </c>
      <c r="AX122" s="181">
        <v>5273</v>
      </c>
      <c r="AY122" s="182">
        <v>76132910</v>
      </c>
      <c r="AZ122" s="218">
        <v>1655</v>
      </c>
      <c r="BA122" s="198">
        <f t="shared" si="78"/>
        <v>0.31386307604779062</v>
      </c>
      <c r="BB122" s="182">
        <f t="shared" si="65"/>
        <v>46001.758308157099</v>
      </c>
      <c r="BC122" s="182">
        <v>159432865</v>
      </c>
      <c r="BD122" s="218">
        <v>268</v>
      </c>
      <c r="BE122" s="198">
        <f t="shared" si="66"/>
        <v>5.0824957329793287E-2</v>
      </c>
      <c r="BF122" s="218">
        <f t="shared" si="67"/>
        <v>594898.75</v>
      </c>
      <c r="BG122" s="181">
        <v>1647</v>
      </c>
      <c r="BH122" s="182">
        <v>22838325</v>
      </c>
      <c r="BI122" s="218">
        <v>460</v>
      </c>
      <c r="BJ122" s="198">
        <f t="shared" si="79"/>
        <v>0.27929568913175473</v>
      </c>
      <c r="BK122" s="182">
        <f t="shared" si="68"/>
        <v>49648.532608695656</v>
      </c>
      <c r="BL122" s="182">
        <v>78028103</v>
      </c>
      <c r="BM122" s="218">
        <v>146</v>
      </c>
      <c r="BN122" s="198">
        <f t="shared" si="69"/>
        <v>8.8646023072252583E-2</v>
      </c>
      <c r="BO122" s="182">
        <f t="shared" si="70"/>
        <v>534439.06164383562</v>
      </c>
      <c r="BP122" s="181">
        <f t="shared" si="42"/>
        <v>61586</v>
      </c>
      <c r="BQ122" s="182">
        <f t="shared" si="42"/>
        <v>904967540</v>
      </c>
      <c r="BR122" s="218">
        <f t="shared" si="42"/>
        <v>15219</v>
      </c>
      <c r="BS122" s="198">
        <f t="shared" si="73"/>
        <v>0.24711785145974735</v>
      </c>
      <c r="BT122" s="182">
        <f t="shared" si="43"/>
        <v>59463.009396149551</v>
      </c>
      <c r="BU122" s="182">
        <f t="shared" si="44"/>
        <v>625887057</v>
      </c>
      <c r="BV122" s="218">
        <f t="shared" si="44"/>
        <v>1202</v>
      </c>
      <c r="BW122" s="198">
        <f t="shared" si="71"/>
        <v>1.9517422790894034E-2</v>
      </c>
      <c r="BX122" s="218">
        <f t="shared" si="45"/>
        <v>520704.70632279536</v>
      </c>
      <c r="BY122" s="69"/>
    </row>
    <row r="123" spans="2:77" ht="13.5" customHeight="1">
      <c r="B123" s="282">
        <v>40</v>
      </c>
      <c r="C123" s="343" t="s">
        <v>40</v>
      </c>
      <c r="D123" s="54" t="s">
        <v>329</v>
      </c>
      <c r="E123" s="175">
        <v>3</v>
      </c>
      <c r="F123" s="176">
        <v>31115</v>
      </c>
      <c r="G123" s="201">
        <v>1</v>
      </c>
      <c r="H123" s="194">
        <f t="shared" si="50"/>
        <v>0.33333333333333331</v>
      </c>
      <c r="I123" s="176">
        <f t="shared" si="51"/>
        <v>31115</v>
      </c>
      <c r="J123" s="176">
        <v>0</v>
      </c>
      <c r="K123" s="201">
        <v>0</v>
      </c>
      <c r="L123" s="194">
        <f t="shared" si="52"/>
        <v>0</v>
      </c>
      <c r="M123" s="176" t="str">
        <f t="shared" si="53"/>
        <v>-</v>
      </c>
      <c r="N123" s="175">
        <v>5</v>
      </c>
      <c r="O123" s="176">
        <v>23667</v>
      </c>
      <c r="P123" s="201">
        <v>1</v>
      </c>
      <c r="Q123" s="194">
        <f t="shared" si="74"/>
        <v>0.2</v>
      </c>
      <c r="R123" s="176">
        <f t="shared" si="54"/>
        <v>23667</v>
      </c>
      <c r="S123" s="176">
        <v>0</v>
      </c>
      <c r="T123" s="201">
        <v>0</v>
      </c>
      <c r="U123" s="194">
        <f t="shared" si="72"/>
        <v>0</v>
      </c>
      <c r="V123" s="201" t="str">
        <f t="shared" si="55"/>
        <v>-</v>
      </c>
      <c r="W123" s="175">
        <v>677</v>
      </c>
      <c r="X123" s="176">
        <v>6552282</v>
      </c>
      <c r="Y123" s="201">
        <v>151</v>
      </c>
      <c r="Z123" s="194">
        <f t="shared" si="75"/>
        <v>0.22304283604135894</v>
      </c>
      <c r="AA123" s="176">
        <f t="shared" si="56"/>
        <v>43392.596026490064</v>
      </c>
      <c r="AB123" s="176">
        <v>10590</v>
      </c>
      <c r="AC123" s="201">
        <v>1</v>
      </c>
      <c r="AD123" s="194">
        <f t="shared" si="57"/>
        <v>1.4771048744460858E-3</v>
      </c>
      <c r="AE123" s="176">
        <f t="shared" si="58"/>
        <v>10590</v>
      </c>
      <c r="AF123" s="175">
        <v>584</v>
      </c>
      <c r="AG123" s="176">
        <v>19407601</v>
      </c>
      <c r="AH123" s="201">
        <v>151</v>
      </c>
      <c r="AI123" s="194">
        <f t="shared" si="76"/>
        <v>0.25856164383561642</v>
      </c>
      <c r="AJ123" s="176">
        <f t="shared" si="59"/>
        <v>128527.15894039735</v>
      </c>
      <c r="AK123" s="176">
        <v>145192</v>
      </c>
      <c r="AL123" s="201">
        <v>1</v>
      </c>
      <c r="AM123" s="194">
        <f t="shared" si="60"/>
        <v>1.7123287671232876E-3</v>
      </c>
      <c r="AN123" s="201">
        <f t="shared" si="61"/>
        <v>145192</v>
      </c>
      <c r="AO123" s="175">
        <v>275</v>
      </c>
      <c r="AP123" s="176">
        <v>6765065</v>
      </c>
      <c r="AQ123" s="201">
        <v>84</v>
      </c>
      <c r="AR123" s="194">
        <f t="shared" si="77"/>
        <v>0.30545454545454548</v>
      </c>
      <c r="AS123" s="176">
        <f t="shared" si="62"/>
        <v>80536.488095238092</v>
      </c>
      <c r="AT123" s="176">
        <v>1277552</v>
      </c>
      <c r="AU123" s="201">
        <v>5</v>
      </c>
      <c r="AV123" s="194">
        <f t="shared" si="63"/>
        <v>1.8181818181818181E-2</v>
      </c>
      <c r="AW123" s="176">
        <f t="shared" si="64"/>
        <v>255510.39999999999</v>
      </c>
      <c r="AX123" s="175">
        <v>91</v>
      </c>
      <c r="AY123" s="176">
        <v>4912493</v>
      </c>
      <c r="AZ123" s="201">
        <v>37</v>
      </c>
      <c r="BA123" s="194">
        <f t="shared" si="78"/>
        <v>0.40659340659340659</v>
      </c>
      <c r="BB123" s="176">
        <f t="shared" si="65"/>
        <v>132770.08108108109</v>
      </c>
      <c r="BC123" s="176">
        <v>207001</v>
      </c>
      <c r="BD123" s="201">
        <v>2</v>
      </c>
      <c r="BE123" s="194">
        <f t="shared" si="66"/>
        <v>2.197802197802198E-2</v>
      </c>
      <c r="BF123" s="201">
        <f t="shared" si="67"/>
        <v>103500.5</v>
      </c>
      <c r="BG123" s="175">
        <v>10</v>
      </c>
      <c r="BH123" s="176">
        <v>67482</v>
      </c>
      <c r="BI123" s="201">
        <v>4</v>
      </c>
      <c r="BJ123" s="194">
        <f t="shared" si="79"/>
        <v>0.4</v>
      </c>
      <c r="BK123" s="176">
        <f t="shared" si="68"/>
        <v>16870.5</v>
      </c>
      <c r="BL123" s="176">
        <v>0</v>
      </c>
      <c r="BM123" s="201">
        <v>0</v>
      </c>
      <c r="BN123" s="194">
        <f t="shared" si="69"/>
        <v>0</v>
      </c>
      <c r="BO123" s="176" t="str">
        <f t="shared" si="70"/>
        <v>-</v>
      </c>
      <c r="BP123" s="175">
        <f t="shared" si="42"/>
        <v>1645</v>
      </c>
      <c r="BQ123" s="176">
        <f t="shared" si="42"/>
        <v>37759705</v>
      </c>
      <c r="BR123" s="201">
        <f t="shared" si="42"/>
        <v>429</v>
      </c>
      <c r="BS123" s="194">
        <f t="shared" si="73"/>
        <v>0.26079027355623102</v>
      </c>
      <c r="BT123" s="176">
        <f t="shared" si="43"/>
        <v>88017.96037296037</v>
      </c>
      <c r="BU123" s="176">
        <f t="shared" si="44"/>
        <v>1640335</v>
      </c>
      <c r="BV123" s="201">
        <f t="shared" si="44"/>
        <v>9</v>
      </c>
      <c r="BW123" s="194">
        <f t="shared" si="71"/>
        <v>5.47112462006079E-3</v>
      </c>
      <c r="BX123" s="201">
        <f t="shared" si="45"/>
        <v>182259.44444444444</v>
      </c>
      <c r="BY123" s="69"/>
    </row>
    <row r="124" spans="2:77" ht="13.5" customHeight="1">
      <c r="B124" s="283"/>
      <c r="C124" s="344"/>
      <c r="D124" s="49" t="s">
        <v>326</v>
      </c>
      <c r="E124" s="224">
        <v>30</v>
      </c>
      <c r="F124" s="212">
        <v>372282</v>
      </c>
      <c r="G124" s="209">
        <v>8</v>
      </c>
      <c r="H124" s="196">
        <f t="shared" si="50"/>
        <v>0.26666666666666666</v>
      </c>
      <c r="I124" s="212">
        <f t="shared" si="51"/>
        <v>46535.25</v>
      </c>
      <c r="J124" s="212">
        <v>0</v>
      </c>
      <c r="K124" s="209">
        <v>0</v>
      </c>
      <c r="L124" s="196">
        <f t="shared" si="52"/>
        <v>0</v>
      </c>
      <c r="M124" s="212" t="str">
        <f t="shared" si="53"/>
        <v>-</v>
      </c>
      <c r="N124" s="224">
        <v>70</v>
      </c>
      <c r="O124" s="212">
        <v>7517783</v>
      </c>
      <c r="P124" s="209">
        <v>16</v>
      </c>
      <c r="Q124" s="196">
        <f t="shared" si="74"/>
        <v>0.22857142857142856</v>
      </c>
      <c r="R124" s="212">
        <f t="shared" si="54"/>
        <v>469861.4375</v>
      </c>
      <c r="S124" s="212">
        <v>682430</v>
      </c>
      <c r="T124" s="209">
        <v>4</v>
      </c>
      <c r="U124" s="196">
        <f t="shared" si="72"/>
        <v>5.7142857142857141E-2</v>
      </c>
      <c r="V124" s="209">
        <f t="shared" si="55"/>
        <v>170607.5</v>
      </c>
      <c r="W124" s="224">
        <v>4168</v>
      </c>
      <c r="X124" s="212">
        <v>59008745</v>
      </c>
      <c r="Y124" s="209">
        <v>839</v>
      </c>
      <c r="Z124" s="196">
        <f t="shared" si="75"/>
        <v>0.20129558541266795</v>
      </c>
      <c r="AA124" s="212">
        <f t="shared" si="56"/>
        <v>70332.234803337313</v>
      </c>
      <c r="AB124" s="212">
        <v>15964170</v>
      </c>
      <c r="AC124" s="209">
        <v>22</v>
      </c>
      <c r="AD124" s="196">
        <f t="shared" si="57"/>
        <v>5.2783109404990402E-3</v>
      </c>
      <c r="AE124" s="212">
        <f t="shared" si="58"/>
        <v>725644.09090909094</v>
      </c>
      <c r="AF124" s="224">
        <v>3309</v>
      </c>
      <c r="AG124" s="212">
        <v>69869365</v>
      </c>
      <c r="AH124" s="209">
        <v>821</v>
      </c>
      <c r="AI124" s="196">
        <f t="shared" si="76"/>
        <v>0.2481112118464793</v>
      </c>
      <c r="AJ124" s="212">
        <f t="shared" si="59"/>
        <v>85102.758830694278</v>
      </c>
      <c r="AK124" s="212">
        <v>7302166</v>
      </c>
      <c r="AL124" s="209">
        <v>34</v>
      </c>
      <c r="AM124" s="196">
        <f t="shared" si="60"/>
        <v>1.0275007555152614E-2</v>
      </c>
      <c r="AN124" s="209">
        <f t="shared" si="61"/>
        <v>214769.58823529413</v>
      </c>
      <c r="AO124" s="224">
        <v>2103</v>
      </c>
      <c r="AP124" s="212">
        <v>62386538</v>
      </c>
      <c r="AQ124" s="209">
        <v>605</v>
      </c>
      <c r="AR124" s="196">
        <f t="shared" si="77"/>
        <v>0.28768426058012364</v>
      </c>
      <c r="AS124" s="212">
        <f t="shared" si="62"/>
        <v>103118.24462809917</v>
      </c>
      <c r="AT124" s="212">
        <v>17416402</v>
      </c>
      <c r="AU124" s="209">
        <v>38</v>
      </c>
      <c r="AV124" s="196">
        <f t="shared" si="63"/>
        <v>1.8069424631478839E-2</v>
      </c>
      <c r="AW124" s="212">
        <f t="shared" si="64"/>
        <v>458326.36842105264</v>
      </c>
      <c r="AX124" s="224">
        <v>1033</v>
      </c>
      <c r="AY124" s="212">
        <v>21277653</v>
      </c>
      <c r="AZ124" s="209">
        <v>292</v>
      </c>
      <c r="BA124" s="196">
        <f t="shared" si="78"/>
        <v>0.28267182962245885</v>
      </c>
      <c r="BB124" s="212">
        <f t="shared" si="65"/>
        <v>72868.67465753424</v>
      </c>
      <c r="BC124" s="212">
        <v>20284574</v>
      </c>
      <c r="BD124" s="209">
        <v>24</v>
      </c>
      <c r="BE124" s="196">
        <f t="shared" si="66"/>
        <v>2.3233301064859633E-2</v>
      </c>
      <c r="BF124" s="209">
        <f t="shared" si="67"/>
        <v>845190.58333333337</v>
      </c>
      <c r="BG124" s="224">
        <v>322</v>
      </c>
      <c r="BH124" s="212">
        <v>3096554</v>
      </c>
      <c r="BI124" s="209">
        <v>92</v>
      </c>
      <c r="BJ124" s="196">
        <f t="shared" si="79"/>
        <v>0.2857142857142857</v>
      </c>
      <c r="BK124" s="212">
        <f t="shared" si="68"/>
        <v>33658.195652173912</v>
      </c>
      <c r="BL124" s="212">
        <v>7077482</v>
      </c>
      <c r="BM124" s="209">
        <v>15</v>
      </c>
      <c r="BN124" s="196">
        <f t="shared" si="69"/>
        <v>4.6583850931677016E-2</v>
      </c>
      <c r="BO124" s="212">
        <f t="shared" si="70"/>
        <v>471832.13333333336</v>
      </c>
      <c r="BP124" s="224">
        <f t="shared" si="42"/>
        <v>11035</v>
      </c>
      <c r="BQ124" s="212">
        <f t="shared" si="42"/>
        <v>223528920</v>
      </c>
      <c r="BR124" s="209">
        <f t="shared" si="42"/>
        <v>2673</v>
      </c>
      <c r="BS124" s="196">
        <f t="shared" si="73"/>
        <v>0.24222927050294518</v>
      </c>
      <c r="BT124" s="212">
        <f t="shared" si="43"/>
        <v>83624.736251402923</v>
      </c>
      <c r="BU124" s="212">
        <f t="shared" si="44"/>
        <v>68727224</v>
      </c>
      <c r="BV124" s="209">
        <f t="shared" si="44"/>
        <v>137</v>
      </c>
      <c r="BW124" s="196">
        <f t="shared" si="71"/>
        <v>1.2415043044857273E-2</v>
      </c>
      <c r="BX124" s="209">
        <f t="shared" si="45"/>
        <v>501658.56934306567</v>
      </c>
      <c r="BY124" s="69"/>
    </row>
    <row r="125" spans="2:77" ht="13.5" customHeight="1">
      <c r="B125" s="284"/>
      <c r="C125" s="345"/>
      <c r="D125" s="45" t="s">
        <v>67</v>
      </c>
      <c r="E125" s="185">
        <v>33</v>
      </c>
      <c r="F125" s="183">
        <v>403397</v>
      </c>
      <c r="G125" s="189">
        <v>9</v>
      </c>
      <c r="H125" s="234">
        <f t="shared" si="50"/>
        <v>0.27272727272727271</v>
      </c>
      <c r="I125" s="183">
        <f t="shared" si="51"/>
        <v>44821.888888888891</v>
      </c>
      <c r="J125" s="183">
        <v>0</v>
      </c>
      <c r="K125" s="189">
        <v>0</v>
      </c>
      <c r="L125" s="234">
        <f t="shared" si="52"/>
        <v>0</v>
      </c>
      <c r="M125" s="183" t="str">
        <f t="shared" si="53"/>
        <v>-</v>
      </c>
      <c r="N125" s="185">
        <v>75</v>
      </c>
      <c r="O125" s="183">
        <v>7541450</v>
      </c>
      <c r="P125" s="189">
        <v>17</v>
      </c>
      <c r="Q125" s="234">
        <f t="shared" si="74"/>
        <v>0.22666666666666666</v>
      </c>
      <c r="R125" s="183">
        <f t="shared" si="54"/>
        <v>443614.70588235295</v>
      </c>
      <c r="S125" s="183">
        <v>682430</v>
      </c>
      <c r="T125" s="189">
        <v>4</v>
      </c>
      <c r="U125" s="234">
        <f t="shared" si="72"/>
        <v>5.3333333333333337E-2</v>
      </c>
      <c r="V125" s="189">
        <f t="shared" si="55"/>
        <v>170607.5</v>
      </c>
      <c r="W125" s="185">
        <v>4845</v>
      </c>
      <c r="X125" s="183">
        <v>65561027</v>
      </c>
      <c r="Y125" s="189">
        <v>990</v>
      </c>
      <c r="Z125" s="234">
        <f t="shared" si="75"/>
        <v>0.2043343653250774</v>
      </c>
      <c r="AA125" s="183">
        <f t="shared" si="56"/>
        <v>66223.259595959593</v>
      </c>
      <c r="AB125" s="183">
        <v>15974760</v>
      </c>
      <c r="AC125" s="189">
        <v>23</v>
      </c>
      <c r="AD125" s="234">
        <f t="shared" si="57"/>
        <v>4.7471620227038181E-3</v>
      </c>
      <c r="AE125" s="183">
        <f t="shared" si="58"/>
        <v>694554.78260869568</v>
      </c>
      <c r="AF125" s="185">
        <v>3893</v>
      </c>
      <c r="AG125" s="183">
        <v>89276966</v>
      </c>
      <c r="AH125" s="189">
        <v>972</v>
      </c>
      <c r="AI125" s="234">
        <f t="shared" si="76"/>
        <v>0.2496789108656563</v>
      </c>
      <c r="AJ125" s="183">
        <f t="shared" si="59"/>
        <v>91848.730452674892</v>
      </c>
      <c r="AK125" s="183">
        <v>7447358</v>
      </c>
      <c r="AL125" s="189">
        <v>35</v>
      </c>
      <c r="AM125" s="234">
        <f t="shared" si="60"/>
        <v>8.9904957616234269E-3</v>
      </c>
      <c r="AN125" s="189">
        <f t="shared" si="61"/>
        <v>212781.65714285715</v>
      </c>
      <c r="AO125" s="185">
        <v>2378</v>
      </c>
      <c r="AP125" s="183">
        <v>69151603</v>
      </c>
      <c r="AQ125" s="189">
        <v>689</v>
      </c>
      <c r="AR125" s="234">
        <f t="shared" si="77"/>
        <v>0.28973927670311184</v>
      </c>
      <c r="AS125" s="183">
        <f t="shared" si="62"/>
        <v>100365.17126269956</v>
      </c>
      <c r="AT125" s="183">
        <v>18693954</v>
      </c>
      <c r="AU125" s="189">
        <v>43</v>
      </c>
      <c r="AV125" s="234">
        <f t="shared" si="63"/>
        <v>1.8082422203532379E-2</v>
      </c>
      <c r="AW125" s="183">
        <f t="shared" si="64"/>
        <v>434743.11627906974</v>
      </c>
      <c r="AX125" s="185">
        <v>1124</v>
      </c>
      <c r="AY125" s="183">
        <v>26190146</v>
      </c>
      <c r="AZ125" s="189">
        <v>329</v>
      </c>
      <c r="BA125" s="234">
        <f t="shared" si="78"/>
        <v>0.29270462633451955</v>
      </c>
      <c r="BB125" s="183">
        <f t="shared" si="65"/>
        <v>79605.306990881465</v>
      </c>
      <c r="BC125" s="183">
        <v>20491575</v>
      </c>
      <c r="BD125" s="189">
        <v>26</v>
      </c>
      <c r="BE125" s="234">
        <f t="shared" si="66"/>
        <v>2.3131672597864767E-2</v>
      </c>
      <c r="BF125" s="189">
        <f t="shared" si="67"/>
        <v>788137.5</v>
      </c>
      <c r="BG125" s="185">
        <v>332</v>
      </c>
      <c r="BH125" s="183">
        <v>3164036</v>
      </c>
      <c r="BI125" s="189">
        <v>96</v>
      </c>
      <c r="BJ125" s="234">
        <f t="shared" si="79"/>
        <v>0.28915662650602408</v>
      </c>
      <c r="BK125" s="183">
        <f t="shared" si="68"/>
        <v>32958.708333333336</v>
      </c>
      <c r="BL125" s="183">
        <v>7077482</v>
      </c>
      <c r="BM125" s="189">
        <v>15</v>
      </c>
      <c r="BN125" s="234">
        <f t="shared" si="69"/>
        <v>4.5180722891566265E-2</v>
      </c>
      <c r="BO125" s="183">
        <f t="shared" si="70"/>
        <v>471832.13333333336</v>
      </c>
      <c r="BP125" s="185">
        <f t="shared" si="42"/>
        <v>12680</v>
      </c>
      <c r="BQ125" s="183">
        <f t="shared" si="42"/>
        <v>261288625</v>
      </c>
      <c r="BR125" s="189">
        <f t="shared" si="42"/>
        <v>3102</v>
      </c>
      <c r="BS125" s="234">
        <f t="shared" si="73"/>
        <v>0.2446372239747634</v>
      </c>
      <c r="BT125" s="183">
        <f t="shared" si="43"/>
        <v>84232.309800128947</v>
      </c>
      <c r="BU125" s="183">
        <f t="shared" si="44"/>
        <v>70367559</v>
      </c>
      <c r="BV125" s="189">
        <f t="shared" si="44"/>
        <v>146</v>
      </c>
      <c r="BW125" s="234">
        <f t="shared" si="71"/>
        <v>1.1514195583596214E-2</v>
      </c>
      <c r="BX125" s="189">
        <f t="shared" si="45"/>
        <v>481969.58219178085</v>
      </c>
      <c r="BY125" s="69"/>
    </row>
    <row r="126" spans="2:77" ht="13.5" customHeight="1">
      <c r="B126" s="282">
        <v>41</v>
      </c>
      <c r="C126" s="343" t="s">
        <v>11</v>
      </c>
      <c r="D126" s="54" t="s">
        <v>329</v>
      </c>
      <c r="E126" s="175">
        <v>0</v>
      </c>
      <c r="F126" s="176">
        <v>0</v>
      </c>
      <c r="G126" s="201">
        <v>0</v>
      </c>
      <c r="H126" s="194" t="str">
        <f t="shared" si="50"/>
        <v>-</v>
      </c>
      <c r="I126" s="176" t="str">
        <f t="shared" si="51"/>
        <v>-</v>
      </c>
      <c r="J126" s="176">
        <v>0</v>
      </c>
      <c r="K126" s="201">
        <v>0</v>
      </c>
      <c r="L126" s="194" t="str">
        <f t="shared" si="52"/>
        <v>-</v>
      </c>
      <c r="M126" s="176" t="str">
        <f t="shared" si="53"/>
        <v>-</v>
      </c>
      <c r="N126" s="175">
        <v>5</v>
      </c>
      <c r="O126" s="176">
        <v>0</v>
      </c>
      <c r="P126" s="201">
        <v>0</v>
      </c>
      <c r="Q126" s="194">
        <f t="shared" si="74"/>
        <v>0</v>
      </c>
      <c r="R126" s="176" t="str">
        <f t="shared" si="54"/>
        <v>-</v>
      </c>
      <c r="S126" s="176">
        <v>0</v>
      </c>
      <c r="T126" s="201">
        <v>0</v>
      </c>
      <c r="U126" s="194">
        <f t="shared" si="72"/>
        <v>0</v>
      </c>
      <c r="V126" s="201" t="str">
        <f t="shared" si="55"/>
        <v>-</v>
      </c>
      <c r="W126" s="175">
        <v>1150</v>
      </c>
      <c r="X126" s="176">
        <v>16837413</v>
      </c>
      <c r="Y126" s="201">
        <v>269</v>
      </c>
      <c r="Z126" s="194">
        <f t="shared" si="75"/>
        <v>0.23391304347826086</v>
      </c>
      <c r="AA126" s="176">
        <f t="shared" si="56"/>
        <v>62592.613382899632</v>
      </c>
      <c r="AB126" s="176">
        <v>1471969</v>
      </c>
      <c r="AC126" s="201">
        <v>6</v>
      </c>
      <c r="AD126" s="194">
        <f t="shared" si="57"/>
        <v>5.2173913043478265E-3</v>
      </c>
      <c r="AE126" s="176">
        <f t="shared" si="58"/>
        <v>245328.16666666666</v>
      </c>
      <c r="AF126" s="175">
        <v>1030</v>
      </c>
      <c r="AG126" s="176">
        <v>15780394</v>
      </c>
      <c r="AH126" s="201">
        <v>342</v>
      </c>
      <c r="AI126" s="194">
        <f t="shared" si="76"/>
        <v>0.33203883495145631</v>
      </c>
      <c r="AJ126" s="176">
        <f t="shared" si="59"/>
        <v>46141.502923976608</v>
      </c>
      <c r="AK126" s="176">
        <v>146771</v>
      </c>
      <c r="AL126" s="201">
        <v>7</v>
      </c>
      <c r="AM126" s="194">
        <f t="shared" si="60"/>
        <v>6.7961165048543689E-3</v>
      </c>
      <c r="AN126" s="201">
        <f t="shared" si="61"/>
        <v>20967.285714285714</v>
      </c>
      <c r="AO126" s="175">
        <v>535</v>
      </c>
      <c r="AP126" s="176">
        <v>5532322</v>
      </c>
      <c r="AQ126" s="201">
        <v>189</v>
      </c>
      <c r="AR126" s="194">
        <f t="shared" si="77"/>
        <v>0.35327102803738319</v>
      </c>
      <c r="AS126" s="176">
        <f t="shared" si="62"/>
        <v>29271.544973544973</v>
      </c>
      <c r="AT126" s="176">
        <v>2627158</v>
      </c>
      <c r="AU126" s="201">
        <v>8</v>
      </c>
      <c r="AV126" s="194">
        <f t="shared" si="63"/>
        <v>1.4953271028037384E-2</v>
      </c>
      <c r="AW126" s="176">
        <f t="shared" si="64"/>
        <v>328394.75</v>
      </c>
      <c r="AX126" s="175">
        <v>153</v>
      </c>
      <c r="AY126" s="176">
        <v>1171917</v>
      </c>
      <c r="AZ126" s="201">
        <v>55</v>
      </c>
      <c r="BA126" s="194">
        <f t="shared" si="78"/>
        <v>0.35947712418300654</v>
      </c>
      <c r="BB126" s="176">
        <f t="shared" si="65"/>
        <v>21307.581818181818</v>
      </c>
      <c r="BC126" s="176">
        <v>1350429</v>
      </c>
      <c r="BD126" s="201">
        <v>7</v>
      </c>
      <c r="BE126" s="194">
        <f t="shared" si="66"/>
        <v>4.5751633986928102E-2</v>
      </c>
      <c r="BF126" s="201">
        <f t="shared" si="67"/>
        <v>192918.42857142858</v>
      </c>
      <c r="BG126" s="175">
        <v>24</v>
      </c>
      <c r="BH126" s="176">
        <v>186576</v>
      </c>
      <c r="BI126" s="201">
        <v>9</v>
      </c>
      <c r="BJ126" s="194">
        <f t="shared" si="79"/>
        <v>0.375</v>
      </c>
      <c r="BK126" s="176">
        <f t="shared" si="68"/>
        <v>20730.666666666668</v>
      </c>
      <c r="BL126" s="176">
        <v>1728</v>
      </c>
      <c r="BM126" s="201">
        <v>2</v>
      </c>
      <c r="BN126" s="194">
        <f t="shared" si="69"/>
        <v>8.3333333333333329E-2</v>
      </c>
      <c r="BO126" s="176">
        <f t="shared" si="70"/>
        <v>864</v>
      </c>
      <c r="BP126" s="175">
        <f t="shared" si="42"/>
        <v>2897</v>
      </c>
      <c r="BQ126" s="176">
        <f t="shared" si="42"/>
        <v>39508622</v>
      </c>
      <c r="BR126" s="201">
        <f t="shared" si="42"/>
        <v>864</v>
      </c>
      <c r="BS126" s="194">
        <f t="shared" si="73"/>
        <v>0.29823955816361752</v>
      </c>
      <c r="BT126" s="176">
        <f t="shared" si="43"/>
        <v>45727.571759259263</v>
      </c>
      <c r="BU126" s="176">
        <f t="shared" si="44"/>
        <v>5598055</v>
      </c>
      <c r="BV126" s="201">
        <f t="shared" si="44"/>
        <v>30</v>
      </c>
      <c r="BW126" s="194">
        <f t="shared" si="71"/>
        <v>1.0355540214014497E-2</v>
      </c>
      <c r="BX126" s="201">
        <f t="shared" si="45"/>
        <v>186601.83333333334</v>
      </c>
      <c r="BY126" s="69"/>
    </row>
    <row r="127" spans="2:77" ht="13.5" customHeight="1">
      <c r="B127" s="283"/>
      <c r="C127" s="344"/>
      <c r="D127" s="49" t="s">
        <v>326</v>
      </c>
      <c r="E127" s="224">
        <v>13</v>
      </c>
      <c r="F127" s="212">
        <v>15464</v>
      </c>
      <c r="G127" s="209">
        <v>2</v>
      </c>
      <c r="H127" s="196">
        <f t="shared" si="50"/>
        <v>0.15384615384615385</v>
      </c>
      <c r="I127" s="212">
        <f t="shared" si="51"/>
        <v>7732</v>
      </c>
      <c r="J127" s="212">
        <v>0</v>
      </c>
      <c r="K127" s="209">
        <v>0</v>
      </c>
      <c r="L127" s="196">
        <f t="shared" si="52"/>
        <v>0</v>
      </c>
      <c r="M127" s="212" t="str">
        <f t="shared" si="53"/>
        <v>-</v>
      </c>
      <c r="N127" s="224">
        <v>37</v>
      </c>
      <c r="O127" s="212">
        <v>148190</v>
      </c>
      <c r="P127" s="209">
        <v>10</v>
      </c>
      <c r="Q127" s="196">
        <f t="shared" si="74"/>
        <v>0.27027027027027029</v>
      </c>
      <c r="R127" s="212">
        <f t="shared" si="54"/>
        <v>14819</v>
      </c>
      <c r="S127" s="212">
        <v>69740</v>
      </c>
      <c r="T127" s="209">
        <v>1</v>
      </c>
      <c r="U127" s="196">
        <f t="shared" si="72"/>
        <v>2.7027027027027029E-2</v>
      </c>
      <c r="V127" s="209">
        <f t="shared" si="55"/>
        <v>69740</v>
      </c>
      <c r="W127" s="224">
        <v>7425</v>
      </c>
      <c r="X127" s="212">
        <v>130434912</v>
      </c>
      <c r="Y127" s="209">
        <v>1659</v>
      </c>
      <c r="Z127" s="196">
        <f t="shared" si="75"/>
        <v>0.22343434343434343</v>
      </c>
      <c r="AA127" s="212">
        <f t="shared" si="56"/>
        <v>78622.611211573239</v>
      </c>
      <c r="AB127" s="212">
        <v>19748790</v>
      </c>
      <c r="AC127" s="209">
        <v>74</v>
      </c>
      <c r="AD127" s="196">
        <f t="shared" si="57"/>
        <v>9.9663299663299669E-3</v>
      </c>
      <c r="AE127" s="212">
        <f t="shared" si="58"/>
        <v>266875.54054054053</v>
      </c>
      <c r="AF127" s="224">
        <v>6316</v>
      </c>
      <c r="AG127" s="212">
        <v>123532522</v>
      </c>
      <c r="AH127" s="209">
        <v>1794</v>
      </c>
      <c r="AI127" s="196">
        <f t="shared" si="76"/>
        <v>0.28404053198226725</v>
      </c>
      <c r="AJ127" s="212">
        <f t="shared" si="59"/>
        <v>68858.707915273131</v>
      </c>
      <c r="AK127" s="212">
        <v>63256467</v>
      </c>
      <c r="AL127" s="209">
        <v>162</v>
      </c>
      <c r="AM127" s="196">
        <f t="shared" si="60"/>
        <v>2.5649145028499049E-2</v>
      </c>
      <c r="AN127" s="209">
        <f t="shared" si="61"/>
        <v>390472.01851851854</v>
      </c>
      <c r="AO127" s="224">
        <v>4041</v>
      </c>
      <c r="AP127" s="212">
        <v>65114146</v>
      </c>
      <c r="AQ127" s="209">
        <v>1251</v>
      </c>
      <c r="AR127" s="196">
        <f t="shared" si="77"/>
        <v>0.30957683741648107</v>
      </c>
      <c r="AS127" s="212">
        <f t="shared" si="62"/>
        <v>52049.677058353314</v>
      </c>
      <c r="AT127" s="212">
        <v>55343040</v>
      </c>
      <c r="AU127" s="209">
        <v>148</v>
      </c>
      <c r="AV127" s="196">
        <f t="shared" si="63"/>
        <v>3.6624597871813908E-2</v>
      </c>
      <c r="AW127" s="212">
        <f t="shared" si="64"/>
        <v>373939.45945945947</v>
      </c>
      <c r="AX127" s="224">
        <v>1728</v>
      </c>
      <c r="AY127" s="212">
        <v>24427514</v>
      </c>
      <c r="AZ127" s="209">
        <v>557</v>
      </c>
      <c r="BA127" s="196">
        <f t="shared" si="78"/>
        <v>0.32233796296296297</v>
      </c>
      <c r="BB127" s="212">
        <f t="shared" si="65"/>
        <v>43855.500897666068</v>
      </c>
      <c r="BC127" s="212">
        <v>49803903</v>
      </c>
      <c r="BD127" s="209">
        <v>100</v>
      </c>
      <c r="BE127" s="196">
        <f t="shared" si="66"/>
        <v>5.7870370370370371E-2</v>
      </c>
      <c r="BF127" s="209">
        <f t="shared" si="67"/>
        <v>498039.03</v>
      </c>
      <c r="BG127" s="224">
        <v>568</v>
      </c>
      <c r="BH127" s="212">
        <v>5755196</v>
      </c>
      <c r="BI127" s="209">
        <v>148</v>
      </c>
      <c r="BJ127" s="196">
        <f t="shared" si="79"/>
        <v>0.26056338028169013</v>
      </c>
      <c r="BK127" s="212">
        <f t="shared" si="68"/>
        <v>38886.45945945946</v>
      </c>
      <c r="BL127" s="212">
        <v>10085918</v>
      </c>
      <c r="BM127" s="209">
        <v>39</v>
      </c>
      <c r="BN127" s="196">
        <f t="shared" si="69"/>
        <v>6.8661971830985921E-2</v>
      </c>
      <c r="BO127" s="212">
        <f t="shared" si="70"/>
        <v>258613.28205128206</v>
      </c>
      <c r="BP127" s="224">
        <f t="shared" si="42"/>
        <v>20128</v>
      </c>
      <c r="BQ127" s="212">
        <f t="shared" si="42"/>
        <v>349427944</v>
      </c>
      <c r="BR127" s="209">
        <f t="shared" si="42"/>
        <v>5421</v>
      </c>
      <c r="BS127" s="196">
        <f t="shared" si="73"/>
        <v>0.26932631160572335</v>
      </c>
      <c r="BT127" s="212">
        <f t="shared" si="43"/>
        <v>64458.207710754476</v>
      </c>
      <c r="BU127" s="212">
        <f t="shared" si="44"/>
        <v>198307858</v>
      </c>
      <c r="BV127" s="209">
        <f t="shared" si="44"/>
        <v>524</v>
      </c>
      <c r="BW127" s="196">
        <f t="shared" si="71"/>
        <v>2.6033386327503974E-2</v>
      </c>
      <c r="BX127" s="209">
        <f t="shared" si="45"/>
        <v>378450.11068702291</v>
      </c>
      <c r="BY127" s="69"/>
    </row>
    <row r="128" spans="2:77" ht="13.5" customHeight="1">
      <c r="B128" s="284"/>
      <c r="C128" s="345"/>
      <c r="D128" s="53" t="s">
        <v>67</v>
      </c>
      <c r="E128" s="181">
        <v>13</v>
      </c>
      <c r="F128" s="182">
        <v>15464</v>
      </c>
      <c r="G128" s="218">
        <v>2</v>
      </c>
      <c r="H128" s="198">
        <f t="shared" si="50"/>
        <v>0.15384615384615385</v>
      </c>
      <c r="I128" s="182">
        <f t="shared" si="51"/>
        <v>7732</v>
      </c>
      <c r="J128" s="182">
        <v>0</v>
      </c>
      <c r="K128" s="218">
        <v>0</v>
      </c>
      <c r="L128" s="198">
        <f t="shared" si="52"/>
        <v>0</v>
      </c>
      <c r="M128" s="182" t="str">
        <f t="shared" si="53"/>
        <v>-</v>
      </c>
      <c r="N128" s="181">
        <v>42</v>
      </c>
      <c r="O128" s="182">
        <v>148190</v>
      </c>
      <c r="P128" s="218">
        <v>10</v>
      </c>
      <c r="Q128" s="198">
        <f t="shared" si="74"/>
        <v>0.23809523809523808</v>
      </c>
      <c r="R128" s="182">
        <f t="shared" si="54"/>
        <v>14819</v>
      </c>
      <c r="S128" s="182">
        <v>69740</v>
      </c>
      <c r="T128" s="218">
        <v>1</v>
      </c>
      <c r="U128" s="198">
        <f t="shared" si="72"/>
        <v>2.3809523809523808E-2</v>
      </c>
      <c r="V128" s="218">
        <f t="shared" si="55"/>
        <v>69740</v>
      </c>
      <c r="W128" s="181">
        <v>8575</v>
      </c>
      <c r="X128" s="182">
        <v>147272325</v>
      </c>
      <c r="Y128" s="218">
        <v>1928</v>
      </c>
      <c r="Z128" s="198">
        <f t="shared" si="75"/>
        <v>0.22483965014577259</v>
      </c>
      <c r="AA128" s="182">
        <f t="shared" si="56"/>
        <v>76386.060684647309</v>
      </c>
      <c r="AB128" s="182">
        <v>21220759</v>
      </c>
      <c r="AC128" s="218">
        <v>80</v>
      </c>
      <c r="AD128" s="198">
        <f t="shared" si="57"/>
        <v>9.3294460641399415E-3</v>
      </c>
      <c r="AE128" s="182">
        <f t="shared" si="58"/>
        <v>265259.48749999999</v>
      </c>
      <c r="AF128" s="181">
        <v>7346</v>
      </c>
      <c r="AG128" s="182">
        <v>139312916</v>
      </c>
      <c r="AH128" s="218">
        <v>2136</v>
      </c>
      <c r="AI128" s="198">
        <f t="shared" si="76"/>
        <v>0.29077048734004901</v>
      </c>
      <c r="AJ128" s="182">
        <f t="shared" si="59"/>
        <v>65221.402621722846</v>
      </c>
      <c r="AK128" s="182">
        <v>63403238</v>
      </c>
      <c r="AL128" s="218">
        <v>169</v>
      </c>
      <c r="AM128" s="198">
        <f t="shared" si="60"/>
        <v>2.3005717397222979E-2</v>
      </c>
      <c r="AN128" s="218">
        <f t="shared" si="61"/>
        <v>375167.08875739644</v>
      </c>
      <c r="AO128" s="181">
        <v>4576</v>
      </c>
      <c r="AP128" s="182">
        <v>70646468</v>
      </c>
      <c r="AQ128" s="218">
        <v>1440</v>
      </c>
      <c r="AR128" s="198">
        <f t="shared" si="77"/>
        <v>0.31468531468531469</v>
      </c>
      <c r="AS128" s="182">
        <f t="shared" si="62"/>
        <v>49060.047222222223</v>
      </c>
      <c r="AT128" s="182">
        <v>57970198</v>
      </c>
      <c r="AU128" s="218">
        <v>156</v>
      </c>
      <c r="AV128" s="198">
        <f t="shared" si="63"/>
        <v>3.4090909090909088E-2</v>
      </c>
      <c r="AW128" s="182">
        <f t="shared" si="64"/>
        <v>371603.83333333331</v>
      </c>
      <c r="AX128" s="181">
        <v>1881</v>
      </c>
      <c r="AY128" s="182">
        <v>25599431</v>
      </c>
      <c r="AZ128" s="218">
        <v>612</v>
      </c>
      <c r="BA128" s="198">
        <f t="shared" si="78"/>
        <v>0.32535885167464113</v>
      </c>
      <c r="BB128" s="182">
        <f t="shared" si="65"/>
        <v>41829.135620915033</v>
      </c>
      <c r="BC128" s="182">
        <v>51154332</v>
      </c>
      <c r="BD128" s="218">
        <v>107</v>
      </c>
      <c r="BE128" s="198">
        <f t="shared" si="66"/>
        <v>5.6884635832004253E-2</v>
      </c>
      <c r="BF128" s="218">
        <f t="shared" si="67"/>
        <v>478077.86915887852</v>
      </c>
      <c r="BG128" s="181">
        <v>592</v>
      </c>
      <c r="BH128" s="182">
        <v>5941772</v>
      </c>
      <c r="BI128" s="218">
        <v>157</v>
      </c>
      <c r="BJ128" s="198">
        <f t="shared" si="79"/>
        <v>0.26520270270270269</v>
      </c>
      <c r="BK128" s="182">
        <f t="shared" si="68"/>
        <v>37845.681528662419</v>
      </c>
      <c r="BL128" s="182">
        <v>10087646</v>
      </c>
      <c r="BM128" s="218">
        <v>41</v>
      </c>
      <c r="BN128" s="198">
        <f t="shared" si="69"/>
        <v>6.9256756756756757E-2</v>
      </c>
      <c r="BO128" s="182">
        <f t="shared" si="70"/>
        <v>246040.14634146341</v>
      </c>
      <c r="BP128" s="181">
        <f t="shared" si="42"/>
        <v>23025</v>
      </c>
      <c r="BQ128" s="182">
        <f t="shared" si="42"/>
        <v>388936566</v>
      </c>
      <c r="BR128" s="218">
        <f t="shared" si="42"/>
        <v>6285</v>
      </c>
      <c r="BS128" s="198">
        <f t="shared" si="73"/>
        <v>0.27296416938110751</v>
      </c>
      <c r="BT128" s="182">
        <f t="shared" si="43"/>
        <v>61883.304057279238</v>
      </c>
      <c r="BU128" s="182">
        <f t="shared" si="44"/>
        <v>203905913</v>
      </c>
      <c r="BV128" s="218">
        <f t="shared" si="44"/>
        <v>554</v>
      </c>
      <c r="BW128" s="198">
        <f t="shared" si="71"/>
        <v>2.4060803474484256E-2</v>
      </c>
      <c r="BX128" s="218">
        <f t="shared" si="45"/>
        <v>368061.21480144403</v>
      </c>
      <c r="BY128" s="69"/>
    </row>
    <row r="129" spans="2:77" ht="13.5" customHeight="1">
      <c r="B129" s="282">
        <v>42</v>
      </c>
      <c r="C129" s="343" t="s">
        <v>12</v>
      </c>
      <c r="D129" s="54" t="s">
        <v>329</v>
      </c>
      <c r="E129" s="175">
        <v>5</v>
      </c>
      <c r="F129" s="176">
        <v>10762</v>
      </c>
      <c r="G129" s="201">
        <v>1</v>
      </c>
      <c r="H129" s="194">
        <f t="shared" si="50"/>
        <v>0.2</v>
      </c>
      <c r="I129" s="176">
        <f t="shared" si="51"/>
        <v>10762</v>
      </c>
      <c r="J129" s="176">
        <v>0</v>
      </c>
      <c r="K129" s="201">
        <v>0</v>
      </c>
      <c r="L129" s="194">
        <f t="shared" si="52"/>
        <v>0</v>
      </c>
      <c r="M129" s="176" t="str">
        <f t="shared" si="53"/>
        <v>-</v>
      </c>
      <c r="N129" s="175">
        <v>13</v>
      </c>
      <c r="O129" s="176">
        <v>1906417</v>
      </c>
      <c r="P129" s="201">
        <v>3</v>
      </c>
      <c r="Q129" s="194">
        <f t="shared" si="74"/>
        <v>0.23076923076923078</v>
      </c>
      <c r="R129" s="176">
        <f t="shared" si="54"/>
        <v>635472.33333333337</v>
      </c>
      <c r="S129" s="176">
        <v>0</v>
      </c>
      <c r="T129" s="201">
        <v>0</v>
      </c>
      <c r="U129" s="194">
        <f t="shared" si="72"/>
        <v>0</v>
      </c>
      <c r="V129" s="201" t="str">
        <f t="shared" si="55"/>
        <v>-</v>
      </c>
      <c r="W129" s="175">
        <v>3311</v>
      </c>
      <c r="X129" s="176">
        <v>26557524</v>
      </c>
      <c r="Y129" s="201">
        <v>628</v>
      </c>
      <c r="Z129" s="194">
        <f t="shared" si="75"/>
        <v>0.1896707943219571</v>
      </c>
      <c r="AA129" s="176">
        <f t="shared" si="56"/>
        <v>42289.050955414015</v>
      </c>
      <c r="AB129" s="176">
        <v>946172</v>
      </c>
      <c r="AC129" s="201">
        <v>8</v>
      </c>
      <c r="AD129" s="194">
        <f t="shared" si="57"/>
        <v>2.4161884627000906E-3</v>
      </c>
      <c r="AE129" s="176">
        <f t="shared" si="58"/>
        <v>118271.5</v>
      </c>
      <c r="AF129" s="175">
        <v>2027</v>
      </c>
      <c r="AG129" s="176">
        <v>24803693</v>
      </c>
      <c r="AH129" s="201">
        <v>523</v>
      </c>
      <c r="AI129" s="194">
        <f t="shared" si="76"/>
        <v>0.25801677355698077</v>
      </c>
      <c r="AJ129" s="176">
        <f t="shared" si="59"/>
        <v>47425.799235181643</v>
      </c>
      <c r="AK129" s="176">
        <v>1631515</v>
      </c>
      <c r="AL129" s="201">
        <v>14</v>
      </c>
      <c r="AM129" s="194">
        <f t="shared" si="60"/>
        <v>6.9067587567834239E-3</v>
      </c>
      <c r="AN129" s="201">
        <f t="shared" si="61"/>
        <v>116536.78571428571</v>
      </c>
      <c r="AO129" s="175">
        <v>820</v>
      </c>
      <c r="AP129" s="176">
        <v>9269243</v>
      </c>
      <c r="AQ129" s="201">
        <v>234</v>
      </c>
      <c r="AR129" s="194">
        <f t="shared" si="77"/>
        <v>0.28536585365853656</v>
      </c>
      <c r="AS129" s="176">
        <f t="shared" si="62"/>
        <v>39612.14957264957</v>
      </c>
      <c r="AT129" s="176">
        <v>1949360</v>
      </c>
      <c r="AU129" s="201">
        <v>10</v>
      </c>
      <c r="AV129" s="194">
        <f t="shared" si="63"/>
        <v>1.2195121951219513E-2</v>
      </c>
      <c r="AW129" s="176">
        <f t="shared" si="64"/>
        <v>194936</v>
      </c>
      <c r="AX129" s="175">
        <v>218</v>
      </c>
      <c r="AY129" s="176">
        <v>1732420</v>
      </c>
      <c r="AZ129" s="201">
        <v>63</v>
      </c>
      <c r="BA129" s="194">
        <f t="shared" si="78"/>
        <v>0.28899082568807338</v>
      </c>
      <c r="BB129" s="176">
        <f t="shared" si="65"/>
        <v>27498.730158730159</v>
      </c>
      <c r="BC129" s="176">
        <v>2458681</v>
      </c>
      <c r="BD129" s="201">
        <v>6</v>
      </c>
      <c r="BE129" s="194">
        <f t="shared" si="66"/>
        <v>2.7522935779816515E-2</v>
      </c>
      <c r="BF129" s="201">
        <f t="shared" si="67"/>
        <v>409780.16666666669</v>
      </c>
      <c r="BG129" s="175">
        <v>35</v>
      </c>
      <c r="BH129" s="176">
        <v>211783</v>
      </c>
      <c r="BI129" s="201">
        <v>10</v>
      </c>
      <c r="BJ129" s="194">
        <f t="shared" si="79"/>
        <v>0.2857142857142857</v>
      </c>
      <c r="BK129" s="176">
        <f t="shared" si="68"/>
        <v>21178.3</v>
      </c>
      <c r="BL129" s="176">
        <v>475658</v>
      </c>
      <c r="BM129" s="201">
        <v>1</v>
      </c>
      <c r="BN129" s="194">
        <f t="shared" si="69"/>
        <v>2.8571428571428571E-2</v>
      </c>
      <c r="BO129" s="176">
        <f t="shared" si="70"/>
        <v>475658</v>
      </c>
      <c r="BP129" s="175">
        <f t="shared" si="42"/>
        <v>6429</v>
      </c>
      <c r="BQ129" s="176">
        <f t="shared" si="42"/>
        <v>64491842</v>
      </c>
      <c r="BR129" s="201">
        <f t="shared" si="42"/>
        <v>1462</v>
      </c>
      <c r="BS129" s="194">
        <f t="shared" si="73"/>
        <v>0.22740706175143879</v>
      </c>
      <c r="BT129" s="176">
        <f t="shared" si="43"/>
        <v>44112.067031463746</v>
      </c>
      <c r="BU129" s="176">
        <f t="shared" si="44"/>
        <v>7461386</v>
      </c>
      <c r="BV129" s="201">
        <f t="shared" si="44"/>
        <v>39</v>
      </c>
      <c r="BW129" s="194">
        <f t="shared" si="71"/>
        <v>6.0662622491833877E-3</v>
      </c>
      <c r="BX129" s="201">
        <f t="shared" si="45"/>
        <v>191317.58974358975</v>
      </c>
      <c r="BY129" s="69"/>
    </row>
    <row r="130" spans="2:77" ht="13.5" customHeight="1">
      <c r="B130" s="283"/>
      <c r="C130" s="344"/>
      <c r="D130" s="49" t="s">
        <v>326</v>
      </c>
      <c r="E130" s="224">
        <v>50</v>
      </c>
      <c r="F130" s="212">
        <v>210483</v>
      </c>
      <c r="G130" s="209">
        <v>13</v>
      </c>
      <c r="H130" s="196">
        <f t="shared" si="50"/>
        <v>0.26</v>
      </c>
      <c r="I130" s="212">
        <f t="shared" si="51"/>
        <v>16191</v>
      </c>
      <c r="J130" s="212">
        <v>0</v>
      </c>
      <c r="K130" s="209">
        <v>0</v>
      </c>
      <c r="L130" s="196">
        <f t="shared" si="52"/>
        <v>0</v>
      </c>
      <c r="M130" s="212" t="str">
        <f t="shared" si="53"/>
        <v>-</v>
      </c>
      <c r="N130" s="224">
        <v>186</v>
      </c>
      <c r="O130" s="212">
        <v>1861132</v>
      </c>
      <c r="P130" s="209">
        <v>59</v>
      </c>
      <c r="Q130" s="196">
        <f t="shared" si="74"/>
        <v>0.31720430107526881</v>
      </c>
      <c r="R130" s="212">
        <f t="shared" si="54"/>
        <v>31544.610169491527</v>
      </c>
      <c r="S130" s="212">
        <v>3895162</v>
      </c>
      <c r="T130" s="209">
        <v>5</v>
      </c>
      <c r="U130" s="196">
        <f t="shared" si="72"/>
        <v>2.6881720430107527E-2</v>
      </c>
      <c r="V130" s="209">
        <f t="shared" si="55"/>
        <v>779032.4</v>
      </c>
      <c r="W130" s="224">
        <v>23510</v>
      </c>
      <c r="X130" s="212">
        <v>274676940</v>
      </c>
      <c r="Y130" s="209">
        <v>4676</v>
      </c>
      <c r="Z130" s="196">
        <f t="shared" si="75"/>
        <v>0.19889408762228838</v>
      </c>
      <c r="AA130" s="212">
        <f t="shared" si="56"/>
        <v>58741.860564585113</v>
      </c>
      <c r="AB130" s="212">
        <v>52085734</v>
      </c>
      <c r="AC130" s="209">
        <v>143</v>
      </c>
      <c r="AD130" s="196">
        <f t="shared" si="57"/>
        <v>6.0825180774138664E-3</v>
      </c>
      <c r="AE130" s="212">
        <f t="shared" si="58"/>
        <v>364235.90209790209</v>
      </c>
      <c r="AF130" s="224">
        <v>18487</v>
      </c>
      <c r="AG130" s="212">
        <v>280064713</v>
      </c>
      <c r="AH130" s="209">
        <v>4873</v>
      </c>
      <c r="AI130" s="196">
        <f t="shared" si="76"/>
        <v>0.26359063125439497</v>
      </c>
      <c r="AJ130" s="212">
        <f t="shared" si="59"/>
        <v>57472.75046172789</v>
      </c>
      <c r="AK130" s="212">
        <v>128349271</v>
      </c>
      <c r="AL130" s="209">
        <v>300</v>
      </c>
      <c r="AM130" s="196">
        <f t="shared" si="60"/>
        <v>1.6227619408232811E-2</v>
      </c>
      <c r="AN130" s="209">
        <f t="shared" si="61"/>
        <v>427830.90333333332</v>
      </c>
      <c r="AO130" s="224">
        <v>10763</v>
      </c>
      <c r="AP130" s="212">
        <v>156536287</v>
      </c>
      <c r="AQ130" s="209">
        <v>3025</v>
      </c>
      <c r="AR130" s="196">
        <f t="shared" si="77"/>
        <v>0.28105546780637369</v>
      </c>
      <c r="AS130" s="212">
        <f t="shared" si="62"/>
        <v>51747.532892561983</v>
      </c>
      <c r="AT130" s="212">
        <v>145663568</v>
      </c>
      <c r="AU130" s="209">
        <v>355</v>
      </c>
      <c r="AV130" s="196">
        <f t="shared" si="63"/>
        <v>3.2983368949177735E-2</v>
      </c>
      <c r="AW130" s="212">
        <f t="shared" si="64"/>
        <v>410319.90985915496</v>
      </c>
      <c r="AX130" s="224">
        <v>4889</v>
      </c>
      <c r="AY130" s="212">
        <v>79351221</v>
      </c>
      <c r="AZ130" s="209">
        <v>1472</v>
      </c>
      <c r="BA130" s="196">
        <f t="shared" si="78"/>
        <v>0.30108406627122108</v>
      </c>
      <c r="BB130" s="212">
        <f t="shared" si="65"/>
        <v>53907.079483695656</v>
      </c>
      <c r="BC130" s="212">
        <v>103605093</v>
      </c>
      <c r="BD130" s="209">
        <v>235</v>
      </c>
      <c r="BE130" s="196">
        <f t="shared" si="66"/>
        <v>4.8067089384332178E-2</v>
      </c>
      <c r="BF130" s="209">
        <f t="shared" si="67"/>
        <v>440872.73617021274</v>
      </c>
      <c r="BG130" s="224">
        <v>1635</v>
      </c>
      <c r="BH130" s="212">
        <v>21725195</v>
      </c>
      <c r="BI130" s="209">
        <v>471</v>
      </c>
      <c r="BJ130" s="196">
        <f t="shared" si="79"/>
        <v>0.28807339449541286</v>
      </c>
      <c r="BK130" s="212">
        <f t="shared" si="68"/>
        <v>46125.679405520168</v>
      </c>
      <c r="BL130" s="212">
        <v>38947171</v>
      </c>
      <c r="BM130" s="209">
        <v>115</v>
      </c>
      <c r="BN130" s="196">
        <f t="shared" si="69"/>
        <v>7.0336391437308868E-2</v>
      </c>
      <c r="BO130" s="212">
        <f t="shared" si="70"/>
        <v>338671.05217391305</v>
      </c>
      <c r="BP130" s="224">
        <f t="shared" si="42"/>
        <v>59520</v>
      </c>
      <c r="BQ130" s="212">
        <f t="shared" si="42"/>
        <v>814425971</v>
      </c>
      <c r="BR130" s="209">
        <f t="shared" si="42"/>
        <v>14589</v>
      </c>
      <c r="BS130" s="196">
        <f t="shared" si="73"/>
        <v>0.2451108870967742</v>
      </c>
      <c r="BT130" s="212">
        <f t="shared" si="43"/>
        <v>55824.660429090407</v>
      </c>
      <c r="BU130" s="212">
        <f t="shared" si="44"/>
        <v>472545999</v>
      </c>
      <c r="BV130" s="209">
        <f t="shared" si="44"/>
        <v>1153</v>
      </c>
      <c r="BW130" s="196">
        <f t="shared" si="71"/>
        <v>1.9371639784946236E-2</v>
      </c>
      <c r="BX130" s="209">
        <f t="shared" si="45"/>
        <v>409840.41543798783</v>
      </c>
      <c r="BY130" s="69"/>
    </row>
    <row r="131" spans="2:77" ht="13.5" customHeight="1">
      <c r="B131" s="284"/>
      <c r="C131" s="345"/>
      <c r="D131" s="53" t="s">
        <v>67</v>
      </c>
      <c r="E131" s="181">
        <v>55</v>
      </c>
      <c r="F131" s="182">
        <v>221245</v>
      </c>
      <c r="G131" s="218">
        <v>14</v>
      </c>
      <c r="H131" s="198">
        <f t="shared" si="50"/>
        <v>0.25454545454545452</v>
      </c>
      <c r="I131" s="182">
        <f t="shared" si="51"/>
        <v>15803.214285714286</v>
      </c>
      <c r="J131" s="182">
        <v>0</v>
      </c>
      <c r="K131" s="218">
        <v>0</v>
      </c>
      <c r="L131" s="198">
        <f t="shared" si="52"/>
        <v>0</v>
      </c>
      <c r="M131" s="182" t="str">
        <f t="shared" si="53"/>
        <v>-</v>
      </c>
      <c r="N131" s="181">
        <v>199</v>
      </c>
      <c r="O131" s="182">
        <v>3767549</v>
      </c>
      <c r="P131" s="218">
        <v>62</v>
      </c>
      <c r="Q131" s="198">
        <f t="shared" si="74"/>
        <v>0.31155778894472363</v>
      </c>
      <c r="R131" s="182">
        <f t="shared" si="54"/>
        <v>60766.919354838712</v>
      </c>
      <c r="S131" s="182">
        <v>3895162</v>
      </c>
      <c r="T131" s="218">
        <v>5</v>
      </c>
      <c r="U131" s="198">
        <f t="shared" si="72"/>
        <v>2.5125628140703519E-2</v>
      </c>
      <c r="V131" s="218">
        <f t="shared" si="55"/>
        <v>779032.4</v>
      </c>
      <c r="W131" s="181">
        <v>26821</v>
      </c>
      <c r="X131" s="182">
        <v>301234464</v>
      </c>
      <c r="Y131" s="218">
        <v>5304</v>
      </c>
      <c r="Z131" s="198">
        <f t="shared" si="75"/>
        <v>0.19775549010104024</v>
      </c>
      <c r="AA131" s="182">
        <f t="shared" si="56"/>
        <v>56793.828054298639</v>
      </c>
      <c r="AB131" s="182">
        <v>53031906</v>
      </c>
      <c r="AC131" s="218">
        <v>151</v>
      </c>
      <c r="AD131" s="198">
        <f t="shared" si="57"/>
        <v>5.6299168561947726E-3</v>
      </c>
      <c r="AE131" s="182">
        <f t="shared" si="58"/>
        <v>351204.67549668875</v>
      </c>
      <c r="AF131" s="181">
        <v>20514</v>
      </c>
      <c r="AG131" s="182">
        <v>304868406</v>
      </c>
      <c r="AH131" s="218">
        <v>5396</v>
      </c>
      <c r="AI131" s="198">
        <f t="shared" si="76"/>
        <v>0.26303987520717559</v>
      </c>
      <c r="AJ131" s="182">
        <f t="shared" si="59"/>
        <v>56498.963306152706</v>
      </c>
      <c r="AK131" s="182">
        <v>129980786</v>
      </c>
      <c r="AL131" s="218">
        <v>314</v>
      </c>
      <c r="AM131" s="198">
        <f t="shared" si="60"/>
        <v>1.5306619869357512E-2</v>
      </c>
      <c r="AN131" s="218">
        <f t="shared" si="61"/>
        <v>413951.54777070065</v>
      </c>
      <c r="AO131" s="181">
        <v>11583</v>
      </c>
      <c r="AP131" s="182">
        <v>165805530</v>
      </c>
      <c r="AQ131" s="218">
        <v>3259</v>
      </c>
      <c r="AR131" s="198">
        <f t="shared" si="77"/>
        <v>0.28136061469394802</v>
      </c>
      <c r="AS131" s="182">
        <f t="shared" si="62"/>
        <v>50876.198220312981</v>
      </c>
      <c r="AT131" s="182">
        <v>147612928</v>
      </c>
      <c r="AU131" s="218">
        <v>365</v>
      </c>
      <c r="AV131" s="198">
        <f t="shared" si="63"/>
        <v>3.1511698178364848E-2</v>
      </c>
      <c r="AW131" s="182">
        <f t="shared" si="64"/>
        <v>404418.98082191782</v>
      </c>
      <c r="AX131" s="181">
        <v>5107</v>
      </c>
      <c r="AY131" s="182">
        <v>81083641</v>
      </c>
      <c r="AZ131" s="218">
        <v>1535</v>
      </c>
      <c r="BA131" s="198">
        <f t="shared" si="78"/>
        <v>0.30056784805169373</v>
      </c>
      <c r="BB131" s="182">
        <f t="shared" si="65"/>
        <v>52823.218892508143</v>
      </c>
      <c r="BC131" s="182">
        <v>106063774</v>
      </c>
      <c r="BD131" s="218">
        <v>241</v>
      </c>
      <c r="BE131" s="198">
        <f t="shared" si="66"/>
        <v>4.7190131192480909E-2</v>
      </c>
      <c r="BF131" s="218">
        <f t="shared" si="67"/>
        <v>440098.64730290457</v>
      </c>
      <c r="BG131" s="181">
        <v>1670</v>
      </c>
      <c r="BH131" s="182">
        <v>21936978</v>
      </c>
      <c r="BI131" s="218">
        <v>481</v>
      </c>
      <c r="BJ131" s="198">
        <f t="shared" si="79"/>
        <v>0.28802395209580839</v>
      </c>
      <c r="BK131" s="182">
        <f t="shared" si="68"/>
        <v>45607.022869022869</v>
      </c>
      <c r="BL131" s="182">
        <v>39422829</v>
      </c>
      <c r="BM131" s="218">
        <v>116</v>
      </c>
      <c r="BN131" s="198">
        <f t="shared" si="69"/>
        <v>6.9461077844311381E-2</v>
      </c>
      <c r="BO131" s="182">
        <f t="shared" si="70"/>
        <v>339851.97413793101</v>
      </c>
      <c r="BP131" s="181">
        <f t="shared" si="42"/>
        <v>65949</v>
      </c>
      <c r="BQ131" s="182">
        <f t="shared" si="42"/>
        <v>878917813</v>
      </c>
      <c r="BR131" s="218">
        <f t="shared" si="42"/>
        <v>16051</v>
      </c>
      <c r="BS131" s="198">
        <f t="shared" si="73"/>
        <v>0.24338503995511684</v>
      </c>
      <c r="BT131" s="182">
        <f t="shared" si="43"/>
        <v>54757.822752476481</v>
      </c>
      <c r="BU131" s="182">
        <f t="shared" si="44"/>
        <v>480007385</v>
      </c>
      <c r="BV131" s="218">
        <f t="shared" si="44"/>
        <v>1192</v>
      </c>
      <c r="BW131" s="198">
        <f t="shared" si="71"/>
        <v>1.8074572775932919E-2</v>
      </c>
      <c r="BX131" s="218">
        <f t="shared" si="45"/>
        <v>402690.7592281879</v>
      </c>
      <c r="BY131" s="69"/>
    </row>
    <row r="132" spans="2:77" ht="13.5" customHeight="1">
      <c r="B132" s="282">
        <v>43</v>
      </c>
      <c r="C132" s="343" t="s">
        <v>8</v>
      </c>
      <c r="D132" s="54" t="s">
        <v>329</v>
      </c>
      <c r="E132" s="175">
        <v>1</v>
      </c>
      <c r="F132" s="176">
        <v>2946</v>
      </c>
      <c r="G132" s="201">
        <v>1</v>
      </c>
      <c r="H132" s="194">
        <f t="shared" si="50"/>
        <v>1</v>
      </c>
      <c r="I132" s="176">
        <f t="shared" si="51"/>
        <v>2946</v>
      </c>
      <c r="J132" s="176">
        <v>0</v>
      </c>
      <c r="K132" s="201">
        <v>0</v>
      </c>
      <c r="L132" s="194">
        <f t="shared" si="52"/>
        <v>0</v>
      </c>
      <c r="M132" s="176" t="str">
        <f t="shared" si="53"/>
        <v>-</v>
      </c>
      <c r="N132" s="175">
        <v>10</v>
      </c>
      <c r="O132" s="176">
        <v>0</v>
      </c>
      <c r="P132" s="201">
        <v>0</v>
      </c>
      <c r="Q132" s="194">
        <f t="shared" si="74"/>
        <v>0</v>
      </c>
      <c r="R132" s="176" t="str">
        <f t="shared" si="54"/>
        <v>-</v>
      </c>
      <c r="S132" s="176">
        <v>0</v>
      </c>
      <c r="T132" s="201">
        <v>0</v>
      </c>
      <c r="U132" s="194">
        <f t="shared" si="72"/>
        <v>0</v>
      </c>
      <c r="V132" s="201" t="str">
        <f t="shared" si="55"/>
        <v>-</v>
      </c>
      <c r="W132" s="175">
        <v>4107</v>
      </c>
      <c r="X132" s="176">
        <v>42317416</v>
      </c>
      <c r="Y132" s="201">
        <v>775</v>
      </c>
      <c r="Z132" s="194">
        <f t="shared" si="75"/>
        <v>0.18870221572924276</v>
      </c>
      <c r="AA132" s="176">
        <f t="shared" si="56"/>
        <v>54603.117419354836</v>
      </c>
      <c r="AB132" s="176">
        <v>1761773</v>
      </c>
      <c r="AC132" s="201">
        <v>20</v>
      </c>
      <c r="AD132" s="194">
        <f t="shared" si="57"/>
        <v>4.8697345994643294E-3</v>
      </c>
      <c r="AE132" s="176">
        <f t="shared" si="58"/>
        <v>88088.65</v>
      </c>
      <c r="AF132" s="175">
        <v>3250</v>
      </c>
      <c r="AG132" s="176">
        <v>57407426</v>
      </c>
      <c r="AH132" s="201">
        <v>795</v>
      </c>
      <c r="AI132" s="194">
        <f t="shared" si="76"/>
        <v>0.24461538461538462</v>
      </c>
      <c r="AJ132" s="176">
        <f t="shared" si="59"/>
        <v>72210.598742138362</v>
      </c>
      <c r="AK132" s="176">
        <v>4373636</v>
      </c>
      <c r="AL132" s="201">
        <v>25</v>
      </c>
      <c r="AM132" s="194">
        <f t="shared" si="60"/>
        <v>7.6923076923076927E-3</v>
      </c>
      <c r="AN132" s="201">
        <f t="shared" si="61"/>
        <v>174945.44</v>
      </c>
      <c r="AO132" s="175">
        <v>1494</v>
      </c>
      <c r="AP132" s="176">
        <v>30507732</v>
      </c>
      <c r="AQ132" s="201">
        <v>434</v>
      </c>
      <c r="AR132" s="194">
        <f t="shared" si="77"/>
        <v>0.29049531459170014</v>
      </c>
      <c r="AS132" s="176">
        <f t="shared" si="62"/>
        <v>70294.313364055299</v>
      </c>
      <c r="AT132" s="176">
        <v>9742111</v>
      </c>
      <c r="AU132" s="201">
        <v>24</v>
      </c>
      <c r="AV132" s="194">
        <f t="shared" si="63"/>
        <v>1.6064257028112448E-2</v>
      </c>
      <c r="AW132" s="176">
        <f t="shared" si="64"/>
        <v>405921.29166666669</v>
      </c>
      <c r="AX132" s="175">
        <v>429</v>
      </c>
      <c r="AY132" s="176">
        <v>3875074</v>
      </c>
      <c r="AZ132" s="201">
        <v>135</v>
      </c>
      <c r="BA132" s="194">
        <f t="shared" si="78"/>
        <v>0.31468531468531469</v>
      </c>
      <c r="BB132" s="176">
        <f t="shared" si="65"/>
        <v>28704.251851851852</v>
      </c>
      <c r="BC132" s="176">
        <v>5801481</v>
      </c>
      <c r="BD132" s="201">
        <v>13</v>
      </c>
      <c r="BE132" s="194">
        <f t="shared" si="66"/>
        <v>3.0303030303030304E-2</v>
      </c>
      <c r="BF132" s="201">
        <f t="shared" si="67"/>
        <v>446267.76923076925</v>
      </c>
      <c r="BG132" s="175">
        <v>72</v>
      </c>
      <c r="BH132" s="176">
        <v>419750</v>
      </c>
      <c r="BI132" s="201">
        <v>21</v>
      </c>
      <c r="BJ132" s="194">
        <f t="shared" si="79"/>
        <v>0.29166666666666669</v>
      </c>
      <c r="BK132" s="176">
        <f t="shared" si="68"/>
        <v>19988.095238095237</v>
      </c>
      <c r="BL132" s="176">
        <v>1083848</v>
      </c>
      <c r="BM132" s="201">
        <v>3</v>
      </c>
      <c r="BN132" s="194">
        <f t="shared" si="69"/>
        <v>4.1666666666666664E-2</v>
      </c>
      <c r="BO132" s="176">
        <f t="shared" si="70"/>
        <v>361282.66666666669</v>
      </c>
      <c r="BP132" s="175">
        <f t="shared" si="42"/>
        <v>9363</v>
      </c>
      <c r="BQ132" s="176">
        <f t="shared" si="42"/>
        <v>134530344</v>
      </c>
      <c r="BR132" s="201">
        <f t="shared" si="42"/>
        <v>2161</v>
      </c>
      <c r="BS132" s="194">
        <f t="shared" si="73"/>
        <v>0.23080209334614973</v>
      </c>
      <c r="BT132" s="176">
        <f t="shared" si="43"/>
        <v>62253.745488199907</v>
      </c>
      <c r="BU132" s="176">
        <f t="shared" si="44"/>
        <v>22762849</v>
      </c>
      <c r="BV132" s="201">
        <f t="shared" si="44"/>
        <v>85</v>
      </c>
      <c r="BW132" s="194">
        <f t="shared" si="71"/>
        <v>9.0782868738652142E-3</v>
      </c>
      <c r="BX132" s="201">
        <f t="shared" si="45"/>
        <v>267798.22352941177</v>
      </c>
      <c r="BY132" s="69"/>
    </row>
    <row r="133" spans="2:77" ht="13.5" customHeight="1">
      <c r="B133" s="283"/>
      <c r="C133" s="344"/>
      <c r="D133" s="49" t="s">
        <v>326</v>
      </c>
      <c r="E133" s="224">
        <v>24</v>
      </c>
      <c r="F133" s="212">
        <v>0</v>
      </c>
      <c r="G133" s="209">
        <v>0</v>
      </c>
      <c r="H133" s="196">
        <f t="shared" si="50"/>
        <v>0</v>
      </c>
      <c r="I133" s="212" t="str">
        <f t="shared" si="51"/>
        <v>-</v>
      </c>
      <c r="J133" s="212">
        <v>173827</v>
      </c>
      <c r="K133" s="209">
        <v>1</v>
      </c>
      <c r="L133" s="196">
        <f t="shared" si="52"/>
        <v>4.1666666666666664E-2</v>
      </c>
      <c r="M133" s="212">
        <f t="shared" si="53"/>
        <v>173827</v>
      </c>
      <c r="N133" s="224">
        <v>88</v>
      </c>
      <c r="O133" s="212">
        <v>1745223</v>
      </c>
      <c r="P133" s="209">
        <v>26</v>
      </c>
      <c r="Q133" s="196">
        <f t="shared" si="74"/>
        <v>0.29545454545454547</v>
      </c>
      <c r="R133" s="212">
        <f t="shared" si="54"/>
        <v>67123.961538461532</v>
      </c>
      <c r="S133" s="212">
        <v>406</v>
      </c>
      <c r="T133" s="209">
        <v>1</v>
      </c>
      <c r="U133" s="196">
        <f t="shared" si="72"/>
        <v>1.1363636363636364E-2</v>
      </c>
      <c r="V133" s="209">
        <f t="shared" si="55"/>
        <v>406</v>
      </c>
      <c r="W133" s="224">
        <v>12220</v>
      </c>
      <c r="X133" s="212">
        <v>149653356</v>
      </c>
      <c r="Y133" s="209">
        <v>2195</v>
      </c>
      <c r="Z133" s="196">
        <f t="shared" si="75"/>
        <v>0.17962356792144027</v>
      </c>
      <c r="AA133" s="212">
        <f t="shared" si="56"/>
        <v>68179.205466970394</v>
      </c>
      <c r="AB133" s="212">
        <v>44185805</v>
      </c>
      <c r="AC133" s="209">
        <v>118</v>
      </c>
      <c r="AD133" s="196">
        <f t="shared" si="57"/>
        <v>9.6563011456628472E-3</v>
      </c>
      <c r="AE133" s="212">
        <f t="shared" si="58"/>
        <v>374455.9745762712</v>
      </c>
      <c r="AF133" s="224">
        <v>8963</v>
      </c>
      <c r="AG133" s="212">
        <v>145252190</v>
      </c>
      <c r="AH133" s="209">
        <v>2075</v>
      </c>
      <c r="AI133" s="196">
        <f t="shared" si="76"/>
        <v>0.23150730782104206</v>
      </c>
      <c r="AJ133" s="212">
        <f t="shared" si="59"/>
        <v>70001.055421686746</v>
      </c>
      <c r="AK133" s="212">
        <v>85584802</v>
      </c>
      <c r="AL133" s="209">
        <v>204</v>
      </c>
      <c r="AM133" s="196">
        <f t="shared" si="60"/>
        <v>2.276023652794823E-2</v>
      </c>
      <c r="AN133" s="209">
        <f t="shared" si="61"/>
        <v>419533.34313725488</v>
      </c>
      <c r="AO133" s="224">
        <v>5692</v>
      </c>
      <c r="AP133" s="212">
        <v>83223775</v>
      </c>
      <c r="AQ133" s="209">
        <v>1526</v>
      </c>
      <c r="AR133" s="196">
        <f t="shared" si="77"/>
        <v>0.2680955727336613</v>
      </c>
      <c r="AS133" s="212">
        <f t="shared" si="62"/>
        <v>54537.205111402356</v>
      </c>
      <c r="AT133" s="212">
        <v>121867140</v>
      </c>
      <c r="AU133" s="209">
        <v>218</v>
      </c>
      <c r="AV133" s="196">
        <f t="shared" si="63"/>
        <v>3.8299367533380181E-2</v>
      </c>
      <c r="AW133" s="212">
        <f t="shared" si="64"/>
        <v>559023.57798165141</v>
      </c>
      <c r="AX133" s="224">
        <v>2718</v>
      </c>
      <c r="AY133" s="212">
        <v>44331185</v>
      </c>
      <c r="AZ133" s="209">
        <v>756</v>
      </c>
      <c r="BA133" s="196">
        <f t="shared" si="78"/>
        <v>0.27814569536423839</v>
      </c>
      <c r="BB133" s="212">
        <f t="shared" si="65"/>
        <v>58639.1335978836</v>
      </c>
      <c r="BC133" s="212">
        <v>101971744</v>
      </c>
      <c r="BD133" s="209">
        <v>174</v>
      </c>
      <c r="BE133" s="196">
        <f t="shared" si="66"/>
        <v>6.4017660044150104E-2</v>
      </c>
      <c r="BF133" s="209">
        <f t="shared" si="67"/>
        <v>586044.50574712642</v>
      </c>
      <c r="BG133" s="224">
        <v>1014</v>
      </c>
      <c r="BH133" s="212">
        <v>9593889</v>
      </c>
      <c r="BI133" s="209">
        <v>261</v>
      </c>
      <c r="BJ133" s="196">
        <f t="shared" si="79"/>
        <v>0.25739644970414199</v>
      </c>
      <c r="BK133" s="212">
        <f t="shared" si="68"/>
        <v>36758.19540229885</v>
      </c>
      <c r="BL133" s="212">
        <v>55139065</v>
      </c>
      <c r="BM133" s="209">
        <v>87</v>
      </c>
      <c r="BN133" s="196">
        <f t="shared" si="69"/>
        <v>8.5798816568047331E-2</v>
      </c>
      <c r="BO133" s="212">
        <f t="shared" si="70"/>
        <v>633782.35632183903</v>
      </c>
      <c r="BP133" s="224">
        <f t="shared" si="42"/>
        <v>30719</v>
      </c>
      <c r="BQ133" s="212">
        <f t="shared" si="42"/>
        <v>433799618</v>
      </c>
      <c r="BR133" s="209">
        <f t="shared" si="42"/>
        <v>6839</v>
      </c>
      <c r="BS133" s="196">
        <f t="shared" si="73"/>
        <v>0.22263094501774147</v>
      </c>
      <c r="BT133" s="212">
        <f t="shared" si="43"/>
        <v>63430.270214943703</v>
      </c>
      <c r="BU133" s="212">
        <f t="shared" si="44"/>
        <v>408922789</v>
      </c>
      <c r="BV133" s="209">
        <f t="shared" si="44"/>
        <v>803</v>
      </c>
      <c r="BW133" s="196">
        <f t="shared" si="71"/>
        <v>2.6140173833783652E-2</v>
      </c>
      <c r="BX133" s="209">
        <f t="shared" si="45"/>
        <v>509243.82191780821</v>
      </c>
      <c r="BY133" s="69"/>
    </row>
    <row r="134" spans="2:77" ht="13.5" customHeight="1">
      <c r="B134" s="284"/>
      <c r="C134" s="345"/>
      <c r="D134" s="53" t="s">
        <v>67</v>
      </c>
      <c r="E134" s="181">
        <v>25</v>
      </c>
      <c r="F134" s="182">
        <v>2946</v>
      </c>
      <c r="G134" s="218">
        <v>1</v>
      </c>
      <c r="H134" s="198">
        <f t="shared" si="50"/>
        <v>0.04</v>
      </c>
      <c r="I134" s="182">
        <f t="shared" si="51"/>
        <v>2946</v>
      </c>
      <c r="J134" s="182">
        <v>173827</v>
      </c>
      <c r="K134" s="218">
        <v>1</v>
      </c>
      <c r="L134" s="198">
        <f t="shared" si="52"/>
        <v>0.04</v>
      </c>
      <c r="M134" s="182">
        <f t="shared" si="53"/>
        <v>173827</v>
      </c>
      <c r="N134" s="181">
        <v>98</v>
      </c>
      <c r="O134" s="182">
        <v>1745223</v>
      </c>
      <c r="P134" s="218">
        <v>26</v>
      </c>
      <c r="Q134" s="198">
        <f t="shared" si="74"/>
        <v>0.26530612244897961</v>
      </c>
      <c r="R134" s="182">
        <f t="shared" si="54"/>
        <v>67123.961538461532</v>
      </c>
      <c r="S134" s="182">
        <v>406</v>
      </c>
      <c r="T134" s="218">
        <v>1</v>
      </c>
      <c r="U134" s="198">
        <f t="shared" si="72"/>
        <v>1.020408163265306E-2</v>
      </c>
      <c r="V134" s="218">
        <f t="shared" si="55"/>
        <v>406</v>
      </c>
      <c r="W134" s="181">
        <v>16327</v>
      </c>
      <c r="X134" s="182">
        <v>191970772</v>
      </c>
      <c r="Y134" s="218">
        <v>2970</v>
      </c>
      <c r="Z134" s="198">
        <f t="shared" si="75"/>
        <v>0.18190727016598274</v>
      </c>
      <c r="AA134" s="182">
        <f t="shared" si="56"/>
        <v>64636.62356902357</v>
      </c>
      <c r="AB134" s="182">
        <v>45947578</v>
      </c>
      <c r="AC134" s="218">
        <v>138</v>
      </c>
      <c r="AD134" s="198">
        <f t="shared" si="57"/>
        <v>8.4522569976113182E-3</v>
      </c>
      <c r="AE134" s="182">
        <f t="shared" si="58"/>
        <v>332953.46376811597</v>
      </c>
      <c r="AF134" s="181">
        <v>12213</v>
      </c>
      <c r="AG134" s="182">
        <v>202659616</v>
      </c>
      <c r="AH134" s="218">
        <v>2870</v>
      </c>
      <c r="AI134" s="198">
        <f t="shared" si="76"/>
        <v>0.23499549660198149</v>
      </c>
      <c r="AJ134" s="182">
        <f t="shared" si="59"/>
        <v>70613.106620209059</v>
      </c>
      <c r="AK134" s="182">
        <v>89958438</v>
      </c>
      <c r="AL134" s="218">
        <v>229</v>
      </c>
      <c r="AM134" s="198">
        <f t="shared" si="60"/>
        <v>1.875051174977483E-2</v>
      </c>
      <c r="AN134" s="218">
        <f t="shared" si="61"/>
        <v>392831.60698689957</v>
      </c>
      <c r="AO134" s="181">
        <v>7186</v>
      </c>
      <c r="AP134" s="182">
        <v>113731507</v>
      </c>
      <c r="AQ134" s="218">
        <v>1960</v>
      </c>
      <c r="AR134" s="198">
        <f t="shared" si="77"/>
        <v>0.27275257445032008</v>
      </c>
      <c r="AS134" s="182">
        <f t="shared" si="62"/>
        <v>58026.279081632652</v>
      </c>
      <c r="AT134" s="182">
        <v>131609251</v>
      </c>
      <c r="AU134" s="218">
        <v>242</v>
      </c>
      <c r="AV134" s="198">
        <f t="shared" si="63"/>
        <v>3.3676593376008909E-2</v>
      </c>
      <c r="AW134" s="182">
        <f t="shared" si="64"/>
        <v>543839.88016528927</v>
      </c>
      <c r="AX134" s="181">
        <v>3147</v>
      </c>
      <c r="AY134" s="182">
        <v>48206259</v>
      </c>
      <c r="AZ134" s="218">
        <v>891</v>
      </c>
      <c r="BA134" s="198">
        <f t="shared" si="78"/>
        <v>0.2831267874165872</v>
      </c>
      <c r="BB134" s="182">
        <f t="shared" si="65"/>
        <v>54103.545454545456</v>
      </c>
      <c r="BC134" s="182">
        <v>107773225</v>
      </c>
      <c r="BD134" s="218">
        <v>187</v>
      </c>
      <c r="BE134" s="198">
        <f t="shared" si="66"/>
        <v>5.9421671433110897E-2</v>
      </c>
      <c r="BF134" s="218">
        <f t="shared" si="67"/>
        <v>576327.40641711233</v>
      </c>
      <c r="BG134" s="181">
        <v>1086</v>
      </c>
      <c r="BH134" s="182">
        <v>10013639</v>
      </c>
      <c r="BI134" s="218">
        <v>282</v>
      </c>
      <c r="BJ134" s="198">
        <f t="shared" si="79"/>
        <v>0.25966850828729282</v>
      </c>
      <c r="BK134" s="182">
        <f t="shared" si="68"/>
        <v>35509.358156028371</v>
      </c>
      <c r="BL134" s="182">
        <v>56222913</v>
      </c>
      <c r="BM134" s="218">
        <v>90</v>
      </c>
      <c r="BN134" s="198">
        <f t="shared" si="69"/>
        <v>8.2872928176795577E-2</v>
      </c>
      <c r="BO134" s="182">
        <f t="shared" si="70"/>
        <v>624699.03333333333</v>
      </c>
      <c r="BP134" s="181">
        <f t="shared" ref="BP134:BR197" si="80">SUM(E134,N134,W134,AF134,AO134,AX134,BG134)</f>
        <v>40082</v>
      </c>
      <c r="BQ134" s="182">
        <f t="shared" si="80"/>
        <v>568329962</v>
      </c>
      <c r="BR134" s="218">
        <f t="shared" si="80"/>
        <v>9000</v>
      </c>
      <c r="BS134" s="198">
        <f t="shared" si="73"/>
        <v>0.22453969362806248</v>
      </c>
      <c r="BT134" s="182">
        <f t="shared" ref="BT134:BT197" si="81">IFERROR(BQ134/BR134,"-")</f>
        <v>63147.773555555556</v>
      </c>
      <c r="BU134" s="182">
        <f t="shared" ref="BU134:BV197" si="82">SUM(J134,S134,AB134,AK134,AT134,BC134,BL134)</f>
        <v>431685638</v>
      </c>
      <c r="BV134" s="218">
        <f t="shared" si="82"/>
        <v>888</v>
      </c>
      <c r="BW134" s="198">
        <f t="shared" si="71"/>
        <v>2.2154583104635497E-2</v>
      </c>
      <c r="BX134" s="218">
        <f t="shared" ref="BX134:BX197" si="83">IFERROR(BU134/BV134,"-")</f>
        <v>486132.47522522521</v>
      </c>
      <c r="BY134" s="69"/>
    </row>
    <row r="135" spans="2:77" ht="13.5" customHeight="1">
      <c r="B135" s="282">
        <v>44</v>
      </c>
      <c r="C135" s="343" t="s">
        <v>18</v>
      </c>
      <c r="D135" s="54" t="s">
        <v>329</v>
      </c>
      <c r="E135" s="175">
        <v>1</v>
      </c>
      <c r="F135" s="176">
        <v>0</v>
      </c>
      <c r="G135" s="201">
        <v>0</v>
      </c>
      <c r="H135" s="194">
        <f t="shared" ref="H135:H198" si="84">IFERROR(G135/E135,"-")</f>
        <v>0</v>
      </c>
      <c r="I135" s="176" t="str">
        <f t="shared" ref="I135:I198" si="85">IFERROR(F135/G135,"-")</f>
        <v>-</v>
      </c>
      <c r="J135" s="176">
        <v>0</v>
      </c>
      <c r="K135" s="201">
        <v>0</v>
      </c>
      <c r="L135" s="194">
        <f t="shared" ref="L135:L198" si="86">IFERROR(K135/E135,"-")</f>
        <v>0</v>
      </c>
      <c r="M135" s="176" t="str">
        <f t="shared" ref="M135:M198" si="87">IFERROR(J135/K135,"-")</f>
        <v>-</v>
      </c>
      <c r="N135" s="175">
        <v>8</v>
      </c>
      <c r="O135" s="176">
        <v>7223</v>
      </c>
      <c r="P135" s="201">
        <v>2</v>
      </c>
      <c r="Q135" s="194">
        <f t="shared" si="74"/>
        <v>0.25</v>
      </c>
      <c r="R135" s="176">
        <f t="shared" ref="R135:R198" si="88">IFERROR(O135/P135,"-")</f>
        <v>3611.5</v>
      </c>
      <c r="S135" s="176">
        <v>0</v>
      </c>
      <c r="T135" s="201">
        <v>0</v>
      </c>
      <c r="U135" s="194">
        <f t="shared" si="72"/>
        <v>0</v>
      </c>
      <c r="V135" s="201" t="str">
        <f t="shared" ref="V135:V198" si="89">IFERROR(S135/T135,"-")</f>
        <v>-</v>
      </c>
      <c r="W135" s="175">
        <v>3214</v>
      </c>
      <c r="X135" s="176">
        <v>34872325</v>
      </c>
      <c r="Y135" s="201">
        <v>649</v>
      </c>
      <c r="Z135" s="194">
        <f t="shared" si="75"/>
        <v>0.20192906036092098</v>
      </c>
      <c r="AA135" s="176">
        <f t="shared" ref="AA135:AA198" si="90">IFERROR(X135/Y135,"-")</f>
        <v>53732.395993836675</v>
      </c>
      <c r="AB135" s="176">
        <v>7578221</v>
      </c>
      <c r="AC135" s="201">
        <v>8</v>
      </c>
      <c r="AD135" s="194">
        <f t="shared" ref="AD135:AD198" si="91">IFERROR(AC135/W135,"-")</f>
        <v>2.4891101431238332E-3</v>
      </c>
      <c r="AE135" s="176">
        <f t="shared" ref="AE135:AE198" si="92">IFERROR(AB135/AC135,"-")</f>
        <v>947277.625</v>
      </c>
      <c r="AF135" s="175">
        <v>2571</v>
      </c>
      <c r="AG135" s="176">
        <v>48661377</v>
      </c>
      <c r="AH135" s="201">
        <v>672</v>
      </c>
      <c r="AI135" s="194">
        <f t="shared" si="76"/>
        <v>0.26137689614935822</v>
      </c>
      <c r="AJ135" s="176">
        <f t="shared" ref="AJ135:AJ198" si="93">IFERROR(AG135/AH135,"-")</f>
        <v>72412.763392857145</v>
      </c>
      <c r="AK135" s="176">
        <v>2755433</v>
      </c>
      <c r="AL135" s="201">
        <v>14</v>
      </c>
      <c r="AM135" s="194">
        <f t="shared" ref="AM135:AM198" si="94">IFERROR(AL135/AF135,"-")</f>
        <v>5.4453520031116295E-3</v>
      </c>
      <c r="AN135" s="201">
        <f t="shared" ref="AN135:AN198" si="95">IFERROR(AK135/AL135,"-")</f>
        <v>196816.64285714287</v>
      </c>
      <c r="AO135" s="175">
        <v>1283</v>
      </c>
      <c r="AP135" s="176">
        <v>20689242</v>
      </c>
      <c r="AQ135" s="201">
        <v>384</v>
      </c>
      <c r="AR135" s="194">
        <f t="shared" si="77"/>
        <v>0.29929851909586908</v>
      </c>
      <c r="AS135" s="176">
        <f t="shared" ref="AS135:AS198" si="96">IFERROR(AP135/AQ135,"-")</f>
        <v>53878.234375</v>
      </c>
      <c r="AT135" s="176">
        <v>1053766</v>
      </c>
      <c r="AU135" s="201">
        <v>12</v>
      </c>
      <c r="AV135" s="194">
        <f t="shared" ref="AV135:AV198" si="97">IFERROR(AU135/AO135,"-")</f>
        <v>9.3530787217459086E-3</v>
      </c>
      <c r="AW135" s="176">
        <f t="shared" ref="AW135:AW198" si="98">IFERROR(AT135/AU135,"-")</f>
        <v>87813.833333333328</v>
      </c>
      <c r="AX135" s="175">
        <v>394</v>
      </c>
      <c r="AY135" s="176">
        <v>3538404</v>
      </c>
      <c r="AZ135" s="201">
        <v>118</v>
      </c>
      <c r="BA135" s="194">
        <f t="shared" si="78"/>
        <v>0.29949238578680204</v>
      </c>
      <c r="BB135" s="176">
        <f t="shared" ref="BB135:BB198" si="99">IFERROR(AY135/AZ135,"-")</f>
        <v>29986.474576271186</v>
      </c>
      <c r="BC135" s="176">
        <v>2439132</v>
      </c>
      <c r="BD135" s="201">
        <v>10</v>
      </c>
      <c r="BE135" s="194">
        <f t="shared" ref="BE135:BE198" si="100">IFERROR(BD135/AX135,"-")</f>
        <v>2.5380710659898477E-2</v>
      </c>
      <c r="BF135" s="201">
        <f t="shared" ref="BF135:BF198" si="101">IFERROR(BC135/BD135,"-")</f>
        <v>243913.2</v>
      </c>
      <c r="BG135" s="175">
        <v>55</v>
      </c>
      <c r="BH135" s="176">
        <v>180190</v>
      </c>
      <c r="BI135" s="201">
        <v>16</v>
      </c>
      <c r="BJ135" s="194">
        <f t="shared" si="79"/>
        <v>0.29090909090909089</v>
      </c>
      <c r="BK135" s="176">
        <f t="shared" ref="BK135:BK198" si="102">IFERROR(BH135/BI135,"-")</f>
        <v>11261.875</v>
      </c>
      <c r="BL135" s="176">
        <v>206016</v>
      </c>
      <c r="BM135" s="201">
        <v>3</v>
      </c>
      <c r="BN135" s="194">
        <f t="shared" ref="BN135:BN198" si="103">IFERROR(BM135/BG135,"-")</f>
        <v>5.4545454545454543E-2</v>
      </c>
      <c r="BO135" s="176">
        <f t="shared" ref="BO135:BO198" si="104">IFERROR(BL135/BM135,"-")</f>
        <v>68672</v>
      </c>
      <c r="BP135" s="175">
        <f t="shared" si="80"/>
        <v>7526</v>
      </c>
      <c r="BQ135" s="176">
        <f t="shared" si="80"/>
        <v>107948761</v>
      </c>
      <c r="BR135" s="201">
        <f t="shared" si="80"/>
        <v>1841</v>
      </c>
      <c r="BS135" s="194">
        <f t="shared" si="73"/>
        <v>0.2446186553281956</v>
      </c>
      <c r="BT135" s="176">
        <f t="shared" si="81"/>
        <v>58635.937533948942</v>
      </c>
      <c r="BU135" s="176">
        <f t="shared" si="82"/>
        <v>14032568</v>
      </c>
      <c r="BV135" s="201">
        <f t="shared" si="82"/>
        <v>47</v>
      </c>
      <c r="BW135" s="194">
        <f t="shared" ref="BW135:BW198" si="105">IFERROR(BV135/BP135,"-")</f>
        <v>6.245017273452033E-3</v>
      </c>
      <c r="BX135" s="201">
        <f t="shared" si="83"/>
        <v>298565.27659574465</v>
      </c>
      <c r="BY135" s="69"/>
    </row>
    <row r="136" spans="2:77" ht="13.5" customHeight="1">
      <c r="B136" s="283"/>
      <c r="C136" s="344"/>
      <c r="D136" s="49" t="s">
        <v>326</v>
      </c>
      <c r="E136" s="224">
        <v>7</v>
      </c>
      <c r="F136" s="212">
        <v>0</v>
      </c>
      <c r="G136" s="209">
        <v>0</v>
      </c>
      <c r="H136" s="196">
        <f t="shared" si="84"/>
        <v>0</v>
      </c>
      <c r="I136" s="212" t="str">
        <f t="shared" si="85"/>
        <v>-</v>
      </c>
      <c r="J136" s="212">
        <v>41305</v>
      </c>
      <c r="K136" s="209">
        <v>1</v>
      </c>
      <c r="L136" s="196">
        <f t="shared" si="86"/>
        <v>0.14285714285714285</v>
      </c>
      <c r="M136" s="212">
        <f t="shared" si="87"/>
        <v>41305</v>
      </c>
      <c r="N136" s="224">
        <v>42</v>
      </c>
      <c r="O136" s="212">
        <v>1392091</v>
      </c>
      <c r="P136" s="209">
        <v>14</v>
      </c>
      <c r="Q136" s="196">
        <f t="shared" si="74"/>
        <v>0.33333333333333331</v>
      </c>
      <c r="R136" s="212">
        <f t="shared" si="88"/>
        <v>99435.071428571435</v>
      </c>
      <c r="S136" s="212">
        <v>731520</v>
      </c>
      <c r="T136" s="209">
        <v>1</v>
      </c>
      <c r="U136" s="196">
        <f t="shared" ref="U136:U199" si="106">IFERROR(T136/N136,"-")</f>
        <v>2.3809523809523808E-2</v>
      </c>
      <c r="V136" s="209">
        <f t="shared" si="89"/>
        <v>731520</v>
      </c>
      <c r="W136" s="224">
        <v>13074</v>
      </c>
      <c r="X136" s="212">
        <v>209405551</v>
      </c>
      <c r="Y136" s="209">
        <v>2621</v>
      </c>
      <c r="Z136" s="196">
        <f t="shared" si="75"/>
        <v>0.20047422364999234</v>
      </c>
      <c r="AA136" s="212">
        <f t="shared" si="90"/>
        <v>79895.288439526892</v>
      </c>
      <c r="AB136" s="212">
        <v>39132247</v>
      </c>
      <c r="AC136" s="209">
        <v>107</v>
      </c>
      <c r="AD136" s="196">
        <f t="shared" si="91"/>
        <v>8.1841823466421906E-3</v>
      </c>
      <c r="AE136" s="212">
        <f t="shared" si="92"/>
        <v>365721.93457943923</v>
      </c>
      <c r="AF136" s="224">
        <v>10966</v>
      </c>
      <c r="AG136" s="212">
        <v>222088492</v>
      </c>
      <c r="AH136" s="209">
        <v>2948</v>
      </c>
      <c r="AI136" s="196">
        <f t="shared" si="76"/>
        <v>0.26883093197154845</v>
      </c>
      <c r="AJ136" s="212">
        <f t="shared" si="93"/>
        <v>75335.309362279513</v>
      </c>
      <c r="AK136" s="212">
        <v>52338256</v>
      </c>
      <c r="AL136" s="209">
        <v>150</v>
      </c>
      <c r="AM136" s="196">
        <f t="shared" si="94"/>
        <v>1.3678643078606603E-2</v>
      </c>
      <c r="AN136" s="209">
        <f t="shared" si="95"/>
        <v>348921.70666666667</v>
      </c>
      <c r="AO136" s="224">
        <v>6711</v>
      </c>
      <c r="AP136" s="212">
        <v>130999757</v>
      </c>
      <c r="AQ136" s="209">
        <v>2040</v>
      </c>
      <c r="AR136" s="196">
        <f t="shared" si="77"/>
        <v>0.30397854269110414</v>
      </c>
      <c r="AS136" s="212">
        <f t="shared" si="96"/>
        <v>64215.567156862744</v>
      </c>
      <c r="AT136" s="212">
        <v>65475878</v>
      </c>
      <c r="AU136" s="209">
        <v>168</v>
      </c>
      <c r="AV136" s="196">
        <f t="shared" si="97"/>
        <v>2.5033527045149755E-2</v>
      </c>
      <c r="AW136" s="212">
        <f t="shared" si="98"/>
        <v>389737.36904761905</v>
      </c>
      <c r="AX136" s="224">
        <v>3094</v>
      </c>
      <c r="AY136" s="212">
        <v>29247877</v>
      </c>
      <c r="AZ136" s="209">
        <v>906</v>
      </c>
      <c r="BA136" s="196">
        <f t="shared" si="78"/>
        <v>0.29282482223658696</v>
      </c>
      <c r="BB136" s="212">
        <f t="shared" si="99"/>
        <v>32282.424944812363</v>
      </c>
      <c r="BC136" s="212">
        <v>56287378</v>
      </c>
      <c r="BD136" s="209">
        <v>121</v>
      </c>
      <c r="BE136" s="196">
        <f t="shared" si="100"/>
        <v>3.9107950872656755E-2</v>
      </c>
      <c r="BF136" s="209">
        <f t="shared" si="101"/>
        <v>465184.94214876031</v>
      </c>
      <c r="BG136" s="224">
        <v>957</v>
      </c>
      <c r="BH136" s="212">
        <v>13398269</v>
      </c>
      <c r="BI136" s="209">
        <v>223</v>
      </c>
      <c r="BJ136" s="196">
        <f t="shared" si="79"/>
        <v>0.2330198537095089</v>
      </c>
      <c r="BK136" s="212">
        <f t="shared" si="102"/>
        <v>60081.923766816144</v>
      </c>
      <c r="BL136" s="212">
        <v>16672026</v>
      </c>
      <c r="BM136" s="209">
        <v>61</v>
      </c>
      <c r="BN136" s="196">
        <f t="shared" si="103"/>
        <v>6.3740856844305124E-2</v>
      </c>
      <c r="BO136" s="212">
        <f t="shared" si="104"/>
        <v>273311.90163934429</v>
      </c>
      <c r="BP136" s="224">
        <f t="shared" si="80"/>
        <v>34851</v>
      </c>
      <c r="BQ136" s="212">
        <f t="shared" si="80"/>
        <v>606532037</v>
      </c>
      <c r="BR136" s="209">
        <f t="shared" si="80"/>
        <v>8752</v>
      </c>
      <c r="BS136" s="196">
        <f t="shared" ref="BS136:BS199" si="107">IFERROR(BR136/BP136,"-")</f>
        <v>0.25112622306390059</v>
      </c>
      <c r="BT136" s="212">
        <f t="shared" si="81"/>
        <v>69302.106604204746</v>
      </c>
      <c r="BU136" s="212">
        <f t="shared" si="82"/>
        <v>230678610</v>
      </c>
      <c r="BV136" s="209">
        <f t="shared" si="82"/>
        <v>609</v>
      </c>
      <c r="BW136" s="196">
        <f t="shared" si="105"/>
        <v>1.7474390978738055E-2</v>
      </c>
      <c r="BX136" s="209">
        <f t="shared" si="83"/>
        <v>378782.61083743843</v>
      </c>
      <c r="BY136" s="69"/>
    </row>
    <row r="137" spans="2:77" ht="13.5" customHeight="1">
      <c r="B137" s="284"/>
      <c r="C137" s="345"/>
      <c r="D137" s="53" t="s">
        <v>67</v>
      </c>
      <c r="E137" s="181">
        <v>8</v>
      </c>
      <c r="F137" s="182">
        <v>0</v>
      </c>
      <c r="G137" s="218">
        <v>0</v>
      </c>
      <c r="H137" s="198">
        <f t="shared" si="84"/>
        <v>0</v>
      </c>
      <c r="I137" s="182" t="str">
        <f t="shared" si="85"/>
        <v>-</v>
      </c>
      <c r="J137" s="182">
        <v>41305</v>
      </c>
      <c r="K137" s="218">
        <v>1</v>
      </c>
      <c r="L137" s="198">
        <f t="shared" si="86"/>
        <v>0.125</v>
      </c>
      <c r="M137" s="182">
        <f t="shared" si="87"/>
        <v>41305</v>
      </c>
      <c r="N137" s="181">
        <v>50</v>
      </c>
      <c r="O137" s="182">
        <v>1399314</v>
      </c>
      <c r="P137" s="218">
        <v>16</v>
      </c>
      <c r="Q137" s="198">
        <f t="shared" ref="Q137:Q200" si="108">IFERROR(P137/N137,"-")</f>
        <v>0.32</v>
      </c>
      <c r="R137" s="182">
        <f t="shared" si="88"/>
        <v>87457.125</v>
      </c>
      <c r="S137" s="182">
        <v>731520</v>
      </c>
      <c r="T137" s="218">
        <v>1</v>
      </c>
      <c r="U137" s="198">
        <f t="shared" si="106"/>
        <v>0.02</v>
      </c>
      <c r="V137" s="218">
        <f t="shared" si="89"/>
        <v>731520</v>
      </c>
      <c r="W137" s="181">
        <v>16288</v>
      </c>
      <c r="X137" s="182">
        <v>244277876</v>
      </c>
      <c r="Y137" s="218">
        <v>3270</v>
      </c>
      <c r="Z137" s="198">
        <f t="shared" ref="Z137:Z200" si="109">IFERROR(Y137/W137,"-")</f>
        <v>0.20076129666011788</v>
      </c>
      <c r="AA137" s="182">
        <f t="shared" si="90"/>
        <v>74702.714373088689</v>
      </c>
      <c r="AB137" s="182">
        <v>46710468</v>
      </c>
      <c r="AC137" s="218">
        <v>115</v>
      </c>
      <c r="AD137" s="198">
        <f t="shared" si="91"/>
        <v>7.06041257367387E-3</v>
      </c>
      <c r="AE137" s="182">
        <f t="shared" si="92"/>
        <v>406177.98260869563</v>
      </c>
      <c r="AF137" s="181">
        <v>13537</v>
      </c>
      <c r="AG137" s="182">
        <v>270749869</v>
      </c>
      <c r="AH137" s="218">
        <v>3620</v>
      </c>
      <c r="AI137" s="198">
        <f t="shared" ref="AI137:AI200" si="110">IFERROR(AH137/AF137,"-")</f>
        <v>0.26741523232621706</v>
      </c>
      <c r="AJ137" s="182">
        <f t="shared" si="93"/>
        <v>74792.781491712711</v>
      </c>
      <c r="AK137" s="182">
        <v>55093689</v>
      </c>
      <c r="AL137" s="218">
        <v>164</v>
      </c>
      <c r="AM137" s="198">
        <f t="shared" si="94"/>
        <v>1.2114944226933589E-2</v>
      </c>
      <c r="AN137" s="218">
        <f t="shared" si="95"/>
        <v>335937.12804878049</v>
      </c>
      <c r="AO137" s="181">
        <v>7994</v>
      </c>
      <c r="AP137" s="182">
        <v>151688999</v>
      </c>
      <c r="AQ137" s="218">
        <v>2424</v>
      </c>
      <c r="AR137" s="198">
        <f t="shared" ref="AR137:AR200" si="111">IFERROR(AQ137/AO137,"-")</f>
        <v>0.30322742056542407</v>
      </c>
      <c r="AS137" s="182">
        <f t="shared" si="96"/>
        <v>62577.969884488448</v>
      </c>
      <c r="AT137" s="182">
        <v>66529644</v>
      </c>
      <c r="AU137" s="218">
        <v>180</v>
      </c>
      <c r="AV137" s="198">
        <f t="shared" si="97"/>
        <v>2.2516887665749313E-2</v>
      </c>
      <c r="AW137" s="182">
        <f t="shared" si="98"/>
        <v>369609.13333333336</v>
      </c>
      <c r="AX137" s="181">
        <v>3488</v>
      </c>
      <c r="AY137" s="182">
        <v>32786281</v>
      </c>
      <c r="AZ137" s="218">
        <v>1024</v>
      </c>
      <c r="BA137" s="198">
        <f t="shared" ref="BA137:BA200" si="112">IFERROR(AZ137/AX137,"-")</f>
        <v>0.29357798165137616</v>
      </c>
      <c r="BB137" s="182">
        <f t="shared" si="99"/>
        <v>32017.8525390625</v>
      </c>
      <c r="BC137" s="182">
        <v>58726510</v>
      </c>
      <c r="BD137" s="218">
        <v>131</v>
      </c>
      <c r="BE137" s="198">
        <f t="shared" si="100"/>
        <v>3.7557339449541281E-2</v>
      </c>
      <c r="BF137" s="218">
        <f t="shared" si="101"/>
        <v>448293.96946564887</v>
      </c>
      <c r="BG137" s="181">
        <v>1012</v>
      </c>
      <c r="BH137" s="182">
        <v>13578459</v>
      </c>
      <c r="BI137" s="218">
        <v>239</v>
      </c>
      <c r="BJ137" s="198">
        <f t="shared" ref="BJ137:BJ200" si="113">IFERROR(BI137/BG137,"-")</f>
        <v>0.23616600790513834</v>
      </c>
      <c r="BK137" s="182">
        <f t="shared" si="102"/>
        <v>56813.635983263601</v>
      </c>
      <c r="BL137" s="182">
        <v>16878042</v>
      </c>
      <c r="BM137" s="218">
        <v>64</v>
      </c>
      <c r="BN137" s="198">
        <f t="shared" si="103"/>
        <v>6.3241106719367585E-2</v>
      </c>
      <c r="BO137" s="182">
        <f t="shared" si="104"/>
        <v>263719.40625</v>
      </c>
      <c r="BP137" s="181">
        <f t="shared" si="80"/>
        <v>42377</v>
      </c>
      <c r="BQ137" s="182">
        <f t="shared" si="80"/>
        <v>714480798</v>
      </c>
      <c r="BR137" s="218">
        <f t="shared" si="80"/>
        <v>10593</v>
      </c>
      <c r="BS137" s="198">
        <f t="shared" si="107"/>
        <v>0.2499705028671213</v>
      </c>
      <c r="BT137" s="182">
        <f t="shared" si="81"/>
        <v>67448.390257717358</v>
      </c>
      <c r="BU137" s="182">
        <f t="shared" si="82"/>
        <v>244711178</v>
      </c>
      <c r="BV137" s="218">
        <f t="shared" si="82"/>
        <v>656</v>
      </c>
      <c r="BW137" s="198">
        <f t="shared" si="105"/>
        <v>1.5480095334733464E-2</v>
      </c>
      <c r="BX137" s="218">
        <f t="shared" si="83"/>
        <v>373035.33231707319</v>
      </c>
      <c r="BY137" s="69"/>
    </row>
    <row r="138" spans="2:77" ht="13.5" customHeight="1">
      <c r="B138" s="282">
        <v>45</v>
      </c>
      <c r="C138" s="343" t="s">
        <v>41</v>
      </c>
      <c r="D138" s="54" t="s">
        <v>329</v>
      </c>
      <c r="E138" s="175">
        <v>4</v>
      </c>
      <c r="F138" s="176">
        <v>13608</v>
      </c>
      <c r="G138" s="201">
        <v>1</v>
      </c>
      <c r="H138" s="194">
        <f t="shared" si="84"/>
        <v>0.25</v>
      </c>
      <c r="I138" s="176">
        <f t="shared" si="85"/>
        <v>13608</v>
      </c>
      <c r="J138" s="176">
        <v>0</v>
      </c>
      <c r="K138" s="201">
        <v>0</v>
      </c>
      <c r="L138" s="194">
        <f t="shared" si="86"/>
        <v>0</v>
      </c>
      <c r="M138" s="176" t="str">
        <f t="shared" si="87"/>
        <v>-</v>
      </c>
      <c r="N138" s="175">
        <v>12</v>
      </c>
      <c r="O138" s="176">
        <v>98482</v>
      </c>
      <c r="P138" s="201">
        <v>7</v>
      </c>
      <c r="Q138" s="194">
        <f t="shared" si="108"/>
        <v>0.58333333333333337</v>
      </c>
      <c r="R138" s="176">
        <f t="shared" si="88"/>
        <v>14068.857142857143</v>
      </c>
      <c r="S138" s="176">
        <v>0</v>
      </c>
      <c r="T138" s="201">
        <v>0</v>
      </c>
      <c r="U138" s="194">
        <f t="shared" si="106"/>
        <v>0</v>
      </c>
      <c r="V138" s="201" t="str">
        <f t="shared" si="89"/>
        <v>-</v>
      </c>
      <c r="W138" s="175">
        <v>975</v>
      </c>
      <c r="X138" s="176">
        <v>8492575</v>
      </c>
      <c r="Y138" s="201">
        <v>232</v>
      </c>
      <c r="Z138" s="194">
        <f t="shared" si="109"/>
        <v>0.23794871794871794</v>
      </c>
      <c r="AA138" s="176">
        <f t="shared" si="90"/>
        <v>36605.926724137928</v>
      </c>
      <c r="AB138" s="176">
        <v>0</v>
      </c>
      <c r="AC138" s="201">
        <v>0</v>
      </c>
      <c r="AD138" s="194">
        <f t="shared" si="91"/>
        <v>0</v>
      </c>
      <c r="AE138" s="176" t="str">
        <f t="shared" si="92"/>
        <v>-</v>
      </c>
      <c r="AF138" s="175">
        <v>673</v>
      </c>
      <c r="AG138" s="176">
        <v>15173532</v>
      </c>
      <c r="AH138" s="201">
        <v>216</v>
      </c>
      <c r="AI138" s="194">
        <f t="shared" si="110"/>
        <v>0.3209509658246657</v>
      </c>
      <c r="AJ138" s="176">
        <f t="shared" si="93"/>
        <v>70247.833333333328</v>
      </c>
      <c r="AK138" s="176">
        <v>521251</v>
      </c>
      <c r="AL138" s="201">
        <v>5</v>
      </c>
      <c r="AM138" s="194">
        <f t="shared" si="94"/>
        <v>7.429420505200594E-3</v>
      </c>
      <c r="AN138" s="201">
        <f t="shared" si="95"/>
        <v>104250.2</v>
      </c>
      <c r="AO138" s="175">
        <v>349</v>
      </c>
      <c r="AP138" s="176">
        <v>3393731</v>
      </c>
      <c r="AQ138" s="201">
        <v>112</v>
      </c>
      <c r="AR138" s="194">
        <f t="shared" si="111"/>
        <v>0.3209169054441261</v>
      </c>
      <c r="AS138" s="176">
        <f t="shared" si="96"/>
        <v>30301.169642857141</v>
      </c>
      <c r="AT138" s="176">
        <v>3159926</v>
      </c>
      <c r="AU138" s="201">
        <v>4</v>
      </c>
      <c r="AV138" s="194">
        <f t="shared" si="97"/>
        <v>1.1461318051575931E-2</v>
      </c>
      <c r="AW138" s="176">
        <f t="shared" si="98"/>
        <v>789981.5</v>
      </c>
      <c r="AX138" s="175">
        <v>103</v>
      </c>
      <c r="AY138" s="176">
        <v>3159658</v>
      </c>
      <c r="AZ138" s="201">
        <v>41</v>
      </c>
      <c r="BA138" s="194">
        <f t="shared" si="112"/>
        <v>0.39805825242718446</v>
      </c>
      <c r="BB138" s="176">
        <f t="shared" si="99"/>
        <v>77064.829268292684</v>
      </c>
      <c r="BC138" s="176">
        <v>561160</v>
      </c>
      <c r="BD138" s="201">
        <v>3</v>
      </c>
      <c r="BE138" s="194">
        <f t="shared" si="100"/>
        <v>2.9126213592233011E-2</v>
      </c>
      <c r="BF138" s="201">
        <f t="shared" si="101"/>
        <v>187053.33333333334</v>
      </c>
      <c r="BG138" s="175">
        <v>9</v>
      </c>
      <c r="BH138" s="176">
        <v>150589</v>
      </c>
      <c r="BI138" s="201">
        <v>6</v>
      </c>
      <c r="BJ138" s="194">
        <f t="shared" si="113"/>
        <v>0.66666666666666663</v>
      </c>
      <c r="BK138" s="176">
        <f t="shared" si="102"/>
        <v>25098.166666666668</v>
      </c>
      <c r="BL138" s="176">
        <v>2103089</v>
      </c>
      <c r="BM138" s="201">
        <v>2</v>
      </c>
      <c r="BN138" s="194">
        <f t="shared" si="103"/>
        <v>0.22222222222222221</v>
      </c>
      <c r="BO138" s="176">
        <f t="shared" si="104"/>
        <v>1051544.5</v>
      </c>
      <c r="BP138" s="175">
        <f t="shared" si="80"/>
        <v>2125</v>
      </c>
      <c r="BQ138" s="176">
        <f t="shared" si="80"/>
        <v>30482175</v>
      </c>
      <c r="BR138" s="201">
        <f t="shared" si="80"/>
        <v>615</v>
      </c>
      <c r="BS138" s="194">
        <f t="shared" si="107"/>
        <v>0.28941176470588237</v>
      </c>
      <c r="BT138" s="176">
        <f t="shared" si="81"/>
        <v>49564.512195121948</v>
      </c>
      <c r="BU138" s="176">
        <f t="shared" si="82"/>
        <v>6345426</v>
      </c>
      <c r="BV138" s="201">
        <f t="shared" si="82"/>
        <v>14</v>
      </c>
      <c r="BW138" s="194">
        <f t="shared" si="105"/>
        <v>6.5882352941176473E-3</v>
      </c>
      <c r="BX138" s="201">
        <f t="shared" si="83"/>
        <v>453244.71428571426</v>
      </c>
      <c r="BY138" s="69"/>
    </row>
    <row r="139" spans="2:77" ht="13.5" customHeight="1">
      <c r="B139" s="283"/>
      <c r="C139" s="344"/>
      <c r="D139" s="49" t="s">
        <v>326</v>
      </c>
      <c r="E139" s="224">
        <v>47</v>
      </c>
      <c r="F139" s="212">
        <v>166629</v>
      </c>
      <c r="G139" s="209">
        <v>11</v>
      </c>
      <c r="H139" s="196">
        <f t="shared" si="84"/>
        <v>0.23404255319148937</v>
      </c>
      <c r="I139" s="212">
        <f t="shared" si="85"/>
        <v>15148.09090909091</v>
      </c>
      <c r="J139" s="212">
        <v>0</v>
      </c>
      <c r="K139" s="209">
        <v>0</v>
      </c>
      <c r="L139" s="196">
        <f t="shared" si="86"/>
        <v>0</v>
      </c>
      <c r="M139" s="212" t="str">
        <f t="shared" si="87"/>
        <v>-</v>
      </c>
      <c r="N139" s="224">
        <v>84</v>
      </c>
      <c r="O139" s="212">
        <v>873269</v>
      </c>
      <c r="P139" s="209">
        <v>27</v>
      </c>
      <c r="Q139" s="196">
        <f t="shared" si="108"/>
        <v>0.32142857142857145</v>
      </c>
      <c r="R139" s="212">
        <f t="shared" si="88"/>
        <v>32343.296296296296</v>
      </c>
      <c r="S139" s="212">
        <v>2490460</v>
      </c>
      <c r="T139" s="209">
        <v>2</v>
      </c>
      <c r="U139" s="196">
        <f t="shared" si="106"/>
        <v>2.3809523809523808E-2</v>
      </c>
      <c r="V139" s="209">
        <f t="shared" si="89"/>
        <v>1245230</v>
      </c>
      <c r="W139" s="224">
        <v>4635</v>
      </c>
      <c r="X139" s="212">
        <v>65040940</v>
      </c>
      <c r="Y139" s="209">
        <v>1030</v>
      </c>
      <c r="Z139" s="196">
        <f t="shared" si="109"/>
        <v>0.22222222222222221</v>
      </c>
      <c r="AA139" s="212">
        <f t="shared" si="90"/>
        <v>63146.543689320388</v>
      </c>
      <c r="AB139" s="212">
        <v>11014240</v>
      </c>
      <c r="AC139" s="209">
        <v>26</v>
      </c>
      <c r="AD139" s="196">
        <f t="shared" si="91"/>
        <v>5.6094929881337647E-3</v>
      </c>
      <c r="AE139" s="212">
        <f t="shared" si="92"/>
        <v>423624.61538461538</v>
      </c>
      <c r="AF139" s="224">
        <v>3703</v>
      </c>
      <c r="AG139" s="212">
        <v>54418740</v>
      </c>
      <c r="AH139" s="209">
        <v>1044</v>
      </c>
      <c r="AI139" s="196">
        <f t="shared" si="110"/>
        <v>0.28193356737780179</v>
      </c>
      <c r="AJ139" s="212">
        <f t="shared" si="93"/>
        <v>52125.229885057473</v>
      </c>
      <c r="AK139" s="212">
        <v>13352546</v>
      </c>
      <c r="AL139" s="209">
        <v>41</v>
      </c>
      <c r="AM139" s="196">
        <f t="shared" si="94"/>
        <v>1.1072103699702943E-2</v>
      </c>
      <c r="AN139" s="209">
        <f t="shared" si="95"/>
        <v>325671.85365853657</v>
      </c>
      <c r="AO139" s="224">
        <v>2425</v>
      </c>
      <c r="AP139" s="212">
        <v>34156178</v>
      </c>
      <c r="AQ139" s="209">
        <v>742</v>
      </c>
      <c r="AR139" s="196">
        <f t="shared" si="111"/>
        <v>0.30597938144329895</v>
      </c>
      <c r="AS139" s="212">
        <f t="shared" si="96"/>
        <v>46032.584905660377</v>
      </c>
      <c r="AT139" s="212">
        <v>20961887</v>
      </c>
      <c r="AU139" s="209">
        <v>59</v>
      </c>
      <c r="AV139" s="196">
        <f t="shared" si="97"/>
        <v>2.4329896907216497E-2</v>
      </c>
      <c r="AW139" s="212">
        <f t="shared" si="98"/>
        <v>355286.22033898305</v>
      </c>
      <c r="AX139" s="224">
        <v>1178</v>
      </c>
      <c r="AY139" s="212">
        <v>20084566</v>
      </c>
      <c r="AZ139" s="209">
        <v>391</v>
      </c>
      <c r="BA139" s="196">
        <f t="shared" si="112"/>
        <v>0.33191850594227507</v>
      </c>
      <c r="BB139" s="212">
        <f t="shared" si="99"/>
        <v>51367.176470588238</v>
      </c>
      <c r="BC139" s="212">
        <v>21650624</v>
      </c>
      <c r="BD139" s="209">
        <v>51</v>
      </c>
      <c r="BE139" s="196">
        <f t="shared" si="100"/>
        <v>4.32937181663837E-2</v>
      </c>
      <c r="BF139" s="209">
        <f t="shared" si="101"/>
        <v>424522.03921568627</v>
      </c>
      <c r="BG139" s="224">
        <v>331</v>
      </c>
      <c r="BH139" s="212">
        <v>2974351</v>
      </c>
      <c r="BI139" s="209">
        <v>101</v>
      </c>
      <c r="BJ139" s="196">
        <f t="shared" si="113"/>
        <v>0.30513595166163143</v>
      </c>
      <c r="BK139" s="212">
        <f t="shared" si="102"/>
        <v>29449.019801980197</v>
      </c>
      <c r="BL139" s="212">
        <v>3313504</v>
      </c>
      <c r="BM139" s="209">
        <v>15</v>
      </c>
      <c r="BN139" s="196">
        <f t="shared" si="103"/>
        <v>4.5317220543806644E-2</v>
      </c>
      <c r="BO139" s="212">
        <f t="shared" si="104"/>
        <v>220900.26666666666</v>
      </c>
      <c r="BP139" s="224">
        <f t="shared" si="80"/>
        <v>12403</v>
      </c>
      <c r="BQ139" s="212">
        <f t="shared" si="80"/>
        <v>177714673</v>
      </c>
      <c r="BR139" s="209">
        <f t="shared" si="80"/>
        <v>3346</v>
      </c>
      <c r="BS139" s="196">
        <f t="shared" si="107"/>
        <v>0.26977344190921554</v>
      </c>
      <c r="BT139" s="212">
        <f t="shared" si="81"/>
        <v>53112.574118350269</v>
      </c>
      <c r="BU139" s="212">
        <f t="shared" si="82"/>
        <v>72783261</v>
      </c>
      <c r="BV139" s="209">
        <f t="shared" si="82"/>
        <v>194</v>
      </c>
      <c r="BW139" s="196">
        <f t="shared" si="105"/>
        <v>1.5641377086188825E-2</v>
      </c>
      <c r="BX139" s="209">
        <f t="shared" si="83"/>
        <v>375171.44845360826</v>
      </c>
      <c r="BY139" s="69"/>
    </row>
    <row r="140" spans="2:77" ht="13.5" customHeight="1">
      <c r="B140" s="284"/>
      <c r="C140" s="345"/>
      <c r="D140" s="53" t="s">
        <v>67</v>
      </c>
      <c r="E140" s="181">
        <v>51</v>
      </c>
      <c r="F140" s="182">
        <v>180237</v>
      </c>
      <c r="G140" s="218">
        <v>12</v>
      </c>
      <c r="H140" s="198">
        <f t="shared" si="84"/>
        <v>0.23529411764705882</v>
      </c>
      <c r="I140" s="182">
        <f t="shared" si="85"/>
        <v>15019.75</v>
      </c>
      <c r="J140" s="182">
        <v>0</v>
      </c>
      <c r="K140" s="218">
        <v>0</v>
      </c>
      <c r="L140" s="198">
        <f t="shared" si="86"/>
        <v>0</v>
      </c>
      <c r="M140" s="182" t="str">
        <f t="shared" si="87"/>
        <v>-</v>
      </c>
      <c r="N140" s="181">
        <v>96</v>
      </c>
      <c r="O140" s="182">
        <v>971751</v>
      </c>
      <c r="P140" s="218">
        <v>34</v>
      </c>
      <c r="Q140" s="198">
        <f t="shared" si="108"/>
        <v>0.35416666666666669</v>
      </c>
      <c r="R140" s="182">
        <f t="shared" si="88"/>
        <v>28580.911764705881</v>
      </c>
      <c r="S140" s="182">
        <v>2490460</v>
      </c>
      <c r="T140" s="218">
        <v>2</v>
      </c>
      <c r="U140" s="198">
        <f t="shared" si="106"/>
        <v>2.0833333333333332E-2</v>
      </c>
      <c r="V140" s="218">
        <f t="shared" si="89"/>
        <v>1245230</v>
      </c>
      <c r="W140" s="181">
        <v>5610</v>
      </c>
      <c r="X140" s="182">
        <v>73533515</v>
      </c>
      <c r="Y140" s="218">
        <v>1262</v>
      </c>
      <c r="Z140" s="198">
        <f t="shared" si="109"/>
        <v>0.22495543672014259</v>
      </c>
      <c r="AA140" s="182">
        <f t="shared" si="90"/>
        <v>58267.444532488116</v>
      </c>
      <c r="AB140" s="182">
        <v>11014240</v>
      </c>
      <c r="AC140" s="218">
        <v>26</v>
      </c>
      <c r="AD140" s="198">
        <f t="shared" si="91"/>
        <v>4.6345811051693407E-3</v>
      </c>
      <c r="AE140" s="182">
        <f t="shared" si="92"/>
        <v>423624.61538461538</v>
      </c>
      <c r="AF140" s="181">
        <v>4376</v>
      </c>
      <c r="AG140" s="182">
        <v>69592272</v>
      </c>
      <c r="AH140" s="218">
        <v>1260</v>
      </c>
      <c r="AI140" s="198">
        <f t="shared" si="110"/>
        <v>0.28793418647166363</v>
      </c>
      <c r="AJ140" s="182">
        <f t="shared" si="93"/>
        <v>55231.961904761905</v>
      </c>
      <c r="AK140" s="182">
        <v>13873797</v>
      </c>
      <c r="AL140" s="218">
        <v>46</v>
      </c>
      <c r="AM140" s="198">
        <f t="shared" si="94"/>
        <v>1.0511882998171846E-2</v>
      </c>
      <c r="AN140" s="218">
        <f t="shared" si="95"/>
        <v>301604.28260869568</v>
      </c>
      <c r="AO140" s="181">
        <v>2774</v>
      </c>
      <c r="AP140" s="182">
        <v>37549909</v>
      </c>
      <c r="AQ140" s="218">
        <v>854</v>
      </c>
      <c r="AR140" s="198">
        <f t="shared" si="111"/>
        <v>0.30785868781542897</v>
      </c>
      <c r="AS140" s="182">
        <f t="shared" si="96"/>
        <v>43969.448477751757</v>
      </c>
      <c r="AT140" s="182">
        <v>24121813</v>
      </c>
      <c r="AU140" s="218">
        <v>63</v>
      </c>
      <c r="AV140" s="198">
        <f t="shared" si="97"/>
        <v>2.2710886806056235E-2</v>
      </c>
      <c r="AW140" s="182">
        <f t="shared" si="98"/>
        <v>382885.92063492065</v>
      </c>
      <c r="AX140" s="181">
        <v>1281</v>
      </c>
      <c r="AY140" s="182">
        <v>23244224</v>
      </c>
      <c r="AZ140" s="218">
        <v>432</v>
      </c>
      <c r="BA140" s="198">
        <f t="shared" si="112"/>
        <v>0.33723653395784542</v>
      </c>
      <c r="BB140" s="182">
        <f t="shared" si="99"/>
        <v>53806.074074074073</v>
      </c>
      <c r="BC140" s="182">
        <v>22211784</v>
      </c>
      <c r="BD140" s="218">
        <v>54</v>
      </c>
      <c r="BE140" s="198">
        <f t="shared" si="100"/>
        <v>4.2154566744730677E-2</v>
      </c>
      <c r="BF140" s="218">
        <f t="shared" si="101"/>
        <v>411329.33333333331</v>
      </c>
      <c r="BG140" s="181">
        <v>340</v>
      </c>
      <c r="BH140" s="182">
        <v>3124940</v>
      </c>
      <c r="BI140" s="218">
        <v>107</v>
      </c>
      <c r="BJ140" s="198">
        <f t="shared" si="113"/>
        <v>0.31470588235294117</v>
      </c>
      <c r="BK140" s="182">
        <f t="shared" si="102"/>
        <v>29205.046728971964</v>
      </c>
      <c r="BL140" s="182">
        <v>5416593</v>
      </c>
      <c r="BM140" s="218">
        <v>17</v>
      </c>
      <c r="BN140" s="198">
        <f t="shared" si="103"/>
        <v>0.05</v>
      </c>
      <c r="BO140" s="182">
        <f t="shared" si="104"/>
        <v>318623.1176470588</v>
      </c>
      <c r="BP140" s="181">
        <f t="shared" si="80"/>
        <v>14528</v>
      </c>
      <c r="BQ140" s="182">
        <f t="shared" si="80"/>
        <v>208196848</v>
      </c>
      <c r="BR140" s="218">
        <f t="shared" si="80"/>
        <v>3961</v>
      </c>
      <c r="BS140" s="198">
        <f t="shared" si="107"/>
        <v>0.27264592511013214</v>
      </c>
      <c r="BT140" s="182">
        <f t="shared" si="81"/>
        <v>52561.688462509468</v>
      </c>
      <c r="BU140" s="182">
        <f t="shared" si="82"/>
        <v>79128687</v>
      </c>
      <c r="BV140" s="218">
        <f t="shared" si="82"/>
        <v>208</v>
      </c>
      <c r="BW140" s="198">
        <f t="shared" si="105"/>
        <v>1.4317180616740088E-2</v>
      </c>
      <c r="BX140" s="218">
        <f t="shared" si="83"/>
        <v>380426.37980769231</v>
      </c>
      <c r="BY140" s="69"/>
    </row>
    <row r="141" spans="2:77" ht="13.5" customHeight="1">
      <c r="B141" s="282">
        <v>46</v>
      </c>
      <c r="C141" s="343" t="s">
        <v>21</v>
      </c>
      <c r="D141" s="54" t="s">
        <v>329</v>
      </c>
      <c r="E141" s="175">
        <v>0</v>
      </c>
      <c r="F141" s="176">
        <v>0</v>
      </c>
      <c r="G141" s="201">
        <v>0</v>
      </c>
      <c r="H141" s="194" t="str">
        <f t="shared" si="84"/>
        <v>-</v>
      </c>
      <c r="I141" s="176" t="str">
        <f t="shared" si="85"/>
        <v>-</v>
      </c>
      <c r="J141" s="176">
        <v>0</v>
      </c>
      <c r="K141" s="201">
        <v>0</v>
      </c>
      <c r="L141" s="194" t="str">
        <f t="shared" si="86"/>
        <v>-</v>
      </c>
      <c r="M141" s="176" t="str">
        <f t="shared" si="87"/>
        <v>-</v>
      </c>
      <c r="N141" s="175">
        <v>10</v>
      </c>
      <c r="O141" s="176">
        <v>17399</v>
      </c>
      <c r="P141" s="201">
        <v>3</v>
      </c>
      <c r="Q141" s="194">
        <f t="shared" si="108"/>
        <v>0.3</v>
      </c>
      <c r="R141" s="176">
        <f t="shared" si="88"/>
        <v>5799.666666666667</v>
      </c>
      <c r="S141" s="176">
        <v>0</v>
      </c>
      <c r="T141" s="201">
        <v>0</v>
      </c>
      <c r="U141" s="194">
        <f t="shared" si="106"/>
        <v>0</v>
      </c>
      <c r="V141" s="201" t="str">
        <f t="shared" si="89"/>
        <v>-</v>
      </c>
      <c r="W141" s="175">
        <v>1199</v>
      </c>
      <c r="X141" s="176">
        <v>4397235</v>
      </c>
      <c r="Y141" s="201">
        <v>169</v>
      </c>
      <c r="Z141" s="194">
        <f t="shared" si="109"/>
        <v>0.14095079232693911</v>
      </c>
      <c r="AA141" s="176">
        <f t="shared" si="90"/>
        <v>26019.142011834319</v>
      </c>
      <c r="AB141" s="176">
        <v>2636570</v>
      </c>
      <c r="AC141" s="201">
        <v>9</v>
      </c>
      <c r="AD141" s="194">
        <f t="shared" si="91"/>
        <v>7.5062552126772307E-3</v>
      </c>
      <c r="AE141" s="176">
        <f t="shared" si="92"/>
        <v>292952.22222222225</v>
      </c>
      <c r="AF141" s="175">
        <v>866</v>
      </c>
      <c r="AG141" s="176">
        <v>10763671</v>
      </c>
      <c r="AH141" s="201">
        <v>190</v>
      </c>
      <c r="AI141" s="194">
        <f t="shared" si="110"/>
        <v>0.21939953810623555</v>
      </c>
      <c r="AJ141" s="176">
        <f t="shared" si="93"/>
        <v>56650.9</v>
      </c>
      <c r="AK141" s="176">
        <v>171508</v>
      </c>
      <c r="AL141" s="201">
        <v>4</v>
      </c>
      <c r="AM141" s="194">
        <f t="shared" si="94"/>
        <v>4.6189376443418013E-3</v>
      </c>
      <c r="AN141" s="201">
        <f t="shared" si="95"/>
        <v>42877</v>
      </c>
      <c r="AO141" s="175">
        <v>415</v>
      </c>
      <c r="AP141" s="176">
        <v>3994003</v>
      </c>
      <c r="AQ141" s="201">
        <v>106</v>
      </c>
      <c r="AR141" s="194">
        <f t="shared" si="111"/>
        <v>0.25542168674698795</v>
      </c>
      <c r="AS141" s="176">
        <f t="shared" si="96"/>
        <v>37679.273584905663</v>
      </c>
      <c r="AT141" s="176">
        <v>22669</v>
      </c>
      <c r="AU141" s="201">
        <v>2</v>
      </c>
      <c r="AV141" s="194">
        <f t="shared" si="97"/>
        <v>4.8192771084337354E-3</v>
      </c>
      <c r="AW141" s="176">
        <f t="shared" si="98"/>
        <v>11334.5</v>
      </c>
      <c r="AX141" s="175">
        <v>147</v>
      </c>
      <c r="AY141" s="176">
        <v>624766</v>
      </c>
      <c r="AZ141" s="201">
        <v>40</v>
      </c>
      <c r="BA141" s="194">
        <f t="shared" si="112"/>
        <v>0.27210884353741499</v>
      </c>
      <c r="BB141" s="176">
        <f t="shared" si="99"/>
        <v>15619.15</v>
      </c>
      <c r="BC141" s="176">
        <v>5538</v>
      </c>
      <c r="BD141" s="201">
        <v>1</v>
      </c>
      <c r="BE141" s="194">
        <f t="shared" si="100"/>
        <v>6.8027210884353739E-3</v>
      </c>
      <c r="BF141" s="201">
        <f t="shared" si="101"/>
        <v>5538</v>
      </c>
      <c r="BG141" s="175">
        <v>24</v>
      </c>
      <c r="BH141" s="176">
        <v>297995</v>
      </c>
      <c r="BI141" s="201">
        <v>10</v>
      </c>
      <c r="BJ141" s="194">
        <f t="shared" si="113"/>
        <v>0.41666666666666669</v>
      </c>
      <c r="BK141" s="176">
        <f t="shared" si="102"/>
        <v>29799.5</v>
      </c>
      <c r="BL141" s="176">
        <v>0</v>
      </c>
      <c r="BM141" s="201">
        <v>0</v>
      </c>
      <c r="BN141" s="194">
        <f t="shared" si="103"/>
        <v>0</v>
      </c>
      <c r="BO141" s="176" t="str">
        <f t="shared" si="104"/>
        <v>-</v>
      </c>
      <c r="BP141" s="175">
        <f t="shared" si="80"/>
        <v>2661</v>
      </c>
      <c r="BQ141" s="176">
        <f t="shared" si="80"/>
        <v>20095069</v>
      </c>
      <c r="BR141" s="201">
        <f t="shared" si="80"/>
        <v>518</v>
      </c>
      <c r="BS141" s="194">
        <f t="shared" si="107"/>
        <v>0.19466366027809096</v>
      </c>
      <c r="BT141" s="176">
        <f t="shared" si="81"/>
        <v>38793.569498069497</v>
      </c>
      <c r="BU141" s="176">
        <f t="shared" si="82"/>
        <v>2836285</v>
      </c>
      <c r="BV141" s="201">
        <f t="shared" si="82"/>
        <v>16</v>
      </c>
      <c r="BW141" s="194">
        <f t="shared" si="105"/>
        <v>6.0127771514468242E-3</v>
      </c>
      <c r="BX141" s="201">
        <f t="shared" si="83"/>
        <v>177267.8125</v>
      </c>
      <c r="BY141" s="69"/>
    </row>
    <row r="142" spans="2:77" ht="13.5" customHeight="1">
      <c r="B142" s="283"/>
      <c r="C142" s="344"/>
      <c r="D142" s="49" t="s">
        <v>326</v>
      </c>
      <c r="E142" s="224">
        <v>11</v>
      </c>
      <c r="F142" s="212">
        <v>95903</v>
      </c>
      <c r="G142" s="209">
        <v>3</v>
      </c>
      <c r="H142" s="196">
        <f t="shared" si="84"/>
        <v>0.27272727272727271</v>
      </c>
      <c r="I142" s="212">
        <f t="shared" si="85"/>
        <v>31967.666666666668</v>
      </c>
      <c r="J142" s="212">
        <v>0</v>
      </c>
      <c r="K142" s="209">
        <v>0</v>
      </c>
      <c r="L142" s="196">
        <f t="shared" si="86"/>
        <v>0</v>
      </c>
      <c r="M142" s="212" t="str">
        <f t="shared" si="87"/>
        <v>-</v>
      </c>
      <c r="N142" s="224">
        <v>59</v>
      </c>
      <c r="O142" s="212">
        <v>312374</v>
      </c>
      <c r="P142" s="209">
        <v>15</v>
      </c>
      <c r="Q142" s="196">
        <f t="shared" si="108"/>
        <v>0.25423728813559321</v>
      </c>
      <c r="R142" s="212">
        <f t="shared" si="88"/>
        <v>20824.933333333334</v>
      </c>
      <c r="S142" s="212">
        <v>803112</v>
      </c>
      <c r="T142" s="209">
        <v>1</v>
      </c>
      <c r="U142" s="196">
        <f t="shared" si="106"/>
        <v>1.6949152542372881E-2</v>
      </c>
      <c r="V142" s="209">
        <f t="shared" si="89"/>
        <v>803112</v>
      </c>
      <c r="W142" s="224">
        <v>6404</v>
      </c>
      <c r="X142" s="212">
        <v>53765884</v>
      </c>
      <c r="Y142" s="209">
        <v>1013</v>
      </c>
      <c r="Z142" s="196">
        <f t="shared" si="109"/>
        <v>0.15818238600874454</v>
      </c>
      <c r="AA142" s="212">
        <f t="shared" si="90"/>
        <v>53075.897334649555</v>
      </c>
      <c r="AB142" s="212">
        <v>21777053</v>
      </c>
      <c r="AC142" s="209">
        <v>48</v>
      </c>
      <c r="AD142" s="196">
        <f t="shared" si="91"/>
        <v>7.4953154278575894E-3</v>
      </c>
      <c r="AE142" s="212">
        <f t="shared" si="92"/>
        <v>453688.60416666669</v>
      </c>
      <c r="AF142" s="224">
        <v>4801</v>
      </c>
      <c r="AG142" s="212">
        <v>66569298</v>
      </c>
      <c r="AH142" s="209">
        <v>989</v>
      </c>
      <c r="AI142" s="196">
        <f t="shared" si="110"/>
        <v>0.20599875026036243</v>
      </c>
      <c r="AJ142" s="212">
        <f t="shared" si="93"/>
        <v>67309.704752275022</v>
      </c>
      <c r="AK142" s="212">
        <v>47486827</v>
      </c>
      <c r="AL142" s="209">
        <v>62</v>
      </c>
      <c r="AM142" s="196">
        <f t="shared" si="94"/>
        <v>1.2913976254946885E-2</v>
      </c>
      <c r="AN142" s="209">
        <f t="shared" si="95"/>
        <v>765916.56451612909</v>
      </c>
      <c r="AO142" s="224">
        <v>3053</v>
      </c>
      <c r="AP142" s="212">
        <v>38979761</v>
      </c>
      <c r="AQ142" s="209">
        <v>679</v>
      </c>
      <c r="AR142" s="196">
        <f t="shared" si="111"/>
        <v>0.22240419259744515</v>
      </c>
      <c r="AS142" s="212">
        <f t="shared" si="96"/>
        <v>57407.600883652427</v>
      </c>
      <c r="AT142" s="212">
        <v>48784001</v>
      </c>
      <c r="AU142" s="209">
        <v>70</v>
      </c>
      <c r="AV142" s="196">
        <f t="shared" si="97"/>
        <v>2.2928267278087128E-2</v>
      </c>
      <c r="AW142" s="212">
        <f t="shared" si="98"/>
        <v>696914.3</v>
      </c>
      <c r="AX142" s="224">
        <v>1455</v>
      </c>
      <c r="AY142" s="212">
        <v>19558420</v>
      </c>
      <c r="AZ142" s="209">
        <v>353</v>
      </c>
      <c r="BA142" s="196">
        <f t="shared" si="112"/>
        <v>0.24261168384879725</v>
      </c>
      <c r="BB142" s="212">
        <f t="shared" si="99"/>
        <v>55406.288951841358</v>
      </c>
      <c r="BC142" s="212">
        <v>29420304</v>
      </c>
      <c r="BD142" s="209">
        <v>53</v>
      </c>
      <c r="BE142" s="196">
        <f t="shared" si="100"/>
        <v>3.6426116838487975E-2</v>
      </c>
      <c r="BF142" s="209">
        <f t="shared" si="101"/>
        <v>555100.07547169807</v>
      </c>
      <c r="BG142" s="224">
        <v>499</v>
      </c>
      <c r="BH142" s="212">
        <v>2625501</v>
      </c>
      <c r="BI142" s="209">
        <v>115</v>
      </c>
      <c r="BJ142" s="196">
        <f t="shared" si="113"/>
        <v>0.23046092184368738</v>
      </c>
      <c r="BK142" s="212">
        <f t="shared" si="102"/>
        <v>22830.44347826087</v>
      </c>
      <c r="BL142" s="212">
        <v>6855739</v>
      </c>
      <c r="BM142" s="209">
        <v>17</v>
      </c>
      <c r="BN142" s="196">
        <f t="shared" si="103"/>
        <v>3.406813627254509E-2</v>
      </c>
      <c r="BO142" s="212">
        <f t="shared" si="104"/>
        <v>403278.76470588235</v>
      </c>
      <c r="BP142" s="224">
        <f t="shared" si="80"/>
        <v>16282</v>
      </c>
      <c r="BQ142" s="212">
        <f t="shared" si="80"/>
        <v>181907141</v>
      </c>
      <c r="BR142" s="209">
        <f t="shared" si="80"/>
        <v>3167</v>
      </c>
      <c r="BS142" s="196">
        <f t="shared" si="107"/>
        <v>0.19450927404495763</v>
      </c>
      <c r="BT142" s="212">
        <f t="shared" si="81"/>
        <v>57438.314177455002</v>
      </c>
      <c r="BU142" s="212">
        <f t="shared" si="82"/>
        <v>155127036</v>
      </c>
      <c r="BV142" s="209">
        <f t="shared" si="82"/>
        <v>251</v>
      </c>
      <c r="BW142" s="196">
        <f t="shared" si="105"/>
        <v>1.5415796585186095E-2</v>
      </c>
      <c r="BX142" s="209">
        <f t="shared" si="83"/>
        <v>618036</v>
      </c>
      <c r="BY142" s="69"/>
    </row>
    <row r="143" spans="2:77" ht="13.5" customHeight="1">
      <c r="B143" s="284"/>
      <c r="C143" s="345"/>
      <c r="D143" s="53" t="s">
        <v>67</v>
      </c>
      <c r="E143" s="181">
        <v>11</v>
      </c>
      <c r="F143" s="182">
        <v>95903</v>
      </c>
      <c r="G143" s="218">
        <v>3</v>
      </c>
      <c r="H143" s="198">
        <f t="shared" si="84"/>
        <v>0.27272727272727271</v>
      </c>
      <c r="I143" s="182">
        <f t="shared" si="85"/>
        <v>31967.666666666668</v>
      </c>
      <c r="J143" s="182">
        <v>0</v>
      </c>
      <c r="K143" s="218">
        <v>0</v>
      </c>
      <c r="L143" s="198">
        <f t="shared" si="86"/>
        <v>0</v>
      </c>
      <c r="M143" s="182" t="str">
        <f t="shared" si="87"/>
        <v>-</v>
      </c>
      <c r="N143" s="181">
        <v>69</v>
      </c>
      <c r="O143" s="182">
        <v>329773</v>
      </c>
      <c r="P143" s="218">
        <v>18</v>
      </c>
      <c r="Q143" s="198">
        <f t="shared" si="108"/>
        <v>0.2608695652173913</v>
      </c>
      <c r="R143" s="182">
        <f t="shared" si="88"/>
        <v>18320.722222222223</v>
      </c>
      <c r="S143" s="182">
        <v>803112</v>
      </c>
      <c r="T143" s="218">
        <v>1</v>
      </c>
      <c r="U143" s="198">
        <f t="shared" si="106"/>
        <v>1.4492753623188406E-2</v>
      </c>
      <c r="V143" s="218">
        <f t="shared" si="89"/>
        <v>803112</v>
      </c>
      <c r="W143" s="181">
        <v>7603</v>
      </c>
      <c r="X143" s="182">
        <v>58163119</v>
      </c>
      <c r="Y143" s="218">
        <v>1182</v>
      </c>
      <c r="Z143" s="198">
        <f t="shared" si="109"/>
        <v>0.15546494804682362</v>
      </c>
      <c r="AA143" s="182">
        <f t="shared" si="90"/>
        <v>49207.376480541454</v>
      </c>
      <c r="AB143" s="182">
        <v>24413623</v>
      </c>
      <c r="AC143" s="218">
        <v>57</v>
      </c>
      <c r="AD143" s="198">
        <f t="shared" si="91"/>
        <v>7.4970406418519006E-3</v>
      </c>
      <c r="AE143" s="182">
        <f t="shared" si="92"/>
        <v>428309.17543859652</v>
      </c>
      <c r="AF143" s="181">
        <v>5667</v>
      </c>
      <c r="AG143" s="182">
        <v>77332969</v>
      </c>
      <c r="AH143" s="218">
        <v>1179</v>
      </c>
      <c r="AI143" s="198">
        <f t="shared" si="110"/>
        <v>0.20804658549497088</v>
      </c>
      <c r="AJ143" s="182">
        <f t="shared" si="93"/>
        <v>65592.000848176423</v>
      </c>
      <c r="AK143" s="182">
        <v>47658335</v>
      </c>
      <c r="AL143" s="218">
        <v>66</v>
      </c>
      <c r="AM143" s="198">
        <f t="shared" si="94"/>
        <v>1.1646373742721016E-2</v>
      </c>
      <c r="AN143" s="218">
        <f t="shared" si="95"/>
        <v>722095.98484848486</v>
      </c>
      <c r="AO143" s="181">
        <v>3468</v>
      </c>
      <c r="AP143" s="182">
        <v>42973764</v>
      </c>
      <c r="AQ143" s="218">
        <v>785</v>
      </c>
      <c r="AR143" s="198">
        <f t="shared" si="111"/>
        <v>0.22635524798154555</v>
      </c>
      <c r="AS143" s="182">
        <f t="shared" si="96"/>
        <v>54743.648407643312</v>
      </c>
      <c r="AT143" s="182">
        <v>48806670</v>
      </c>
      <c r="AU143" s="218">
        <v>72</v>
      </c>
      <c r="AV143" s="198">
        <f t="shared" si="97"/>
        <v>2.0761245674740483E-2</v>
      </c>
      <c r="AW143" s="182">
        <f t="shared" si="98"/>
        <v>677870.41666666663</v>
      </c>
      <c r="AX143" s="181">
        <v>1602</v>
      </c>
      <c r="AY143" s="182">
        <v>20183186</v>
      </c>
      <c r="AZ143" s="218">
        <v>393</v>
      </c>
      <c r="BA143" s="198">
        <f t="shared" si="112"/>
        <v>0.24531835205992508</v>
      </c>
      <c r="BB143" s="182">
        <f t="shared" si="99"/>
        <v>51356.707379134859</v>
      </c>
      <c r="BC143" s="182">
        <v>29425842</v>
      </c>
      <c r="BD143" s="218">
        <v>54</v>
      </c>
      <c r="BE143" s="198">
        <f t="shared" si="100"/>
        <v>3.3707865168539325E-2</v>
      </c>
      <c r="BF143" s="218">
        <f t="shared" si="101"/>
        <v>544923</v>
      </c>
      <c r="BG143" s="181">
        <v>523</v>
      </c>
      <c r="BH143" s="182">
        <v>2923496</v>
      </c>
      <c r="BI143" s="218">
        <v>125</v>
      </c>
      <c r="BJ143" s="198">
        <f t="shared" si="113"/>
        <v>0.23900573613766729</v>
      </c>
      <c r="BK143" s="182">
        <f t="shared" si="102"/>
        <v>23387.968000000001</v>
      </c>
      <c r="BL143" s="182">
        <v>6855739</v>
      </c>
      <c r="BM143" s="218">
        <v>17</v>
      </c>
      <c r="BN143" s="198">
        <f t="shared" si="103"/>
        <v>3.2504780114722756E-2</v>
      </c>
      <c r="BO143" s="182">
        <f t="shared" si="104"/>
        <v>403278.76470588235</v>
      </c>
      <c r="BP143" s="181">
        <f t="shared" si="80"/>
        <v>18943</v>
      </c>
      <c r="BQ143" s="182">
        <f t="shared" si="80"/>
        <v>202002210</v>
      </c>
      <c r="BR143" s="218">
        <f t="shared" si="80"/>
        <v>3685</v>
      </c>
      <c r="BS143" s="198">
        <f t="shared" si="107"/>
        <v>0.19453096130496753</v>
      </c>
      <c r="BT143" s="182">
        <f t="shared" si="81"/>
        <v>54817.424694708279</v>
      </c>
      <c r="BU143" s="182">
        <f t="shared" si="82"/>
        <v>157963321</v>
      </c>
      <c r="BV143" s="218">
        <f t="shared" si="82"/>
        <v>267</v>
      </c>
      <c r="BW143" s="198">
        <f t="shared" si="105"/>
        <v>1.4094916327931162E-2</v>
      </c>
      <c r="BX143" s="218">
        <f t="shared" si="83"/>
        <v>591622.92509363301</v>
      </c>
      <c r="BY143" s="69"/>
    </row>
    <row r="144" spans="2:77" ht="13.5" customHeight="1">
      <c r="B144" s="282">
        <v>47</v>
      </c>
      <c r="C144" s="343" t="s">
        <v>13</v>
      </c>
      <c r="D144" s="54" t="s">
        <v>329</v>
      </c>
      <c r="E144" s="175">
        <v>0</v>
      </c>
      <c r="F144" s="176">
        <v>0</v>
      </c>
      <c r="G144" s="201">
        <v>0</v>
      </c>
      <c r="H144" s="194" t="str">
        <f t="shared" si="84"/>
        <v>-</v>
      </c>
      <c r="I144" s="176" t="str">
        <f t="shared" si="85"/>
        <v>-</v>
      </c>
      <c r="J144" s="176">
        <v>0</v>
      </c>
      <c r="K144" s="201">
        <v>0</v>
      </c>
      <c r="L144" s="194" t="str">
        <f t="shared" si="86"/>
        <v>-</v>
      </c>
      <c r="M144" s="176" t="str">
        <f t="shared" si="87"/>
        <v>-</v>
      </c>
      <c r="N144" s="175">
        <v>9</v>
      </c>
      <c r="O144" s="176">
        <v>17858</v>
      </c>
      <c r="P144" s="201">
        <v>2</v>
      </c>
      <c r="Q144" s="194">
        <f t="shared" si="108"/>
        <v>0.22222222222222221</v>
      </c>
      <c r="R144" s="176">
        <f t="shared" si="88"/>
        <v>8929</v>
      </c>
      <c r="S144" s="176">
        <v>0</v>
      </c>
      <c r="T144" s="201">
        <v>0</v>
      </c>
      <c r="U144" s="194">
        <f t="shared" si="106"/>
        <v>0</v>
      </c>
      <c r="V144" s="201" t="str">
        <f t="shared" si="89"/>
        <v>-</v>
      </c>
      <c r="W144" s="175">
        <v>2394</v>
      </c>
      <c r="X144" s="176">
        <v>34309237</v>
      </c>
      <c r="Y144" s="201">
        <v>438</v>
      </c>
      <c r="Z144" s="194">
        <f t="shared" si="109"/>
        <v>0.18295739348370926</v>
      </c>
      <c r="AA144" s="176">
        <f t="shared" si="90"/>
        <v>78331.591324200912</v>
      </c>
      <c r="AB144" s="176">
        <v>4672636</v>
      </c>
      <c r="AC144" s="201">
        <v>12</v>
      </c>
      <c r="AD144" s="194">
        <f t="shared" si="91"/>
        <v>5.0125313283208017E-3</v>
      </c>
      <c r="AE144" s="176">
        <f t="shared" si="92"/>
        <v>389386.33333333331</v>
      </c>
      <c r="AF144" s="175">
        <v>1816</v>
      </c>
      <c r="AG144" s="176">
        <v>19817385</v>
      </c>
      <c r="AH144" s="201">
        <v>440</v>
      </c>
      <c r="AI144" s="194">
        <f t="shared" si="110"/>
        <v>0.24229074889867841</v>
      </c>
      <c r="AJ144" s="176">
        <f t="shared" si="93"/>
        <v>45039.51136363636</v>
      </c>
      <c r="AK144" s="176">
        <v>3048434</v>
      </c>
      <c r="AL144" s="201">
        <v>8</v>
      </c>
      <c r="AM144" s="194">
        <f t="shared" si="94"/>
        <v>4.4052863436123352E-3</v>
      </c>
      <c r="AN144" s="201">
        <f t="shared" si="95"/>
        <v>381054.25</v>
      </c>
      <c r="AO144" s="175">
        <v>853</v>
      </c>
      <c r="AP144" s="176">
        <v>12302669</v>
      </c>
      <c r="AQ144" s="201">
        <v>250</v>
      </c>
      <c r="AR144" s="194">
        <f t="shared" si="111"/>
        <v>0.29308323563892147</v>
      </c>
      <c r="AS144" s="176">
        <f t="shared" si="96"/>
        <v>49210.675999999999</v>
      </c>
      <c r="AT144" s="176">
        <v>392385</v>
      </c>
      <c r="AU144" s="201">
        <v>5</v>
      </c>
      <c r="AV144" s="194">
        <f t="shared" si="97"/>
        <v>5.8616647127784291E-3</v>
      </c>
      <c r="AW144" s="176">
        <f t="shared" si="98"/>
        <v>78477</v>
      </c>
      <c r="AX144" s="175">
        <v>217</v>
      </c>
      <c r="AY144" s="176">
        <v>1561823</v>
      </c>
      <c r="AZ144" s="201">
        <v>71</v>
      </c>
      <c r="BA144" s="194">
        <f t="shared" si="112"/>
        <v>0.32718894009216593</v>
      </c>
      <c r="BB144" s="176">
        <f t="shared" si="99"/>
        <v>21997.507042253521</v>
      </c>
      <c r="BC144" s="176">
        <v>716495</v>
      </c>
      <c r="BD144" s="201">
        <v>2</v>
      </c>
      <c r="BE144" s="194">
        <f t="shared" si="100"/>
        <v>9.2165898617511521E-3</v>
      </c>
      <c r="BF144" s="201">
        <f t="shared" si="101"/>
        <v>358247.5</v>
      </c>
      <c r="BG144" s="175">
        <v>31</v>
      </c>
      <c r="BH144" s="176">
        <v>287010</v>
      </c>
      <c r="BI144" s="201">
        <v>9</v>
      </c>
      <c r="BJ144" s="194">
        <f t="shared" si="113"/>
        <v>0.29032258064516131</v>
      </c>
      <c r="BK144" s="176">
        <f t="shared" si="102"/>
        <v>31890</v>
      </c>
      <c r="BL144" s="176">
        <v>748022</v>
      </c>
      <c r="BM144" s="201">
        <v>2</v>
      </c>
      <c r="BN144" s="194">
        <f t="shared" si="103"/>
        <v>6.4516129032258063E-2</v>
      </c>
      <c r="BO144" s="176">
        <f t="shared" si="104"/>
        <v>374011</v>
      </c>
      <c r="BP144" s="175">
        <f t="shared" si="80"/>
        <v>5320</v>
      </c>
      <c r="BQ144" s="176">
        <f t="shared" si="80"/>
        <v>68295982</v>
      </c>
      <c r="BR144" s="201">
        <f t="shared" si="80"/>
        <v>1210</v>
      </c>
      <c r="BS144" s="194">
        <f t="shared" si="107"/>
        <v>0.22744360902255639</v>
      </c>
      <c r="BT144" s="176">
        <f t="shared" si="81"/>
        <v>56442.960330578513</v>
      </c>
      <c r="BU144" s="176">
        <f t="shared" si="82"/>
        <v>9577972</v>
      </c>
      <c r="BV144" s="201">
        <f t="shared" si="82"/>
        <v>29</v>
      </c>
      <c r="BW144" s="194">
        <f t="shared" si="105"/>
        <v>5.4511278195488724E-3</v>
      </c>
      <c r="BX144" s="201">
        <f t="shared" si="83"/>
        <v>330274.89655172412</v>
      </c>
      <c r="BY144" s="69"/>
    </row>
    <row r="145" spans="2:77" ht="13.5" customHeight="1">
      <c r="B145" s="283"/>
      <c r="C145" s="344"/>
      <c r="D145" s="49" t="s">
        <v>326</v>
      </c>
      <c r="E145" s="224">
        <v>17</v>
      </c>
      <c r="F145" s="212">
        <v>2715</v>
      </c>
      <c r="G145" s="209">
        <v>1</v>
      </c>
      <c r="H145" s="196">
        <f t="shared" si="84"/>
        <v>5.8823529411764705E-2</v>
      </c>
      <c r="I145" s="212">
        <f t="shared" si="85"/>
        <v>2715</v>
      </c>
      <c r="J145" s="212">
        <v>135367</v>
      </c>
      <c r="K145" s="209">
        <v>1</v>
      </c>
      <c r="L145" s="196">
        <f t="shared" si="86"/>
        <v>5.8823529411764705E-2</v>
      </c>
      <c r="M145" s="212">
        <f t="shared" si="87"/>
        <v>135367</v>
      </c>
      <c r="N145" s="224">
        <v>77</v>
      </c>
      <c r="O145" s="212">
        <v>1344161</v>
      </c>
      <c r="P145" s="209">
        <v>22</v>
      </c>
      <c r="Q145" s="196">
        <f t="shared" si="108"/>
        <v>0.2857142857142857</v>
      </c>
      <c r="R145" s="212">
        <f t="shared" si="88"/>
        <v>61098.227272727272</v>
      </c>
      <c r="S145" s="212">
        <v>0</v>
      </c>
      <c r="T145" s="209">
        <v>0</v>
      </c>
      <c r="U145" s="196">
        <f t="shared" si="106"/>
        <v>0</v>
      </c>
      <c r="V145" s="209" t="str">
        <f t="shared" si="89"/>
        <v>-</v>
      </c>
      <c r="W145" s="224">
        <v>13183</v>
      </c>
      <c r="X145" s="212">
        <v>155048182</v>
      </c>
      <c r="Y145" s="209">
        <v>2397</v>
      </c>
      <c r="Z145" s="196">
        <f t="shared" si="109"/>
        <v>0.18182507775164986</v>
      </c>
      <c r="AA145" s="212">
        <f t="shared" si="90"/>
        <v>64684.264497288277</v>
      </c>
      <c r="AB145" s="212">
        <v>46657139</v>
      </c>
      <c r="AC145" s="209">
        <v>129</v>
      </c>
      <c r="AD145" s="196">
        <f t="shared" si="91"/>
        <v>9.7853295911401045E-3</v>
      </c>
      <c r="AE145" s="212">
        <f t="shared" si="92"/>
        <v>361683.24806201551</v>
      </c>
      <c r="AF145" s="224">
        <v>10845</v>
      </c>
      <c r="AG145" s="212">
        <v>181616250</v>
      </c>
      <c r="AH145" s="209">
        <v>2611</v>
      </c>
      <c r="AI145" s="196">
        <f t="shared" si="110"/>
        <v>0.24075610880590134</v>
      </c>
      <c r="AJ145" s="212">
        <f t="shared" si="93"/>
        <v>69558.119494446568</v>
      </c>
      <c r="AK145" s="212">
        <v>84200282</v>
      </c>
      <c r="AL145" s="209">
        <v>214</v>
      </c>
      <c r="AM145" s="196">
        <f t="shared" si="94"/>
        <v>1.9732595666205624E-2</v>
      </c>
      <c r="AN145" s="209">
        <f t="shared" si="95"/>
        <v>393459.26168224297</v>
      </c>
      <c r="AO145" s="224">
        <v>6301</v>
      </c>
      <c r="AP145" s="212">
        <v>96457591</v>
      </c>
      <c r="AQ145" s="209">
        <v>1740</v>
      </c>
      <c r="AR145" s="196">
        <f t="shared" si="111"/>
        <v>0.27614664338993811</v>
      </c>
      <c r="AS145" s="212">
        <f t="shared" si="96"/>
        <v>55435.397126436779</v>
      </c>
      <c r="AT145" s="212">
        <v>86255243</v>
      </c>
      <c r="AU145" s="209">
        <v>224</v>
      </c>
      <c r="AV145" s="196">
        <f t="shared" si="97"/>
        <v>3.5549912712267893E-2</v>
      </c>
      <c r="AW145" s="212">
        <f t="shared" si="98"/>
        <v>385068.04910714284</v>
      </c>
      <c r="AX145" s="224">
        <v>2718</v>
      </c>
      <c r="AY145" s="212">
        <v>32803327</v>
      </c>
      <c r="AZ145" s="209">
        <v>759</v>
      </c>
      <c r="BA145" s="196">
        <f t="shared" si="112"/>
        <v>0.27924944812362029</v>
      </c>
      <c r="BB145" s="212">
        <f t="shared" si="99"/>
        <v>43219.139657444008</v>
      </c>
      <c r="BC145" s="212">
        <v>76763859</v>
      </c>
      <c r="BD145" s="209">
        <v>148</v>
      </c>
      <c r="BE145" s="196">
        <f t="shared" si="100"/>
        <v>5.4451802796173655E-2</v>
      </c>
      <c r="BF145" s="209">
        <f t="shared" si="101"/>
        <v>518674.72297297296</v>
      </c>
      <c r="BG145" s="224">
        <v>753</v>
      </c>
      <c r="BH145" s="212">
        <v>6308134</v>
      </c>
      <c r="BI145" s="209">
        <v>191</v>
      </c>
      <c r="BJ145" s="196">
        <f t="shared" si="113"/>
        <v>0.25365205843293492</v>
      </c>
      <c r="BK145" s="212">
        <f t="shared" si="102"/>
        <v>33026.879581151836</v>
      </c>
      <c r="BL145" s="212">
        <v>19439406</v>
      </c>
      <c r="BM145" s="209">
        <v>55</v>
      </c>
      <c r="BN145" s="196">
        <f t="shared" si="103"/>
        <v>7.3041168658698544E-2</v>
      </c>
      <c r="BO145" s="212">
        <f t="shared" si="104"/>
        <v>353443.74545454548</v>
      </c>
      <c r="BP145" s="224">
        <f t="shared" si="80"/>
        <v>33894</v>
      </c>
      <c r="BQ145" s="212">
        <f t="shared" si="80"/>
        <v>473580360</v>
      </c>
      <c r="BR145" s="209">
        <f t="shared" si="80"/>
        <v>7721</v>
      </c>
      <c r="BS145" s="196">
        <f t="shared" si="107"/>
        <v>0.22779843040066089</v>
      </c>
      <c r="BT145" s="212">
        <f t="shared" si="81"/>
        <v>61336.661054267584</v>
      </c>
      <c r="BU145" s="212">
        <f t="shared" si="82"/>
        <v>313451296</v>
      </c>
      <c r="BV145" s="209">
        <f t="shared" si="82"/>
        <v>771</v>
      </c>
      <c r="BW145" s="196">
        <f t="shared" si="105"/>
        <v>2.2747388918392637E-2</v>
      </c>
      <c r="BX145" s="209">
        <f t="shared" si="83"/>
        <v>406551.61608300905</v>
      </c>
      <c r="BY145" s="69"/>
    </row>
    <row r="146" spans="2:77" ht="13.5" customHeight="1">
      <c r="B146" s="284"/>
      <c r="C146" s="345"/>
      <c r="D146" s="53" t="s">
        <v>67</v>
      </c>
      <c r="E146" s="181">
        <v>17</v>
      </c>
      <c r="F146" s="182">
        <v>2715</v>
      </c>
      <c r="G146" s="218">
        <v>1</v>
      </c>
      <c r="H146" s="198">
        <f t="shared" si="84"/>
        <v>5.8823529411764705E-2</v>
      </c>
      <c r="I146" s="182">
        <f t="shared" si="85"/>
        <v>2715</v>
      </c>
      <c r="J146" s="182">
        <v>135367</v>
      </c>
      <c r="K146" s="218">
        <v>1</v>
      </c>
      <c r="L146" s="198">
        <f t="shared" si="86"/>
        <v>5.8823529411764705E-2</v>
      </c>
      <c r="M146" s="182">
        <f t="shared" si="87"/>
        <v>135367</v>
      </c>
      <c r="N146" s="181">
        <v>86</v>
      </c>
      <c r="O146" s="182">
        <v>1362019</v>
      </c>
      <c r="P146" s="218">
        <v>24</v>
      </c>
      <c r="Q146" s="198">
        <f t="shared" si="108"/>
        <v>0.27906976744186046</v>
      </c>
      <c r="R146" s="182">
        <f t="shared" si="88"/>
        <v>56750.791666666664</v>
      </c>
      <c r="S146" s="182">
        <v>0</v>
      </c>
      <c r="T146" s="218">
        <v>0</v>
      </c>
      <c r="U146" s="198">
        <f t="shared" si="106"/>
        <v>0</v>
      </c>
      <c r="V146" s="218" t="str">
        <f t="shared" si="89"/>
        <v>-</v>
      </c>
      <c r="W146" s="181">
        <v>15577</v>
      </c>
      <c r="X146" s="182">
        <v>189357419</v>
      </c>
      <c r="Y146" s="218">
        <v>2835</v>
      </c>
      <c r="Z146" s="198">
        <f t="shared" si="109"/>
        <v>0.18199910123900623</v>
      </c>
      <c r="AA146" s="182">
        <f t="shared" si="90"/>
        <v>66792.740388007049</v>
      </c>
      <c r="AB146" s="182">
        <v>51329775</v>
      </c>
      <c r="AC146" s="218">
        <v>141</v>
      </c>
      <c r="AD146" s="198">
        <f t="shared" si="91"/>
        <v>9.0518071515696217E-3</v>
      </c>
      <c r="AE146" s="182">
        <f t="shared" si="92"/>
        <v>364040.95744680852</v>
      </c>
      <c r="AF146" s="181">
        <v>12661</v>
      </c>
      <c r="AG146" s="182">
        <v>201433635</v>
      </c>
      <c r="AH146" s="218">
        <v>3051</v>
      </c>
      <c r="AI146" s="198">
        <f t="shared" si="110"/>
        <v>0.24097622620646078</v>
      </c>
      <c r="AJ146" s="182">
        <f t="shared" si="93"/>
        <v>66022.16814159292</v>
      </c>
      <c r="AK146" s="182">
        <v>87248716</v>
      </c>
      <c r="AL146" s="218">
        <v>222</v>
      </c>
      <c r="AM146" s="198">
        <f t="shared" si="94"/>
        <v>1.7534160018955847E-2</v>
      </c>
      <c r="AN146" s="218">
        <f t="shared" si="95"/>
        <v>393012.23423423426</v>
      </c>
      <c r="AO146" s="181">
        <v>7154</v>
      </c>
      <c r="AP146" s="182">
        <v>108760260</v>
      </c>
      <c r="AQ146" s="218">
        <v>1990</v>
      </c>
      <c r="AR146" s="198">
        <f t="shared" si="111"/>
        <v>0.27816606094492591</v>
      </c>
      <c r="AS146" s="182">
        <f t="shared" si="96"/>
        <v>54653.39698492462</v>
      </c>
      <c r="AT146" s="182">
        <v>86647628</v>
      </c>
      <c r="AU146" s="218">
        <v>229</v>
      </c>
      <c r="AV146" s="198">
        <f t="shared" si="97"/>
        <v>3.2010064299692477E-2</v>
      </c>
      <c r="AW146" s="182">
        <f t="shared" si="98"/>
        <v>378373.92139737989</v>
      </c>
      <c r="AX146" s="181">
        <v>2935</v>
      </c>
      <c r="AY146" s="182">
        <v>34365150</v>
      </c>
      <c r="AZ146" s="218">
        <v>830</v>
      </c>
      <c r="BA146" s="198">
        <f t="shared" si="112"/>
        <v>0.282793867120954</v>
      </c>
      <c r="BB146" s="182">
        <f t="shared" si="99"/>
        <v>41403.795180722889</v>
      </c>
      <c r="BC146" s="182">
        <v>77480354</v>
      </c>
      <c r="BD146" s="218">
        <v>150</v>
      </c>
      <c r="BE146" s="198">
        <f t="shared" si="100"/>
        <v>5.1107325383304938E-2</v>
      </c>
      <c r="BF146" s="218">
        <f t="shared" si="101"/>
        <v>516535.69333333336</v>
      </c>
      <c r="BG146" s="181">
        <v>784</v>
      </c>
      <c r="BH146" s="182">
        <v>6595144</v>
      </c>
      <c r="BI146" s="218">
        <v>200</v>
      </c>
      <c r="BJ146" s="198">
        <f t="shared" si="113"/>
        <v>0.25510204081632654</v>
      </c>
      <c r="BK146" s="182">
        <f t="shared" si="102"/>
        <v>32975.72</v>
      </c>
      <c r="BL146" s="182">
        <v>20187428</v>
      </c>
      <c r="BM146" s="218">
        <v>57</v>
      </c>
      <c r="BN146" s="198">
        <f t="shared" si="103"/>
        <v>7.2704081632653059E-2</v>
      </c>
      <c r="BO146" s="182">
        <f t="shared" si="104"/>
        <v>354165.40350877191</v>
      </c>
      <c r="BP146" s="181">
        <f t="shared" si="80"/>
        <v>39214</v>
      </c>
      <c r="BQ146" s="182">
        <f t="shared" si="80"/>
        <v>541876342</v>
      </c>
      <c r="BR146" s="218">
        <f t="shared" si="80"/>
        <v>8931</v>
      </c>
      <c r="BS146" s="198">
        <f t="shared" si="107"/>
        <v>0.22775029326261029</v>
      </c>
      <c r="BT146" s="182">
        <f t="shared" si="81"/>
        <v>60673.64707199642</v>
      </c>
      <c r="BU146" s="182">
        <f t="shared" si="82"/>
        <v>323029268</v>
      </c>
      <c r="BV146" s="218">
        <f t="shared" si="82"/>
        <v>800</v>
      </c>
      <c r="BW146" s="198">
        <f t="shared" si="105"/>
        <v>2.0400877237721222E-2</v>
      </c>
      <c r="BX146" s="218">
        <f t="shared" si="83"/>
        <v>403786.58500000002</v>
      </c>
      <c r="BY146" s="69"/>
    </row>
    <row r="147" spans="2:77" ht="13.5" customHeight="1">
      <c r="B147" s="282">
        <v>48</v>
      </c>
      <c r="C147" s="343" t="s">
        <v>22</v>
      </c>
      <c r="D147" s="54" t="s">
        <v>329</v>
      </c>
      <c r="E147" s="175">
        <v>2</v>
      </c>
      <c r="F147" s="176">
        <v>0</v>
      </c>
      <c r="G147" s="201">
        <v>0</v>
      </c>
      <c r="H147" s="194">
        <f t="shared" si="84"/>
        <v>0</v>
      </c>
      <c r="I147" s="176" t="str">
        <f t="shared" si="85"/>
        <v>-</v>
      </c>
      <c r="J147" s="176">
        <v>0</v>
      </c>
      <c r="K147" s="201">
        <v>0</v>
      </c>
      <c r="L147" s="194">
        <f t="shared" si="86"/>
        <v>0</v>
      </c>
      <c r="M147" s="176" t="str">
        <f t="shared" si="87"/>
        <v>-</v>
      </c>
      <c r="N147" s="175">
        <v>6</v>
      </c>
      <c r="O147" s="176">
        <v>0</v>
      </c>
      <c r="P147" s="201">
        <v>0</v>
      </c>
      <c r="Q147" s="194">
        <f t="shared" si="108"/>
        <v>0</v>
      </c>
      <c r="R147" s="176" t="str">
        <f t="shared" si="88"/>
        <v>-</v>
      </c>
      <c r="S147" s="176">
        <v>0</v>
      </c>
      <c r="T147" s="201">
        <v>0</v>
      </c>
      <c r="U147" s="194">
        <f t="shared" si="106"/>
        <v>0</v>
      </c>
      <c r="V147" s="201" t="str">
        <f t="shared" si="89"/>
        <v>-</v>
      </c>
      <c r="W147" s="175">
        <v>1701</v>
      </c>
      <c r="X147" s="176">
        <v>11803544</v>
      </c>
      <c r="Y147" s="201">
        <v>289</v>
      </c>
      <c r="Z147" s="194">
        <f t="shared" si="109"/>
        <v>0.16990005878894768</v>
      </c>
      <c r="AA147" s="176">
        <f t="shared" si="90"/>
        <v>40842.712802768168</v>
      </c>
      <c r="AB147" s="176">
        <v>1474721</v>
      </c>
      <c r="AC147" s="201">
        <v>2</v>
      </c>
      <c r="AD147" s="194">
        <f t="shared" si="91"/>
        <v>1.1757789535567313E-3</v>
      </c>
      <c r="AE147" s="176">
        <f t="shared" si="92"/>
        <v>737360.5</v>
      </c>
      <c r="AF147" s="175">
        <v>1218</v>
      </c>
      <c r="AG147" s="176">
        <v>15375750</v>
      </c>
      <c r="AH147" s="201">
        <v>291</v>
      </c>
      <c r="AI147" s="194">
        <f t="shared" si="110"/>
        <v>0.23891625615763548</v>
      </c>
      <c r="AJ147" s="176">
        <f t="shared" si="93"/>
        <v>52837.628865979379</v>
      </c>
      <c r="AK147" s="176">
        <v>864637</v>
      </c>
      <c r="AL147" s="201">
        <v>5</v>
      </c>
      <c r="AM147" s="194">
        <f t="shared" si="94"/>
        <v>4.1050903119868639E-3</v>
      </c>
      <c r="AN147" s="201">
        <f t="shared" si="95"/>
        <v>172927.4</v>
      </c>
      <c r="AO147" s="175">
        <v>531</v>
      </c>
      <c r="AP147" s="176">
        <v>5568370</v>
      </c>
      <c r="AQ147" s="201">
        <v>149</v>
      </c>
      <c r="AR147" s="194">
        <f t="shared" si="111"/>
        <v>0.28060263653483991</v>
      </c>
      <c r="AS147" s="176">
        <f t="shared" si="96"/>
        <v>37371.610738255033</v>
      </c>
      <c r="AT147" s="176">
        <v>895511</v>
      </c>
      <c r="AU147" s="201">
        <v>3</v>
      </c>
      <c r="AV147" s="194">
        <f t="shared" si="97"/>
        <v>5.6497175141242938E-3</v>
      </c>
      <c r="AW147" s="176">
        <f t="shared" si="98"/>
        <v>298503.66666666669</v>
      </c>
      <c r="AX147" s="175">
        <v>170</v>
      </c>
      <c r="AY147" s="176">
        <v>4921919</v>
      </c>
      <c r="AZ147" s="201">
        <v>63</v>
      </c>
      <c r="BA147" s="194">
        <f t="shared" si="112"/>
        <v>0.37058823529411766</v>
      </c>
      <c r="BB147" s="176">
        <f t="shared" si="99"/>
        <v>78125.698412698417</v>
      </c>
      <c r="BC147" s="176">
        <v>2237164</v>
      </c>
      <c r="BD147" s="201">
        <v>4</v>
      </c>
      <c r="BE147" s="194">
        <f t="shared" si="100"/>
        <v>2.3529411764705882E-2</v>
      </c>
      <c r="BF147" s="201">
        <f t="shared" si="101"/>
        <v>559291</v>
      </c>
      <c r="BG147" s="175">
        <v>27</v>
      </c>
      <c r="BH147" s="176">
        <v>116608</v>
      </c>
      <c r="BI147" s="201">
        <v>9</v>
      </c>
      <c r="BJ147" s="194">
        <f t="shared" si="113"/>
        <v>0.33333333333333331</v>
      </c>
      <c r="BK147" s="176">
        <f t="shared" si="102"/>
        <v>12956.444444444445</v>
      </c>
      <c r="BL147" s="176">
        <v>0</v>
      </c>
      <c r="BM147" s="201">
        <v>0</v>
      </c>
      <c r="BN147" s="194">
        <f t="shared" si="103"/>
        <v>0</v>
      </c>
      <c r="BO147" s="176" t="str">
        <f t="shared" si="104"/>
        <v>-</v>
      </c>
      <c r="BP147" s="175">
        <f t="shared" si="80"/>
        <v>3655</v>
      </c>
      <c r="BQ147" s="176">
        <f t="shared" si="80"/>
        <v>37786191</v>
      </c>
      <c r="BR147" s="201">
        <f t="shared" si="80"/>
        <v>801</v>
      </c>
      <c r="BS147" s="194">
        <f t="shared" si="107"/>
        <v>0.21915184678522573</v>
      </c>
      <c r="BT147" s="176">
        <f t="shared" si="81"/>
        <v>47173.771535580527</v>
      </c>
      <c r="BU147" s="176">
        <f t="shared" si="82"/>
        <v>5472033</v>
      </c>
      <c r="BV147" s="201">
        <f t="shared" si="82"/>
        <v>14</v>
      </c>
      <c r="BW147" s="194">
        <f t="shared" si="105"/>
        <v>3.8303693570451436E-3</v>
      </c>
      <c r="BX147" s="201">
        <f t="shared" si="83"/>
        <v>390859.5</v>
      </c>
      <c r="BY147" s="69"/>
    </row>
    <row r="148" spans="2:77" ht="13.5" customHeight="1">
      <c r="B148" s="283"/>
      <c r="C148" s="344"/>
      <c r="D148" s="49" t="s">
        <v>326</v>
      </c>
      <c r="E148" s="224">
        <v>11</v>
      </c>
      <c r="F148" s="212">
        <v>0</v>
      </c>
      <c r="G148" s="209">
        <v>0</v>
      </c>
      <c r="H148" s="196">
        <f t="shared" si="84"/>
        <v>0</v>
      </c>
      <c r="I148" s="212" t="str">
        <f t="shared" si="85"/>
        <v>-</v>
      </c>
      <c r="J148" s="212">
        <v>0</v>
      </c>
      <c r="K148" s="209">
        <v>0</v>
      </c>
      <c r="L148" s="196">
        <f t="shared" si="86"/>
        <v>0</v>
      </c>
      <c r="M148" s="212" t="str">
        <f t="shared" si="87"/>
        <v>-</v>
      </c>
      <c r="N148" s="224">
        <v>29</v>
      </c>
      <c r="O148" s="212">
        <v>44940</v>
      </c>
      <c r="P148" s="209">
        <v>5</v>
      </c>
      <c r="Q148" s="196">
        <f t="shared" si="108"/>
        <v>0.17241379310344829</v>
      </c>
      <c r="R148" s="212">
        <f t="shared" si="88"/>
        <v>8988</v>
      </c>
      <c r="S148" s="212">
        <v>2422757</v>
      </c>
      <c r="T148" s="209">
        <v>1</v>
      </c>
      <c r="U148" s="196">
        <f t="shared" si="106"/>
        <v>3.4482758620689655E-2</v>
      </c>
      <c r="V148" s="209">
        <f t="shared" si="89"/>
        <v>2422757</v>
      </c>
      <c r="W148" s="224">
        <v>6738</v>
      </c>
      <c r="X148" s="212">
        <v>74934046</v>
      </c>
      <c r="Y148" s="209">
        <v>1128</v>
      </c>
      <c r="Z148" s="196">
        <f t="shared" si="109"/>
        <v>0.1674087266251113</v>
      </c>
      <c r="AA148" s="212">
        <f t="shared" si="90"/>
        <v>66430.891843971636</v>
      </c>
      <c r="AB148" s="212">
        <v>9645638</v>
      </c>
      <c r="AC148" s="209">
        <v>39</v>
      </c>
      <c r="AD148" s="196">
        <f t="shared" si="91"/>
        <v>5.7880676758682104E-3</v>
      </c>
      <c r="AE148" s="212">
        <f t="shared" si="92"/>
        <v>247324.05128205128</v>
      </c>
      <c r="AF148" s="224">
        <v>5373</v>
      </c>
      <c r="AG148" s="212">
        <v>68344378</v>
      </c>
      <c r="AH148" s="209">
        <v>1212</v>
      </c>
      <c r="AI148" s="196">
        <f t="shared" si="110"/>
        <v>0.22557230597431602</v>
      </c>
      <c r="AJ148" s="212">
        <f t="shared" si="93"/>
        <v>56389.750825082505</v>
      </c>
      <c r="AK148" s="212">
        <v>31705626</v>
      </c>
      <c r="AL148" s="209">
        <v>66</v>
      </c>
      <c r="AM148" s="196">
        <f t="shared" si="94"/>
        <v>1.2283640424343942E-2</v>
      </c>
      <c r="AN148" s="209">
        <f t="shared" si="95"/>
        <v>480388.27272727271</v>
      </c>
      <c r="AO148" s="224">
        <v>3295</v>
      </c>
      <c r="AP148" s="212">
        <v>38680555</v>
      </c>
      <c r="AQ148" s="209">
        <v>862</v>
      </c>
      <c r="AR148" s="196">
        <f t="shared" si="111"/>
        <v>0.261608497723824</v>
      </c>
      <c r="AS148" s="212">
        <f t="shared" si="96"/>
        <v>44873.033642691415</v>
      </c>
      <c r="AT148" s="212">
        <v>33762539</v>
      </c>
      <c r="AU148" s="209">
        <v>77</v>
      </c>
      <c r="AV148" s="196">
        <f t="shared" si="97"/>
        <v>2.3368740515933233E-2</v>
      </c>
      <c r="AW148" s="212">
        <f t="shared" si="98"/>
        <v>438474.5324675325</v>
      </c>
      <c r="AX148" s="224">
        <v>1526</v>
      </c>
      <c r="AY148" s="212">
        <v>15287253</v>
      </c>
      <c r="AZ148" s="209">
        <v>428</v>
      </c>
      <c r="BA148" s="196">
        <f t="shared" si="112"/>
        <v>0.28047182175622543</v>
      </c>
      <c r="BB148" s="212">
        <f t="shared" si="99"/>
        <v>35717.880841121492</v>
      </c>
      <c r="BC148" s="212">
        <v>33084371</v>
      </c>
      <c r="BD148" s="209">
        <v>61</v>
      </c>
      <c r="BE148" s="196">
        <f t="shared" si="100"/>
        <v>3.9973787680209698E-2</v>
      </c>
      <c r="BF148" s="209">
        <f t="shared" si="101"/>
        <v>542366.73770491802</v>
      </c>
      <c r="BG148" s="224">
        <v>563</v>
      </c>
      <c r="BH148" s="212">
        <v>11460218</v>
      </c>
      <c r="BI148" s="209">
        <v>162</v>
      </c>
      <c r="BJ148" s="196">
        <f t="shared" si="113"/>
        <v>0.28774422735346361</v>
      </c>
      <c r="BK148" s="212">
        <f t="shared" si="102"/>
        <v>70742.08641975309</v>
      </c>
      <c r="BL148" s="212">
        <v>13800753</v>
      </c>
      <c r="BM148" s="209">
        <v>37</v>
      </c>
      <c r="BN148" s="196">
        <f t="shared" si="103"/>
        <v>6.5719360568383664E-2</v>
      </c>
      <c r="BO148" s="212">
        <f t="shared" si="104"/>
        <v>372993.32432432432</v>
      </c>
      <c r="BP148" s="224">
        <f t="shared" si="80"/>
        <v>17535</v>
      </c>
      <c r="BQ148" s="212">
        <f t="shared" si="80"/>
        <v>208751390</v>
      </c>
      <c r="BR148" s="209">
        <f t="shared" si="80"/>
        <v>3797</v>
      </c>
      <c r="BS148" s="196">
        <f t="shared" si="107"/>
        <v>0.21653835186769319</v>
      </c>
      <c r="BT148" s="212">
        <f t="shared" si="81"/>
        <v>54977.979984198049</v>
      </c>
      <c r="BU148" s="212">
        <f t="shared" si="82"/>
        <v>124421684</v>
      </c>
      <c r="BV148" s="209">
        <f t="shared" si="82"/>
        <v>281</v>
      </c>
      <c r="BW148" s="196">
        <f t="shared" si="105"/>
        <v>1.602509267179926E-2</v>
      </c>
      <c r="BX148" s="209">
        <f t="shared" si="83"/>
        <v>442781.79359430604</v>
      </c>
      <c r="BY148" s="69"/>
    </row>
    <row r="149" spans="2:77" ht="13.5" customHeight="1">
      <c r="B149" s="284"/>
      <c r="C149" s="345"/>
      <c r="D149" s="53" t="s">
        <v>67</v>
      </c>
      <c r="E149" s="181">
        <v>13</v>
      </c>
      <c r="F149" s="182">
        <v>0</v>
      </c>
      <c r="G149" s="218">
        <v>0</v>
      </c>
      <c r="H149" s="198">
        <f t="shared" si="84"/>
        <v>0</v>
      </c>
      <c r="I149" s="182" t="str">
        <f t="shared" si="85"/>
        <v>-</v>
      </c>
      <c r="J149" s="182">
        <v>0</v>
      </c>
      <c r="K149" s="218">
        <v>0</v>
      </c>
      <c r="L149" s="198">
        <f t="shared" si="86"/>
        <v>0</v>
      </c>
      <c r="M149" s="182" t="str">
        <f t="shared" si="87"/>
        <v>-</v>
      </c>
      <c r="N149" s="181">
        <v>35</v>
      </c>
      <c r="O149" s="182">
        <v>44940</v>
      </c>
      <c r="P149" s="218">
        <v>5</v>
      </c>
      <c r="Q149" s="198">
        <f t="shared" si="108"/>
        <v>0.14285714285714285</v>
      </c>
      <c r="R149" s="182">
        <f t="shared" si="88"/>
        <v>8988</v>
      </c>
      <c r="S149" s="182">
        <v>2422757</v>
      </c>
      <c r="T149" s="218">
        <v>1</v>
      </c>
      <c r="U149" s="198">
        <f t="shared" si="106"/>
        <v>2.8571428571428571E-2</v>
      </c>
      <c r="V149" s="218">
        <f t="shared" si="89"/>
        <v>2422757</v>
      </c>
      <c r="W149" s="181">
        <v>8439</v>
      </c>
      <c r="X149" s="182">
        <v>86737590</v>
      </c>
      <c r="Y149" s="218">
        <v>1417</v>
      </c>
      <c r="Z149" s="198">
        <f t="shared" si="109"/>
        <v>0.16791088991586681</v>
      </c>
      <c r="AA149" s="182">
        <f t="shared" si="90"/>
        <v>61212.131263232179</v>
      </c>
      <c r="AB149" s="182">
        <v>11120359</v>
      </c>
      <c r="AC149" s="218">
        <v>41</v>
      </c>
      <c r="AD149" s="198">
        <f t="shared" si="91"/>
        <v>4.8583955444957937E-3</v>
      </c>
      <c r="AE149" s="182">
        <f t="shared" si="92"/>
        <v>271228.26829268294</v>
      </c>
      <c r="AF149" s="181">
        <v>6591</v>
      </c>
      <c r="AG149" s="182">
        <v>83720128</v>
      </c>
      <c r="AH149" s="218">
        <v>1503</v>
      </c>
      <c r="AI149" s="198">
        <f t="shared" si="110"/>
        <v>0.22803823395539372</v>
      </c>
      <c r="AJ149" s="182">
        <f t="shared" si="93"/>
        <v>55702.014637391883</v>
      </c>
      <c r="AK149" s="182">
        <v>32570263</v>
      </c>
      <c r="AL149" s="218">
        <v>71</v>
      </c>
      <c r="AM149" s="198">
        <f t="shared" si="94"/>
        <v>1.0772265210135032E-2</v>
      </c>
      <c r="AN149" s="218">
        <f t="shared" si="95"/>
        <v>458736.09859154932</v>
      </c>
      <c r="AO149" s="181">
        <v>3826</v>
      </c>
      <c r="AP149" s="182">
        <v>44248925</v>
      </c>
      <c r="AQ149" s="218">
        <v>1011</v>
      </c>
      <c r="AR149" s="198">
        <f t="shared" si="111"/>
        <v>0.26424464192368008</v>
      </c>
      <c r="AS149" s="182">
        <f t="shared" si="96"/>
        <v>43767.482690405537</v>
      </c>
      <c r="AT149" s="182">
        <v>34658050</v>
      </c>
      <c r="AU149" s="218">
        <v>80</v>
      </c>
      <c r="AV149" s="198">
        <f t="shared" si="97"/>
        <v>2.0909566126502875E-2</v>
      </c>
      <c r="AW149" s="182">
        <f t="shared" si="98"/>
        <v>433225.625</v>
      </c>
      <c r="AX149" s="181">
        <v>1696</v>
      </c>
      <c r="AY149" s="182">
        <v>20209172</v>
      </c>
      <c r="AZ149" s="218">
        <v>491</v>
      </c>
      <c r="BA149" s="198">
        <f t="shared" si="112"/>
        <v>0.28950471698113206</v>
      </c>
      <c r="BB149" s="182">
        <f t="shared" si="99"/>
        <v>41159.209775967414</v>
      </c>
      <c r="BC149" s="182">
        <v>35321535</v>
      </c>
      <c r="BD149" s="218">
        <v>65</v>
      </c>
      <c r="BE149" s="198">
        <f t="shared" si="100"/>
        <v>3.8325471698113206E-2</v>
      </c>
      <c r="BF149" s="218">
        <f t="shared" si="101"/>
        <v>543408.23076923075</v>
      </c>
      <c r="BG149" s="181">
        <v>590</v>
      </c>
      <c r="BH149" s="182">
        <v>11576826</v>
      </c>
      <c r="BI149" s="218">
        <v>171</v>
      </c>
      <c r="BJ149" s="198">
        <f t="shared" si="113"/>
        <v>0.28983050847457625</v>
      </c>
      <c r="BK149" s="182">
        <f t="shared" si="102"/>
        <v>67700.736842105267</v>
      </c>
      <c r="BL149" s="182">
        <v>13800753</v>
      </c>
      <c r="BM149" s="218">
        <v>37</v>
      </c>
      <c r="BN149" s="198">
        <f t="shared" si="103"/>
        <v>6.2711864406779658E-2</v>
      </c>
      <c r="BO149" s="182">
        <f t="shared" si="104"/>
        <v>372993.32432432432</v>
      </c>
      <c r="BP149" s="181">
        <f t="shared" si="80"/>
        <v>21190</v>
      </c>
      <c r="BQ149" s="182">
        <f t="shared" si="80"/>
        <v>246537581</v>
      </c>
      <c r="BR149" s="218">
        <f t="shared" si="80"/>
        <v>4598</v>
      </c>
      <c r="BS149" s="198">
        <f t="shared" si="107"/>
        <v>0.21698914582350165</v>
      </c>
      <c r="BT149" s="182">
        <f t="shared" si="81"/>
        <v>53618.438668986513</v>
      </c>
      <c r="BU149" s="182">
        <f t="shared" si="82"/>
        <v>129893717</v>
      </c>
      <c r="BV149" s="218">
        <f t="shared" si="82"/>
        <v>295</v>
      </c>
      <c r="BW149" s="198">
        <f t="shared" si="105"/>
        <v>1.3921661160924964E-2</v>
      </c>
      <c r="BX149" s="218">
        <f t="shared" si="83"/>
        <v>440317.68474576273</v>
      </c>
      <c r="BY149" s="69"/>
    </row>
    <row r="150" spans="2:77" ht="13.5" customHeight="1">
      <c r="B150" s="282">
        <v>49</v>
      </c>
      <c r="C150" s="343" t="s">
        <v>23</v>
      </c>
      <c r="D150" s="54" t="s">
        <v>329</v>
      </c>
      <c r="E150" s="175">
        <v>0</v>
      </c>
      <c r="F150" s="176">
        <v>0</v>
      </c>
      <c r="G150" s="201">
        <v>0</v>
      </c>
      <c r="H150" s="194" t="str">
        <f t="shared" si="84"/>
        <v>-</v>
      </c>
      <c r="I150" s="176" t="str">
        <f t="shared" si="85"/>
        <v>-</v>
      </c>
      <c r="J150" s="176">
        <v>0</v>
      </c>
      <c r="K150" s="201">
        <v>0</v>
      </c>
      <c r="L150" s="194" t="str">
        <f t="shared" si="86"/>
        <v>-</v>
      </c>
      <c r="M150" s="176" t="str">
        <f t="shared" si="87"/>
        <v>-</v>
      </c>
      <c r="N150" s="175">
        <v>0</v>
      </c>
      <c r="O150" s="176">
        <v>0</v>
      </c>
      <c r="P150" s="201">
        <v>0</v>
      </c>
      <c r="Q150" s="194" t="str">
        <f t="shared" si="108"/>
        <v>-</v>
      </c>
      <c r="R150" s="176" t="str">
        <f t="shared" si="88"/>
        <v>-</v>
      </c>
      <c r="S150" s="176">
        <v>0</v>
      </c>
      <c r="T150" s="201">
        <v>0</v>
      </c>
      <c r="U150" s="194" t="str">
        <f t="shared" si="106"/>
        <v>-</v>
      </c>
      <c r="V150" s="201" t="str">
        <f t="shared" si="89"/>
        <v>-</v>
      </c>
      <c r="W150" s="175">
        <v>834</v>
      </c>
      <c r="X150" s="176">
        <v>3969220</v>
      </c>
      <c r="Y150" s="201">
        <v>162</v>
      </c>
      <c r="Z150" s="194">
        <f t="shared" si="109"/>
        <v>0.19424460431654678</v>
      </c>
      <c r="AA150" s="176">
        <f t="shared" si="90"/>
        <v>24501.358024691359</v>
      </c>
      <c r="AB150" s="176">
        <v>1696622</v>
      </c>
      <c r="AC150" s="201">
        <v>4</v>
      </c>
      <c r="AD150" s="194">
        <f t="shared" si="91"/>
        <v>4.7961630695443642E-3</v>
      </c>
      <c r="AE150" s="176">
        <f t="shared" si="92"/>
        <v>424155.5</v>
      </c>
      <c r="AF150" s="175">
        <v>614</v>
      </c>
      <c r="AG150" s="176">
        <v>7640458</v>
      </c>
      <c r="AH150" s="201">
        <v>151</v>
      </c>
      <c r="AI150" s="194">
        <f t="shared" si="110"/>
        <v>0.24592833876221498</v>
      </c>
      <c r="AJ150" s="176">
        <f t="shared" si="93"/>
        <v>50599.059602649009</v>
      </c>
      <c r="AK150" s="176">
        <v>244025</v>
      </c>
      <c r="AL150" s="201">
        <v>3</v>
      </c>
      <c r="AM150" s="194">
        <f t="shared" si="94"/>
        <v>4.8859934853420191E-3</v>
      </c>
      <c r="AN150" s="201">
        <f t="shared" si="95"/>
        <v>81341.666666666672</v>
      </c>
      <c r="AO150" s="175">
        <v>291</v>
      </c>
      <c r="AP150" s="176">
        <v>2743927</v>
      </c>
      <c r="AQ150" s="201">
        <v>83</v>
      </c>
      <c r="AR150" s="194">
        <f t="shared" si="111"/>
        <v>0.28522336769759449</v>
      </c>
      <c r="AS150" s="176">
        <f t="shared" si="96"/>
        <v>33059.361445783135</v>
      </c>
      <c r="AT150" s="176">
        <v>851394</v>
      </c>
      <c r="AU150" s="201">
        <v>4</v>
      </c>
      <c r="AV150" s="194">
        <f t="shared" si="97"/>
        <v>1.3745704467353952E-2</v>
      </c>
      <c r="AW150" s="176">
        <f t="shared" si="98"/>
        <v>212848.5</v>
      </c>
      <c r="AX150" s="175">
        <v>81</v>
      </c>
      <c r="AY150" s="176">
        <v>162012</v>
      </c>
      <c r="AZ150" s="201">
        <v>14</v>
      </c>
      <c r="BA150" s="194">
        <f t="shared" si="112"/>
        <v>0.1728395061728395</v>
      </c>
      <c r="BB150" s="176">
        <f t="shared" si="99"/>
        <v>11572.285714285714</v>
      </c>
      <c r="BC150" s="176">
        <v>543502</v>
      </c>
      <c r="BD150" s="201">
        <v>1</v>
      </c>
      <c r="BE150" s="194">
        <f t="shared" si="100"/>
        <v>1.2345679012345678E-2</v>
      </c>
      <c r="BF150" s="201">
        <f t="shared" si="101"/>
        <v>543502</v>
      </c>
      <c r="BG150" s="175">
        <v>7</v>
      </c>
      <c r="BH150" s="176">
        <v>208023</v>
      </c>
      <c r="BI150" s="201">
        <v>3</v>
      </c>
      <c r="BJ150" s="194">
        <f t="shared" si="113"/>
        <v>0.42857142857142855</v>
      </c>
      <c r="BK150" s="176">
        <f t="shared" si="102"/>
        <v>69341</v>
      </c>
      <c r="BL150" s="176">
        <v>1927521</v>
      </c>
      <c r="BM150" s="201">
        <v>1</v>
      </c>
      <c r="BN150" s="194">
        <f t="shared" si="103"/>
        <v>0.14285714285714285</v>
      </c>
      <c r="BO150" s="176">
        <f t="shared" si="104"/>
        <v>1927521</v>
      </c>
      <c r="BP150" s="175">
        <f t="shared" si="80"/>
        <v>1827</v>
      </c>
      <c r="BQ150" s="176">
        <f t="shared" si="80"/>
        <v>14723640</v>
      </c>
      <c r="BR150" s="201">
        <f t="shared" si="80"/>
        <v>413</v>
      </c>
      <c r="BS150" s="194">
        <f t="shared" si="107"/>
        <v>0.22605363984674329</v>
      </c>
      <c r="BT150" s="176">
        <f t="shared" si="81"/>
        <v>35650.460048426154</v>
      </c>
      <c r="BU150" s="176">
        <f t="shared" si="82"/>
        <v>5263064</v>
      </c>
      <c r="BV150" s="201">
        <f t="shared" si="82"/>
        <v>13</v>
      </c>
      <c r="BW150" s="194">
        <f t="shared" si="105"/>
        <v>7.1154898741105635E-3</v>
      </c>
      <c r="BX150" s="201">
        <f t="shared" si="83"/>
        <v>404851.07692307694</v>
      </c>
      <c r="BY150" s="69"/>
    </row>
    <row r="151" spans="2:77" ht="13.5" customHeight="1">
      <c r="B151" s="283"/>
      <c r="C151" s="344"/>
      <c r="D151" s="49" t="s">
        <v>326</v>
      </c>
      <c r="E151" s="224">
        <v>7</v>
      </c>
      <c r="F151" s="212">
        <v>48206</v>
      </c>
      <c r="G151" s="209">
        <v>4</v>
      </c>
      <c r="H151" s="196">
        <f t="shared" si="84"/>
        <v>0.5714285714285714</v>
      </c>
      <c r="I151" s="212">
        <f t="shared" si="85"/>
        <v>12051.5</v>
      </c>
      <c r="J151" s="212">
        <v>0</v>
      </c>
      <c r="K151" s="209">
        <v>0</v>
      </c>
      <c r="L151" s="196">
        <f t="shared" si="86"/>
        <v>0</v>
      </c>
      <c r="M151" s="212" t="str">
        <f t="shared" si="87"/>
        <v>-</v>
      </c>
      <c r="N151" s="224">
        <v>29</v>
      </c>
      <c r="O151" s="212">
        <v>68680</v>
      </c>
      <c r="P151" s="209">
        <v>9</v>
      </c>
      <c r="Q151" s="196">
        <f t="shared" si="108"/>
        <v>0.31034482758620691</v>
      </c>
      <c r="R151" s="212">
        <f t="shared" si="88"/>
        <v>7631.1111111111113</v>
      </c>
      <c r="S151" s="212">
        <v>4501585</v>
      </c>
      <c r="T151" s="209">
        <v>1</v>
      </c>
      <c r="U151" s="196">
        <f t="shared" si="106"/>
        <v>3.4482758620689655E-2</v>
      </c>
      <c r="V151" s="209">
        <f t="shared" si="89"/>
        <v>4501585</v>
      </c>
      <c r="W151" s="224">
        <v>6940</v>
      </c>
      <c r="X151" s="212">
        <v>92134450</v>
      </c>
      <c r="Y151" s="209">
        <v>1446</v>
      </c>
      <c r="Z151" s="196">
        <f t="shared" si="109"/>
        <v>0.20835734870317002</v>
      </c>
      <c r="AA151" s="212">
        <f t="shared" si="90"/>
        <v>63716.7704011065</v>
      </c>
      <c r="AB151" s="212">
        <v>27057548</v>
      </c>
      <c r="AC151" s="209">
        <v>52</v>
      </c>
      <c r="AD151" s="196">
        <f t="shared" si="91"/>
        <v>7.492795389048991E-3</v>
      </c>
      <c r="AE151" s="212">
        <f t="shared" si="92"/>
        <v>520337.46153846156</v>
      </c>
      <c r="AF151" s="224">
        <v>6141</v>
      </c>
      <c r="AG151" s="212">
        <v>90189726</v>
      </c>
      <c r="AH151" s="209">
        <v>1651</v>
      </c>
      <c r="AI151" s="196">
        <f t="shared" si="110"/>
        <v>0.26884872170656243</v>
      </c>
      <c r="AJ151" s="212">
        <f t="shared" si="93"/>
        <v>54627.332525741971</v>
      </c>
      <c r="AK151" s="212">
        <v>56746603</v>
      </c>
      <c r="AL151" s="209">
        <v>101</v>
      </c>
      <c r="AM151" s="196">
        <f t="shared" si="94"/>
        <v>1.6446832763393582E-2</v>
      </c>
      <c r="AN151" s="209">
        <f t="shared" si="95"/>
        <v>561847.5544554455</v>
      </c>
      <c r="AO151" s="224">
        <v>3776</v>
      </c>
      <c r="AP151" s="212">
        <v>44433866</v>
      </c>
      <c r="AQ151" s="209">
        <v>1167</v>
      </c>
      <c r="AR151" s="196">
        <f t="shared" si="111"/>
        <v>0.3090572033898305</v>
      </c>
      <c r="AS151" s="212">
        <f t="shared" si="96"/>
        <v>38075.292202227938</v>
      </c>
      <c r="AT151" s="212">
        <v>47318349</v>
      </c>
      <c r="AU151" s="209">
        <v>113</v>
      </c>
      <c r="AV151" s="196">
        <f t="shared" si="97"/>
        <v>2.9925847457627119E-2</v>
      </c>
      <c r="AW151" s="212">
        <f t="shared" si="98"/>
        <v>418746.45132743364</v>
      </c>
      <c r="AX151" s="224">
        <v>1539</v>
      </c>
      <c r="AY151" s="212">
        <v>12003823</v>
      </c>
      <c r="AZ151" s="209">
        <v>472</v>
      </c>
      <c r="BA151" s="196">
        <f t="shared" si="112"/>
        <v>0.30669265756985054</v>
      </c>
      <c r="BB151" s="212">
        <f t="shared" si="99"/>
        <v>25431.828389830509</v>
      </c>
      <c r="BC151" s="212">
        <v>44739624</v>
      </c>
      <c r="BD151" s="209">
        <v>89</v>
      </c>
      <c r="BE151" s="196">
        <f t="shared" si="100"/>
        <v>5.7829759584145546E-2</v>
      </c>
      <c r="BF151" s="209">
        <f t="shared" si="101"/>
        <v>502692.40449438203</v>
      </c>
      <c r="BG151" s="224">
        <v>456</v>
      </c>
      <c r="BH151" s="212">
        <v>4021971</v>
      </c>
      <c r="BI151" s="209">
        <v>117</v>
      </c>
      <c r="BJ151" s="196">
        <f t="shared" si="113"/>
        <v>0.25657894736842107</v>
      </c>
      <c r="BK151" s="212">
        <f t="shared" si="102"/>
        <v>34375.820512820515</v>
      </c>
      <c r="BL151" s="212">
        <v>13274989</v>
      </c>
      <c r="BM151" s="209">
        <v>30</v>
      </c>
      <c r="BN151" s="196">
        <f t="shared" si="103"/>
        <v>6.5789473684210523E-2</v>
      </c>
      <c r="BO151" s="212">
        <f t="shared" si="104"/>
        <v>442499.63333333336</v>
      </c>
      <c r="BP151" s="224">
        <f t="shared" si="80"/>
        <v>18888</v>
      </c>
      <c r="BQ151" s="212">
        <f t="shared" si="80"/>
        <v>242900722</v>
      </c>
      <c r="BR151" s="209">
        <f t="shared" si="80"/>
        <v>4866</v>
      </c>
      <c r="BS151" s="196">
        <f t="shared" si="107"/>
        <v>0.25762388818297333</v>
      </c>
      <c r="BT151" s="212">
        <f t="shared" si="81"/>
        <v>49917.945334977398</v>
      </c>
      <c r="BU151" s="212">
        <f t="shared" si="82"/>
        <v>193638698</v>
      </c>
      <c r="BV151" s="209">
        <f t="shared" si="82"/>
        <v>386</v>
      </c>
      <c r="BW151" s="196">
        <f t="shared" si="105"/>
        <v>2.0436255823803474E-2</v>
      </c>
      <c r="BX151" s="209">
        <f t="shared" si="83"/>
        <v>501654.65803108807</v>
      </c>
      <c r="BY151" s="69"/>
    </row>
    <row r="152" spans="2:77" ht="13.5" customHeight="1">
      <c r="B152" s="284"/>
      <c r="C152" s="345"/>
      <c r="D152" s="53" t="s">
        <v>67</v>
      </c>
      <c r="E152" s="181">
        <v>7</v>
      </c>
      <c r="F152" s="182">
        <v>48206</v>
      </c>
      <c r="G152" s="218">
        <v>4</v>
      </c>
      <c r="H152" s="198">
        <f t="shared" si="84"/>
        <v>0.5714285714285714</v>
      </c>
      <c r="I152" s="182">
        <f t="shared" si="85"/>
        <v>12051.5</v>
      </c>
      <c r="J152" s="182">
        <v>0</v>
      </c>
      <c r="K152" s="218">
        <v>0</v>
      </c>
      <c r="L152" s="198">
        <f t="shared" si="86"/>
        <v>0</v>
      </c>
      <c r="M152" s="182" t="str">
        <f t="shared" si="87"/>
        <v>-</v>
      </c>
      <c r="N152" s="181">
        <v>29</v>
      </c>
      <c r="O152" s="182">
        <v>68680</v>
      </c>
      <c r="P152" s="218">
        <v>9</v>
      </c>
      <c r="Q152" s="198">
        <f t="shared" si="108"/>
        <v>0.31034482758620691</v>
      </c>
      <c r="R152" s="182">
        <f t="shared" si="88"/>
        <v>7631.1111111111113</v>
      </c>
      <c r="S152" s="182">
        <v>4501585</v>
      </c>
      <c r="T152" s="218">
        <v>1</v>
      </c>
      <c r="U152" s="198">
        <f t="shared" si="106"/>
        <v>3.4482758620689655E-2</v>
      </c>
      <c r="V152" s="218">
        <f t="shared" si="89"/>
        <v>4501585</v>
      </c>
      <c r="W152" s="181">
        <v>7774</v>
      </c>
      <c r="X152" s="182">
        <v>96103670</v>
      </c>
      <c r="Y152" s="218">
        <v>1608</v>
      </c>
      <c r="Z152" s="198">
        <f t="shared" si="109"/>
        <v>0.20684332390018009</v>
      </c>
      <c r="AA152" s="182">
        <f t="shared" si="90"/>
        <v>59765.963930348262</v>
      </c>
      <c r="AB152" s="182">
        <v>28754170</v>
      </c>
      <c r="AC152" s="218">
        <v>56</v>
      </c>
      <c r="AD152" s="198">
        <f t="shared" si="91"/>
        <v>7.2034988422948285E-3</v>
      </c>
      <c r="AE152" s="182">
        <f t="shared" si="92"/>
        <v>513467.32142857142</v>
      </c>
      <c r="AF152" s="181">
        <v>6755</v>
      </c>
      <c r="AG152" s="182">
        <v>97830184</v>
      </c>
      <c r="AH152" s="218">
        <v>1802</v>
      </c>
      <c r="AI152" s="198">
        <f t="shared" si="110"/>
        <v>0.26676535899333825</v>
      </c>
      <c r="AJ152" s="182">
        <f t="shared" si="93"/>
        <v>54289.78024417314</v>
      </c>
      <c r="AK152" s="182">
        <v>56990628</v>
      </c>
      <c r="AL152" s="218">
        <v>104</v>
      </c>
      <c r="AM152" s="198">
        <f t="shared" si="94"/>
        <v>1.5396002960769799E-2</v>
      </c>
      <c r="AN152" s="218">
        <f t="shared" si="95"/>
        <v>547986.80769230775</v>
      </c>
      <c r="AO152" s="181">
        <v>4067</v>
      </c>
      <c r="AP152" s="182">
        <v>47177793</v>
      </c>
      <c r="AQ152" s="218">
        <v>1250</v>
      </c>
      <c r="AR152" s="198">
        <f t="shared" si="111"/>
        <v>0.30735185640521268</v>
      </c>
      <c r="AS152" s="182">
        <f t="shared" si="96"/>
        <v>37742.234400000001</v>
      </c>
      <c r="AT152" s="182">
        <v>48169743</v>
      </c>
      <c r="AU152" s="218">
        <v>117</v>
      </c>
      <c r="AV152" s="198">
        <f t="shared" si="97"/>
        <v>2.8768133759527907E-2</v>
      </c>
      <c r="AW152" s="182">
        <f t="shared" si="98"/>
        <v>411707.20512820513</v>
      </c>
      <c r="AX152" s="181">
        <v>1620</v>
      </c>
      <c r="AY152" s="182">
        <v>12165835</v>
      </c>
      <c r="AZ152" s="218">
        <v>486</v>
      </c>
      <c r="BA152" s="198">
        <f t="shared" si="112"/>
        <v>0.3</v>
      </c>
      <c r="BB152" s="182">
        <f t="shared" si="99"/>
        <v>25032.58230452675</v>
      </c>
      <c r="BC152" s="182">
        <v>45283126</v>
      </c>
      <c r="BD152" s="218">
        <v>90</v>
      </c>
      <c r="BE152" s="198">
        <f t="shared" si="100"/>
        <v>5.5555555555555552E-2</v>
      </c>
      <c r="BF152" s="218">
        <f t="shared" si="101"/>
        <v>503145.84444444446</v>
      </c>
      <c r="BG152" s="181">
        <v>463</v>
      </c>
      <c r="BH152" s="182">
        <v>4229994</v>
      </c>
      <c r="BI152" s="218">
        <v>120</v>
      </c>
      <c r="BJ152" s="198">
        <f t="shared" si="113"/>
        <v>0.25917926565874733</v>
      </c>
      <c r="BK152" s="182">
        <f t="shared" si="102"/>
        <v>35249.949999999997</v>
      </c>
      <c r="BL152" s="182">
        <v>15202510</v>
      </c>
      <c r="BM152" s="218">
        <v>31</v>
      </c>
      <c r="BN152" s="198">
        <f t="shared" si="103"/>
        <v>6.6954643628509725E-2</v>
      </c>
      <c r="BO152" s="182">
        <f t="shared" si="104"/>
        <v>490403.54838709679</v>
      </c>
      <c r="BP152" s="181">
        <f t="shared" si="80"/>
        <v>20715</v>
      </c>
      <c r="BQ152" s="182">
        <f t="shared" si="80"/>
        <v>257624362</v>
      </c>
      <c r="BR152" s="218">
        <f t="shared" si="80"/>
        <v>5279</v>
      </c>
      <c r="BS152" s="198">
        <f t="shared" si="107"/>
        <v>0.25483948829350711</v>
      </c>
      <c r="BT152" s="182">
        <f t="shared" si="81"/>
        <v>48801.735555976513</v>
      </c>
      <c r="BU152" s="182">
        <f t="shared" si="82"/>
        <v>198901762</v>
      </c>
      <c r="BV152" s="218">
        <f t="shared" si="82"/>
        <v>399</v>
      </c>
      <c r="BW152" s="198">
        <f t="shared" si="105"/>
        <v>1.9261404779145546E-2</v>
      </c>
      <c r="BX152" s="218">
        <f t="shared" si="83"/>
        <v>498500.65664160403</v>
      </c>
      <c r="BY152" s="69"/>
    </row>
    <row r="153" spans="2:77" ht="13.5" customHeight="1">
      <c r="B153" s="282">
        <v>50</v>
      </c>
      <c r="C153" s="343" t="s">
        <v>14</v>
      </c>
      <c r="D153" s="54" t="s">
        <v>329</v>
      </c>
      <c r="E153" s="175">
        <v>0</v>
      </c>
      <c r="F153" s="176">
        <v>0</v>
      </c>
      <c r="G153" s="201">
        <v>0</v>
      </c>
      <c r="H153" s="194" t="str">
        <f t="shared" si="84"/>
        <v>-</v>
      </c>
      <c r="I153" s="176" t="str">
        <f t="shared" si="85"/>
        <v>-</v>
      </c>
      <c r="J153" s="176">
        <v>0</v>
      </c>
      <c r="K153" s="201">
        <v>0</v>
      </c>
      <c r="L153" s="194" t="str">
        <f t="shared" si="86"/>
        <v>-</v>
      </c>
      <c r="M153" s="176" t="str">
        <f t="shared" si="87"/>
        <v>-</v>
      </c>
      <c r="N153" s="175">
        <v>7</v>
      </c>
      <c r="O153" s="176">
        <v>71140</v>
      </c>
      <c r="P153" s="201">
        <v>2</v>
      </c>
      <c r="Q153" s="194">
        <f t="shared" si="108"/>
        <v>0.2857142857142857</v>
      </c>
      <c r="R153" s="176">
        <f t="shared" si="88"/>
        <v>35570</v>
      </c>
      <c r="S153" s="176">
        <v>0</v>
      </c>
      <c r="T153" s="201">
        <v>0</v>
      </c>
      <c r="U153" s="194">
        <f t="shared" si="106"/>
        <v>0</v>
      </c>
      <c r="V153" s="201" t="str">
        <f t="shared" si="89"/>
        <v>-</v>
      </c>
      <c r="W153" s="175">
        <v>1015</v>
      </c>
      <c r="X153" s="176">
        <v>13197446</v>
      </c>
      <c r="Y153" s="201">
        <v>241</v>
      </c>
      <c r="Z153" s="194">
        <f t="shared" si="109"/>
        <v>0.2374384236453202</v>
      </c>
      <c r="AA153" s="176">
        <f t="shared" si="90"/>
        <v>54761.186721991704</v>
      </c>
      <c r="AB153" s="176">
        <v>490586</v>
      </c>
      <c r="AC153" s="201">
        <v>4</v>
      </c>
      <c r="AD153" s="194">
        <f t="shared" si="91"/>
        <v>3.9408866995073889E-3</v>
      </c>
      <c r="AE153" s="176">
        <f t="shared" si="92"/>
        <v>122646.5</v>
      </c>
      <c r="AF153" s="175">
        <v>760</v>
      </c>
      <c r="AG153" s="176">
        <v>21315380</v>
      </c>
      <c r="AH153" s="201">
        <v>224</v>
      </c>
      <c r="AI153" s="194">
        <f t="shared" si="110"/>
        <v>0.29473684210526313</v>
      </c>
      <c r="AJ153" s="176">
        <f t="shared" si="93"/>
        <v>95157.946428571435</v>
      </c>
      <c r="AK153" s="176">
        <v>20307</v>
      </c>
      <c r="AL153" s="201">
        <v>4</v>
      </c>
      <c r="AM153" s="194">
        <f t="shared" si="94"/>
        <v>5.263157894736842E-3</v>
      </c>
      <c r="AN153" s="201">
        <f t="shared" si="95"/>
        <v>5076.75</v>
      </c>
      <c r="AO153" s="175">
        <v>319</v>
      </c>
      <c r="AP153" s="176">
        <v>12158598</v>
      </c>
      <c r="AQ153" s="201">
        <v>119</v>
      </c>
      <c r="AR153" s="194">
        <f t="shared" si="111"/>
        <v>0.37304075235109718</v>
      </c>
      <c r="AS153" s="176">
        <f t="shared" si="96"/>
        <v>102173.0924369748</v>
      </c>
      <c r="AT153" s="176">
        <v>1379162</v>
      </c>
      <c r="AU153" s="201">
        <v>2</v>
      </c>
      <c r="AV153" s="194">
        <f t="shared" si="97"/>
        <v>6.269592476489028E-3</v>
      </c>
      <c r="AW153" s="176">
        <f t="shared" si="98"/>
        <v>689581</v>
      </c>
      <c r="AX153" s="175">
        <v>76</v>
      </c>
      <c r="AY153" s="176">
        <v>2365988</v>
      </c>
      <c r="AZ153" s="201">
        <v>29</v>
      </c>
      <c r="BA153" s="194">
        <f t="shared" si="112"/>
        <v>0.38157894736842107</v>
      </c>
      <c r="BB153" s="176">
        <f t="shared" si="99"/>
        <v>81585.793103448275</v>
      </c>
      <c r="BC153" s="176">
        <v>330</v>
      </c>
      <c r="BD153" s="201">
        <v>1</v>
      </c>
      <c r="BE153" s="194">
        <f t="shared" si="100"/>
        <v>1.3157894736842105E-2</v>
      </c>
      <c r="BF153" s="201">
        <f t="shared" si="101"/>
        <v>330</v>
      </c>
      <c r="BG153" s="175">
        <v>16</v>
      </c>
      <c r="BH153" s="176">
        <v>275023</v>
      </c>
      <c r="BI153" s="201">
        <v>7</v>
      </c>
      <c r="BJ153" s="194">
        <f t="shared" si="113"/>
        <v>0.4375</v>
      </c>
      <c r="BK153" s="176">
        <f t="shared" si="102"/>
        <v>39289</v>
      </c>
      <c r="BL153" s="176">
        <v>0</v>
      </c>
      <c r="BM153" s="201">
        <v>0</v>
      </c>
      <c r="BN153" s="194">
        <f t="shared" si="103"/>
        <v>0</v>
      </c>
      <c r="BO153" s="176" t="str">
        <f t="shared" si="104"/>
        <v>-</v>
      </c>
      <c r="BP153" s="175">
        <f t="shared" si="80"/>
        <v>2193</v>
      </c>
      <c r="BQ153" s="176">
        <f t="shared" si="80"/>
        <v>49383575</v>
      </c>
      <c r="BR153" s="201">
        <f t="shared" si="80"/>
        <v>622</v>
      </c>
      <c r="BS153" s="194">
        <f t="shared" si="107"/>
        <v>0.28362973096215233</v>
      </c>
      <c r="BT153" s="176">
        <f t="shared" si="81"/>
        <v>79394.815112540193</v>
      </c>
      <c r="BU153" s="176">
        <f t="shared" si="82"/>
        <v>1890385</v>
      </c>
      <c r="BV153" s="201">
        <f t="shared" si="82"/>
        <v>11</v>
      </c>
      <c r="BW153" s="194">
        <f t="shared" si="105"/>
        <v>5.0159598723210214E-3</v>
      </c>
      <c r="BX153" s="201">
        <f t="shared" si="83"/>
        <v>171853.18181818182</v>
      </c>
      <c r="BY153" s="69"/>
    </row>
    <row r="154" spans="2:77" ht="13.5" customHeight="1">
      <c r="B154" s="283"/>
      <c r="C154" s="344"/>
      <c r="D154" s="49" t="s">
        <v>326</v>
      </c>
      <c r="E154" s="224">
        <v>7</v>
      </c>
      <c r="F154" s="212">
        <v>33742</v>
      </c>
      <c r="G154" s="209">
        <v>2</v>
      </c>
      <c r="H154" s="196">
        <f t="shared" si="84"/>
        <v>0.2857142857142857</v>
      </c>
      <c r="I154" s="212">
        <f t="shared" si="85"/>
        <v>16871</v>
      </c>
      <c r="J154" s="212">
        <v>3083</v>
      </c>
      <c r="K154" s="209">
        <v>1</v>
      </c>
      <c r="L154" s="196">
        <f t="shared" si="86"/>
        <v>0.14285714285714285</v>
      </c>
      <c r="M154" s="212">
        <f t="shared" si="87"/>
        <v>3083</v>
      </c>
      <c r="N154" s="224">
        <v>40</v>
      </c>
      <c r="O154" s="212">
        <v>182395</v>
      </c>
      <c r="P154" s="209">
        <v>8</v>
      </c>
      <c r="Q154" s="196">
        <f t="shared" si="108"/>
        <v>0.2</v>
      </c>
      <c r="R154" s="212">
        <f t="shared" si="88"/>
        <v>22799.375</v>
      </c>
      <c r="S154" s="212">
        <v>476161</v>
      </c>
      <c r="T154" s="209">
        <v>2</v>
      </c>
      <c r="U154" s="196">
        <f t="shared" si="106"/>
        <v>0.05</v>
      </c>
      <c r="V154" s="209">
        <f t="shared" si="89"/>
        <v>238080.5</v>
      </c>
      <c r="W154" s="224">
        <v>6561</v>
      </c>
      <c r="X154" s="212">
        <v>106331613</v>
      </c>
      <c r="Y154" s="209">
        <v>1447</v>
      </c>
      <c r="Z154" s="196">
        <f t="shared" si="109"/>
        <v>0.22054564852918762</v>
      </c>
      <c r="AA154" s="212">
        <f t="shared" si="90"/>
        <v>73484.183137525921</v>
      </c>
      <c r="AB154" s="212">
        <v>16713008</v>
      </c>
      <c r="AC154" s="209">
        <v>53</v>
      </c>
      <c r="AD154" s="196">
        <f t="shared" si="91"/>
        <v>8.0780368846212463E-3</v>
      </c>
      <c r="AE154" s="212">
        <f t="shared" si="92"/>
        <v>315339.77358490566</v>
      </c>
      <c r="AF154" s="224">
        <v>5316</v>
      </c>
      <c r="AG154" s="212">
        <v>117187195</v>
      </c>
      <c r="AH154" s="209">
        <v>1575</v>
      </c>
      <c r="AI154" s="196">
        <f t="shared" si="110"/>
        <v>0.29627539503386002</v>
      </c>
      <c r="AJ154" s="212">
        <f t="shared" si="93"/>
        <v>74404.56825396826</v>
      </c>
      <c r="AK154" s="212">
        <v>31481299</v>
      </c>
      <c r="AL154" s="209">
        <v>93</v>
      </c>
      <c r="AM154" s="196">
        <f t="shared" si="94"/>
        <v>1.7494356659142212E-2</v>
      </c>
      <c r="AN154" s="209">
        <f t="shared" si="95"/>
        <v>338508.59139784944</v>
      </c>
      <c r="AO154" s="224">
        <v>3162</v>
      </c>
      <c r="AP154" s="212">
        <v>75119151</v>
      </c>
      <c r="AQ154" s="209">
        <v>1013</v>
      </c>
      <c r="AR154" s="196">
        <f t="shared" si="111"/>
        <v>0.32036685641998736</v>
      </c>
      <c r="AS154" s="212">
        <f t="shared" si="96"/>
        <v>74155.134254689037</v>
      </c>
      <c r="AT154" s="212">
        <v>30482650</v>
      </c>
      <c r="AU154" s="209">
        <v>96</v>
      </c>
      <c r="AV154" s="196">
        <f t="shared" si="97"/>
        <v>3.0360531309297913E-2</v>
      </c>
      <c r="AW154" s="212">
        <f t="shared" si="98"/>
        <v>317527.60416666669</v>
      </c>
      <c r="AX154" s="224">
        <v>1239</v>
      </c>
      <c r="AY154" s="212">
        <v>22303947</v>
      </c>
      <c r="AZ154" s="209">
        <v>411</v>
      </c>
      <c r="BA154" s="196">
        <f t="shared" si="112"/>
        <v>0.33171912832929784</v>
      </c>
      <c r="BB154" s="212">
        <f t="shared" si="99"/>
        <v>54267.51094890511</v>
      </c>
      <c r="BC154" s="212">
        <v>32106736</v>
      </c>
      <c r="BD154" s="209">
        <v>67</v>
      </c>
      <c r="BE154" s="196">
        <f t="shared" si="100"/>
        <v>5.4075867635189671E-2</v>
      </c>
      <c r="BF154" s="209">
        <f t="shared" si="101"/>
        <v>479205.01492537314</v>
      </c>
      <c r="BG154" s="224">
        <v>358</v>
      </c>
      <c r="BH154" s="212">
        <v>3207559</v>
      </c>
      <c r="BI154" s="209">
        <v>111</v>
      </c>
      <c r="BJ154" s="196">
        <f t="shared" si="113"/>
        <v>0.31005586592178769</v>
      </c>
      <c r="BK154" s="212">
        <f t="shared" si="102"/>
        <v>28896.927927927929</v>
      </c>
      <c r="BL154" s="212">
        <v>9311902</v>
      </c>
      <c r="BM154" s="209">
        <v>16</v>
      </c>
      <c r="BN154" s="196">
        <f t="shared" si="103"/>
        <v>4.4692737430167599E-2</v>
      </c>
      <c r="BO154" s="212">
        <f t="shared" si="104"/>
        <v>581993.875</v>
      </c>
      <c r="BP154" s="224">
        <f t="shared" si="80"/>
        <v>16683</v>
      </c>
      <c r="BQ154" s="212">
        <f t="shared" si="80"/>
        <v>324365602</v>
      </c>
      <c r="BR154" s="209">
        <f t="shared" si="80"/>
        <v>4567</v>
      </c>
      <c r="BS154" s="196">
        <f t="shared" si="107"/>
        <v>0.27375172331115505</v>
      </c>
      <c r="BT154" s="212">
        <f t="shared" si="81"/>
        <v>71023.779724107735</v>
      </c>
      <c r="BU154" s="212">
        <f t="shared" si="82"/>
        <v>120574839</v>
      </c>
      <c r="BV154" s="209">
        <f t="shared" si="82"/>
        <v>328</v>
      </c>
      <c r="BW154" s="196">
        <f t="shared" si="105"/>
        <v>1.9660732482167476E-2</v>
      </c>
      <c r="BX154" s="209">
        <f t="shared" si="83"/>
        <v>367606.21646341466</v>
      </c>
      <c r="BY154" s="69"/>
    </row>
    <row r="155" spans="2:77" ht="13.5" customHeight="1">
      <c r="B155" s="284"/>
      <c r="C155" s="345"/>
      <c r="D155" s="53" t="s">
        <v>67</v>
      </c>
      <c r="E155" s="181">
        <v>7</v>
      </c>
      <c r="F155" s="182">
        <v>33742</v>
      </c>
      <c r="G155" s="218">
        <v>2</v>
      </c>
      <c r="H155" s="198">
        <f t="shared" si="84"/>
        <v>0.2857142857142857</v>
      </c>
      <c r="I155" s="182">
        <f t="shared" si="85"/>
        <v>16871</v>
      </c>
      <c r="J155" s="182">
        <v>3083</v>
      </c>
      <c r="K155" s="218">
        <v>1</v>
      </c>
      <c r="L155" s="198">
        <f t="shared" si="86"/>
        <v>0.14285714285714285</v>
      </c>
      <c r="M155" s="182">
        <f t="shared" si="87"/>
        <v>3083</v>
      </c>
      <c r="N155" s="181">
        <v>47</v>
      </c>
      <c r="O155" s="182">
        <v>253535</v>
      </c>
      <c r="P155" s="218">
        <v>10</v>
      </c>
      <c r="Q155" s="198">
        <f t="shared" si="108"/>
        <v>0.21276595744680851</v>
      </c>
      <c r="R155" s="182">
        <f t="shared" si="88"/>
        <v>25353.5</v>
      </c>
      <c r="S155" s="182">
        <v>476161</v>
      </c>
      <c r="T155" s="218">
        <v>2</v>
      </c>
      <c r="U155" s="198">
        <f t="shared" si="106"/>
        <v>4.2553191489361701E-2</v>
      </c>
      <c r="V155" s="218">
        <f t="shared" si="89"/>
        <v>238080.5</v>
      </c>
      <c r="W155" s="181">
        <v>7576</v>
      </c>
      <c r="X155" s="182">
        <v>119529059</v>
      </c>
      <c r="Y155" s="218">
        <v>1688</v>
      </c>
      <c r="Z155" s="198">
        <f t="shared" si="109"/>
        <v>0.22280887011615627</v>
      </c>
      <c r="AA155" s="182">
        <f t="shared" si="90"/>
        <v>70811.053909952607</v>
      </c>
      <c r="AB155" s="182">
        <v>17203594</v>
      </c>
      <c r="AC155" s="218">
        <v>57</v>
      </c>
      <c r="AD155" s="198">
        <f t="shared" si="91"/>
        <v>7.5237592397043298E-3</v>
      </c>
      <c r="AE155" s="182">
        <f t="shared" si="92"/>
        <v>301817.43859649124</v>
      </c>
      <c r="AF155" s="181">
        <v>6076</v>
      </c>
      <c r="AG155" s="182">
        <v>138502575</v>
      </c>
      <c r="AH155" s="218">
        <v>1799</v>
      </c>
      <c r="AI155" s="198">
        <f t="shared" si="110"/>
        <v>0.29608294930875578</v>
      </c>
      <c r="AJ155" s="182">
        <f t="shared" si="93"/>
        <v>76988.646470261257</v>
      </c>
      <c r="AK155" s="182">
        <v>31501606</v>
      </c>
      <c r="AL155" s="218">
        <v>97</v>
      </c>
      <c r="AM155" s="198">
        <f t="shared" si="94"/>
        <v>1.5964450296247532E-2</v>
      </c>
      <c r="AN155" s="218">
        <f t="shared" si="95"/>
        <v>324758.82474226801</v>
      </c>
      <c r="AO155" s="181">
        <v>3481</v>
      </c>
      <c r="AP155" s="182">
        <v>87277749</v>
      </c>
      <c r="AQ155" s="218">
        <v>1132</v>
      </c>
      <c r="AR155" s="198">
        <f t="shared" si="111"/>
        <v>0.32519390979603563</v>
      </c>
      <c r="AS155" s="182">
        <f t="shared" si="96"/>
        <v>77100.484982332157</v>
      </c>
      <c r="AT155" s="182">
        <v>31861812</v>
      </c>
      <c r="AU155" s="218">
        <v>98</v>
      </c>
      <c r="AV155" s="198">
        <f t="shared" si="97"/>
        <v>2.8152829646653259E-2</v>
      </c>
      <c r="AW155" s="182">
        <f t="shared" si="98"/>
        <v>325120.53061224491</v>
      </c>
      <c r="AX155" s="181">
        <v>1315</v>
      </c>
      <c r="AY155" s="182">
        <v>24669935</v>
      </c>
      <c r="AZ155" s="218">
        <v>440</v>
      </c>
      <c r="BA155" s="198">
        <f t="shared" si="112"/>
        <v>0.33460076045627374</v>
      </c>
      <c r="BB155" s="182">
        <f t="shared" si="99"/>
        <v>56068.034090909088</v>
      </c>
      <c r="BC155" s="182">
        <v>32107066</v>
      </c>
      <c r="BD155" s="218">
        <v>68</v>
      </c>
      <c r="BE155" s="198">
        <f t="shared" si="100"/>
        <v>5.1711026615969581E-2</v>
      </c>
      <c r="BF155" s="218">
        <f t="shared" si="101"/>
        <v>472162.73529411765</v>
      </c>
      <c r="BG155" s="181">
        <v>374</v>
      </c>
      <c r="BH155" s="182">
        <v>3482582</v>
      </c>
      <c r="BI155" s="218">
        <v>118</v>
      </c>
      <c r="BJ155" s="198">
        <f t="shared" si="113"/>
        <v>0.31550802139037432</v>
      </c>
      <c r="BK155" s="182">
        <f t="shared" si="102"/>
        <v>29513.406779661018</v>
      </c>
      <c r="BL155" s="182">
        <v>9311902</v>
      </c>
      <c r="BM155" s="218">
        <v>16</v>
      </c>
      <c r="BN155" s="198">
        <f t="shared" si="103"/>
        <v>4.2780748663101602E-2</v>
      </c>
      <c r="BO155" s="182">
        <f t="shared" si="104"/>
        <v>581993.875</v>
      </c>
      <c r="BP155" s="181">
        <f t="shared" si="80"/>
        <v>18876</v>
      </c>
      <c r="BQ155" s="182">
        <f t="shared" si="80"/>
        <v>373749177</v>
      </c>
      <c r="BR155" s="218">
        <f t="shared" si="80"/>
        <v>5189</v>
      </c>
      <c r="BS155" s="198">
        <f t="shared" si="107"/>
        <v>0.27489934308116126</v>
      </c>
      <c r="BT155" s="182">
        <f t="shared" si="81"/>
        <v>72027.206976296016</v>
      </c>
      <c r="BU155" s="182">
        <f t="shared" si="82"/>
        <v>122465224</v>
      </c>
      <c r="BV155" s="218">
        <f t="shared" si="82"/>
        <v>339</v>
      </c>
      <c r="BW155" s="198">
        <f t="shared" si="105"/>
        <v>1.7959313413858868E-2</v>
      </c>
      <c r="BX155" s="218">
        <f t="shared" si="83"/>
        <v>361254.34808259585</v>
      </c>
      <c r="BY155" s="69"/>
    </row>
    <row r="156" spans="2:77" ht="13.5" customHeight="1">
      <c r="B156" s="282">
        <v>51</v>
      </c>
      <c r="C156" s="343" t="s">
        <v>42</v>
      </c>
      <c r="D156" s="54" t="s">
        <v>329</v>
      </c>
      <c r="E156" s="175">
        <v>9</v>
      </c>
      <c r="F156" s="176">
        <v>53855</v>
      </c>
      <c r="G156" s="201">
        <v>1</v>
      </c>
      <c r="H156" s="194">
        <f t="shared" si="84"/>
        <v>0.1111111111111111</v>
      </c>
      <c r="I156" s="176">
        <f t="shared" si="85"/>
        <v>53855</v>
      </c>
      <c r="J156" s="176">
        <v>4084</v>
      </c>
      <c r="K156" s="201">
        <v>1</v>
      </c>
      <c r="L156" s="194">
        <f t="shared" si="86"/>
        <v>0.1111111111111111</v>
      </c>
      <c r="M156" s="176">
        <f t="shared" si="87"/>
        <v>4084</v>
      </c>
      <c r="N156" s="175">
        <v>22</v>
      </c>
      <c r="O156" s="176">
        <v>84193</v>
      </c>
      <c r="P156" s="201">
        <v>5</v>
      </c>
      <c r="Q156" s="194">
        <f t="shared" si="108"/>
        <v>0.22727272727272727</v>
      </c>
      <c r="R156" s="176">
        <f t="shared" si="88"/>
        <v>16838.599999999999</v>
      </c>
      <c r="S156" s="176">
        <v>1435502</v>
      </c>
      <c r="T156" s="201">
        <v>1</v>
      </c>
      <c r="U156" s="194">
        <f t="shared" si="106"/>
        <v>4.5454545454545456E-2</v>
      </c>
      <c r="V156" s="201">
        <f t="shared" si="89"/>
        <v>1435502</v>
      </c>
      <c r="W156" s="175">
        <v>2325</v>
      </c>
      <c r="X156" s="176">
        <v>28656725</v>
      </c>
      <c r="Y156" s="201">
        <v>335</v>
      </c>
      <c r="Z156" s="194">
        <f t="shared" si="109"/>
        <v>0.14408602150537633</v>
      </c>
      <c r="AA156" s="176">
        <f t="shared" si="90"/>
        <v>85542.46268656716</v>
      </c>
      <c r="AB156" s="176">
        <v>1211111</v>
      </c>
      <c r="AC156" s="201">
        <v>6</v>
      </c>
      <c r="AD156" s="194">
        <f t="shared" si="91"/>
        <v>2.5806451612903226E-3</v>
      </c>
      <c r="AE156" s="176">
        <f t="shared" si="92"/>
        <v>201851.83333333334</v>
      </c>
      <c r="AF156" s="175">
        <v>1598</v>
      </c>
      <c r="AG156" s="176">
        <v>26089135</v>
      </c>
      <c r="AH156" s="201">
        <v>370</v>
      </c>
      <c r="AI156" s="194">
        <f t="shared" si="110"/>
        <v>0.23153942428035043</v>
      </c>
      <c r="AJ156" s="176">
        <f t="shared" si="93"/>
        <v>70511.17567567568</v>
      </c>
      <c r="AK156" s="176">
        <v>3337063</v>
      </c>
      <c r="AL156" s="201">
        <v>13</v>
      </c>
      <c r="AM156" s="194">
        <f t="shared" si="94"/>
        <v>8.135168961201502E-3</v>
      </c>
      <c r="AN156" s="201">
        <f t="shared" si="95"/>
        <v>256697.15384615384</v>
      </c>
      <c r="AO156" s="175">
        <v>778</v>
      </c>
      <c r="AP156" s="176">
        <v>12130658</v>
      </c>
      <c r="AQ156" s="201">
        <v>226</v>
      </c>
      <c r="AR156" s="194">
        <f t="shared" si="111"/>
        <v>0.29048843187660667</v>
      </c>
      <c r="AS156" s="176">
        <f t="shared" si="96"/>
        <v>53675.477876106197</v>
      </c>
      <c r="AT156" s="176">
        <v>6451409</v>
      </c>
      <c r="AU156" s="201">
        <v>11</v>
      </c>
      <c r="AV156" s="194">
        <f t="shared" si="97"/>
        <v>1.4138817480719794E-2</v>
      </c>
      <c r="AW156" s="176">
        <f t="shared" si="98"/>
        <v>586491.72727272729</v>
      </c>
      <c r="AX156" s="175">
        <v>208</v>
      </c>
      <c r="AY156" s="176">
        <v>1173939</v>
      </c>
      <c r="AZ156" s="201">
        <v>58</v>
      </c>
      <c r="BA156" s="194">
        <f t="shared" si="112"/>
        <v>0.27884615384615385</v>
      </c>
      <c r="BB156" s="176">
        <f t="shared" si="99"/>
        <v>20240.327586206895</v>
      </c>
      <c r="BC156" s="176">
        <v>715456</v>
      </c>
      <c r="BD156" s="201">
        <v>3</v>
      </c>
      <c r="BE156" s="194">
        <f t="shared" si="100"/>
        <v>1.4423076923076924E-2</v>
      </c>
      <c r="BF156" s="201">
        <f t="shared" si="101"/>
        <v>238485.33333333334</v>
      </c>
      <c r="BG156" s="175">
        <v>37</v>
      </c>
      <c r="BH156" s="176">
        <v>309185</v>
      </c>
      <c r="BI156" s="201">
        <v>10</v>
      </c>
      <c r="BJ156" s="194">
        <f t="shared" si="113"/>
        <v>0.27027027027027029</v>
      </c>
      <c r="BK156" s="176">
        <f t="shared" si="102"/>
        <v>30918.5</v>
      </c>
      <c r="BL156" s="176">
        <v>0</v>
      </c>
      <c r="BM156" s="201">
        <v>0</v>
      </c>
      <c r="BN156" s="194">
        <f t="shared" si="103"/>
        <v>0</v>
      </c>
      <c r="BO156" s="176" t="str">
        <f t="shared" si="104"/>
        <v>-</v>
      </c>
      <c r="BP156" s="175">
        <f t="shared" si="80"/>
        <v>4977</v>
      </c>
      <c r="BQ156" s="176">
        <f t="shared" si="80"/>
        <v>68497690</v>
      </c>
      <c r="BR156" s="201">
        <f t="shared" si="80"/>
        <v>1005</v>
      </c>
      <c r="BS156" s="194">
        <f t="shared" si="107"/>
        <v>0.20192887281494876</v>
      </c>
      <c r="BT156" s="176">
        <f t="shared" si="81"/>
        <v>68156.905472636819</v>
      </c>
      <c r="BU156" s="176">
        <f t="shared" si="82"/>
        <v>13154625</v>
      </c>
      <c r="BV156" s="201">
        <f t="shared" si="82"/>
        <v>35</v>
      </c>
      <c r="BW156" s="194">
        <f t="shared" si="105"/>
        <v>7.0323488045007029E-3</v>
      </c>
      <c r="BX156" s="201">
        <f t="shared" si="83"/>
        <v>375846.42857142858</v>
      </c>
      <c r="BY156" s="69"/>
    </row>
    <row r="157" spans="2:77" ht="13.5" customHeight="1">
      <c r="B157" s="283"/>
      <c r="C157" s="344"/>
      <c r="D157" s="49" t="s">
        <v>326</v>
      </c>
      <c r="E157" s="224">
        <v>41</v>
      </c>
      <c r="F157" s="212">
        <v>3264612</v>
      </c>
      <c r="G157" s="209">
        <v>11</v>
      </c>
      <c r="H157" s="196">
        <f t="shared" si="84"/>
        <v>0.26829268292682928</v>
      </c>
      <c r="I157" s="212">
        <f t="shared" si="85"/>
        <v>296782.90909090912</v>
      </c>
      <c r="J157" s="212">
        <v>0</v>
      </c>
      <c r="K157" s="209">
        <v>0</v>
      </c>
      <c r="L157" s="196">
        <f t="shared" si="86"/>
        <v>0</v>
      </c>
      <c r="M157" s="212" t="str">
        <f t="shared" si="87"/>
        <v>-</v>
      </c>
      <c r="N157" s="224">
        <v>90</v>
      </c>
      <c r="O157" s="212">
        <v>1564535</v>
      </c>
      <c r="P157" s="209">
        <v>12</v>
      </c>
      <c r="Q157" s="196">
        <f t="shared" si="108"/>
        <v>0.13333333333333333</v>
      </c>
      <c r="R157" s="212">
        <f t="shared" si="88"/>
        <v>130377.91666666667</v>
      </c>
      <c r="S157" s="212">
        <v>775269</v>
      </c>
      <c r="T157" s="209">
        <v>2</v>
      </c>
      <c r="U157" s="196">
        <f t="shared" si="106"/>
        <v>2.2222222222222223E-2</v>
      </c>
      <c r="V157" s="209">
        <f t="shared" si="89"/>
        <v>387634.5</v>
      </c>
      <c r="W157" s="224">
        <v>8609</v>
      </c>
      <c r="X157" s="212">
        <v>129297628</v>
      </c>
      <c r="Y157" s="209">
        <v>1437</v>
      </c>
      <c r="Z157" s="196">
        <f t="shared" si="109"/>
        <v>0.16691834127076316</v>
      </c>
      <c r="AA157" s="212">
        <f t="shared" si="90"/>
        <v>89977.472512178152</v>
      </c>
      <c r="AB157" s="212">
        <v>33492751</v>
      </c>
      <c r="AC157" s="209">
        <v>65</v>
      </c>
      <c r="AD157" s="196">
        <f t="shared" si="91"/>
        <v>7.5502381228946449E-3</v>
      </c>
      <c r="AE157" s="212">
        <f t="shared" si="92"/>
        <v>515273.09230769234</v>
      </c>
      <c r="AF157" s="224">
        <v>6338</v>
      </c>
      <c r="AG157" s="212">
        <v>105544991</v>
      </c>
      <c r="AH157" s="209">
        <v>1393</v>
      </c>
      <c r="AI157" s="196">
        <f t="shared" si="110"/>
        <v>0.21978542126853898</v>
      </c>
      <c r="AJ157" s="212">
        <f t="shared" si="93"/>
        <v>75768.119885139982</v>
      </c>
      <c r="AK157" s="212">
        <v>30941696</v>
      </c>
      <c r="AL157" s="209">
        <v>79</v>
      </c>
      <c r="AM157" s="196">
        <f t="shared" si="94"/>
        <v>1.246449984222152E-2</v>
      </c>
      <c r="AN157" s="209">
        <f t="shared" si="95"/>
        <v>391667.03797468357</v>
      </c>
      <c r="AO157" s="224">
        <v>3802</v>
      </c>
      <c r="AP157" s="212">
        <v>72491510</v>
      </c>
      <c r="AQ157" s="209">
        <v>976</v>
      </c>
      <c r="AR157" s="196">
        <f t="shared" si="111"/>
        <v>0.25670699631772753</v>
      </c>
      <c r="AS157" s="212">
        <f t="shared" si="96"/>
        <v>74274.088114754093</v>
      </c>
      <c r="AT157" s="212">
        <v>46570788</v>
      </c>
      <c r="AU157" s="209">
        <v>125</v>
      </c>
      <c r="AV157" s="196">
        <f t="shared" si="97"/>
        <v>3.2877432930036823E-2</v>
      </c>
      <c r="AW157" s="212">
        <f t="shared" si="98"/>
        <v>372566.304</v>
      </c>
      <c r="AX157" s="224">
        <v>1801</v>
      </c>
      <c r="AY157" s="212">
        <v>31320862</v>
      </c>
      <c r="AZ157" s="209">
        <v>454</v>
      </c>
      <c r="BA157" s="196">
        <f t="shared" si="112"/>
        <v>0.25208217656857301</v>
      </c>
      <c r="BB157" s="212">
        <f t="shared" si="99"/>
        <v>68988.682819383263</v>
      </c>
      <c r="BC157" s="212">
        <v>45969904</v>
      </c>
      <c r="BD157" s="209">
        <v>97</v>
      </c>
      <c r="BE157" s="196">
        <f t="shared" si="100"/>
        <v>5.3858967240421989E-2</v>
      </c>
      <c r="BF157" s="209">
        <f t="shared" si="101"/>
        <v>473916.53608247422</v>
      </c>
      <c r="BG157" s="224">
        <v>642</v>
      </c>
      <c r="BH157" s="212">
        <v>6750583</v>
      </c>
      <c r="BI157" s="209">
        <v>129</v>
      </c>
      <c r="BJ157" s="196">
        <f t="shared" si="113"/>
        <v>0.20093457943925233</v>
      </c>
      <c r="BK157" s="212">
        <f t="shared" si="102"/>
        <v>52330.100775193801</v>
      </c>
      <c r="BL157" s="212">
        <v>17942572</v>
      </c>
      <c r="BM157" s="209">
        <v>42</v>
      </c>
      <c r="BN157" s="196">
        <f t="shared" si="103"/>
        <v>6.5420560747663545E-2</v>
      </c>
      <c r="BO157" s="212">
        <f t="shared" si="104"/>
        <v>427204.09523809527</v>
      </c>
      <c r="BP157" s="224">
        <f t="shared" si="80"/>
        <v>21323</v>
      </c>
      <c r="BQ157" s="212">
        <f t="shared" si="80"/>
        <v>350234721</v>
      </c>
      <c r="BR157" s="209">
        <f t="shared" si="80"/>
        <v>4412</v>
      </c>
      <c r="BS157" s="196">
        <f t="shared" si="107"/>
        <v>0.20691272335037283</v>
      </c>
      <c r="BT157" s="212">
        <f t="shared" si="81"/>
        <v>79382.303037171354</v>
      </c>
      <c r="BU157" s="212">
        <f t="shared" si="82"/>
        <v>175692980</v>
      </c>
      <c r="BV157" s="209">
        <f t="shared" si="82"/>
        <v>410</v>
      </c>
      <c r="BW157" s="196">
        <f t="shared" si="105"/>
        <v>1.9228063593303008E-2</v>
      </c>
      <c r="BX157" s="209">
        <f t="shared" si="83"/>
        <v>428519.46341463417</v>
      </c>
      <c r="BY157" s="69"/>
    </row>
    <row r="158" spans="2:77" ht="13.5" customHeight="1">
      <c r="B158" s="284"/>
      <c r="C158" s="345"/>
      <c r="D158" s="53" t="s">
        <v>67</v>
      </c>
      <c r="E158" s="181">
        <v>50</v>
      </c>
      <c r="F158" s="182">
        <v>3318467</v>
      </c>
      <c r="G158" s="218">
        <v>12</v>
      </c>
      <c r="H158" s="198">
        <f t="shared" si="84"/>
        <v>0.24</v>
      </c>
      <c r="I158" s="182">
        <f t="shared" si="85"/>
        <v>276538.91666666669</v>
      </c>
      <c r="J158" s="182">
        <v>4084</v>
      </c>
      <c r="K158" s="218">
        <v>1</v>
      </c>
      <c r="L158" s="198">
        <f t="shared" si="86"/>
        <v>0.02</v>
      </c>
      <c r="M158" s="182">
        <f t="shared" si="87"/>
        <v>4084</v>
      </c>
      <c r="N158" s="181">
        <v>112</v>
      </c>
      <c r="O158" s="182">
        <v>1648728</v>
      </c>
      <c r="P158" s="218">
        <v>17</v>
      </c>
      <c r="Q158" s="198">
        <f t="shared" si="108"/>
        <v>0.15178571428571427</v>
      </c>
      <c r="R158" s="182">
        <f t="shared" si="88"/>
        <v>96984</v>
      </c>
      <c r="S158" s="182">
        <v>2210771</v>
      </c>
      <c r="T158" s="218">
        <v>3</v>
      </c>
      <c r="U158" s="198">
        <f t="shared" si="106"/>
        <v>2.6785714285714284E-2</v>
      </c>
      <c r="V158" s="218">
        <f t="shared" si="89"/>
        <v>736923.66666666663</v>
      </c>
      <c r="W158" s="181">
        <v>10934</v>
      </c>
      <c r="X158" s="182">
        <v>157954353</v>
      </c>
      <c r="Y158" s="218">
        <v>1772</v>
      </c>
      <c r="Z158" s="198">
        <f t="shared" si="109"/>
        <v>0.16206328882385221</v>
      </c>
      <c r="AA158" s="182">
        <f t="shared" si="90"/>
        <v>89139.025395033867</v>
      </c>
      <c r="AB158" s="182">
        <v>34703862</v>
      </c>
      <c r="AC158" s="218">
        <v>71</v>
      </c>
      <c r="AD158" s="198">
        <f t="shared" si="91"/>
        <v>6.4935064935064939E-3</v>
      </c>
      <c r="AE158" s="182">
        <f t="shared" si="92"/>
        <v>488786.78873239434</v>
      </c>
      <c r="AF158" s="181">
        <v>7936</v>
      </c>
      <c r="AG158" s="182">
        <v>131634126</v>
      </c>
      <c r="AH158" s="218">
        <v>1763</v>
      </c>
      <c r="AI158" s="198">
        <f t="shared" si="110"/>
        <v>0.22215221774193547</v>
      </c>
      <c r="AJ158" s="182">
        <f t="shared" si="93"/>
        <v>74664.847419171871</v>
      </c>
      <c r="AK158" s="182">
        <v>34278759</v>
      </c>
      <c r="AL158" s="218">
        <v>92</v>
      </c>
      <c r="AM158" s="198">
        <f t="shared" si="94"/>
        <v>1.1592741935483871E-2</v>
      </c>
      <c r="AN158" s="218">
        <f t="shared" si="95"/>
        <v>372595.20652173914</v>
      </c>
      <c r="AO158" s="181">
        <v>4580</v>
      </c>
      <c r="AP158" s="182">
        <v>84622168</v>
      </c>
      <c r="AQ158" s="218">
        <v>1202</v>
      </c>
      <c r="AR158" s="198">
        <f t="shared" si="111"/>
        <v>0.26244541484716155</v>
      </c>
      <c r="AS158" s="182">
        <f t="shared" si="96"/>
        <v>70401.1381031614</v>
      </c>
      <c r="AT158" s="182">
        <v>53022197</v>
      </c>
      <c r="AU158" s="218">
        <v>136</v>
      </c>
      <c r="AV158" s="198">
        <f t="shared" si="97"/>
        <v>2.9694323144104803E-2</v>
      </c>
      <c r="AW158" s="182">
        <f t="shared" si="98"/>
        <v>389869.0955882353</v>
      </c>
      <c r="AX158" s="181">
        <v>2009</v>
      </c>
      <c r="AY158" s="182">
        <v>32494801</v>
      </c>
      <c r="AZ158" s="218">
        <v>512</v>
      </c>
      <c r="BA158" s="198">
        <f t="shared" si="112"/>
        <v>0.25485316077650572</v>
      </c>
      <c r="BB158" s="182">
        <f t="shared" si="99"/>
        <v>63466.408203125</v>
      </c>
      <c r="BC158" s="182">
        <v>46685360</v>
      </c>
      <c r="BD158" s="218">
        <v>100</v>
      </c>
      <c r="BE158" s="198">
        <f t="shared" si="100"/>
        <v>4.9776007964161276E-2</v>
      </c>
      <c r="BF158" s="218">
        <f t="shared" si="101"/>
        <v>466853.6</v>
      </c>
      <c r="BG158" s="181">
        <v>679</v>
      </c>
      <c r="BH158" s="182">
        <v>7059768</v>
      </c>
      <c r="BI158" s="218">
        <v>139</v>
      </c>
      <c r="BJ158" s="198">
        <f t="shared" si="113"/>
        <v>0.20471281296023564</v>
      </c>
      <c r="BK158" s="182">
        <f t="shared" si="102"/>
        <v>50789.697841726622</v>
      </c>
      <c r="BL158" s="182">
        <v>17942572</v>
      </c>
      <c r="BM158" s="218">
        <v>42</v>
      </c>
      <c r="BN158" s="198">
        <f t="shared" si="103"/>
        <v>6.1855670103092786E-2</v>
      </c>
      <c r="BO158" s="182">
        <f t="shared" si="104"/>
        <v>427204.09523809527</v>
      </c>
      <c r="BP158" s="181">
        <f t="shared" si="80"/>
        <v>26300</v>
      </c>
      <c r="BQ158" s="182">
        <f t="shared" si="80"/>
        <v>418732411</v>
      </c>
      <c r="BR158" s="218">
        <f t="shared" si="80"/>
        <v>5417</v>
      </c>
      <c r="BS158" s="198">
        <f t="shared" si="107"/>
        <v>0.20596958174904942</v>
      </c>
      <c r="BT158" s="182">
        <f t="shared" si="81"/>
        <v>77299.688203802842</v>
      </c>
      <c r="BU158" s="182">
        <f t="shared" si="82"/>
        <v>188847605</v>
      </c>
      <c r="BV158" s="218">
        <f t="shared" si="82"/>
        <v>445</v>
      </c>
      <c r="BW158" s="198">
        <f t="shared" si="105"/>
        <v>1.6920152091254755E-2</v>
      </c>
      <c r="BX158" s="218">
        <f t="shared" si="83"/>
        <v>424376.64044943819</v>
      </c>
      <c r="BY158" s="69"/>
    </row>
    <row r="159" spans="2:77" ht="13.5" customHeight="1">
      <c r="B159" s="282">
        <v>52</v>
      </c>
      <c r="C159" s="343" t="s">
        <v>4</v>
      </c>
      <c r="D159" s="54" t="s">
        <v>329</v>
      </c>
      <c r="E159" s="175">
        <v>1</v>
      </c>
      <c r="F159" s="176">
        <v>3318</v>
      </c>
      <c r="G159" s="201">
        <v>1</v>
      </c>
      <c r="H159" s="194">
        <f t="shared" si="84"/>
        <v>1</v>
      </c>
      <c r="I159" s="176">
        <f t="shared" si="85"/>
        <v>3318</v>
      </c>
      <c r="J159" s="176">
        <v>0</v>
      </c>
      <c r="K159" s="201">
        <v>0</v>
      </c>
      <c r="L159" s="194">
        <f t="shared" si="86"/>
        <v>0</v>
      </c>
      <c r="M159" s="176" t="str">
        <f t="shared" si="87"/>
        <v>-</v>
      </c>
      <c r="N159" s="175">
        <v>1</v>
      </c>
      <c r="O159" s="176">
        <v>0</v>
      </c>
      <c r="P159" s="201">
        <v>0</v>
      </c>
      <c r="Q159" s="194">
        <f t="shared" si="108"/>
        <v>0</v>
      </c>
      <c r="R159" s="176" t="str">
        <f t="shared" si="88"/>
        <v>-</v>
      </c>
      <c r="S159" s="176">
        <v>0</v>
      </c>
      <c r="T159" s="201">
        <v>0</v>
      </c>
      <c r="U159" s="194">
        <f t="shared" si="106"/>
        <v>0</v>
      </c>
      <c r="V159" s="201" t="str">
        <f t="shared" si="89"/>
        <v>-</v>
      </c>
      <c r="W159" s="175">
        <v>1855</v>
      </c>
      <c r="X159" s="176">
        <v>25863439</v>
      </c>
      <c r="Y159" s="201">
        <v>379</v>
      </c>
      <c r="Z159" s="194">
        <f t="shared" si="109"/>
        <v>0.20431266846361185</v>
      </c>
      <c r="AA159" s="176">
        <f t="shared" si="90"/>
        <v>68241.263852242744</v>
      </c>
      <c r="AB159" s="176">
        <v>3594773</v>
      </c>
      <c r="AC159" s="201">
        <v>3</v>
      </c>
      <c r="AD159" s="194">
        <f t="shared" si="91"/>
        <v>1.6172506738544475E-3</v>
      </c>
      <c r="AE159" s="176">
        <f t="shared" si="92"/>
        <v>1198257.6666666667</v>
      </c>
      <c r="AF159" s="175">
        <v>1540</v>
      </c>
      <c r="AG159" s="176">
        <v>23639722</v>
      </c>
      <c r="AH159" s="201">
        <v>413</v>
      </c>
      <c r="AI159" s="194">
        <f t="shared" si="110"/>
        <v>0.26818181818181819</v>
      </c>
      <c r="AJ159" s="176">
        <f t="shared" si="93"/>
        <v>57239.036319612591</v>
      </c>
      <c r="AK159" s="176">
        <v>1657279</v>
      </c>
      <c r="AL159" s="201">
        <v>12</v>
      </c>
      <c r="AM159" s="194">
        <f t="shared" si="94"/>
        <v>7.7922077922077922E-3</v>
      </c>
      <c r="AN159" s="201">
        <f t="shared" si="95"/>
        <v>138106.58333333334</v>
      </c>
      <c r="AO159" s="175">
        <v>740</v>
      </c>
      <c r="AP159" s="176">
        <v>7262928</v>
      </c>
      <c r="AQ159" s="201">
        <v>211</v>
      </c>
      <c r="AR159" s="194">
        <f t="shared" si="111"/>
        <v>0.28513513513513511</v>
      </c>
      <c r="AS159" s="176">
        <f t="shared" si="96"/>
        <v>34421.459715639809</v>
      </c>
      <c r="AT159" s="176">
        <v>2695923</v>
      </c>
      <c r="AU159" s="201">
        <v>8</v>
      </c>
      <c r="AV159" s="194">
        <f t="shared" si="97"/>
        <v>1.0810810810810811E-2</v>
      </c>
      <c r="AW159" s="176">
        <f t="shared" si="98"/>
        <v>336990.375</v>
      </c>
      <c r="AX159" s="175">
        <v>239</v>
      </c>
      <c r="AY159" s="176">
        <v>3010979</v>
      </c>
      <c r="AZ159" s="201">
        <v>84</v>
      </c>
      <c r="BA159" s="194">
        <f t="shared" si="112"/>
        <v>0.35146443514644349</v>
      </c>
      <c r="BB159" s="176">
        <f t="shared" si="99"/>
        <v>35844.988095238092</v>
      </c>
      <c r="BC159" s="176">
        <v>4389306</v>
      </c>
      <c r="BD159" s="201">
        <v>4</v>
      </c>
      <c r="BE159" s="194">
        <f t="shared" si="100"/>
        <v>1.6736401673640166E-2</v>
      </c>
      <c r="BF159" s="201">
        <f t="shared" si="101"/>
        <v>1097326.5</v>
      </c>
      <c r="BG159" s="175">
        <v>44</v>
      </c>
      <c r="BH159" s="176">
        <v>189674</v>
      </c>
      <c r="BI159" s="201">
        <v>13</v>
      </c>
      <c r="BJ159" s="194">
        <f t="shared" si="113"/>
        <v>0.29545454545454547</v>
      </c>
      <c r="BK159" s="176">
        <f t="shared" si="102"/>
        <v>14590.307692307691</v>
      </c>
      <c r="BL159" s="176">
        <v>452689</v>
      </c>
      <c r="BM159" s="201">
        <v>2</v>
      </c>
      <c r="BN159" s="194">
        <f t="shared" si="103"/>
        <v>4.5454545454545456E-2</v>
      </c>
      <c r="BO159" s="176">
        <f t="shared" si="104"/>
        <v>226344.5</v>
      </c>
      <c r="BP159" s="175">
        <f t="shared" si="80"/>
        <v>4420</v>
      </c>
      <c r="BQ159" s="176">
        <f t="shared" si="80"/>
        <v>59970060</v>
      </c>
      <c r="BR159" s="201">
        <f t="shared" si="80"/>
        <v>1101</v>
      </c>
      <c r="BS159" s="194">
        <f t="shared" si="107"/>
        <v>0.24909502262443439</v>
      </c>
      <c r="BT159" s="176">
        <f t="shared" si="81"/>
        <v>54468.719346049045</v>
      </c>
      <c r="BU159" s="176">
        <f t="shared" si="82"/>
        <v>12789970</v>
      </c>
      <c r="BV159" s="201">
        <f t="shared" si="82"/>
        <v>29</v>
      </c>
      <c r="BW159" s="194">
        <f t="shared" si="105"/>
        <v>6.5610859728506788E-3</v>
      </c>
      <c r="BX159" s="201">
        <f t="shared" si="83"/>
        <v>441033.44827586209</v>
      </c>
      <c r="BY159" s="69"/>
    </row>
    <row r="160" spans="2:77" ht="13.5" customHeight="1">
      <c r="B160" s="283"/>
      <c r="C160" s="344"/>
      <c r="D160" s="49" t="s">
        <v>326</v>
      </c>
      <c r="E160" s="224">
        <v>5</v>
      </c>
      <c r="F160" s="212">
        <v>0</v>
      </c>
      <c r="G160" s="209">
        <v>0</v>
      </c>
      <c r="H160" s="196">
        <f t="shared" si="84"/>
        <v>0</v>
      </c>
      <c r="I160" s="212" t="str">
        <f t="shared" si="85"/>
        <v>-</v>
      </c>
      <c r="J160" s="212">
        <v>0</v>
      </c>
      <c r="K160" s="209">
        <v>0</v>
      </c>
      <c r="L160" s="196">
        <f t="shared" si="86"/>
        <v>0</v>
      </c>
      <c r="M160" s="212" t="str">
        <f t="shared" si="87"/>
        <v>-</v>
      </c>
      <c r="N160" s="224">
        <v>10</v>
      </c>
      <c r="O160" s="212">
        <v>124319</v>
      </c>
      <c r="P160" s="209">
        <v>3</v>
      </c>
      <c r="Q160" s="196">
        <f t="shared" si="108"/>
        <v>0.3</v>
      </c>
      <c r="R160" s="212">
        <f t="shared" si="88"/>
        <v>41439.666666666664</v>
      </c>
      <c r="S160" s="212">
        <v>0</v>
      </c>
      <c r="T160" s="209">
        <v>0</v>
      </c>
      <c r="U160" s="196">
        <f t="shared" si="106"/>
        <v>0</v>
      </c>
      <c r="V160" s="209" t="str">
        <f t="shared" si="89"/>
        <v>-</v>
      </c>
      <c r="W160" s="224">
        <v>6431</v>
      </c>
      <c r="X160" s="212">
        <v>85694695</v>
      </c>
      <c r="Y160" s="209">
        <v>1261</v>
      </c>
      <c r="Z160" s="196">
        <f t="shared" si="109"/>
        <v>0.19608148032965325</v>
      </c>
      <c r="AA160" s="212">
        <f t="shared" si="90"/>
        <v>67957.727993655833</v>
      </c>
      <c r="AB160" s="212">
        <v>17698624</v>
      </c>
      <c r="AC160" s="209">
        <v>43</v>
      </c>
      <c r="AD160" s="196">
        <f t="shared" si="91"/>
        <v>6.6863629295599442E-3</v>
      </c>
      <c r="AE160" s="212">
        <f t="shared" si="92"/>
        <v>411595.90697674418</v>
      </c>
      <c r="AF160" s="224">
        <v>4957</v>
      </c>
      <c r="AG160" s="212">
        <v>119102905</v>
      </c>
      <c r="AH160" s="209">
        <v>1257</v>
      </c>
      <c r="AI160" s="196">
        <f t="shared" si="110"/>
        <v>0.25358079483558604</v>
      </c>
      <c r="AJ160" s="212">
        <f t="shared" si="93"/>
        <v>94751.714399363569</v>
      </c>
      <c r="AK160" s="212">
        <v>47200185</v>
      </c>
      <c r="AL160" s="209">
        <v>88</v>
      </c>
      <c r="AM160" s="196">
        <f t="shared" si="94"/>
        <v>1.775267298769417E-2</v>
      </c>
      <c r="AN160" s="209">
        <f t="shared" si="95"/>
        <v>536365.73863636365</v>
      </c>
      <c r="AO160" s="224">
        <v>3061</v>
      </c>
      <c r="AP160" s="212">
        <v>38981760</v>
      </c>
      <c r="AQ160" s="209">
        <v>837</v>
      </c>
      <c r="AR160" s="196">
        <f t="shared" si="111"/>
        <v>0.27344005227049983</v>
      </c>
      <c r="AS160" s="212">
        <f t="shared" si="96"/>
        <v>46573.189964157704</v>
      </c>
      <c r="AT160" s="212">
        <v>71464458</v>
      </c>
      <c r="AU160" s="209">
        <v>106</v>
      </c>
      <c r="AV160" s="196">
        <f t="shared" si="97"/>
        <v>3.4629206141783733E-2</v>
      </c>
      <c r="AW160" s="212">
        <f t="shared" si="98"/>
        <v>674193</v>
      </c>
      <c r="AX160" s="224">
        <v>1539</v>
      </c>
      <c r="AY160" s="212">
        <v>25012229</v>
      </c>
      <c r="AZ160" s="209">
        <v>471</v>
      </c>
      <c r="BA160" s="196">
        <f t="shared" si="112"/>
        <v>0.30604288499025339</v>
      </c>
      <c r="BB160" s="212">
        <f t="shared" si="99"/>
        <v>53104.520169851377</v>
      </c>
      <c r="BC160" s="212">
        <v>46368779</v>
      </c>
      <c r="BD160" s="209">
        <v>88</v>
      </c>
      <c r="BE160" s="196">
        <f t="shared" si="100"/>
        <v>5.7179987004548405E-2</v>
      </c>
      <c r="BF160" s="209">
        <f t="shared" si="101"/>
        <v>526917.94318181823</v>
      </c>
      <c r="BG160" s="224">
        <v>633</v>
      </c>
      <c r="BH160" s="212">
        <v>4784797</v>
      </c>
      <c r="BI160" s="209">
        <v>169</v>
      </c>
      <c r="BJ160" s="196">
        <f t="shared" si="113"/>
        <v>0.26698262243285942</v>
      </c>
      <c r="BK160" s="212">
        <f t="shared" si="102"/>
        <v>28312.40828402367</v>
      </c>
      <c r="BL160" s="212">
        <v>26591067</v>
      </c>
      <c r="BM160" s="209">
        <v>55</v>
      </c>
      <c r="BN160" s="196">
        <f t="shared" si="103"/>
        <v>8.6887835703001584E-2</v>
      </c>
      <c r="BO160" s="212">
        <f t="shared" si="104"/>
        <v>483473.94545454544</v>
      </c>
      <c r="BP160" s="224">
        <f t="shared" si="80"/>
        <v>16636</v>
      </c>
      <c r="BQ160" s="212">
        <f t="shared" si="80"/>
        <v>273700705</v>
      </c>
      <c r="BR160" s="209">
        <f t="shared" si="80"/>
        <v>3998</v>
      </c>
      <c r="BS160" s="196">
        <f t="shared" si="107"/>
        <v>0.24032219283481607</v>
      </c>
      <c r="BT160" s="212">
        <f t="shared" si="81"/>
        <v>68459.405952976493</v>
      </c>
      <c r="BU160" s="212">
        <f t="shared" si="82"/>
        <v>209323113</v>
      </c>
      <c r="BV160" s="209">
        <f t="shared" si="82"/>
        <v>380</v>
      </c>
      <c r="BW160" s="196">
        <f t="shared" si="105"/>
        <v>2.2842029333974515E-2</v>
      </c>
      <c r="BX160" s="209">
        <f t="shared" si="83"/>
        <v>550850.2973684211</v>
      </c>
      <c r="BY160" s="69"/>
    </row>
    <row r="161" spans="2:77" ht="13.5" customHeight="1">
      <c r="B161" s="284"/>
      <c r="C161" s="345"/>
      <c r="D161" s="53" t="s">
        <v>67</v>
      </c>
      <c r="E161" s="181">
        <v>6</v>
      </c>
      <c r="F161" s="182">
        <v>3318</v>
      </c>
      <c r="G161" s="218">
        <v>1</v>
      </c>
      <c r="H161" s="198">
        <f t="shared" si="84"/>
        <v>0.16666666666666666</v>
      </c>
      <c r="I161" s="182">
        <f t="shared" si="85"/>
        <v>3318</v>
      </c>
      <c r="J161" s="182">
        <v>0</v>
      </c>
      <c r="K161" s="218">
        <v>0</v>
      </c>
      <c r="L161" s="198">
        <f t="shared" si="86"/>
        <v>0</v>
      </c>
      <c r="M161" s="182" t="str">
        <f t="shared" si="87"/>
        <v>-</v>
      </c>
      <c r="N161" s="181">
        <v>11</v>
      </c>
      <c r="O161" s="182">
        <v>124319</v>
      </c>
      <c r="P161" s="218">
        <v>3</v>
      </c>
      <c r="Q161" s="198">
        <f t="shared" si="108"/>
        <v>0.27272727272727271</v>
      </c>
      <c r="R161" s="182">
        <f t="shared" si="88"/>
        <v>41439.666666666664</v>
      </c>
      <c r="S161" s="182">
        <v>0</v>
      </c>
      <c r="T161" s="218">
        <v>0</v>
      </c>
      <c r="U161" s="198">
        <f t="shared" si="106"/>
        <v>0</v>
      </c>
      <c r="V161" s="218" t="str">
        <f t="shared" si="89"/>
        <v>-</v>
      </c>
      <c r="W161" s="181">
        <v>8286</v>
      </c>
      <c r="X161" s="182">
        <v>111558134</v>
      </c>
      <c r="Y161" s="218">
        <v>1640</v>
      </c>
      <c r="Z161" s="198">
        <f t="shared" si="109"/>
        <v>0.19792420951001691</v>
      </c>
      <c r="AA161" s="182">
        <f t="shared" si="90"/>
        <v>68023.252439024393</v>
      </c>
      <c r="AB161" s="182">
        <v>21293397</v>
      </c>
      <c r="AC161" s="218">
        <v>46</v>
      </c>
      <c r="AD161" s="198">
        <f t="shared" si="91"/>
        <v>5.5515327057687669E-3</v>
      </c>
      <c r="AE161" s="182">
        <f t="shared" si="92"/>
        <v>462899.9347826087</v>
      </c>
      <c r="AF161" s="181">
        <v>6497</v>
      </c>
      <c r="AG161" s="182">
        <v>142742627</v>
      </c>
      <c r="AH161" s="218">
        <v>1670</v>
      </c>
      <c r="AI161" s="198">
        <f t="shared" si="110"/>
        <v>0.25704171155918115</v>
      </c>
      <c r="AJ161" s="182">
        <f t="shared" si="93"/>
        <v>85474.62694610779</v>
      </c>
      <c r="AK161" s="182">
        <v>48857464</v>
      </c>
      <c r="AL161" s="218">
        <v>100</v>
      </c>
      <c r="AM161" s="198">
        <f t="shared" si="94"/>
        <v>1.5391719255040789E-2</v>
      </c>
      <c r="AN161" s="218">
        <f t="shared" si="95"/>
        <v>488574.64</v>
      </c>
      <c r="AO161" s="181">
        <v>3801</v>
      </c>
      <c r="AP161" s="182">
        <v>46244688</v>
      </c>
      <c r="AQ161" s="218">
        <v>1048</v>
      </c>
      <c r="AR161" s="198">
        <f t="shared" si="111"/>
        <v>0.27571691660089448</v>
      </c>
      <c r="AS161" s="182">
        <f t="shared" si="96"/>
        <v>44126.610687022898</v>
      </c>
      <c r="AT161" s="182">
        <v>74160381</v>
      </c>
      <c r="AU161" s="218">
        <v>114</v>
      </c>
      <c r="AV161" s="198">
        <f t="shared" si="97"/>
        <v>2.999210734017364E-2</v>
      </c>
      <c r="AW161" s="182">
        <f t="shared" si="98"/>
        <v>650529.65789473685</v>
      </c>
      <c r="AX161" s="181">
        <v>1778</v>
      </c>
      <c r="AY161" s="182">
        <v>28023208</v>
      </c>
      <c r="AZ161" s="218">
        <v>555</v>
      </c>
      <c r="BA161" s="198">
        <f t="shared" si="112"/>
        <v>0.31214848143982005</v>
      </c>
      <c r="BB161" s="182">
        <f t="shared" si="99"/>
        <v>50492.26666666667</v>
      </c>
      <c r="BC161" s="182">
        <v>50758085</v>
      </c>
      <c r="BD161" s="218">
        <v>92</v>
      </c>
      <c r="BE161" s="198">
        <f t="shared" si="100"/>
        <v>5.1743532058492692E-2</v>
      </c>
      <c r="BF161" s="218">
        <f t="shared" si="101"/>
        <v>551718.31521739135</v>
      </c>
      <c r="BG161" s="181">
        <v>677</v>
      </c>
      <c r="BH161" s="182">
        <v>4974471</v>
      </c>
      <c r="BI161" s="218">
        <v>182</v>
      </c>
      <c r="BJ161" s="198">
        <f t="shared" si="113"/>
        <v>0.26883308714918758</v>
      </c>
      <c r="BK161" s="182">
        <f t="shared" si="102"/>
        <v>27332.258241758242</v>
      </c>
      <c r="BL161" s="182">
        <v>27043756</v>
      </c>
      <c r="BM161" s="218">
        <v>57</v>
      </c>
      <c r="BN161" s="198">
        <f t="shared" si="103"/>
        <v>8.4194977843426888E-2</v>
      </c>
      <c r="BO161" s="182">
        <f t="shared" si="104"/>
        <v>474451.85964912281</v>
      </c>
      <c r="BP161" s="181">
        <f t="shared" si="80"/>
        <v>21056</v>
      </c>
      <c r="BQ161" s="182">
        <f t="shared" si="80"/>
        <v>333670765</v>
      </c>
      <c r="BR161" s="218">
        <f t="shared" si="80"/>
        <v>5099</v>
      </c>
      <c r="BS161" s="198">
        <f t="shared" si="107"/>
        <v>0.24216375379939209</v>
      </c>
      <c r="BT161" s="182">
        <f t="shared" si="81"/>
        <v>65438.471268876252</v>
      </c>
      <c r="BU161" s="182">
        <f t="shared" si="82"/>
        <v>222113083</v>
      </c>
      <c r="BV161" s="218">
        <f t="shared" si="82"/>
        <v>409</v>
      </c>
      <c r="BW161" s="198">
        <f t="shared" si="105"/>
        <v>1.9424392097264438E-2</v>
      </c>
      <c r="BX161" s="218">
        <f t="shared" si="83"/>
        <v>543063.77261613694</v>
      </c>
      <c r="BY161" s="69"/>
    </row>
    <row r="162" spans="2:77" ht="13.5" customHeight="1">
      <c r="B162" s="282">
        <v>53</v>
      </c>
      <c r="C162" s="343" t="s">
        <v>19</v>
      </c>
      <c r="D162" s="54" t="s">
        <v>329</v>
      </c>
      <c r="E162" s="175">
        <v>1</v>
      </c>
      <c r="F162" s="176">
        <v>0</v>
      </c>
      <c r="G162" s="201">
        <v>0</v>
      </c>
      <c r="H162" s="194">
        <f t="shared" si="84"/>
        <v>0</v>
      </c>
      <c r="I162" s="176" t="str">
        <f t="shared" si="85"/>
        <v>-</v>
      </c>
      <c r="J162" s="176">
        <v>0</v>
      </c>
      <c r="K162" s="201">
        <v>0</v>
      </c>
      <c r="L162" s="194">
        <f t="shared" si="86"/>
        <v>0</v>
      </c>
      <c r="M162" s="176" t="str">
        <f t="shared" si="87"/>
        <v>-</v>
      </c>
      <c r="N162" s="175">
        <v>5</v>
      </c>
      <c r="O162" s="176">
        <v>4282</v>
      </c>
      <c r="P162" s="201">
        <v>1</v>
      </c>
      <c r="Q162" s="194">
        <f t="shared" si="108"/>
        <v>0.2</v>
      </c>
      <c r="R162" s="176">
        <f t="shared" si="88"/>
        <v>4282</v>
      </c>
      <c r="S162" s="176">
        <v>0</v>
      </c>
      <c r="T162" s="201">
        <v>0</v>
      </c>
      <c r="U162" s="194">
        <f t="shared" si="106"/>
        <v>0</v>
      </c>
      <c r="V162" s="201" t="str">
        <f t="shared" si="89"/>
        <v>-</v>
      </c>
      <c r="W162" s="175">
        <v>703</v>
      </c>
      <c r="X162" s="176">
        <v>5250080</v>
      </c>
      <c r="Y162" s="201">
        <v>141</v>
      </c>
      <c r="Z162" s="194">
        <f t="shared" si="109"/>
        <v>0.20056899004267426</v>
      </c>
      <c r="AA162" s="176">
        <f t="shared" si="90"/>
        <v>37234.609929078011</v>
      </c>
      <c r="AB162" s="176">
        <v>33018</v>
      </c>
      <c r="AC162" s="201">
        <v>4</v>
      </c>
      <c r="AD162" s="194">
        <f t="shared" si="91"/>
        <v>5.6899004267425323E-3</v>
      </c>
      <c r="AE162" s="176">
        <f t="shared" si="92"/>
        <v>8254.5</v>
      </c>
      <c r="AF162" s="175">
        <v>511</v>
      </c>
      <c r="AG162" s="176">
        <v>4883740</v>
      </c>
      <c r="AH162" s="201">
        <v>132</v>
      </c>
      <c r="AI162" s="194">
        <f t="shared" si="110"/>
        <v>0.2583170254403131</v>
      </c>
      <c r="AJ162" s="176">
        <f t="shared" si="93"/>
        <v>36998.030303030304</v>
      </c>
      <c r="AK162" s="176">
        <v>157502</v>
      </c>
      <c r="AL162" s="201">
        <v>2</v>
      </c>
      <c r="AM162" s="194">
        <f t="shared" si="94"/>
        <v>3.9138943248532287E-3</v>
      </c>
      <c r="AN162" s="201">
        <f t="shared" si="95"/>
        <v>78751</v>
      </c>
      <c r="AO162" s="175">
        <v>239</v>
      </c>
      <c r="AP162" s="176">
        <v>7528691</v>
      </c>
      <c r="AQ162" s="201">
        <v>80</v>
      </c>
      <c r="AR162" s="194">
        <f t="shared" si="111"/>
        <v>0.33472803347280333</v>
      </c>
      <c r="AS162" s="176">
        <f t="shared" si="96"/>
        <v>94108.637499999997</v>
      </c>
      <c r="AT162" s="176">
        <v>0</v>
      </c>
      <c r="AU162" s="201">
        <v>0</v>
      </c>
      <c r="AV162" s="194">
        <f t="shared" si="97"/>
        <v>0</v>
      </c>
      <c r="AW162" s="176" t="str">
        <f t="shared" si="98"/>
        <v>-</v>
      </c>
      <c r="AX162" s="175">
        <v>61</v>
      </c>
      <c r="AY162" s="176">
        <v>1309219</v>
      </c>
      <c r="AZ162" s="201">
        <v>21</v>
      </c>
      <c r="BA162" s="194">
        <f t="shared" si="112"/>
        <v>0.34426229508196721</v>
      </c>
      <c r="BB162" s="176">
        <f t="shared" si="99"/>
        <v>62343.761904761908</v>
      </c>
      <c r="BC162" s="176">
        <v>0</v>
      </c>
      <c r="BD162" s="201">
        <v>0</v>
      </c>
      <c r="BE162" s="194">
        <f t="shared" si="100"/>
        <v>0</v>
      </c>
      <c r="BF162" s="201" t="str">
        <f t="shared" si="101"/>
        <v>-</v>
      </c>
      <c r="BG162" s="175">
        <v>5</v>
      </c>
      <c r="BH162" s="176">
        <v>36728</v>
      </c>
      <c r="BI162" s="201">
        <v>2</v>
      </c>
      <c r="BJ162" s="194">
        <f t="shared" si="113"/>
        <v>0.4</v>
      </c>
      <c r="BK162" s="176">
        <f t="shared" si="102"/>
        <v>18364</v>
      </c>
      <c r="BL162" s="176">
        <v>0</v>
      </c>
      <c r="BM162" s="201">
        <v>0</v>
      </c>
      <c r="BN162" s="194">
        <f t="shared" si="103"/>
        <v>0</v>
      </c>
      <c r="BO162" s="176" t="str">
        <f t="shared" si="104"/>
        <v>-</v>
      </c>
      <c r="BP162" s="175">
        <f t="shared" si="80"/>
        <v>1525</v>
      </c>
      <c r="BQ162" s="176">
        <f t="shared" si="80"/>
        <v>19012740</v>
      </c>
      <c r="BR162" s="201">
        <f t="shared" si="80"/>
        <v>377</v>
      </c>
      <c r="BS162" s="194">
        <f t="shared" si="107"/>
        <v>0.24721311475409835</v>
      </c>
      <c r="BT162" s="176">
        <f t="shared" si="81"/>
        <v>50431.671087533156</v>
      </c>
      <c r="BU162" s="176">
        <f t="shared" si="82"/>
        <v>190520</v>
      </c>
      <c r="BV162" s="201">
        <f t="shared" si="82"/>
        <v>6</v>
      </c>
      <c r="BW162" s="194">
        <f t="shared" si="105"/>
        <v>3.9344262295081967E-3</v>
      </c>
      <c r="BX162" s="201">
        <f t="shared" si="83"/>
        <v>31753.333333333332</v>
      </c>
      <c r="BY162" s="69"/>
    </row>
    <row r="163" spans="2:77" ht="13.5" customHeight="1">
      <c r="B163" s="283"/>
      <c r="C163" s="344"/>
      <c r="D163" s="49" t="s">
        <v>326</v>
      </c>
      <c r="E163" s="224">
        <v>9</v>
      </c>
      <c r="F163" s="212">
        <v>108522</v>
      </c>
      <c r="G163" s="209">
        <v>2</v>
      </c>
      <c r="H163" s="196">
        <f t="shared" si="84"/>
        <v>0.22222222222222221</v>
      </c>
      <c r="I163" s="212">
        <f t="shared" si="85"/>
        <v>54261</v>
      </c>
      <c r="J163" s="212">
        <v>0</v>
      </c>
      <c r="K163" s="209">
        <v>0</v>
      </c>
      <c r="L163" s="196">
        <f t="shared" si="86"/>
        <v>0</v>
      </c>
      <c r="M163" s="212" t="str">
        <f t="shared" si="87"/>
        <v>-</v>
      </c>
      <c r="N163" s="224">
        <v>33</v>
      </c>
      <c r="O163" s="212">
        <v>1360629</v>
      </c>
      <c r="P163" s="209">
        <v>11</v>
      </c>
      <c r="Q163" s="196">
        <f t="shared" si="108"/>
        <v>0.33333333333333331</v>
      </c>
      <c r="R163" s="212">
        <f t="shared" si="88"/>
        <v>123693.54545454546</v>
      </c>
      <c r="S163" s="212">
        <v>1343736</v>
      </c>
      <c r="T163" s="209">
        <v>2</v>
      </c>
      <c r="U163" s="196">
        <f t="shared" si="106"/>
        <v>6.0606060606060608E-2</v>
      </c>
      <c r="V163" s="209">
        <f t="shared" si="89"/>
        <v>671868</v>
      </c>
      <c r="W163" s="224">
        <v>4068</v>
      </c>
      <c r="X163" s="212">
        <v>37100521</v>
      </c>
      <c r="Y163" s="209">
        <v>791</v>
      </c>
      <c r="Z163" s="196">
        <f t="shared" si="109"/>
        <v>0.19444444444444445</v>
      </c>
      <c r="AA163" s="212">
        <f t="shared" si="90"/>
        <v>46903.313527180784</v>
      </c>
      <c r="AB163" s="212">
        <v>12046630</v>
      </c>
      <c r="AC163" s="209">
        <v>24</v>
      </c>
      <c r="AD163" s="196">
        <f t="shared" si="91"/>
        <v>5.8997050147492625E-3</v>
      </c>
      <c r="AE163" s="212">
        <f t="shared" si="92"/>
        <v>501942.91666666669</v>
      </c>
      <c r="AF163" s="224">
        <v>3099</v>
      </c>
      <c r="AG163" s="212">
        <v>63133550</v>
      </c>
      <c r="AH163" s="209">
        <v>790</v>
      </c>
      <c r="AI163" s="196">
        <f t="shared" si="110"/>
        <v>0.25492094223943207</v>
      </c>
      <c r="AJ163" s="212">
        <f t="shared" si="93"/>
        <v>79915.886075949369</v>
      </c>
      <c r="AK163" s="212">
        <v>20509629</v>
      </c>
      <c r="AL163" s="209">
        <v>51</v>
      </c>
      <c r="AM163" s="196">
        <f t="shared" si="94"/>
        <v>1.6456921587608905E-2</v>
      </c>
      <c r="AN163" s="209">
        <f t="shared" si="95"/>
        <v>402149.5882352941</v>
      </c>
      <c r="AO163" s="224">
        <v>1915</v>
      </c>
      <c r="AP163" s="212">
        <v>25538839</v>
      </c>
      <c r="AQ163" s="209">
        <v>508</v>
      </c>
      <c r="AR163" s="196">
        <f t="shared" si="111"/>
        <v>0.26527415143603134</v>
      </c>
      <c r="AS163" s="212">
        <f t="shared" si="96"/>
        <v>50273.305118110235</v>
      </c>
      <c r="AT163" s="212">
        <v>14009166</v>
      </c>
      <c r="AU163" s="209">
        <v>53</v>
      </c>
      <c r="AV163" s="196">
        <f t="shared" si="97"/>
        <v>2.7676240208877285E-2</v>
      </c>
      <c r="AW163" s="212">
        <f t="shared" si="98"/>
        <v>264323.88679245283</v>
      </c>
      <c r="AX163" s="224">
        <v>848</v>
      </c>
      <c r="AY163" s="212">
        <v>11416444</v>
      </c>
      <c r="AZ163" s="209">
        <v>243</v>
      </c>
      <c r="BA163" s="196">
        <f t="shared" si="112"/>
        <v>0.28655660377358488</v>
      </c>
      <c r="BB163" s="212">
        <f t="shared" si="99"/>
        <v>46981.251028806582</v>
      </c>
      <c r="BC163" s="212">
        <v>22503975</v>
      </c>
      <c r="BD163" s="209">
        <v>47</v>
      </c>
      <c r="BE163" s="196">
        <f t="shared" si="100"/>
        <v>5.5424528301886794E-2</v>
      </c>
      <c r="BF163" s="209">
        <f t="shared" si="101"/>
        <v>478807.97872340423</v>
      </c>
      <c r="BG163" s="224">
        <v>270</v>
      </c>
      <c r="BH163" s="212">
        <v>1480636</v>
      </c>
      <c r="BI163" s="209">
        <v>63</v>
      </c>
      <c r="BJ163" s="196">
        <f t="shared" si="113"/>
        <v>0.23333333333333334</v>
      </c>
      <c r="BK163" s="212">
        <f t="shared" si="102"/>
        <v>23502.158730158731</v>
      </c>
      <c r="BL163" s="212">
        <v>5870194</v>
      </c>
      <c r="BM163" s="209">
        <v>18</v>
      </c>
      <c r="BN163" s="196">
        <f t="shared" si="103"/>
        <v>6.6666666666666666E-2</v>
      </c>
      <c r="BO163" s="212">
        <f t="shared" si="104"/>
        <v>326121.88888888888</v>
      </c>
      <c r="BP163" s="224">
        <f t="shared" si="80"/>
        <v>10242</v>
      </c>
      <c r="BQ163" s="212">
        <f t="shared" si="80"/>
        <v>140139141</v>
      </c>
      <c r="BR163" s="209">
        <f t="shared" si="80"/>
        <v>2408</v>
      </c>
      <c r="BS163" s="196">
        <f t="shared" si="107"/>
        <v>0.23511033001366921</v>
      </c>
      <c r="BT163" s="212">
        <f t="shared" si="81"/>
        <v>58197.317691029901</v>
      </c>
      <c r="BU163" s="212">
        <f t="shared" si="82"/>
        <v>76283330</v>
      </c>
      <c r="BV163" s="209">
        <f t="shared" si="82"/>
        <v>195</v>
      </c>
      <c r="BW163" s="196">
        <f t="shared" si="105"/>
        <v>1.9039250146455772E-2</v>
      </c>
      <c r="BX163" s="209">
        <f t="shared" si="83"/>
        <v>391196.56410256412</v>
      </c>
      <c r="BY163" s="69"/>
    </row>
    <row r="164" spans="2:77" ht="13.5" customHeight="1">
      <c r="B164" s="284"/>
      <c r="C164" s="345"/>
      <c r="D164" s="53" t="s">
        <v>67</v>
      </c>
      <c r="E164" s="181">
        <v>10</v>
      </c>
      <c r="F164" s="182">
        <v>108522</v>
      </c>
      <c r="G164" s="218">
        <v>2</v>
      </c>
      <c r="H164" s="198">
        <f t="shared" si="84"/>
        <v>0.2</v>
      </c>
      <c r="I164" s="182">
        <f t="shared" si="85"/>
        <v>54261</v>
      </c>
      <c r="J164" s="182">
        <v>0</v>
      </c>
      <c r="K164" s="218">
        <v>0</v>
      </c>
      <c r="L164" s="198">
        <f t="shared" si="86"/>
        <v>0</v>
      </c>
      <c r="M164" s="182" t="str">
        <f t="shared" si="87"/>
        <v>-</v>
      </c>
      <c r="N164" s="181">
        <v>38</v>
      </c>
      <c r="O164" s="182">
        <v>1364911</v>
      </c>
      <c r="P164" s="218">
        <v>12</v>
      </c>
      <c r="Q164" s="198">
        <f t="shared" si="108"/>
        <v>0.31578947368421051</v>
      </c>
      <c r="R164" s="182">
        <f t="shared" si="88"/>
        <v>113742.58333333333</v>
      </c>
      <c r="S164" s="182">
        <v>1343736</v>
      </c>
      <c r="T164" s="218">
        <v>2</v>
      </c>
      <c r="U164" s="198">
        <f t="shared" si="106"/>
        <v>5.2631578947368418E-2</v>
      </c>
      <c r="V164" s="218">
        <f t="shared" si="89"/>
        <v>671868</v>
      </c>
      <c r="W164" s="181">
        <v>4771</v>
      </c>
      <c r="X164" s="182">
        <v>42350601</v>
      </c>
      <c r="Y164" s="218">
        <v>932</v>
      </c>
      <c r="Z164" s="198">
        <f t="shared" si="109"/>
        <v>0.19534688744498008</v>
      </c>
      <c r="AA164" s="182">
        <f t="shared" si="90"/>
        <v>45440.559012875536</v>
      </c>
      <c r="AB164" s="182">
        <v>12079648</v>
      </c>
      <c r="AC164" s="218">
        <v>28</v>
      </c>
      <c r="AD164" s="198">
        <f t="shared" si="91"/>
        <v>5.868790609935024E-3</v>
      </c>
      <c r="AE164" s="182">
        <f t="shared" si="92"/>
        <v>431416</v>
      </c>
      <c r="AF164" s="181">
        <v>3610</v>
      </c>
      <c r="AG164" s="182">
        <v>68017290</v>
      </c>
      <c r="AH164" s="218">
        <v>922</v>
      </c>
      <c r="AI164" s="198">
        <f t="shared" si="110"/>
        <v>0.25540166204986148</v>
      </c>
      <c r="AJ164" s="182">
        <f t="shared" si="93"/>
        <v>73771.464208242949</v>
      </c>
      <c r="AK164" s="182">
        <v>20667131</v>
      </c>
      <c r="AL164" s="218">
        <v>53</v>
      </c>
      <c r="AM164" s="198">
        <f t="shared" si="94"/>
        <v>1.4681440443213296E-2</v>
      </c>
      <c r="AN164" s="218">
        <f t="shared" si="95"/>
        <v>389945.86792452831</v>
      </c>
      <c r="AO164" s="181">
        <v>2154</v>
      </c>
      <c r="AP164" s="182">
        <v>33067530</v>
      </c>
      <c r="AQ164" s="218">
        <v>588</v>
      </c>
      <c r="AR164" s="198">
        <f t="shared" si="111"/>
        <v>0.27298050139275765</v>
      </c>
      <c r="AS164" s="182">
        <f t="shared" si="96"/>
        <v>56237.295918367345</v>
      </c>
      <c r="AT164" s="182">
        <v>14009166</v>
      </c>
      <c r="AU164" s="218">
        <v>53</v>
      </c>
      <c r="AV164" s="198">
        <f t="shared" si="97"/>
        <v>2.4605385329619311E-2</v>
      </c>
      <c r="AW164" s="182">
        <f t="shared" si="98"/>
        <v>264323.88679245283</v>
      </c>
      <c r="AX164" s="181">
        <v>909</v>
      </c>
      <c r="AY164" s="182">
        <v>12725663</v>
      </c>
      <c r="AZ164" s="218">
        <v>264</v>
      </c>
      <c r="BA164" s="198">
        <f t="shared" si="112"/>
        <v>0.29042904290429045</v>
      </c>
      <c r="BB164" s="182">
        <f t="shared" si="99"/>
        <v>48203.268939393936</v>
      </c>
      <c r="BC164" s="182">
        <v>22503975</v>
      </c>
      <c r="BD164" s="218">
        <v>47</v>
      </c>
      <c r="BE164" s="198">
        <f t="shared" si="100"/>
        <v>5.1705170517051702E-2</v>
      </c>
      <c r="BF164" s="218">
        <f t="shared" si="101"/>
        <v>478807.97872340423</v>
      </c>
      <c r="BG164" s="181">
        <v>275</v>
      </c>
      <c r="BH164" s="182">
        <v>1517364</v>
      </c>
      <c r="BI164" s="218">
        <v>65</v>
      </c>
      <c r="BJ164" s="198">
        <f t="shared" si="113"/>
        <v>0.23636363636363636</v>
      </c>
      <c r="BK164" s="182">
        <f t="shared" si="102"/>
        <v>23344.061538461538</v>
      </c>
      <c r="BL164" s="182">
        <v>5870194</v>
      </c>
      <c r="BM164" s="218">
        <v>18</v>
      </c>
      <c r="BN164" s="198">
        <f t="shared" si="103"/>
        <v>6.545454545454546E-2</v>
      </c>
      <c r="BO164" s="182">
        <f t="shared" si="104"/>
        <v>326121.88888888888</v>
      </c>
      <c r="BP164" s="181">
        <f t="shared" si="80"/>
        <v>11767</v>
      </c>
      <c r="BQ164" s="182">
        <f t="shared" si="80"/>
        <v>159151881</v>
      </c>
      <c r="BR164" s="218">
        <f t="shared" si="80"/>
        <v>2785</v>
      </c>
      <c r="BS164" s="198">
        <f t="shared" si="107"/>
        <v>0.23667884762471317</v>
      </c>
      <c r="BT164" s="182">
        <f t="shared" si="81"/>
        <v>57146.097307001794</v>
      </c>
      <c r="BU164" s="182">
        <f t="shared" si="82"/>
        <v>76473850</v>
      </c>
      <c r="BV164" s="218">
        <f t="shared" si="82"/>
        <v>201</v>
      </c>
      <c r="BW164" s="198">
        <f t="shared" si="105"/>
        <v>1.7081669074530466E-2</v>
      </c>
      <c r="BX164" s="218">
        <f t="shared" si="83"/>
        <v>380466.91542288556</v>
      </c>
      <c r="BY164" s="69"/>
    </row>
    <row r="165" spans="2:77" ht="13.5" customHeight="1">
      <c r="B165" s="282">
        <v>54</v>
      </c>
      <c r="C165" s="343" t="s">
        <v>24</v>
      </c>
      <c r="D165" s="54" t="s">
        <v>329</v>
      </c>
      <c r="E165" s="175">
        <v>1</v>
      </c>
      <c r="F165" s="176">
        <v>0</v>
      </c>
      <c r="G165" s="201">
        <v>0</v>
      </c>
      <c r="H165" s="194">
        <f t="shared" si="84"/>
        <v>0</v>
      </c>
      <c r="I165" s="176" t="str">
        <f t="shared" si="85"/>
        <v>-</v>
      </c>
      <c r="J165" s="176">
        <v>0</v>
      </c>
      <c r="K165" s="201">
        <v>0</v>
      </c>
      <c r="L165" s="194">
        <f t="shared" si="86"/>
        <v>0</v>
      </c>
      <c r="M165" s="176" t="str">
        <f t="shared" si="87"/>
        <v>-</v>
      </c>
      <c r="N165" s="175">
        <v>2</v>
      </c>
      <c r="O165" s="176">
        <v>5671</v>
      </c>
      <c r="P165" s="201">
        <v>1</v>
      </c>
      <c r="Q165" s="194">
        <f t="shared" si="108"/>
        <v>0.5</v>
      </c>
      <c r="R165" s="176">
        <f t="shared" si="88"/>
        <v>5671</v>
      </c>
      <c r="S165" s="176">
        <v>0</v>
      </c>
      <c r="T165" s="201">
        <v>0</v>
      </c>
      <c r="U165" s="194">
        <f t="shared" si="106"/>
        <v>0</v>
      </c>
      <c r="V165" s="201" t="str">
        <f t="shared" si="89"/>
        <v>-</v>
      </c>
      <c r="W165" s="175">
        <v>1235</v>
      </c>
      <c r="X165" s="176">
        <v>22205111</v>
      </c>
      <c r="Y165" s="201">
        <v>216</v>
      </c>
      <c r="Z165" s="194">
        <f t="shared" si="109"/>
        <v>0.17489878542510121</v>
      </c>
      <c r="AA165" s="176">
        <f t="shared" si="90"/>
        <v>102801.43981481482</v>
      </c>
      <c r="AB165" s="176">
        <v>1891558</v>
      </c>
      <c r="AC165" s="201">
        <v>1</v>
      </c>
      <c r="AD165" s="194">
        <f t="shared" si="91"/>
        <v>8.0971659919028337E-4</v>
      </c>
      <c r="AE165" s="176">
        <f t="shared" si="92"/>
        <v>1891558</v>
      </c>
      <c r="AF165" s="175">
        <v>888</v>
      </c>
      <c r="AG165" s="176">
        <v>8869424</v>
      </c>
      <c r="AH165" s="201">
        <v>220</v>
      </c>
      <c r="AI165" s="194">
        <f t="shared" si="110"/>
        <v>0.24774774774774774</v>
      </c>
      <c r="AJ165" s="176">
        <f t="shared" si="93"/>
        <v>40315.563636363637</v>
      </c>
      <c r="AK165" s="176">
        <v>610520</v>
      </c>
      <c r="AL165" s="201">
        <v>3</v>
      </c>
      <c r="AM165" s="194">
        <f t="shared" si="94"/>
        <v>3.3783783783783786E-3</v>
      </c>
      <c r="AN165" s="201">
        <f t="shared" si="95"/>
        <v>203506.66666666666</v>
      </c>
      <c r="AO165" s="175">
        <v>424</v>
      </c>
      <c r="AP165" s="176">
        <v>4955728</v>
      </c>
      <c r="AQ165" s="201">
        <v>138</v>
      </c>
      <c r="AR165" s="194">
        <f t="shared" si="111"/>
        <v>0.32547169811320753</v>
      </c>
      <c r="AS165" s="176">
        <f t="shared" si="96"/>
        <v>35911.072463768112</v>
      </c>
      <c r="AT165" s="176">
        <v>20063</v>
      </c>
      <c r="AU165" s="201">
        <v>4</v>
      </c>
      <c r="AV165" s="194">
        <f t="shared" si="97"/>
        <v>9.433962264150943E-3</v>
      </c>
      <c r="AW165" s="176">
        <f t="shared" si="98"/>
        <v>5015.75</v>
      </c>
      <c r="AX165" s="175">
        <v>100</v>
      </c>
      <c r="AY165" s="176">
        <v>748733</v>
      </c>
      <c r="AZ165" s="201">
        <v>24</v>
      </c>
      <c r="BA165" s="194">
        <f t="shared" si="112"/>
        <v>0.24</v>
      </c>
      <c r="BB165" s="176">
        <f t="shared" si="99"/>
        <v>31197.208333333332</v>
      </c>
      <c r="BC165" s="176">
        <v>661774</v>
      </c>
      <c r="BD165" s="201">
        <v>1</v>
      </c>
      <c r="BE165" s="194">
        <f t="shared" si="100"/>
        <v>0.01</v>
      </c>
      <c r="BF165" s="201">
        <f t="shared" si="101"/>
        <v>661774</v>
      </c>
      <c r="BG165" s="175">
        <v>19</v>
      </c>
      <c r="BH165" s="176">
        <v>90580</v>
      </c>
      <c r="BI165" s="201">
        <v>4</v>
      </c>
      <c r="BJ165" s="194">
        <f t="shared" si="113"/>
        <v>0.21052631578947367</v>
      </c>
      <c r="BK165" s="176">
        <f t="shared" si="102"/>
        <v>22645</v>
      </c>
      <c r="BL165" s="176">
        <v>0</v>
      </c>
      <c r="BM165" s="201">
        <v>0</v>
      </c>
      <c r="BN165" s="194">
        <f t="shared" si="103"/>
        <v>0</v>
      </c>
      <c r="BO165" s="176" t="str">
        <f t="shared" si="104"/>
        <v>-</v>
      </c>
      <c r="BP165" s="175">
        <f t="shared" si="80"/>
        <v>2669</v>
      </c>
      <c r="BQ165" s="176">
        <f t="shared" si="80"/>
        <v>36875247</v>
      </c>
      <c r="BR165" s="201">
        <f t="shared" si="80"/>
        <v>603</v>
      </c>
      <c r="BS165" s="194">
        <f t="shared" si="107"/>
        <v>0.22592731360059948</v>
      </c>
      <c r="BT165" s="176">
        <f t="shared" si="81"/>
        <v>61152.980099502485</v>
      </c>
      <c r="BU165" s="176">
        <f t="shared" si="82"/>
        <v>3183915</v>
      </c>
      <c r="BV165" s="201">
        <f t="shared" si="82"/>
        <v>9</v>
      </c>
      <c r="BW165" s="194">
        <f t="shared" si="105"/>
        <v>3.3720494567253652E-3</v>
      </c>
      <c r="BX165" s="201">
        <f t="shared" si="83"/>
        <v>353768.33333333331</v>
      </c>
      <c r="BY165" s="69"/>
    </row>
    <row r="166" spans="2:77" ht="13.5" customHeight="1">
      <c r="B166" s="283"/>
      <c r="C166" s="344"/>
      <c r="D166" s="49" t="s">
        <v>326</v>
      </c>
      <c r="E166" s="224">
        <v>9</v>
      </c>
      <c r="F166" s="212">
        <v>325</v>
      </c>
      <c r="G166" s="209">
        <v>1</v>
      </c>
      <c r="H166" s="196">
        <f t="shared" si="84"/>
        <v>0.1111111111111111</v>
      </c>
      <c r="I166" s="212">
        <f t="shared" si="85"/>
        <v>325</v>
      </c>
      <c r="J166" s="212">
        <v>0</v>
      </c>
      <c r="K166" s="209">
        <v>0</v>
      </c>
      <c r="L166" s="196">
        <f t="shared" si="86"/>
        <v>0</v>
      </c>
      <c r="M166" s="212" t="str">
        <f t="shared" si="87"/>
        <v>-</v>
      </c>
      <c r="N166" s="224">
        <v>62</v>
      </c>
      <c r="O166" s="212">
        <v>575948</v>
      </c>
      <c r="P166" s="209">
        <v>20</v>
      </c>
      <c r="Q166" s="196">
        <f t="shared" si="108"/>
        <v>0.32258064516129031</v>
      </c>
      <c r="R166" s="212">
        <f t="shared" si="88"/>
        <v>28797.4</v>
      </c>
      <c r="S166" s="212">
        <v>8571420</v>
      </c>
      <c r="T166" s="209">
        <v>3</v>
      </c>
      <c r="U166" s="196">
        <f t="shared" si="106"/>
        <v>4.8387096774193547E-2</v>
      </c>
      <c r="V166" s="209">
        <f t="shared" si="89"/>
        <v>2857140</v>
      </c>
      <c r="W166" s="224">
        <v>6232</v>
      </c>
      <c r="X166" s="212">
        <v>77038270</v>
      </c>
      <c r="Y166" s="209">
        <v>1124</v>
      </c>
      <c r="Z166" s="196">
        <f t="shared" si="109"/>
        <v>0.18035943517329911</v>
      </c>
      <c r="AA166" s="212">
        <f t="shared" si="90"/>
        <v>68539.386120996438</v>
      </c>
      <c r="AB166" s="212">
        <v>20793356</v>
      </c>
      <c r="AC166" s="209">
        <v>43</v>
      </c>
      <c r="AD166" s="196">
        <f t="shared" si="91"/>
        <v>6.8998716302952501E-3</v>
      </c>
      <c r="AE166" s="212">
        <f t="shared" si="92"/>
        <v>483566.41860465117</v>
      </c>
      <c r="AF166" s="224">
        <v>4972</v>
      </c>
      <c r="AG166" s="212">
        <v>85171044</v>
      </c>
      <c r="AH166" s="209">
        <v>1183</v>
      </c>
      <c r="AI166" s="196">
        <f t="shared" si="110"/>
        <v>0.23793242156074015</v>
      </c>
      <c r="AJ166" s="212">
        <f t="shared" si="93"/>
        <v>71995.810650887579</v>
      </c>
      <c r="AK166" s="212">
        <v>34484033</v>
      </c>
      <c r="AL166" s="209">
        <v>64</v>
      </c>
      <c r="AM166" s="196">
        <f t="shared" si="94"/>
        <v>1.2872083668543845E-2</v>
      </c>
      <c r="AN166" s="209">
        <f t="shared" si="95"/>
        <v>538813.015625</v>
      </c>
      <c r="AO166" s="224">
        <v>3041</v>
      </c>
      <c r="AP166" s="212">
        <v>38700385</v>
      </c>
      <c r="AQ166" s="209">
        <v>810</v>
      </c>
      <c r="AR166" s="196">
        <f t="shared" si="111"/>
        <v>0.2663597500822098</v>
      </c>
      <c r="AS166" s="212">
        <f t="shared" si="96"/>
        <v>47778.253086419754</v>
      </c>
      <c r="AT166" s="212">
        <v>26118346</v>
      </c>
      <c r="AU166" s="209">
        <v>68</v>
      </c>
      <c r="AV166" s="196">
        <f t="shared" si="97"/>
        <v>2.2361065439000329E-2</v>
      </c>
      <c r="AW166" s="212">
        <f t="shared" si="98"/>
        <v>384093.32352941175</v>
      </c>
      <c r="AX166" s="224">
        <v>1436</v>
      </c>
      <c r="AY166" s="212">
        <v>28672576</v>
      </c>
      <c r="AZ166" s="209">
        <v>396</v>
      </c>
      <c r="BA166" s="196">
        <f t="shared" si="112"/>
        <v>0.27576601671309192</v>
      </c>
      <c r="BB166" s="212">
        <f t="shared" si="99"/>
        <v>72405.494949494954</v>
      </c>
      <c r="BC166" s="212">
        <v>25595497</v>
      </c>
      <c r="BD166" s="209">
        <v>69</v>
      </c>
      <c r="BE166" s="196">
        <f t="shared" si="100"/>
        <v>4.805013927576602E-2</v>
      </c>
      <c r="BF166" s="209">
        <f t="shared" si="101"/>
        <v>370949.23188405798</v>
      </c>
      <c r="BG166" s="224">
        <v>513</v>
      </c>
      <c r="BH166" s="212">
        <v>5277427</v>
      </c>
      <c r="BI166" s="209">
        <v>157</v>
      </c>
      <c r="BJ166" s="196">
        <f t="shared" si="113"/>
        <v>0.30604288499025339</v>
      </c>
      <c r="BK166" s="212">
        <f t="shared" si="102"/>
        <v>33614.184713375798</v>
      </c>
      <c r="BL166" s="212">
        <v>13317518</v>
      </c>
      <c r="BM166" s="209">
        <v>30</v>
      </c>
      <c r="BN166" s="196">
        <f t="shared" si="103"/>
        <v>5.8479532163742687E-2</v>
      </c>
      <c r="BO166" s="212">
        <f t="shared" si="104"/>
        <v>443917.26666666666</v>
      </c>
      <c r="BP166" s="224">
        <f t="shared" si="80"/>
        <v>16265</v>
      </c>
      <c r="BQ166" s="212">
        <f t="shared" si="80"/>
        <v>235435975</v>
      </c>
      <c r="BR166" s="209">
        <f t="shared" si="80"/>
        <v>3691</v>
      </c>
      <c r="BS166" s="196">
        <f t="shared" si="107"/>
        <v>0.22692898862588379</v>
      </c>
      <c r="BT166" s="212">
        <f t="shared" si="81"/>
        <v>63786.500948252506</v>
      </c>
      <c r="BU166" s="212">
        <f t="shared" si="82"/>
        <v>128880170</v>
      </c>
      <c r="BV166" s="209">
        <f t="shared" si="82"/>
        <v>277</v>
      </c>
      <c r="BW166" s="196">
        <f t="shared" si="105"/>
        <v>1.7030433446049799E-2</v>
      </c>
      <c r="BX166" s="209">
        <f t="shared" si="83"/>
        <v>465271.37184115523</v>
      </c>
      <c r="BY166" s="69"/>
    </row>
    <row r="167" spans="2:77" ht="13.5" customHeight="1">
      <c r="B167" s="284"/>
      <c r="C167" s="345"/>
      <c r="D167" s="53" t="s">
        <v>67</v>
      </c>
      <c r="E167" s="181">
        <v>10</v>
      </c>
      <c r="F167" s="182">
        <v>325</v>
      </c>
      <c r="G167" s="218">
        <v>1</v>
      </c>
      <c r="H167" s="198">
        <f t="shared" si="84"/>
        <v>0.1</v>
      </c>
      <c r="I167" s="182">
        <f t="shared" si="85"/>
        <v>325</v>
      </c>
      <c r="J167" s="182">
        <v>0</v>
      </c>
      <c r="K167" s="218">
        <v>0</v>
      </c>
      <c r="L167" s="198">
        <f t="shared" si="86"/>
        <v>0</v>
      </c>
      <c r="M167" s="182" t="str">
        <f t="shared" si="87"/>
        <v>-</v>
      </c>
      <c r="N167" s="181">
        <v>64</v>
      </c>
      <c r="O167" s="182">
        <v>581619</v>
      </c>
      <c r="P167" s="218">
        <v>21</v>
      </c>
      <c r="Q167" s="198">
        <f t="shared" si="108"/>
        <v>0.328125</v>
      </c>
      <c r="R167" s="182">
        <f t="shared" si="88"/>
        <v>27696.142857142859</v>
      </c>
      <c r="S167" s="182">
        <v>8571420</v>
      </c>
      <c r="T167" s="218">
        <v>3</v>
      </c>
      <c r="U167" s="198">
        <f t="shared" si="106"/>
        <v>4.6875E-2</v>
      </c>
      <c r="V167" s="218">
        <f t="shared" si="89"/>
        <v>2857140</v>
      </c>
      <c r="W167" s="181">
        <v>7467</v>
      </c>
      <c r="X167" s="182">
        <v>99243381</v>
      </c>
      <c r="Y167" s="218">
        <v>1340</v>
      </c>
      <c r="Z167" s="198">
        <f t="shared" si="109"/>
        <v>0.17945627427346994</v>
      </c>
      <c r="AA167" s="182">
        <f t="shared" si="90"/>
        <v>74062.224626865675</v>
      </c>
      <c r="AB167" s="182">
        <v>22684914</v>
      </c>
      <c r="AC167" s="218">
        <v>44</v>
      </c>
      <c r="AD167" s="198">
        <f t="shared" si="91"/>
        <v>5.8925940806214012E-3</v>
      </c>
      <c r="AE167" s="182">
        <f t="shared" si="92"/>
        <v>515566.22727272729</v>
      </c>
      <c r="AF167" s="181">
        <v>5860</v>
      </c>
      <c r="AG167" s="182">
        <v>94040468</v>
      </c>
      <c r="AH167" s="218">
        <v>1403</v>
      </c>
      <c r="AI167" s="198">
        <f t="shared" si="110"/>
        <v>0.23941979522184301</v>
      </c>
      <c r="AJ167" s="182">
        <f t="shared" si="93"/>
        <v>67028.131147540989</v>
      </c>
      <c r="AK167" s="182">
        <v>35094553</v>
      </c>
      <c r="AL167" s="218">
        <v>67</v>
      </c>
      <c r="AM167" s="198">
        <f t="shared" si="94"/>
        <v>1.143344709897611E-2</v>
      </c>
      <c r="AN167" s="218">
        <f t="shared" si="95"/>
        <v>523799.29850746266</v>
      </c>
      <c r="AO167" s="181">
        <v>3465</v>
      </c>
      <c r="AP167" s="182">
        <v>43656113</v>
      </c>
      <c r="AQ167" s="218">
        <v>948</v>
      </c>
      <c r="AR167" s="198">
        <f t="shared" si="111"/>
        <v>0.27359307359307361</v>
      </c>
      <c r="AS167" s="182">
        <f t="shared" si="96"/>
        <v>46050.752109704641</v>
      </c>
      <c r="AT167" s="182">
        <v>26138409</v>
      </c>
      <c r="AU167" s="218">
        <v>72</v>
      </c>
      <c r="AV167" s="198">
        <f t="shared" si="97"/>
        <v>2.0779220779220779E-2</v>
      </c>
      <c r="AW167" s="182">
        <f t="shared" si="98"/>
        <v>363033.45833333331</v>
      </c>
      <c r="AX167" s="181">
        <v>1536</v>
      </c>
      <c r="AY167" s="182">
        <v>29421309</v>
      </c>
      <c r="AZ167" s="218">
        <v>420</v>
      </c>
      <c r="BA167" s="198">
        <f t="shared" si="112"/>
        <v>0.2734375</v>
      </c>
      <c r="BB167" s="182">
        <f t="shared" si="99"/>
        <v>70050.735714285707</v>
      </c>
      <c r="BC167" s="182">
        <v>26257271</v>
      </c>
      <c r="BD167" s="218">
        <v>70</v>
      </c>
      <c r="BE167" s="198">
        <f t="shared" si="100"/>
        <v>4.5572916666666664E-2</v>
      </c>
      <c r="BF167" s="218">
        <f t="shared" si="101"/>
        <v>375103.87142857141</v>
      </c>
      <c r="BG167" s="181">
        <v>532</v>
      </c>
      <c r="BH167" s="182">
        <v>5368007</v>
      </c>
      <c r="BI167" s="218">
        <v>161</v>
      </c>
      <c r="BJ167" s="198">
        <f t="shared" si="113"/>
        <v>0.30263157894736842</v>
      </c>
      <c r="BK167" s="182">
        <f t="shared" si="102"/>
        <v>33341.658385093171</v>
      </c>
      <c r="BL167" s="182">
        <v>13317518</v>
      </c>
      <c r="BM167" s="218">
        <v>30</v>
      </c>
      <c r="BN167" s="198">
        <f t="shared" si="103"/>
        <v>5.6390977443609019E-2</v>
      </c>
      <c r="BO167" s="182">
        <f t="shared" si="104"/>
        <v>443917.26666666666</v>
      </c>
      <c r="BP167" s="181">
        <f t="shared" si="80"/>
        <v>18934</v>
      </c>
      <c r="BQ167" s="182">
        <f t="shared" si="80"/>
        <v>272311222</v>
      </c>
      <c r="BR167" s="218">
        <f t="shared" si="80"/>
        <v>4294</v>
      </c>
      <c r="BS167" s="198">
        <f t="shared" si="107"/>
        <v>0.22678778916235343</v>
      </c>
      <c r="BT167" s="182">
        <f t="shared" si="81"/>
        <v>63416.679552864465</v>
      </c>
      <c r="BU167" s="182">
        <f t="shared" si="82"/>
        <v>132064085</v>
      </c>
      <c r="BV167" s="218">
        <f t="shared" si="82"/>
        <v>286</v>
      </c>
      <c r="BW167" s="198">
        <f t="shared" si="105"/>
        <v>1.5105101933030527E-2</v>
      </c>
      <c r="BX167" s="218">
        <f t="shared" si="83"/>
        <v>461762.53496503498</v>
      </c>
      <c r="BY167" s="69"/>
    </row>
    <row r="168" spans="2:77" ht="13.5" customHeight="1">
      <c r="B168" s="282">
        <v>55</v>
      </c>
      <c r="C168" s="343" t="s">
        <v>15</v>
      </c>
      <c r="D168" s="54" t="s">
        <v>329</v>
      </c>
      <c r="E168" s="175">
        <v>2</v>
      </c>
      <c r="F168" s="176">
        <v>0</v>
      </c>
      <c r="G168" s="201">
        <v>0</v>
      </c>
      <c r="H168" s="194">
        <f t="shared" si="84"/>
        <v>0</v>
      </c>
      <c r="I168" s="176" t="str">
        <f t="shared" si="85"/>
        <v>-</v>
      </c>
      <c r="J168" s="176">
        <v>2867</v>
      </c>
      <c r="K168" s="201">
        <v>1</v>
      </c>
      <c r="L168" s="194">
        <f t="shared" si="86"/>
        <v>0.5</v>
      </c>
      <c r="M168" s="176">
        <f t="shared" si="87"/>
        <v>2867</v>
      </c>
      <c r="N168" s="175">
        <v>4</v>
      </c>
      <c r="O168" s="176">
        <v>0</v>
      </c>
      <c r="P168" s="201">
        <v>0</v>
      </c>
      <c r="Q168" s="194">
        <f t="shared" si="108"/>
        <v>0</v>
      </c>
      <c r="R168" s="176" t="str">
        <f t="shared" si="88"/>
        <v>-</v>
      </c>
      <c r="S168" s="176">
        <v>0</v>
      </c>
      <c r="T168" s="201">
        <v>0</v>
      </c>
      <c r="U168" s="194">
        <f t="shared" si="106"/>
        <v>0</v>
      </c>
      <c r="V168" s="201" t="str">
        <f t="shared" si="89"/>
        <v>-</v>
      </c>
      <c r="W168" s="175">
        <v>672</v>
      </c>
      <c r="X168" s="176">
        <v>9464906</v>
      </c>
      <c r="Y168" s="201">
        <v>159</v>
      </c>
      <c r="Z168" s="194">
        <f t="shared" si="109"/>
        <v>0.23660714285714285</v>
      </c>
      <c r="AA168" s="176">
        <f t="shared" si="90"/>
        <v>59527.710691823901</v>
      </c>
      <c r="AB168" s="176">
        <v>338050</v>
      </c>
      <c r="AC168" s="201">
        <v>6</v>
      </c>
      <c r="AD168" s="194">
        <f t="shared" si="91"/>
        <v>8.9285714285714281E-3</v>
      </c>
      <c r="AE168" s="176">
        <f t="shared" si="92"/>
        <v>56341.666666666664</v>
      </c>
      <c r="AF168" s="175">
        <v>606</v>
      </c>
      <c r="AG168" s="176">
        <v>9330818</v>
      </c>
      <c r="AH168" s="201">
        <v>186</v>
      </c>
      <c r="AI168" s="194">
        <f t="shared" si="110"/>
        <v>0.30693069306930693</v>
      </c>
      <c r="AJ168" s="176">
        <f t="shared" si="93"/>
        <v>50165.68817204301</v>
      </c>
      <c r="AK168" s="176">
        <v>1107100</v>
      </c>
      <c r="AL168" s="201">
        <v>7</v>
      </c>
      <c r="AM168" s="194">
        <f t="shared" si="94"/>
        <v>1.155115511551155E-2</v>
      </c>
      <c r="AN168" s="201">
        <f t="shared" si="95"/>
        <v>158157.14285714287</v>
      </c>
      <c r="AO168" s="175">
        <v>302</v>
      </c>
      <c r="AP168" s="176">
        <v>4422412</v>
      </c>
      <c r="AQ168" s="201">
        <v>85</v>
      </c>
      <c r="AR168" s="194">
        <f t="shared" si="111"/>
        <v>0.2814569536423841</v>
      </c>
      <c r="AS168" s="176">
        <f t="shared" si="96"/>
        <v>52028.376470588235</v>
      </c>
      <c r="AT168" s="176">
        <v>27069</v>
      </c>
      <c r="AU168" s="201">
        <v>5</v>
      </c>
      <c r="AV168" s="194">
        <f t="shared" si="97"/>
        <v>1.6556291390728478E-2</v>
      </c>
      <c r="AW168" s="176">
        <f t="shared" si="98"/>
        <v>5413.8</v>
      </c>
      <c r="AX168" s="175">
        <v>62</v>
      </c>
      <c r="AY168" s="176">
        <v>463751</v>
      </c>
      <c r="AZ168" s="201">
        <v>23</v>
      </c>
      <c r="BA168" s="194">
        <f t="shared" si="112"/>
        <v>0.37096774193548387</v>
      </c>
      <c r="BB168" s="176">
        <f t="shared" si="99"/>
        <v>20163.08695652174</v>
      </c>
      <c r="BC168" s="176">
        <v>875612</v>
      </c>
      <c r="BD168" s="201">
        <v>1</v>
      </c>
      <c r="BE168" s="194">
        <f t="shared" si="100"/>
        <v>1.6129032258064516E-2</v>
      </c>
      <c r="BF168" s="201">
        <f t="shared" si="101"/>
        <v>875612</v>
      </c>
      <c r="BG168" s="175">
        <v>3</v>
      </c>
      <c r="BH168" s="176">
        <v>8577</v>
      </c>
      <c r="BI168" s="201">
        <v>2</v>
      </c>
      <c r="BJ168" s="194">
        <f t="shared" si="113"/>
        <v>0.66666666666666663</v>
      </c>
      <c r="BK168" s="176">
        <f t="shared" si="102"/>
        <v>4288.5</v>
      </c>
      <c r="BL168" s="176">
        <v>0</v>
      </c>
      <c r="BM168" s="201">
        <v>0</v>
      </c>
      <c r="BN168" s="194">
        <f t="shared" si="103"/>
        <v>0</v>
      </c>
      <c r="BO168" s="176" t="str">
        <f t="shared" si="104"/>
        <v>-</v>
      </c>
      <c r="BP168" s="175">
        <f t="shared" si="80"/>
        <v>1651</v>
      </c>
      <c r="BQ168" s="176">
        <f t="shared" si="80"/>
        <v>23690464</v>
      </c>
      <c r="BR168" s="201">
        <f t="shared" si="80"/>
        <v>455</v>
      </c>
      <c r="BS168" s="194">
        <f t="shared" si="107"/>
        <v>0.27559055118110237</v>
      </c>
      <c r="BT168" s="176">
        <f t="shared" si="81"/>
        <v>52066.953846153847</v>
      </c>
      <c r="BU168" s="176">
        <f t="shared" si="82"/>
        <v>2350698</v>
      </c>
      <c r="BV168" s="201">
        <f t="shared" si="82"/>
        <v>20</v>
      </c>
      <c r="BW168" s="194">
        <f t="shared" si="105"/>
        <v>1.2113870381586917E-2</v>
      </c>
      <c r="BX168" s="201">
        <f t="shared" si="83"/>
        <v>117534.9</v>
      </c>
      <c r="BY168" s="69"/>
    </row>
    <row r="169" spans="2:77" ht="13.5" customHeight="1">
      <c r="B169" s="283"/>
      <c r="C169" s="344"/>
      <c r="D169" s="49" t="s">
        <v>326</v>
      </c>
      <c r="E169" s="224">
        <v>21</v>
      </c>
      <c r="F169" s="212">
        <v>168178</v>
      </c>
      <c r="G169" s="209">
        <v>6</v>
      </c>
      <c r="H169" s="196">
        <f t="shared" si="84"/>
        <v>0.2857142857142857</v>
      </c>
      <c r="I169" s="212">
        <f t="shared" si="85"/>
        <v>28029.666666666668</v>
      </c>
      <c r="J169" s="212">
        <v>0</v>
      </c>
      <c r="K169" s="209">
        <v>0</v>
      </c>
      <c r="L169" s="196">
        <f t="shared" si="86"/>
        <v>0</v>
      </c>
      <c r="M169" s="212" t="str">
        <f t="shared" si="87"/>
        <v>-</v>
      </c>
      <c r="N169" s="224">
        <v>56</v>
      </c>
      <c r="O169" s="212">
        <v>2696277</v>
      </c>
      <c r="P169" s="209">
        <v>20</v>
      </c>
      <c r="Q169" s="196">
        <f t="shared" si="108"/>
        <v>0.35714285714285715</v>
      </c>
      <c r="R169" s="212">
        <f t="shared" si="88"/>
        <v>134813.85</v>
      </c>
      <c r="S169" s="212">
        <v>30328</v>
      </c>
      <c r="T169" s="209">
        <v>1</v>
      </c>
      <c r="U169" s="196">
        <f t="shared" si="106"/>
        <v>1.7857142857142856E-2</v>
      </c>
      <c r="V169" s="209">
        <f t="shared" si="89"/>
        <v>30328</v>
      </c>
      <c r="W169" s="224">
        <v>6741</v>
      </c>
      <c r="X169" s="212">
        <v>89371934</v>
      </c>
      <c r="Y169" s="209">
        <v>1695</v>
      </c>
      <c r="Z169" s="196">
        <f t="shared" si="109"/>
        <v>0.25144637294170002</v>
      </c>
      <c r="AA169" s="212">
        <f t="shared" si="90"/>
        <v>52726.804719764012</v>
      </c>
      <c r="AB169" s="212">
        <v>21807021</v>
      </c>
      <c r="AC169" s="209">
        <v>72</v>
      </c>
      <c r="AD169" s="196">
        <f t="shared" si="91"/>
        <v>1.0680907877169559E-2</v>
      </c>
      <c r="AE169" s="212">
        <f t="shared" si="92"/>
        <v>302875.29166666669</v>
      </c>
      <c r="AF169" s="224">
        <v>5759</v>
      </c>
      <c r="AG169" s="212">
        <v>99345921</v>
      </c>
      <c r="AH169" s="209">
        <v>1705</v>
      </c>
      <c r="AI169" s="196">
        <f t="shared" si="110"/>
        <v>0.29605834346240667</v>
      </c>
      <c r="AJ169" s="212">
        <f t="shared" si="93"/>
        <v>58267.402346041054</v>
      </c>
      <c r="AK169" s="212">
        <v>35905437</v>
      </c>
      <c r="AL169" s="209">
        <v>114</v>
      </c>
      <c r="AM169" s="196">
        <f t="shared" si="94"/>
        <v>1.9795103316548011E-2</v>
      </c>
      <c r="AN169" s="209">
        <f t="shared" si="95"/>
        <v>314959.9736842105</v>
      </c>
      <c r="AO169" s="224">
        <v>3439</v>
      </c>
      <c r="AP169" s="212">
        <v>63305209</v>
      </c>
      <c r="AQ169" s="209">
        <v>1099</v>
      </c>
      <c r="AR169" s="196">
        <f t="shared" si="111"/>
        <v>0.31956964233788893</v>
      </c>
      <c r="AS169" s="212">
        <f t="shared" si="96"/>
        <v>57602.555959963604</v>
      </c>
      <c r="AT169" s="212">
        <v>29262434</v>
      </c>
      <c r="AU169" s="209">
        <v>88</v>
      </c>
      <c r="AV169" s="196">
        <f t="shared" si="97"/>
        <v>2.5588833963361441E-2</v>
      </c>
      <c r="AW169" s="212">
        <f t="shared" si="98"/>
        <v>332527.65909090912</v>
      </c>
      <c r="AX169" s="224">
        <v>1388</v>
      </c>
      <c r="AY169" s="212">
        <v>23097553</v>
      </c>
      <c r="AZ169" s="209">
        <v>467</v>
      </c>
      <c r="BA169" s="196">
        <f t="shared" si="112"/>
        <v>0.33645533141210376</v>
      </c>
      <c r="BB169" s="212">
        <f t="shared" si="99"/>
        <v>49459.428265524628</v>
      </c>
      <c r="BC169" s="212">
        <v>29781209</v>
      </c>
      <c r="BD169" s="209">
        <v>65</v>
      </c>
      <c r="BE169" s="196">
        <f t="shared" si="100"/>
        <v>4.6829971181556199E-2</v>
      </c>
      <c r="BF169" s="209">
        <f t="shared" si="101"/>
        <v>458172.44615384616</v>
      </c>
      <c r="BG169" s="224">
        <v>348</v>
      </c>
      <c r="BH169" s="212">
        <v>3566842</v>
      </c>
      <c r="BI169" s="209">
        <v>93</v>
      </c>
      <c r="BJ169" s="196">
        <f t="shared" si="113"/>
        <v>0.26724137931034481</v>
      </c>
      <c r="BK169" s="212">
        <f t="shared" si="102"/>
        <v>38353.139784946237</v>
      </c>
      <c r="BL169" s="212">
        <v>5050771</v>
      </c>
      <c r="BM169" s="209">
        <v>18</v>
      </c>
      <c r="BN169" s="196">
        <f t="shared" si="103"/>
        <v>5.1724137931034482E-2</v>
      </c>
      <c r="BO169" s="212">
        <f t="shared" si="104"/>
        <v>280598.38888888888</v>
      </c>
      <c r="BP169" s="224">
        <f t="shared" si="80"/>
        <v>17752</v>
      </c>
      <c r="BQ169" s="212">
        <f t="shared" si="80"/>
        <v>281551914</v>
      </c>
      <c r="BR169" s="209">
        <f t="shared" si="80"/>
        <v>5085</v>
      </c>
      <c r="BS169" s="196">
        <f t="shared" si="107"/>
        <v>0.28644659756647139</v>
      </c>
      <c r="BT169" s="212">
        <f t="shared" si="81"/>
        <v>55369.107964601768</v>
      </c>
      <c r="BU169" s="212">
        <f t="shared" si="82"/>
        <v>121837200</v>
      </c>
      <c r="BV169" s="209">
        <f t="shared" si="82"/>
        <v>358</v>
      </c>
      <c r="BW169" s="196">
        <f t="shared" si="105"/>
        <v>2.0166741775574582E-2</v>
      </c>
      <c r="BX169" s="209">
        <f t="shared" si="83"/>
        <v>340327.374301676</v>
      </c>
      <c r="BY169" s="69"/>
    </row>
    <row r="170" spans="2:77" ht="13.5" customHeight="1">
      <c r="B170" s="284"/>
      <c r="C170" s="345"/>
      <c r="D170" s="53" t="s">
        <v>67</v>
      </c>
      <c r="E170" s="181">
        <v>23</v>
      </c>
      <c r="F170" s="182">
        <v>168178</v>
      </c>
      <c r="G170" s="218">
        <v>6</v>
      </c>
      <c r="H170" s="198">
        <f t="shared" si="84"/>
        <v>0.2608695652173913</v>
      </c>
      <c r="I170" s="182">
        <f t="shared" si="85"/>
        <v>28029.666666666668</v>
      </c>
      <c r="J170" s="182">
        <v>2867</v>
      </c>
      <c r="K170" s="218">
        <v>1</v>
      </c>
      <c r="L170" s="198">
        <f t="shared" si="86"/>
        <v>4.3478260869565216E-2</v>
      </c>
      <c r="M170" s="182">
        <f t="shared" si="87"/>
        <v>2867</v>
      </c>
      <c r="N170" s="181">
        <v>60</v>
      </c>
      <c r="O170" s="182">
        <v>2696277</v>
      </c>
      <c r="P170" s="218">
        <v>20</v>
      </c>
      <c r="Q170" s="198">
        <f t="shared" si="108"/>
        <v>0.33333333333333331</v>
      </c>
      <c r="R170" s="182">
        <f t="shared" si="88"/>
        <v>134813.85</v>
      </c>
      <c r="S170" s="182">
        <v>30328</v>
      </c>
      <c r="T170" s="218">
        <v>1</v>
      </c>
      <c r="U170" s="198">
        <f t="shared" si="106"/>
        <v>1.6666666666666666E-2</v>
      </c>
      <c r="V170" s="218">
        <f t="shared" si="89"/>
        <v>30328</v>
      </c>
      <c r="W170" s="181">
        <v>7413</v>
      </c>
      <c r="X170" s="182">
        <v>98836840</v>
      </c>
      <c r="Y170" s="218">
        <v>1854</v>
      </c>
      <c r="Z170" s="198">
        <f t="shared" si="109"/>
        <v>0.25010117361392148</v>
      </c>
      <c r="AA170" s="182">
        <f t="shared" si="90"/>
        <v>53310.053937432582</v>
      </c>
      <c r="AB170" s="182">
        <v>22145071</v>
      </c>
      <c r="AC170" s="218">
        <v>78</v>
      </c>
      <c r="AD170" s="198">
        <f t="shared" si="91"/>
        <v>1.0522055847834885E-2</v>
      </c>
      <c r="AE170" s="182">
        <f t="shared" si="92"/>
        <v>283911.16666666669</v>
      </c>
      <c r="AF170" s="181">
        <v>6365</v>
      </c>
      <c r="AG170" s="182">
        <v>108676739</v>
      </c>
      <c r="AH170" s="218">
        <v>1891</v>
      </c>
      <c r="AI170" s="198">
        <f t="shared" si="110"/>
        <v>0.29709347996857816</v>
      </c>
      <c r="AJ170" s="182">
        <f t="shared" si="93"/>
        <v>57470.512427287147</v>
      </c>
      <c r="AK170" s="182">
        <v>37012537</v>
      </c>
      <c r="AL170" s="218">
        <v>121</v>
      </c>
      <c r="AM170" s="198">
        <f t="shared" si="94"/>
        <v>1.9010212097407699E-2</v>
      </c>
      <c r="AN170" s="218">
        <f t="shared" si="95"/>
        <v>305888.73553719011</v>
      </c>
      <c r="AO170" s="181">
        <v>3741</v>
      </c>
      <c r="AP170" s="182">
        <v>67727621</v>
      </c>
      <c r="AQ170" s="218">
        <v>1184</v>
      </c>
      <c r="AR170" s="198">
        <f t="shared" si="111"/>
        <v>0.3164929163325314</v>
      </c>
      <c r="AS170" s="182">
        <f t="shared" si="96"/>
        <v>57202.382601351354</v>
      </c>
      <c r="AT170" s="182">
        <v>29289503</v>
      </c>
      <c r="AU170" s="218">
        <v>93</v>
      </c>
      <c r="AV170" s="198">
        <f t="shared" si="97"/>
        <v>2.4859663191659984E-2</v>
      </c>
      <c r="AW170" s="182">
        <f t="shared" si="98"/>
        <v>314940.89247311826</v>
      </c>
      <c r="AX170" s="181">
        <v>1450</v>
      </c>
      <c r="AY170" s="182">
        <v>23561304</v>
      </c>
      <c r="AZ170" s="218">
        <v>490</v>
      </c>
      <c r="BA170" s="198">
        <f t="shared" si="112"/>
        <v>0.33793103448275863</v>
      </c>
      <c r="BB170" s="182">
        <f t="shared" si="99"/>
        <v>48084.293877551019</v>
      </c>
      <c r="BC170" s="182">
        <v>30656821</v>
      </c>
      <c r="BD170" s="218">
        <v>66</v>
      </c>
      <c r="BE170" s="198">
        <f t="shared" si="100"/>
        <v>4.5517241379310347E-2</v>
      </c>
      <c r="BF170" s="218">
        <f t="shared" si="101"/>
        <v>464497.2878787879</v>
      </c>
      <c r="BG170" s="181">
        <v>351</v>
      </c>
      <c r="BH170" s="182">
        <v>3575419</v>
      </c>
      <c r="BI170" s="218">
        <v>95</v>
      </c>
      <c r="BJ170" s="198">
        <f t="shared" si="113"/>
        <v>0.27065527065527067</v>
      </c>
      <c r="BK170" s="182">
        <f t="shared" si="102"/>
        <v>37635.989473684211</v>
      </c>
      <c r="BL170" s="182">
        <v>5050771</v>
      </c>
      <c r="BM170" s="218">
        <v>18</v>
      </c>
      <c r="BN170" s="198">
        <f t="shared" si="103"/>
        <v>5.128205128205128E-2</v>
      </c>
      <c r="BO170" s="182">
        <f t="shared" si="104"/>
        <v>280598.38888888888</v>
      </c>
      <c r="BP170" s="181">
        <f t="shared" si="80"/>
        <v>19403</v>
      </c>
      <c r="BQ170" s="182">
        <f t="shared" si="80"/>
        <v>305242378</v>
      </c>
      <c r="BR170" s="218">
        <f t="shared" si="80"/>
        <v>5540</v>
      </c>
      <c r="BS170" s="198">
        <f t="shared" si="107"/>
        <v>0.28552285729010979</v>
      </c>
      <c r="BT170" s="182">
        <f t="shared" si="81"/>
        <v>55097.902166064981</v>
      </c>
      <c r="BU170" s="182">
        <f t="shared" si="82"/>
        <v>124187898</v>
      </c>
      <c r="BV170" s="218">
        <f t="shared" si="82"/>
        <v>378</v>
      </c>
      <c r="BW170" s="198">
        <f t="shared" si="105"/>
        <v>1.9481523475751172E-2</v>
      </c>
      <c r="BX170" s="218">
        <f t="shared" si="83"/>
        <v>328539.41269841272</v>
      </c>
      <c r="BY170" s="69"/>
    </row>
    <row r="171" spans="2:77" ht="13.5" customHeight="1">
      <c r="B171" s="282">
        <v>56</v>
      </c>
      <c r="C171" s="343" t="s">
        <v>9</v>
      </c>
      <c r="D171" s="54" t="s">
        <v>329</v>
      </c>
      <c r="E171" s="175">
        <v>0</v>
      </c>
      <c r="F171" s="176">
        <v>0</v>
      </c>
      <c r="G171" s="201">
        <v>0</v>
      </c>
      <c r="H171" s="194" t="str">
        <f t="shared" si="84"/>
        <v>-</v>
      </c>
      <c r="I171" s="176" t="str">
        <f t="shared" si="85"/>
        <v>-</v>
      </c>
      <c r="J171" s="176">
        <v>0</v>
      </c>
      <c r="K171" s="201">
        <v>0</v>
      </c>
      <c r="L171" s="194" t="str">
        <f t="shared" si="86"/>
        <v>-</v>
      </c>
      <c r="M171" s="176" t="str">
        <f t="shared" si="87"/>
        <v>-</v>
      </c>
      <c r="N171" s="175">
        <v>0</v>
      </c>
      <c r="O171" s="176">
        <v>0</v>
      </c>
      <c r="P171" s="201">
        <v>0</v>
      </c>
      <c r="Q171" s="194" t="str">
        <f t="shared" si="108"/>
        <v>-</v>
      </c>
      <c r="R171" s="176" t="str">
        <f t="shared" si="88"/>
        <v>-</v>
      </c>
      <c r="S171" s="176">
        <v>0</v>
      </c>
      <c r="T171" s="201">
        <v>0</v>
      </c>
      <c r="U171" s="194" t="str">
        <f t="shared" si="106"/>
        <v>-</v>
      </c>
      <c r="V171" s="201" t="str">
        <f t="shared" si="89"/>
        <v>-</v>
      </c>
      <c r="W171" s="175">
        <v>794</v>
      </c>
      <c r="X171" s="176">
        <v>19464153</v>
      </c>
      <c r="Y171" s="201">
        <v>149</v>
      </c>
      <c r="Z171" s="194">
        <f t="shared" si="109"/>
        <v>0.18765743073047858</v>
      </c>
      <c r="AA171" s="176">
        <f t="shared" si="90"/>
        <v>130631.89932885906</v>
      </c>
      <c r="AB171" s="176">
        <v>242282</v>
      </c>
      <c r="AC171" s="201">
        <v>1</v>
      </c>
      <c r="AD171" s="194">
        <f t="shared" si="91"/>
        <v>1.2594458438287153E-3</v>
      </c>
      <c r="AE171" s="176">
        <f t="shared" si="92"/>
        <v>242282</v>
      </c>
      <c r="AF171" s="175">
        <v>554</v>
      </c>
      <c r="AG171" s="176">
        <v>7520544</v>
      </c>
      <c r="AH171" s="201">
        <v>118</v>
      </c>
      <c r="AI171" s="194">
        <f t="shared" si="110"/>
        <v>0.21299638989169675</v>
      </c>
      <c r="AJ171" s="176">
        <f t="shared" si="93"/>
        <v>63733.423728813563</v>
      </c>
      <c r="AK171" s="176">
        <v>2914438</v>
      </c>
      <c r="AL171" s="201">
        <v>5</v>
      </c>
      <c r="AM171" s="194">
        <f t="shared" si="94"/>
        <v>9.0252707581227436E-3</v>
      </c>
      <c r="AN171" s="201">
        <f t="shared" si="95"/>
        <v>582887.6</v>
      </c>
      <c r="AO171" s="175">
        <v>236</v>
      </c>
      <c r="AP171" s="176">
        <v>4792514</v>
      </c>
      <c r="AQ171" s="201">
        <v>76</v>
      </c>
      <c r="AR171" s="194">
        <f t="shared" si="111"/>
        <v>0.32203389830508472</v>
      </c>
      <c r="AS171" s="176">
        <f t="shared" si="96"/>
        <v>63059.394736842107</v>
      </c>
      <c r="AT171" s="176">
        <v>59021</v>
      </c>
      <c r="AU171" s="201">
        <v>4</v>
      </c>
      <c r="AV171" s="194">
        <f t="shared" si="97"/>
        <v>1.6949152542372881E-2</v>
      </c>
      <c r="AW171" s="176">
        <f t="shared" si="98"/>
        <v>14755.25</v>
      </c>
      <c r="AX171" s="175">
        <v>58</v>
      </c>
      <c r="AY171" s="176">
        <v>456030</v>
      </c>
      <c r="AZ171" s="201">
        <v>19</v>
      </c>
      <c r="BA171" s="194">
        <f t="shared" si="112"/>
        <v>0.32758620689655171</v>
      </c>
      <c r="BB171" s="176">
        <f t="shared" si="99"/>
        <v>24001.57894736842</v>
      </c>
      <c r="BC171" s="176">
        <v>3981</v>
      </c>
      <c r="BD171" s="201">
        <v>1</v>
      </c>
      <c r="BE171" s="194">
        <f t="shared" si="100"/>
        <v>1.7241379310344827E-2</v>
      </c>
      <c r="BF171" s="201">
        <f t="shared" si="101"/>
        <v>3981</v>
      </c>
      <c r="BG171" s="175">
        <v>4</v>
      </c>
      <c r="BH171" s="176">
        <v>0</v>
      </c>
      <c r="BI171" s="201">
        <v>0</v>
      </c>
      <c r="BJ171" s="194">
        <f t="shared" si="113"/>
        <v>0</v>
      </c>
      <c r="BK171" s="176" t="str">
        <f t="shared" si="102"/>
        <v>-</v>
      </c>
      <c r="BL171" s="176">
        <v>0</v>
      </c>
      <c r="BM171" s="201">
        <v>0</v>
      </c>
      <c r="BN171" s="194">
        <f t="shared" si="103"/>
        <v>0</v>
      </c>
      <c r="BO171" s="176" t="str">
        <f t="shared" si="104"/>
        <v>-</v>
      </c>
      <c r="BP171" s="175">
        <f t="shared" si="80"/>
        <v>1646</v>
      </c>
      <c r="BQ171" s="176">
        <f t="shared" si="80"/>
        <v>32233241</v>
      </c>
      <c r="BR171" s="201">
        <f t="shared" si="80"/>
        <v>362</v>
      </c>
      <c r="BS171" s="194">
        <f t="shared" si="107"/>
        <v>0.21992709599027946</v>
      </c>
      <c r="BT171" s="176">
        <f t="shared" si="81"/>
        <v>89042.102209944758</v>
      </c>
      <c r="BU171" s="176">
        <f t="shared" si="82"/>
        <v>3219722</v>
      </c>
      <c r="BV171" s="201">
        <f t="shared" si="82"/>
        <v>11</v>
      </c>
      <c r="BW171" s="194">
        <f t="shared" si="105"/>
        <v>6.6828675577156743E-3</v>
      </c>
      <c r="BX171" s="201">
        <f t="shared" si="83"/>
        <v>292702</v>
      </c>
      <c r="BY171" s="69"/>
    </row>
    <row r="172" spans="2:77" ht="13.5" customHeight="1">
      <c r="B172" s="283"/>
      <c r="C172" s="344"/>
      <c r="D172" s="49" t="s">
        <v>326</v>
      </c>
      <c r="E172" s="224">
        <v>5</v>
      </c>
      <c r="F172" s="212">
        <v>7337</v>
      </c>
      <c r="G172" s="209">
        <v>1</v>
      </c>
      <c r="H172" s="196">
        <f t="shared" si="84"/>
        <v>0.2</v>
      </c>
      <c r="I172" s="212">
        <f t="shared" si="85"/>
        <v>7337</v>
      </c>
      <c r="J172" s="212">
        <v>0</v>
      </c>
      <c r="K172" s="209">
        <v>0</v>
      </c>
      <c r="L172" s="196">
        <f t="shared" si="86"/>
        <v>0</v>
      </c>
      <c r="M172" s="212" t="str">
        <f t="shared" si="87"/>
        <v>-</v>
      </c>
      <c r="N172" s="224">
        <v>25</v>
      </c>
      <c r="O172" s="212">
        <v>3220420</v>
      </c>
      <c r="P172" s="209">
        <v>10</v>
      </c>
      <c r="Q172" s="196">
        <f t="shared" si="108"/>
        <v>0.4</v>
      </c>
      <c r="R172" s="212">
        <f t="shared" si="88"/>
        <v>322042</v>
      </c>
      <c r="S172" s="212">
        <v>0</v>
      </c>
      <c r="T172" s="209">
        <v>0</v>
      </c>
      <c r="U172" s="196">
        <f t="shared" si="106"/>
        <v>0</v>
      </c>
      <c r="V172" s="209" t="str">
        <f t="shared" si="89"/>
        <v>-</v>
      </c>
      <c r="W172" s="224">
        <v>4448</v>
      </c>
      <c r="X172" s="212">
        <v>58552573</v>
      </c>
      <c r="Y172" s="209">
        <v>831</v>
      </c>
      <c r="Z172" s="196">
        <f t="shared" si="109"/>
        <v>0.18682553956834533</v>
      </c>
      <c r="AA172" s="212">
        <f t="shared" si="90"/>
        <v>70460.376654632972</v>
      </c>
      <c r="AB172" s="212">
        <v>19888129</v>
      </c>
      <c r="AC172" s="209">
        <v>37</v>
      </c>
      <c r="AD172" s="196">
        <f t="shared" si="91"/>
        <v>8.3183453237410075E-3</v>
      </c>
      <c r="AE172" s="212">
        <f t="shared" si="92"/>
        <v>537517</v>
      </c>
      <c r="AF172" s="224">
        <v>3680</v>
      </c>
      <c r="AG172" s="212">
        <v>63488868</v>
      </c>
      <c r="AH172" s="209">
        <v>949</v>
      </c>
      <c r="AI172" s="196">
        <f t="shared" si="110"/>
        <v>0.25788043478260869</v>
      </c>
      <c r="AJ172" s="212">
        <f t="shared" si="93"/>
        <v>66900.809272918865</v>
      </c>
      <c r="AK172" s="212">
        <v>16721750</v>
      </c>
      <c r="AL172" s="209">
        <v>57</v>
      </c>
      <c r="AM172" s="196">
        <f t="shared" si="94"/>
        <v>1.5489130434782609E-2</v>
      </c>
      <c r="AN172" s="209">
        <f t="shared" si="95"/>
        <v>293364.03508771933</v>
      </c>
      <c r="AO172" s="224">
        <v>1958</v>
      </c>
      <c r="AP172" s="212">
        <v>24167957</v>
      </c>
      <c r="AQ172" s="209">
        <v>541</v>
      </c>
      <c r="AR172" s="196">
        <f t="shared" si="111"/>
        <v>0.27630234933605718</v>
      </c>
      <c r="AS172" s="212">
        <f t="shared" si="96"/>
        <v>44672.74861367837</v>
      </c>
      <c r="AT172" s="212">
        <v>30772179</v>
      </c>
      <c r="AU172" s="209">
        <v>77</v>
      </c>
      <c r="AV172" s="196">
        <f t="shared" si="97"/>
        <v>3.9325842696629212E-2</v>
      </c>
      <c r="AW172" s="212">
        <f t="shared" si="98"/>
        <v>399638.68831168831</v>
      </c>
      <c r="AX172" s="224">
        <v>820</v>
      </c>
      <c r="AY172" s="212">
        <v>12390780</v>
      </c>
      <c r="AZ172" s="209">
        <v>225</v>
      </c>
      <c r="BA172" s="196">
        <f t="shared" si="112"/>
        <v>0.27439024390243905</v>
      </c>
      <c r="BB172" s="212">
        <f t="shared" si="99"/>
        <v>55070.133333333331</v>
      </c>
      <c r="BC172" s="212">
        <v>21170824</v>
      </c>
      <c r="BD172" s="209">
        <v>44</v>
      </c>
      <c r="BE172" s="196">
        <f t="shared" si="100"/>
        <v>5.3658536585365853E-2</v>
      </c>
      <c r="BF172" s="209">
        <f t="shared" si="101"/>
        <v>481155.09090909088</v>
      </c>
      <c r="BG172" s="224">
        <v>258</v>
      </c>
      <c r="BH172" s="212">
        <v>2095260</v>
      </c>
      <c r="BI172" s="209">
        <v>56</v>
      </c>
      <c r="BJ172" s="196">
        <f t="shared" si="113"/>
        <v>0.21705426356589147</v>
      </c>
      <c r="BK172" s="212">
        <f t="shared" si="102"/>
        <v>37415.357142857145</v>
      </c>
      <c r="BL172" s="212">
        <v>9147896</v>
      </c>
      <c r="BM172" s="209">
        <v>17</v>
      </c>
      <c r="BN172" s="196">
        <f t="shared" si="103"/>
        <v>6.589147286821706E-2</v>
      </c>
      <c r="BO172" s="212">
        <f t="shared" si="104"/>
        <v>538111.5294117647</v>
      </c>
      <c r="BP172" s="224">
        <f t="shared" si="80"/>
        <v>11194</v>
      </c>
      <c r="BQ172" s="212">
        <f t="shared" si="80"/>
        <v>163923195</v>
      </c>
      <c r="BR172" s="209">
        <f t="shared" si="80"/>
        <v>2613</v>
      </c>
      <c r="BS172" s="196">
        <f t="shared" si="107"/>
        <v>0.23342862247632659</v>
      </c>
      <c r="BT172" s="212">
        <f t="shared" si="81"/>
        <v>62733.714121699195</v>
      </c>
      <c r="BU172" s="212">
        <f t="shared" si="82"/>
        <v>97700778</v>
      </c>
      <c r="BV172" s="209">
        <f t="shared" si="82"/>
        <v>232</v>
      </c>
      <c r="BW172" s="196">
        <f t="shared" si="105"/>
        <v>2.072538860103627E-2</v>
      </c>
      <c r="BX172" s="209">
        <f t="shared" si="83"/>
        <v>421124.04310344829</v>
      </c>
      <c r="BY172" s="69"/>
    </row>
    <row r="173" spans="2:77" ht="13.5" customHeight="1">
      <c r="B173" s="284"/>
      <c r="C173" s="345"/>
      <c r="D173" s="53" t="s">
        <v>67</v>
      </c>
      <c r="E173" s="181">
        <v>5</v>
      </c>
      <c r="F173" s="182">
        <v>7337</v>
      </c>
      <c r="G173" s="218">
        <v>1</v>
      </c>
      <c r="H173" s="198">
        <f t="shared" si="84"/>
        <v>0.2</v>
      </c>
      <c r="I173" s="182">
        <f t="shared" si="85"/>
        <v>7337</v>
      </c>
      <c r="J173" s="182">
        <v>0</v>
      </c>
      <c r="K173" s="218">
        <v>0</v>
      </c>
      <c r="L173" s="198">
        <f t="shared" si="86"/>
        <v>0</v>
      </c>
      <c r="M173" s="182" t="str">
        <f t="shared" si="87"/>
        <v>-</v>
      </c>
      <c r="N173" s="181">
        <v>25</v>
      </c>
      <c r="O173" s="182">
        <v>3220420</v>
      </c>
      <c r="P173" s="218">
        <v>10</v>
      </c>
      <c r="Q173" s="198">
        <f t="shared" si="108"/>
        <v>0.4</v>
      </c>
      <c r="R173" s="182">
        <f t="shared" si="88"/>
        <v>322042</v>
      </c>
      <c r="S173" s="182">
        <v>0</v>
      </c>
      <c r="T173" s="218">
        <v>0</v>
      </c>
      <c r="U173" s="198">
        <f t="shared" si="106"/>
        <v>0</v>
      </c>
      <c r="V173" s="218" t="str">
        <f t="shared" si="89"/>
        <v>-</v>
      </c>
      <c r="W173" s="181">
        <v>5242</v>
      </c>
      <c r="X173" s="182">
        <v>78016726</v>
      </c>
      <c r="Y173" s="218">
        <v>980</v>
      </c>
      <c r="Z173" s="198">
        <f t="shared" si="109"/>
        <v>0.18695154521175125</v>
      </c>
      <c r="AA173" s="182">
        <f t="shared" si="90"/>
        <v>79608.90408163266</v>
      </c>
      <c r="AB173" s="182">
        <v>20130411</v>
      </c>
      <c r="AC173" s="218">
        <v>38</v>
      </c>
      <c r="AD173" s="198">
        <f t="shared" si="91"/>
        <v>7.2491415490270892E-3</v>
      </c>
      <c r="AE173" s="182">
        <f t="shared" si="92"/>
        <v>529747.65789473685</v>
      </c>
      <c r="AF173" s="181">
        <v>4234</v>
      </c>
      <c r="AG173" s="182">
        <v>71009412</v>
      </c>
      <c r="AH173" s="218">
        <v>1067</v>
      </c>
      <c r="AI173" s="198">
        <f t="shared" si="110"/>
        <v>0.25200755786490314</v>
      </c>
      <c r="AJ173" s="182">
        <f t="shared" si="93"/>
        <v>66550.526710403006</v>
      </c>
      <c r="AK173" s="182">
        <v>19636188</v>
      </c>
      <c r="AL173" s="218">
        <v>62</v>
      </c>
      <c r="AM173" s="198">
        <f t="shared" si="94"/>
        <v>1.4643363249881908E-2</v>
      </c>
      <c r="AN173" s="218">
        <f t="shared" si="95"/>
        <v>316712.70967741933</v>
      </c>
      <c r="AO173" s="181">
        <v>2194</v>
      </c>
      <c r="AP173" s="182">
        <v>28960471</v>
      </c>
      <c r="AQ173" s="218">
        <v>617</v>
      </c>
      <c r="AR173" s="198">
        <f t="shared" si="111"/>
        <v>0.28122151321786693</v>
      </c>
      <c r="AS173" s="182">
        <f t="shared" si="96"/>
        <v>46937.554294975685</v>
      </c>
      <c r="AT173" s="182">
        <v>30831200</v>
      </c>
      <c r="AU173" s="218">
        <v>81</v>
      </c>
      <c r="AV173" s="198">
        <f t="shared" si="97"/>
        <v>3.6918869644484958E-2</v>
      </c>
      <c r="AW173" s="182">
        <f t="shared" si="98"/>
        <v>380632.09876543208</v>
      </c>
      <c r="AX173" s="181">
        <v>878</v>
      </c>
      <c r="AY173" s="182">
        <v>12846810</v>
      </c>
      <c r="AZ173" s="218">
        <v>244</v>
      </c>
      <c r="BA173" s="198">
        <f t="shared" si="112"/>
        <v>0.27790432801822323</v>
      </c>
      <c r="BB173" s="182">
        <f t="shared" si="99"/>
        <v>52650.860655737706</v>
      </c>
      <c r="BC173" s="182">
        <v>21174805</v>
      </c>
      <c r="BD173" s="218">
        <v>45</v>
      </c>
      <c r="BE173" s="198">
        <f t="shared" si="100"/>
        <v>5.125284738041002E-2</v>
      </c>
      <c r="BF173" s="218">
        <f t="shared" si="101"/>
        <v>470551.22222222225</v>
      </c>
      <c r="BG173" s="181">
        <v>262</v>
      </c>
      <c r="BH173" s="182">
        <v>2095260</v>
      </c>
      <c r="BI173" s="218">
        <v>56</v>
      </c>
      <c r="BJ173" s="198">
        <f t="shared" si="113"/>
        <v>0.21374045801526717</v>
      </c>
      <c r="BK173" s="182">
        <f t="shared" si="102"/>
        <v>37415.357142857145</v>
      </c>
      <c r="BL173" s="182">
        <v>9147896</v>
      </c>
      <c r="BM173" s="218">
        <v>17</v>
      </c>
      <c r="BN173" s="198">
        <f t="shared" si="103"/>
        <v>6.4885496183206104E-2</v>
      </c>
      <c r="BO173" s="182">
        <f t="shared" si="104"/>
        <v>538111.5294117647</v>
      </c>
      <c r="BP173" s="181">
        <f t="shared" si="80"/>
        <v>12840</v>
      </c>
      <c r="BQ173" s="182">
        <f t="shared" si="80"/>
        <v>196156436</v>
      </c>
      <c r="BR173" s="218">
        <f t="shared" si="80"/>
        <v>2975</v>
      </c>
      <c r="BS173" s="198">
        <f t="shared" si="107"/>
        <v>0.23169781931464176</v>
      </c>
      <c r="BT173" s="182">
        <f t="shared" si="81"/>
        <v>65934.936470588233</v>
      </c>
      <c r="BU173" s="182">
        <f t="shared" si="82"/>
        <v>100920500</v>
      </c>
      <c r="BV173" s="218">
        <f t="shared" si="82"/>
        <v>243</v>
      </c>
      <c r="BW173" s="198">
        <f t="shared" si="105"/>
        <v>1.8925233644859814E-2</v>
      </c>
      <c r="BX173" s="218">
        <f t="shared" si="83"/>
        <v>415310.69958847738</v>
      </c>
      <c r="BY173" s="69"/>
    </row>
    <row r="174" spans="2:77" ht="13.5" customHeight="1">
      <c r="B174" s="282">
        <v>57</v>
      </c>
      <c r="C174" s="343" t="s">
        <v>43</v>
      </c>
      <c r="D174" s="54" t="s">
        <v>329</v>
      </c>
      <c r="E174" s="175">
        <v>3</v>
      </c>
      <c r="F174" s="176">
        <v>38875</v>
      </c>
      <c r="G174" s="201">
        <v>2</v>
      </c>
      <c r="H174" s="194">
        <f t="shared" si="84"/>
        <v>0.66666666666666663</v>
      </c>
      <c r="I174" s="176">
        <f t="shared" si="85"/>
        <v>19437.5</v>
      </c>
      <c r="J174" s="176">
        <v>0</v>
      </c>
      <c r="K174" s="201">
        <v>0</v>
      </c>
      <c r="L174" s="194">
        <f t="shared" si="86"/>
        <v>0</v>
      </c>
      <c r="M174" s="176" t="str">
        <f t="shared" si="87"/>
        <v>-</v>
      </c>
      <c r="N174" s="175">
        <v>2</v>
      </c>
      <c r="O174" s="176">
        <v>16341</v>
      </c>
      <c r="P174" s="201">
        <v>1</v>
      </c>
      <c r="Q174" s="194">
        <f t="shared" si="108"/>
        <v>0.5</v>
      </c>
      <c r="R174" s="176">
        <f t="shared" si="88"/>
        <v>16341</v>
      </c>
      <c r="S174" s="176">
        <v>0</v>
      </c>
      <c r="T174" s="201">
        <v>0</v>
      </c>
      <c r="U174" s="194">
        <f t="shared" si="106"/>
        <v>0</v>
      </c>
      <c r="V174" s="201" t="str">
        <f t="shared" si="89"/>
        <v>-</v>
      </c>
      <c r="W174" s="175">
        <v>520</v>
      </c>
      <c r="X174" s="176">
        <v>5262665</v>
      </c>
      <c r="Y174" s="201">
        <v>114</v>
      </c>
      <c r="Z174" s="194">
        <f t="shared" si="109"/>
        <v>0.21923076923076923</v>
      </c>
      <c r="AA174" s="176">
        <f t="shared" si="90"/>
        <v>46163.728070175435</v>
      </c>
      <c r="AB174" s="176">
        <v>14933</v>
      </c>
      <c r="AC174" s="201">
        <v>1</v>
      </c>
      <c r="AD174" s="194">
        <f t="shared" si="91"/>
        <v>1.9230769230769232E-3</v>
      </c>
      <c r="AE174" s="176">
        <f t="shared" si="92"/>
        <v>14933</v>
      </c>
      <c r="AF174" s="175">
        <v>397</v>
      </c>
      <c r="AG174" s="176">
        <v>6915852</v>
      </c>
      <c r="AH174" s="201">
        <v>120</v>
      </c>
      <c r="AI174" s="194">
        <f t="shared" si="110"/>
        <v>0.30226700251889171</v>
      </c>
      <c r="AJ174" s="176">
        <f t="shared" si="93"/>
        <v>57632.1</v>
      </c>
      <c r="AK174" s="176">
        <v>830218</v>
      </c>
      <c r="AL174" s="201">
        <v>4</v>
      </c>
      <c r="AM174" s="194">
        <f t="shared" si="94"/>
        <v>1.0075566750629723E-2</v>
      </c>
      <c r="AN174" s="201">
        <f t="shared" si="95"/>
        <v>207554.5</v>
      </c>
      <c r="AO174" s="175">
        <v>191</v>
      </c>
      <c r="AP174" s="176">
        <v>4823168</v>
      </c>
      <c r="AQ174" s="201">
        <v>63</v>
      </c>
      <c r="AR174" s="194">
        <f t="shared" si="111"/>
        <v>0.32984293193717279</v>
      </c>
      <c r="AS174" s="176">
        <f t="shared" si="96"/>
        <v>76558.222222222219</v>
      </c>
      <c r="AT174" s="176">
        <v>286652</v>
      </c>
      <c r="AU174" s="201">
        <v>2</v>
      </c>
      <c r="AV174" s="194">
        <f t="shared" si="97"/>
        <v>1.0471204188481676E-2</v>
      </c>
      <c r="AW174" s="176">
        <f t="shared" si="98"/>
        <v>143326</v>
      </c>
      <c r="AX174" s="175">
        <v>61</v>
      </c>
      <c r="AY174" s="176">
        <v>529402</v>
      </c>
      <c r="AZ174" s="201">
        <v>27</v>
      </c>
      <c r="BA174" s="194">
        <f t="shared" si="112"/>
        <v>0.44262295081967212</v>
      </c>
      <c r="BB174" s="176">
        <f t="shared" si="99"/>
        <v>19607.481481481482</v>
      </c>
      <c r="BC174" s="176">
        <v>691283</v>
      </c>
      <c r="BD174" s="201">
        <v>2</v>
      </c>
      <c r="BE174" s="194">
        <f t="shared" si="100"/>
        <v>3.2786885245901641E-2</v>
      </c>
      <c r="BF174" s="201">
        <f t="shared" si="101"/>
        <v>345641.5</v>
      </c>
      <c r="BG174" s="175">
        <v>6</v>
      </c>
      <c r="BH174" s="176">
        <v>0</v>
      </c>
      <c r="BI174" s="201">
        <v>0</v>
      </c>
      <c r="BJ174" s="194">
        <f t="shared" si="113"/>
        <v>0</v>
      </c>
      <c r="BK174" s="176" t="str">
        <f t="shared" si="102"/>
        <v>-</v>
      </c>
      <c r="BL174" s="176">
        <v>522856</v>
      </c>
      <c r="BM174" s="201">
        <v>1</v>
      </c>
      <c r="BN174" s="194">
        <f t="shared" si="103"/>
        <v>0.16666666666666666</v>
      </c>
      <c r="BO174" s="176">
        <f t="shared" si="104"/>
        <v>522856</v>
      </c>
      <c r="BP174" s="175">
        <f t="shared" si="80"/>
        <v>1180</v>
      </c>
      <c r="BQ174" s="176">
        <f t="shared" si="80"/>
        <v>17586303</v>
      </c>
      <c r="BR174" s="201">
        <f t="shared" si="80"/>
        <v>327</v>
      </c>
      <c r="BS174" s="194">
        <f t="shared" si="107"/>
        <v>0.27711864406779663</v>
      </c>
      <c r="BT174" s="176">
        <f t="shared" si="81"/>
        <v>53780.743119266052</v>
      </c>
      <c r="BU174" s="176">
        <f t="shared" si="82"/>
        <v>2345942</v>
      </c>
      <c r="BV174" s="201">
        <f t="shared" si="82"/>
        <v>10</v>
      </c>
      <c r="BW174" s="194">
        <f t="shared" si="105"/>
        <v>8.4745762711864406E-3</v>
      </c>
      <c r="BX174" s="201">
        <f t="shared" si="83"/>
        <v>234594.2</v>
      </c>
      <c r="BY174" s="69"/>
    </row>
    <row r="175" spans="2:77" ht="13.5" customHeight="1">
      <c r="B175" s="283"/>
      <c r="C175" s="344"/>
      <c r="D175" s="49" t="s">
        <v>326</v>
      </c>
      <c r="E175" s="224">
        <v>9</v>
      </c>
      <c r="F175" s="212">
        <v>20782</v>
      </c>
      <c r="G175" s="209">
        <v>1</v>
      </c>
      <c r="H175" s="196">
        <f t="shared" si="84"/>
        <v>0.1111111111111111</v>
      </c>
      <c r="I175" s="212">
        <f t="shared" si="85"/>
        <v>20782</v>
      </c>
      <c r="J175" s="212">
        <v>0</v>
      </c>
      <c r="K175" s="209">
        <v>0</v>
      </c>
      <c r="L175" s="196">
        <f t="shared" si="86"/>
        <v>0</v>
      </c>
      <c r="M175" s="212" t="str">
        <f t="shared" si="87"/>
        <v>-</v>
      </c>
      <c r="N175" s="224">
        <v>25</v>
      </c>
      <c r="O175" s="212">
        <v>86975</v>
      </c>
      <c r="P175" s="209">
        <v>10</v>
      </c>
      <c r="Q175" s="196">
        <f t="shared" si="108"/>
        <v>0.4</v>
      </c>
      <c r="R175" s="212">
        <f t="shared" si="88"/>
        <v>8697.5</v>
      </c>
      <c r="S175" s="212">
        <v>0</v>
      </c>
      <c r="T175" s="209">
        <v>0</v>
      </c>
      <c r="U175" s="196">
        <f t="shared" si="106"/>
        <v>0</v>
      </c>
      <c r="V175" s="209" t="str">
        <f t="shared" si="89"/>
        <v>-</v>
      </c>
      <c r="W175" s="224">
        <v>3028</v>
      </c>
      <c r="X175" s="212">
        <v>43162680</v>
      </c>
      <c r="Y175" s="209">
        <v>596</v>
      </c>
      <c r="Z175" s="196">
        <f t="shared" si="109"/>
        <v>0.19682959048877147</v>
      </c>
      <c r="AA175" s="212">
        <f t="shared" si="90"/>
        <v>72420.604026845642</v>
      </c>
      <c r="AB175" s="212">
        <v>7048020</v>
      </c>
      <c r="AC175" s="209">
        <v>24</v>
      </c>
      <c r="AD175" s="196">
        <f t="shared" si="91"/>
        <v>7.9260237780713338E-3</v>
      </c>
      <c r="AE175" s="212">
        <f t="shared" si="92"/>
        <v>293667.5</v>
      </c>
      <c r="AF175" s="224">
        <v>2290</v>
      </c>
      <c r="AG175" s="212">
        <v>40477457</v>
      </c>
      <c r="AH175" s="209">
        <v>666</v>
      </c>
      <c r="AI175" s="196">
        <f t="shared" si="110"/>
        <v>0.29082969432314409</v>
      </c>
      <c r="AJ175" s="212">
        <f t="shared" si="93"/>
        <v>60776.962462462463</v>
      </c>
      <c r="AK175" s="212">
        <v>12882785</v>
      </c>
      <c r="AL175" s="209">
        <v>41</v>
      </c>
      <c r="AM175" s="196">
        <f t="shared" si="94"/>
        <v>1.7903930131004366E-2</v>
      </c>
      <c r="AN175" s="209">
        <f t="shared" si="95"/>
        <v>314214.26829268294</v>
      </c>
      <c r="AO175" s="224">
        <v>1507</v>
      </c>
      <c r="AP175" s="212">
        <v>23072533</v>
      </c>
      <c r="AQ175" s="209">
        <v>455</v>
      </c>
      <c r="AR175" s="196">
        <f t="shared" si="111"/>
        <v>0.30192435301924353</v>
      </c>
      <c r="AS175" s="212">
        <f t="shared" si="96"/>
        <v>50708.863736263738</v>
      </c>
      <c r="AT175" s="212">
        <v>17947366</v>
      </c>
      <c r="AU175" s="209">
        <v>43</v>
      </c>
      <c r="AV175" s="196">
        <f t="shared" si="97"/>
        <v>2.8533510285335104E-2</v>
      </c>
      <c r="AW175" s="212">
        <f t="shared" si="98"/>
        <v>417380.60465116281</v>
      </c>
      <c r="AX175" s="224">
        <v>753</v>
      </c>
      <c r="AY175" s="212">
        <v>12671398</v>
      </c>
      <c r="AZ175" s="209">
        <v>224</v>
      </c>
      <c r="BA175" s="196">
        <f t="shared" si="112"/>
        <v>0.29747675962815406</v>
      </c>
      <c r="BB175" s="212">
        <f t="shared" si="99"/>
        <v>56568.741071428572</v>
      </c>
      <c r="BC175" s="212">
        <v>15590041</v>
      </c>
      <c r="BD175" s="209">
        <v>30</v>
      </c>
      <c r="BE175" s="196">
        <f t="shared" si="100"/>
        <v>3.9840637450199202E-2</v>
      </c>
      <c r="BF175" s="209">
        <f t="shared" si="101"/>
        <v>519668.03333333333</v>
      </c>
      <c r="BG175" s="224">
        <v>247</v>
      </c>
      <c r="BH175" s="212">
        <v>2190502</v>
      </c>
      <c r="BI175" s="209">
        <v>72</v>
      </c>
      <c r="BJ175" s="196">
        <f t="shared" si="113"/>
        <v>0.291497975708502</v>
      </c>
      <c r="BK175" s="212">
        <f t="shared" si="102"/>
        <v>30423.638888888891</v>
      </c>
      <c r="BL175" s="212">
        <v>5605364</v>
      </c>
      <c r="BM175" s="209">
        <v>18</v>
      </c>
      <c r="BN175" s="196">
        <f t="shared" si="103"/>
        <v>7.28744939271255E-2</v>
      </c>
      <c r="BO175" s="212">
        <f t="shared" si="104"/>
        <v>311409.11111111112</v>
      </c>
      <c r="BP175" s="224">
        <f t="shared" si="80"/>
        <v>7859</v>
      </c>
      <c r="BQ175" s="212">
        <f t="shared" si="80"/>
        <v>121682327</v>
      </c>
      <c r="BR175" s="209">
        <f t="shared" si="80"/>
        <v>2024</v>
      </c>
      <c r="BS175" s="196">
        <f t="shared" si="107"/>
        <v>0.25753912711540911</v>
      </c>
      <c r="BT175" s="212">
        <f t="shared" si="81"/>
        <v>60119.726778656128</v>
      </c>
      <c r="BU175" s="212">
        <f t="shared" si="82"/>
        <v>59073576</v>
      </c>
      <c r="BV175" s="209">
        <f t="shared" si="82"/>
        <v>156</v>
      </c>
      <c r="BW175" s="196">
        <f t="shared" si="105"/>
        <v>1.9849853670950504E-2</v>
      </c>
      <c r="BX175" s="209">
        <f t="shared" si="83"/>
        <v>378676.76923076925</v>
      </c>
      <c r="BY175" s="69"/>
    </row>
    <row r="176" spans="2:77" ht="13.5" customHeight="1">
      <c r="B176" s="284"/>
      <c r="C176" s="345"/>
      <c r="D176" s="53" t="s">
        <v>67</v>
      </c>
      <c r="E176" s="181">
        <v>12</v>
      </c>
      <c r="F176" s="182">
        <v>59657</v>
      </c>
      <c r="G176" s="218">
        <v>3</v>
      </c>
      <c r="H176" s="198">
        <f t="shared" si="84"/>
        <v>0.25</v>
      </c>
      <c r="I176" s="182">
        <f t="shared" si="85"/>
        <v>19885.666666666668</v>
      </c>
      <c r="J176" s="182">
        <v>0</v>
      </c>
      <c r="K176" s="218">
        <v>0</v>
      </c>
      <c r="L176" s="198">
        <f t="shared" si="86"/>
        <v>0</v>
      </c>
      <c r="M176" s="182" t="str">
        <f t="shared" si="87"/>
        <v>-</v>
      </c>
      <c r="N176" s="181">
        <v>27</v>
      </c>
      <c r="O176" s="182">
        <v>103316</v>
      </c>
      <c r="P176" s="218">
        <v>11</v>
      </c>
      <c r="Q176" s="198">
        <f t="shared" si="108"/>
        <v>0.40740740740740738</v>
      </c>
      <c r="R176" s="182">
        <f t="shared" si="88"/>
        <v>9392.363636363636</v>
      </c>
      <c r="S176" s="182">
        <v>0</v>
      </c>
      <c r="T176" s="218">
        <v>0</v>
      </c>
      <c r="U176" s="198">
        <f t="shared" si="106"/>
        <v>0</v>
      </c>
      <c r="V176" s="218" t="str">
        <f t="shared" si="89"/>
        <v>-</v>
      </c>
      <c r="W176" s="181">
        <v>3548</v>
      </c>
      <c r="X176" s="182">
        <v>48425345</v>
      </c>
      <c r="Y176" s="218">
        <v>710</v>
      </c>
      <c r="Z176" s="198">
        <f t="shared" si="109"/>
        <v>0.20011273957158962</v>
      </c>
      <c r="AA176" s="182">
        <f t="shared" si="90"/>
        <v>68204.711267605628</v>
      </c>
      <c r="AB176" s="182">
        <v>7062953</v>
      </c>
      <c r="AC176" s="218">
        <v>25</v>
      </c>
      <c r="AD176" s="198">
        <f t="shared" si="91"/>
        <v>7.0462232243517471E-3</v>
      </c>
      <c r="AE176" s="182">
        <f t="shared" si="92"/>
        <v>282518.12</v>
      </c>
      <c r="AF176" s="181">
        <v>2687</v>
      </c>
      <c r="AG176" s="182">
        <v>47393309</v>
      </c>
      <c r="AH176" s="218">
        <v>786</v>
      </c>
      <c r="AI176" s="198">
        <f t="shared" si="110"/>
        <v>0.2925195385187942</v>
      </c>
      <c r="AJ176" s="182">
        <f t="shared" si="93"/>
        <v>60296.830788804073</v>
      </c>
      <c r="AK176" s="182">
        <v>13713003</v>
      </c>
      <c r="AL176" s="218">
        <v>45</v>
      </c>
      <c r="AM176" s="198">
        <f t="shared" si="94"/>
        <v>1.6747301823595087E-2</v>
      </c>
      <c r="AN176" s="218">
        <f t="shared" si="95"/>
        <v>304733.40000000002</v>
      </c>
      <c r="AO176" s="181">
        <v>1698</v>
      </c>
      <c r="AP176" s="182">
        <v>27895701</v>
      </c>
      <c r="AQ176" s="218">
        <v>518</v>
      </c>
      <c r="AR176" s="198">
        <f t="shared" si="111"/>
        <v>0.30506478209658422</v>
      </c>
      <c r="AS176" s="182">
        <f t="shared" si="96"/>
        <v>53852.70463320463</v>
      </c>
      <c r="AT176" s="182">
        <v>18234018</v>
      </c>
      <c r="AU176" s="218">
        <v>45</v>
      </c>
      <c r="AV176" s="198">
        <f t="shared" si="97"/>
        <v>2.6501766784452298E-2</v>
      </c>
      <c r="AW176" s="182">
        <f t="shared" si="98"/>
        <v>405200.4</v>
      </c>
      <c r="AX176" s="181">
        <v>814</v>
      </c>
      <c r="AY176" s="182">
        <v>13200800</v>
      </c>
      <c r="AZ176" s="218">
        <v>251</v>
      </c>
      <c r="BA176" s="198">
        <f t="shared" si="112"/>
        <v>0.30835380835380838</v>
      </c>
      <c r="BB176" s="182">
        <f t="shared" si="99"/>
        <v>52592.828685258966</v>
      </c>
      <c r="BC176" s="182">
        <v>16281324</v>
      </c>
      <c r="BD176" s="218">
        <v>32</v>
      </c>
      <c r="BE176" s="198">
        <f t="shared" si="100"/>
        <v>3.9312039312039311E-2</v>
      </c>
      <c r="BF176" s="218">
        <f t="shared" si="101"/>
        <v>508791.375</v>
      </c>
      <c r="BG176" s="181">
        <v>253</v>
      </c>
      <c r="BH176" s="182">
        <v>2190502</v>
      </c>
      <c r="BI176" s="218">
        <v>72</v>
      </c>
      <c r="BJ176" s="198">
        <f t="shared" si="113"/>
        <v>0.28458498023715417</v>
      </c>
      <c r="BK176" s="182">
        <f t="shared" si="102"/>
        <v>30423.638888888891</v>
      </c>
      <c r="BL176" s="182">
        <v>6128220</v>
      </c>
      <c r="BM176" s="218">
        <v>19</v>
      </c>
      <c r="BN176" s="198">
        <f t="shared" si="103"/>
        <v>7.5098814229249009E-2</v>
      </c>
      <c r="BO176" s="182">
        <f t="shared" si="104"/>
        <v>322537.89473684208</v>
      </c>
      <c r="BP176" s="181">
        <f t="shared" si="80"/>
        <v>9039</v>
      </c>
      <c r="BQ176" s="182">
        <f t="shared" si="80"/>
        <v>139268630</v>
      </c>
      <c r="BR176" s="218">
        <f t="shared" si="80"/>
        <v>2351</v>
      </c>
      <c r="BS176" s="198">
        <f t="shared" si="107"/>
        <v>0.2600951432680606</v>
      </c>
      <c r="BT176" s="182">
        <f t="shared" si="81"/>
        <v>59238.039132284131</v>
      </c>
      <c r="BU176" s="182">
        <f t="shared" si="82"/>
        <v>61419518</v>
      </c>
      <c r="BV176" s="218">
        <f t="shared" si="82"/>
        <v>166</v>
      </c>
      <c r="BW176" s="198">
        <f t="shared" si="105"/>
        <v>1.8364863369841798E-2</v>
      </c>
      <c r="BX176" s="218">
        <f t="shared" si="83"/>
        <v>369997.09638554219</v>
      </c>
      <c r="BY176" s="69"/>
    </row>
    <row r="177" spans="2:77" ht="13.5" customHeight="1">
      <c r="B177" s="282">
        <v>58</v>
      </c>
      <c r="C177" s="343" t="s">
        <v>25</v>
      </c>
      <c r="D177" s="54" t="s">
        <v>329</v>
      </c>
      <c r="E177" s="175">
        <v>0</v>
      </c>
      <c r="F177" s="176">
        <v>0</v>
      </c>
      <c r="G177" s="201">
        <v>0</v>
      </c>
      <c r="H177" s="194" t="str">
        <f t="shared" si="84"/>
        <v>-</v>
      </c>
      <c r="I177" s="176" t="str">
        <f t="shared" si="85"/>
        <v>-</v>
      </c>
      <c r="J177" s="176">
        <v>0</v>
      </c>
      <c r="K177" s="201">
        <v>0</v>
      </c>
      <c r="L177" s="194" t="str">
        <f t="shared" si="86"/>
        <v>-</v>
      </c>
      <c r="M177" s="176" t="str">
        <f t="shared" si="87"/>
        <v>-</v>
      </c>
      <c r="N177" s="175">
        <v>4</v>
      </c>
      <c r="O177" s="176">
        <v>33126</v>
      </c>
      <c r="P177" s="201">
        <v>1</v>
      </c>
      <c r="Q177" s="194">
        <f t="shared" si="108"/>
        <v>0.25</v>
      </c>
      <c r="R177" s="176">
        <f t="shared" si="88"/>
        <v>33126</v>
      </c>
      <c r="S177" s="176">
        <v>0</v>
      </c>
      <c r="T177" s="201">
        <v>0</v>
      </c>
      <c r="U177" s="194">
        <f t="shared" si="106"/>
        <v>0</v>
      </c>
      <c r="V177" s="201" t="str">
        <f t="shared" si="89"/>
        <v>-</v>
      </c>
      <c r="W177" s="175">
        <v>863</v>
      </c>
      <c r="X177" s="176">
        <v>14448396</v>
      </c>
      <c r="Y177" s="201">
        <v>157</v>
      </c>
      <c r="Z177" s="194">
        <f t="shared" si="109"/>
        <v>0.18192352259559674</v>
      </c>
      <c r="AA177" s="176">
        <f t="shared" si="90"/>
        <v>92028</v>
      </c>
      <c r="AB177" s="176">
        <v>2194086</v>
      </c>
      <c r="AC177" s="201">
        <v>1</v>
      </c>
      <c r="AD177" s="194">
        <f t="shared" si="91"/>
        <v>1.1587485515643105E-3</v>
      </c>
      <c r="AE177" s="176">
        <f t="shared" si="92"/>
        <v>2194086</v>
      </c>
      <c r="AF177" s="175">
        <v>650</v>
      </c>
      <c r="AG177" s="176">
        <v>14290589</v>
      </c>
      <c r="AH177" s="201">
        <v>152</v>
      </c>
      <c r="AI177" s="194">
        <f t="shared" si="110"/>
        <v>0.23384615384615384</v>
      </c>
      <c r="AJ177" s="176">
        <f t="shared" si="93"/>
        <v>94017.03289473684</v>
      </c>
      <c r="AK177" s="176">
        <v>1426377</v>
      </c>
      <c r="AL177" s="201">
        <v>3</v>
      </c>
      <c r="AM177" s="194">
        <f t="shared" si="94"/>
        <v>4.6153846153846158E-3</v>
      </c>
      <c r="AN177" s="201">
        <f t="shared" si="95"/>
        <v>475459</v>
      </c>
      <c r="AO177" s="175">
        <v>276</v>
      </c>
      <c r="AP177" s="176">
        <v>7431156</v>
      </c>
      <c r="AQ177" s="201">
        <v>71</v>
      </c>
      <c r="AR177" s="194">
        <f t="shared" si="111"/>
        <v>0.25724637681159418</v>
      </c>
      <c r="AS177" s="176">
        <f t="shared" si="96"/>
        <v>104664.1690140845</v>
      </c>
      <c r="AT177" s="176">
        <v>226829</v>
      </c>
      <c r="AU177" s="201">
        <v>1</v>
      </c>
      <c r="AV177" s="194">
        <f t="shared" si="97"/>
        <v>3.6231884057971015E-3</v>
      </c>
      <c r="AW177" s="176">
        <f t="shared" si="98"/>
        <v>226829</v>
      </c>
      <c r="AX177" s="175">
        <v>76</v>
      </c>
      <c r="AY177" s="176">
        <v>732244</v>
      </c>
      <c r="AZ177" s="201">
        <v>19</v>
      </c>
      <c r="BA177" s="194">
        <f t="shared" si="112"/>
        <v>0.25</v>
      </c>
      <c r="BB177" s="176">
        <f t="shared" si="99"/>
        <v>38539.15789473684</v>
      </c>
      <c r="BC177" s="176">
        <v>1293207</v>
      </c>
      <c r="BD177" s="201">
        <v>2</v>
      </c>
      <c r="BE177" s="194">
        <f t="shared" si="100"/>
        <v>2.6315789473684209E-2</v>
      </c>
      <c r="BF177" s="201">
        <f t="shared" si="101"/>
        <v>646603.5</v>
      </c>
      <c r="BG177" s="175">
        <v>12</v>
      </c>
      <c r="BH177" s="176">
        <v>108645</v>
      </c>
      <c r="BI177" s="201">
        <v>4</v>
      </c>
      <c r="BJ177" s="194">
        <f t="shared" si="113"/>
        <v>0.33333333333333331</v>
      </c>
      <c r="BK177" s="176">
        <f t="shared" si="102"/>
        <v>27161.25</v>
      </c>
      <c r="BL177" s="176">
        <v>0</v>
      </c>
      <c r="BM177" s="201">
        <v>0</v>
      </c>
      <c r="BN177" s="194">
        <f t="shared" si="103"/>
        <v>0</v>
      </c>
      <c r="BO177" s="176" t="str">
        <f t="shared" si="104"/>
        <v>-</v>
      </c>
      <c r="BP177" s="175">
        <f t="shared" si="80"/>
        <v>1881</v>
      </c>
      <c r="BQ177" s="176">
        <f t="shared" si="80"/>
        <v>37044156</v>
      </c>
      <c r="BR177" s="201">
        <f t="shared" si="80"/>
        <v>404</v>
      </c>
      <c r="BS177" s="194">
        <f t="shared" si="107"/>
        <v>0.21477937267410951</v>
      </c>
      <c r="BT177" s="176">
        <f t="shared" si="81"/>
        <v>91693.455445544561</v>
      </c>
      <c r="BU177" s="176">
        <f t="shared" si="82"/>
        <v>5140499</v>
      </c>
      <c r="BV177" s="201">
        <f t="shared" si="82"/>
        <v>7</v>
      </c>
      <c r="BW177" s="194">
        <f t="shared" si="105"/>
        <v>3.721424774056353E-3</v>
      </c>
      <c r="BX177" s="201">
        <f t="shared" si="83"/>
        <v>734357</v>
      </c>
      <c r="BY177" s="69"/>
    </row>
    <row r="178" spans="2:77" ht="13.5" customHeight="1">
      <c r="B178" s="283"/>
      <c r="C178" s="344"/>
      <c r="D178" s="49" t="s">
        <v>326</v>
      </c>
      <c r="E178" s="224">
        <v>2</v>
      </c>
      <c r="F178" s="212">
        <v>0</v>
      </c>
      <c r="G178" s="209">
        <v>0</v>
      </c>
      <c r="H178" s="196">
        <f t="shared" si="84"/>
        <v>0</v>
      </c>
      <c r="I178" s="212" t="str">
        <f t="shared" si="85"/>
        <v>-</v>
      </c>
      <c r="J178" s="212">
        <v>0</v>
      </c>
      <c r="K178" s="209">
        <v>0</v>
      </c>
      <c r="L178" s="196">
        <f t="shared" si="86"/>
        <v>0</v>
      </c>
      <c r="M178" s="212" t="str">
        <f t="shared" si="87"/>
        <v>-</v>
      </c>
      <c r="N178" s="224">
        <v>23</v>
      </c>
      <c r="O178" s="212">
        <v>95255</v>
      </c>
      <c r="P178" s="209">
        <v>3</v>
      </c>
      <c r="Q178" s="196">
        <f t="shared" si="108"/>
        <v>0.13043478260869565</v>
      </c>
      <c r="R178" s="212">
        <f t="shared" si="88"/>
        <v>31751.666666666668</v>
      </c>
      <c r="S178" s="212">
        <v>0</v>
      </c>
      <c r="T178" s="209">
        <v>0</v>
      </c>
      <c r="U178" s="196">
        <f t="shared" si="106"/>
        <v>0</v>
      </c>
      <c r="V178" s="209" t="str">
        <f t="shared" si="89"/>
        <v>-</v>
      </c>
      <c r="W178" s="224">
        <v>3164</v>
      </c>
      <c r="X178" s="212">
        <v>50907628</v>
      </c>
      <c r="Y178" s="209">
        <v>535</v>
      </c>
      <c r="Z178" s="196">
        <f t="shared" si="109"/>
        <v>0.16908975979772439</v>
      </c>
      <c r="AA178" s="212">
        <f t="shared" si="90"/>
        <v>95154.444859813084</v>
      </c>
      <c r="AB178" s="212">
        <v>2879684</v>
      </c>
      <c r="AC178" s="209">
        <v>16</v>
      </c>
      <c r="AD178" s="196">
        <f t="shared" si="91"/>
        <v>5.0568900126422255E-3</v>
      </c>
      <c r="AE178" s="212">
        <f t="shared" si="92"/>
        <v>179980.25</v>
      </c>
      <c r="AF178" s="224">
        <v>2529</v>
      </c>
      <c r="AG178" s="212">
        <v>36423230</v>
      </c>
      <c r="AH178" s="209">
        <v>589</v>
      </c>
      <c r="AI178" s="196">
        <f t="shared" si="110"/>
        <v>0.23289837880585212</v>
      </c>
      <c r="AJ178" s="212">
        <f t="shared" si="93"/>
        <v>61839.100169779289</v>
      </c>
      <c r="AK178" s="212">
        <v>21765304</v>
      </c>
      <c r="AL178" s="209">
        <v>32</v>
      </c>
      <c r="AM178" s="196">
        <f t="shared" si="94"/>
        <v>1.2653222617635429E-2</v>
      </c>
      <c r="AN178" s="209">
        <f t="shared" si="95"/>
        <v>680165.75</v>
      </c>
      <c r="AO178" s="224">
        <v>1683</v>
      </c>
      <c r="AP178" s="212">
        <v>19510164</v>
      </c>
      <c r="AQ178" s="209">
        <v>418</v>
      </c>
      <c r="AR178" s="196">
        <f t="shared" si="111"/>
        <v>0.24836601307189543</v>
      </c>
      <c r="AS178" s="212">
        <f t="shared" si="96"/>
        <v>46675.033492822964</v>
      </c>
      <c r="AT178" s="212">
        <v>45276460</v>
      </c>
      <c r="AU178" s="209">
        <v>44</v>
      </c>
      <c r="AV178" s="196">
        <f t="shared" si="97"/>
        <v>2.6143790849673203E-2</v>
      </c>
      <c r="AW178" s="212">
        <f t="shared" si="98"/>
        <v>1029010.4545454546</v>
      </c>
      <c r="AX178" s="224">
        <v>846</v>
      </c>
      <c r="AY178" s="212">
        <v>9390542</v>
      </c>
      <c r="AZ178" s="209">
        <v>255</v>
      </c>
      <c r="BA178" s="196">
        <f t="shared" si="112"/>
        <v>0.30141843971631205</v>
      </c>
      <c r="BB178" s="212">
        <f t="shared" si="99"/>
        <v>36825.654901960785</v>
      </c>
      <c r="BC178" s="212">
        <v>17148532</v>
      </c>
      <c r="BD178" s="209">
        <v>38</v>
      </c>
      <c r="BE178" s="196">
        <f t="shared" si="100"/>
        <v>4.4917257683215132E-2</v>
      </c>
      <c r="BF178" s="209">
        <f t="shared" si="101"/>
        <v>451277.15789473685</v>
      </c>
      <c r="BG178" s="224">
        <v>284</v>
      </c>
      <c r="BH178" s="212">
        <v>2186040</v>
      </c>
      <c r="BI178" s="209">
        <v>70</v>
      </c>
      <c r="BJ178" s="196">
        <f t="shared" si="113"/>
        <v>0.24647887323943662</v>
      </c>
      <c r="BK178" s="212">
        <f t="shared" si="102"/>
        <v>31229.142857142859</v>
      </c>
      <c r="BL178" s="212">
        <v>1850145</v>
      </c>
      <c r="BM178" s="209">
        <v>9</v>
      </c>
      <c r="BN178" s="196">
        <f t="shared" si="103"/>
        <v>3.1690140845070422E-2</v>
      </c>
      <c r="BO178" s="212">
        <f t="shared" si="104"/>
        <v>205571.66666666666</v>
      </c>
      <c r="BP178" s="224">
        <f t="shared" si="80"/>
        <v>8531</v>
      </c>
      <c r="BQ178" s="212">
        <f t="shared" si="80"/>
        <v>118512859</v>
      </c>
      <c r="BR178" s="209">
        <f t="shared" si="80"/>
        <v>1870</v>
      </c>
      <c r="BS178" s="196">
        <f t="shared" si="107"/>
        <v>0.21920056265385066</v>
      </c>
      <c r="BT178" s="212">
        <f t="shared" si="81"/>
        <v>63375.860427807485</v>
      </c>
      <c r="BU178" s="212">
        <f t="shared" si="82"/>
        <v>88920125</v>
      </c>
      <c r="BV178" s="209">
        <f t="shared" si="82"/>
        <v>139</v>
      </c>
      <c r="BW178" s="196">
        <f t="shared" si="105"/>
        <v>1.6293517758762161E-2</v>
      </c>
      <c r="BX178" s="209">
        <f t="shared" si="83"/>
        <v>639713.12949640292</v>
      </c>
      <c r="BY178" s="69"/>
    </row>
    <row r="179" spans="2:77" ht="13.5" customHeight="1">
      <c r="B179" s="284"/>
      <c r="C179" s="345"/>
      <c r="D179" s="53" t="s">
        <v>67</v>
      </c>
      <c r="E179" s="181">
        <v>2</v>
      </c>
      <c r="F179" s="182">
        <v>0</v>
      </c>
      <c r="G179" s="218">
        <v>0</v>
      </c>
      <c r="H179" s="198">
        <f t="shared" si="84"/>
        <v>0</v>
      </c>
      <c r="I179" s="182" t="str">
        <f t="shared" si="85"/>
        <v>-</v>
      </c>
      <c r="J179" s="182">
        <v>0</v>
      </c>
      <c r="K179" s="218">
        <v>0</v>
      </c>
      <c r="L179" s="198">
        <f t="shared" si="86"/>
        <v>0</v>
      </c>
      <c r="M179" s="182" t="str">
        <f t="shared" si="87"/>
        <v>-</v>
      </c>
      <c r="N179" s="181">
        <v>27</v>
      </c>
      <c r="O179" s="182">
        <v>128381</v>
      </c>
      <c r="P179" s="218">
        <v>4</v>
      </c>
      <c r="Q179" s="198">
        <f t="shared" si="108"/>
        <v>0.14814814814814814</v>
      </c>
      <c r="R179" s="182">
        <f t="shared" si="88"/>
        <v>32095.25</v>
      </c>
      <c r="S179" s="182">
        <v>0</v>
      </c>
      <c r="T179" s="218">
        <v>0</v>
      </c>
      <c r="U179" s="198">
        <f t="shared" si="106"/>
        <v>0</v>
      </c>
      <c r="V179" s="218" t="str">
        <f t="shared" si="89"/>
        <v>-</v>
      </c>
      <c r="W179" s="181">
        <v>4027</v>
      </c>
      <c r="X179" s="182">
        <v>65356024</v>
      </c>
      <c r="Y179" s="218">
        <v>692</v>
      </c>
      <c r="Z179" s="198">
        <f t="shared" si="109"/>
        <v>0.17184007946362057</v>
      </c>
      <c r="AA179" s="182">
        <f t="shared" si="90"/>
        <v>94445.12138728323</v>
      </c>
      <c r="AB179" s="182">
        <v>5073770</v>
      </c>
      <c r="AC179" s="218">
        <v>17</v>
      </c>
      <c r="AD179" s="198">
        <f t="shared" si="91"/>
        <v>4.221504842314378E-3</v>
      </c>
      <c r="AE179" s="182">
        <f t="shared" si="92"/>
        <v>298457.0588235294</v>
      </c>
      <c r="AF179" s="181">
        <v>3179</v>
      </c>
      <c r="AG179" s="182">
        <v>50713819</v>
      </c>
      <c r="AH179" s="218">
        <v>741</v>
      </c>
      <c r="AI179" s="198">
        <f t="shared" si="110"/>
        <v>0.23309216734822272</v>
      </c>
      <c r="AJ179" s="182">
        <f t="shared" si="93"/>
        <v>68439.701754385969</v>
      </c>
      <c r="AK179" s="182">
        <v>23191681</v>
      </c>
      <c r="AL179" s="218">
        <v>35</v>
      </c>
      <c r="AM179" s="198">
        <f t="shared" si="94"/>
        <v>1.1009751494180559E-2</v>
      </c>
      <c r="AN179" s="218">
        <f t="shared" si="95"/>
        <v>662619.45714285714</v>
      </c>
      <c r="AO179" s="181">
        <v>1959</v>
      </c>
      <c r="AP179" s="182">
        <v>26941320</v>
      </c>
      <c r="AQ179" s="218">
        <v>489</v>
      </c>
      <c r="AR179" s="198">
        <f t="shared" si="111"/>
        <v>0.24961715160796324</v>
      </c>
      <c r="AS179" s="182">
        <f t="shared" si="96"/>
        <v>55094.723926380371</v>
      </c>
      <c r="AT179" s="182">
        <v>45503289</v>
      </c>
      <c r="AU179" s="218">
        <v>45</v>
      </c>
      <c r="AV179" s="198">
        <f t="shared" si="97"/>
        <v>2.2970903522205207E-2</v>
      </c>
      <c r="AW179" s="182">
        <f t="shared" si="98"/>
        <v>1011184.2</v>
      </c>
      <c r="AX179" s="181">
        <v>922</v>
      </c>
      <c r="AY179" s="182">
        <v>10122786</v>
      </c>
      <c r="AZ179" s="218">
        <v>274</v>
      </c>
      <c r="BA179" s="198">
        <f t="shared" si="112"/>
        <v>0.29718004338394793</v>
      </c>
      <c r="BB179" s="182">
        <f t="shared" si="99"/>
        <v>36944.474452554743</v>
      </c>
      <c r="BC179" s="182">
        <v>18441739</v>
      </c>
      <c r="BD179" s="218">
        <v>40</v>
      </c>
      <c r="BE179" s="198">
        <f t="shared" si="100"/>
        <v>4.3383947939262472E-2</v>
      </c>
      <c r="BF179" s="218">
        <f t="shared" si="101"/>
        <v>461043.47499999998</v>
      </c>
      <c r="BG179" s="181">
        <v>296</v>
      </c>
      <c r="BH179" s="182">
        <v>2294685</v>
      </c>
      <c r="BI179" s="218">
        <v>74</v>
      </c>
      <c r="BJ179" s="198">
        <f t="shared" si="113"/>
        <v>0.25</v>
      </c>
      <c r="BK179" s="182">
        <f t="shared" si="102"/>
        <v>31009.256756756757</v>
      </c>
      <c r="BL179" s="182">
        <v>1850145</v>
      </c>
      <c r="BM179" s="218">
        <v>9</v>
      </c>
      <c r="BN179" s="198">
        <f t="shared" si="103"/>
        <v>3.0405405405405407E-2</v>
      </c>
      <c r="BO179" s="182">
        <f t="shared" si="104"/>
        <v>205571.66666666666</v>
      </c>
      <c r="BP179" s="181">
        <f t="shared" si="80"/>
        <v>10412</v>
      </c>
      <c r="BQ179" s="182">
        <f t="shared" si="80"/>
        <v>155557015</v>
      </c>
      <c r="BR179" s="218">
        <f t="shared" si="80"/>
        <v>2274</v>
      </c>
      <c r="BS179" s="198">
        <f t="shared" si="107"/>
        <v>0.2184018440261237</v>
      </c>
      <c r="BT179" s="182">
        <f t="shared" si="81"/>
        <v>68406.778803869835</v>
      </c>
      <c r="BU179" s="182">
        <f t="shared" si="82"/>
        <v>94060624</v>
      </c>
      <c r="BV179" s="218">
        <f t="shared" si="82"/>
        <v>146</v>
      </c>
      <c r="BW179" s="198">
        <f t="shared" si="105"/>
        <v>1.4022281982328083E-2</v>
      </c>
      <c r="BX179" s="218">
        <f t="shared" si="83"/>
        <v>644250.84931506845</v>
      </c>
      <c r="BY179" s="69"/>
    </row>
    <row r="180" spans="2:77" ht="13.5" customHeight="1">
      <c r="B180" s="282">
        <v>59</v>
      </c>
      <c r="C180" s="343" t="s">
        <v>20</v>
      </c>
      <c r="D180" s="54" t="s">
        <v>329</v>
      </c>
      <c r="E180" s="175">
        <v>6</v>
      </c>
      <c r="F180" s="176">
        <v>31892</v>
      </c>
      <c r="G180" s="201">
        <v>2</v>
      </c>
      <c r="H180" s="194">
        <f t="shared" si="84"/>
        <v>0.33333333333333331</v>
      </c>
      <c r="I180" s="176">
        <f t="shared" si="85"/>
        <v>15946</v>
      </c>
      <c r="J180" s="176">
        <v>0</v>
      </c>
      <c r="K180" s="201">
        <v>0</v>
      </c>
      <c r="L180" s="194">
        <f t="shared" si="86"/>
        <v>0</v>
      </c>
      <c r="M180" s="176" t="str">
        <f t="shared" si="87"/>
        <v>-</v>
      </c>
      <c r="N180" s="175">
        <v>5</v>
      </c>
      <c r="O180" s="176">
        <v>324448</v>
      </c>
      <c r="P180" s="201">
        <v>2</v>
      </c>
      <c r="Q180" s="194">
        <f t="shared" si="108"/>
        <v>0.4</v>
      </c>
      <c r="R180" s="176">
        <f t="shared" si="88"/>
        <v>162224</v>
      </c>
      <c r="S180" s="176">
        <v>0</v>
      </c>
      <c r="T180" s="201">
        <v>0</v>
      </c>
      <c r="U180" s="194">
        <f t="shared" si="106"/>
        <v>0</v>
      </c>
      <c r="V180" s="201" t="str">
        <f t="shared" si="89"/>
        <v>-</v>
      </c>
      <c r="W180" s="175">
        <v>4490</v>
      </c>
      <c r="X180" s="176">
        <v>43998573</v>
      </c>
      <c r="Y180" s="201">
        <v>870</v>
      </c>
      <c r="Z180" s="194">
        <f t="shared" si="109"/>
        <v>0.19376391982182628</v>
      </c>
      <c r="AA180" s="176">
        <f t="shared" si="90"/>
        <v>50573.072413793103</v>
      </c>
      <c r="AB180" s="176">
        <v>5623275</v>
      </c>
      <c r="AC180" s="201">
        <v>18</v>
      </c>
      <c r="AD180" s="194">
        <f t="shared" si="91"/>
        <v>4.0089086859688193E-3</v>
      </c>
      <c r="AE180" s="176">
        <f t="shared" si="92"/>
        <v>312404.16666666669</v>
      </c>
      <c r="AF180" s="175">
        <v>3568</v>
      </c>
      <c r="AG180" s="176">
        <v>51816067</v>
      </c>
      <c r="AH180" s="201">
        <v>919</v>
      </c>
      <c r="AI180" s="194">
        <f t="shared" si="110"/>
        <v>0.25756726457399104</v>
      </c>
      <c r="AJ180" s="176">
        <f t="shared" si="93"/>
        <v>56383.097932535362</v>
      </c>
      <c r="AK180" s="176">
        <v>7788625</v>
      </c>
      <c r="AL180" s="201">
        <v>40</v>
      </c>
      <c r="AM180" s="194">
        <f t="shared" si="94"/>
        <v>1.1210762331838564E-2</v>
      </c>
      <c r="AN180" s="201">
        <f t="shared" si="95"/>
        <v>194715.625</v>
      </c>
      <c r="AO180" s="175">
        <v>1688</v>
      </c>
      <c r="AP180" s="176">
        <v>26932965</v>
      </c>
      <c r="AQ180" s="201">
        <v>506</v>
      </c>
      <c r="AR180" s="194">
        <f t="shared" si="111"/>
        <v>0.29976303317535546</v>
      </c>
      <c r="AS180" s="176">
        <f t="shared" si="96"/>
        <v>53227.203557312256</v>
      </c>
      <c r="AT180" s="176">
        <v>9931182</v>
      </c>
      <c r="AU180" s="201">
        <v>41</v>
      </c>
      <c r="AV180" s="194">
        <f t="shared" si="97"/>
        <v>2.4289099526066352E-2</v>
      </c>
      <c r="AW180" s="176">
        <f t="shared" si="98"/>
        <v>242223.95121951221</v>
      </c>
      <c r="AX180" s="175">
        <v>480</v>
      </c>
      <c r="AY180" s="176">
        <v>5048206</v>
      </c>
      <c r="AZ180" s="201">
        <v>149</v>
      </c>
      <c r="BA180" s="194">
        <f t="shared" si="112"/>
        <v>0.31041666666666667</v>
      </c>
      <c r="BB180" s="176">
        <f t="shared" si="99"/>
        <v>33880.577181208057</v>
      </c>
      <c r="BC180" s="176">
        <v>3515072</v>
      </c>
      <c r="BD180" s="201">
        <v>14</v>
      </c>
      <c r="BE180" s="194">
        <f t="shared" si="100"/>
        <v>2.9166666666666667E-2</v>
      </c>
      <c r="BF180" s="201">
        <f t="shared" si="101"/>
        <v>251076.57142857142</v>
      </c>
      <c r="BG180" s="175">
        <v>62</v>
      </c>
      <c r="BH180" s="176">
        <v>425565</v>
      </c>
      <c r="BI180" s="201">
        <v>24</v>
      </c>
      <c r="BJ180" s="194">
        <f t="shared" si="113"/>
        <v>0.38709677419354838</v>
      </c>
      <c r="BK180" s="176">
        <f t="shared" si="102"/>
        <v>17731.875</v>
      </c>
      <c r="BL180" s="176">
        <v>20093</v>
      </c>
      <c r="BM180" s="201">
        <v>1</v>
      </c>
      <c r="BN180" s="194">
        <f t="shared" si="103"/>
        <v>1.6129032258064516E-2</v>
      </c>
      <c r="BO180" s="176">
        <f t="shared" si="104"/>
        <v>20093</v>
      </c>
      <c r="BP180" s="175">
        <f t="shared" si="80"/>
        <v>10299</v>
      </c>
      <c r="BQ180" s="176">
        <f t="shared" si="80"/>
        <v>128577716</v>
      </c>
      <c r="BR180" s="201">
        <f t="shared" si="80"/>
        <v>2472</v>
      </c>
      <c r="BS180" s="194">
        <f t="shared" si="107"/>
        <v>0.24002330323332363</v>
      </c>
      <c r="BT180" s="176">
        <f t="shared" si="81"/>
        <v>52013.63915857605</v>
      </c>
      <c r="BU180" s="176">
        <f t="shared" si="82"/>
        <v>26878247</v>
      </c>
      <c r="BV180" s="201">
        <f t="shared" si="82"/>
        <v>114</v>
      </c>
      <c r="BW180" s="194">
        <f t="shared" si="105"/>
        <v>1.1069035828721235E-2</v>
      </c>
      <c r="BX180" s="201">
        <f t="shared" si="83"/>
        <v>235774.09649122806</v>
      </c>
      <c r="BY180" s="69"/>
    </row>
    <row r="181" spans="2:77" ht="13.5" customHeight="1">
      <c r="B181" s="283"/>
      <c r="C181" s="344"/>
      <c r="D181" s="49" t="s">
        <v>326</v>
      </c>
      <c r="E181" s="224">
        <v>33</v>
      </c>
      <c r="F181" s="212">
        <v>187898</v>
      </c>
      <c r="G181" s="209">
        <v>7</v>
      </c>
      <c r="H181" s="196">
        <f t="shared" si="84"/>
        <v>0.21212121212121213</v>
      </c>
      <c r="I181" s="212">
        <f t="shared" si="85"/>
        <v>26842.571428571428</v>
      </c>
      <c r="J181" s="212">
        <v>1173</v>
      </c>
      <c r="K181" s="209">
        <v>1</v>
      </c>
      <c r="L181" s="196">
        <f t="shared" si="86"/>
        <v>3.0303030303030304E-2</v>
      </c>
      <c r="M181" s="212">
        <f t="shared" si="87"/>
        <v>1173</v>
      </c>
      <c r="N181" s="224">
        <v>74</v>
      </c>
      <c r="O181" s="212">
        <v>990993</v>
      </c>
      <c r="P181" s="209">
        <v>31</v>
      </c>
      <c r="Q181" s="196">
        <f t="shared" si="108"/>
        <v>0.41891891891891891</v>
      </c>
      <c r="R181" s="212">
        <f t="shared" si="88"/>
        <v>31967.516129032258</v>
      </c>
      <c r="S181" s="212">
        <v>179083</v>
      </c>
      <c r="T181" s="209">
        <v>2</v>
      </c>
      <c r="U181" s="196">
        <f t="shared" si="106"/>
        <v>2.7027027027027029E-2</v>
      </c>
      <c r="V181" s="209">
        <f t="shared" si="89"/>
        <v>89541.5</v>
      </c>
      <c r="W181" s="224">
        <v>25095</v>
      </c>
      <c r="X181" s="212">
        <v>329446178</v>
      </c>
      <c r="Y181" s="209">
        <v>4946</v>
      </c>
      <c r="Z181" s="196">
        <f t="shared" si="109"/>
        <v>0.19709105399481969</v>
      </c>
      <c r="AA181" s="212">
        <f t="shared" si="90"/>
        <v>66608.608572583908</v>
      </c>
      <c r="AB181" s="212">
        <v>51512805</v>
      </c>
      <c r="AC181" s="209">
        <v>235</v>
      </c>
      <c r="AD181" s="196">
        <f t="shared" si="91"/>
        <v>9.3644152221558086E-3</v>
      </c>
      <c r="AE181" s="212">
        <f t="shared" si="92"/>
        <v>219203.42553191489</v>
      </c>
      <c r="AF181" s="224">
        <v>20300</v>
      </c>
      <c r="AG181" s="212">
        <v>363471030</v>
      </c>
      <c r="AH181" s="209">
        <v>5340</v>
      </c>
      <c r="AI181" s="196">
        <f t="shared" si="110"/>
        <v>0.26305418719211821</v>
      </c>
      <c r="AJ181" s="212">
        <f t="shared" si="93"/>
        <v>68065.735955056181</v>
      </c>
      <c r="AK181" s="212">
        <v>106179587</v>
      </c>
      <c r="AL181" s="209">
        <v>357</v>
      </c>
      <c r="AM181" s="196">
        <f t="shared" si="94"/>
        <v>1.7586206896551725E-2</v>
      </c>
      <c r="AN181" s="209">
        <f t="shared" si="95"/>
        <v>297421.81232492998</v>
      </c>
      <c r="AO181" s="224">
        <v>12752</v>
      </c>
      <c r="AP181" s="212">
        <v>195434411</v>
      </c>
      <c r="AQ181" s="209">
        <v>3792</v>
      </c>
      <c r="AR181" s="196">
        <f t="shared" si="111"/>
        <v>0.29736511919698871</v>
      </c>
      <c r="AS181" s="212">
        <f t="shared" si="96"/>
        <v>51538.610495780587</v>
      </c>
      <c r="AT181" s="212">
        <v>149379469</v>
      </c>
      <c r="AU181" s="209">
        <v>408</v>
      </c>
      <c r="AV181" s="196">
        <f t="shared" si="97"/>
        <v>3.1994981179422836E-2</v>
      </c>
      <c r="AW181" s="212">
        <f t="shared" si="98"/>
        <v>366126.14950980392</v>
      </c>
      <c r="AX181" s="224">
        <v>5693</v>
      </c>
      <c r="AY181" s="212">
        <v>74643934</v>
      </c>
      <c r="AZ181" s="209">
        <v>1754</v>
      </c>
      <c r="BA181" s="196">
        <f t="shared" si="112"/>
        <v>0.30809766379764625</v>
      </c>
      <c r="BB181" s="212">
        <f t="shared" si="99"/>
        <v>42556.404789053595</v>
      </c>
      <c r="BC181" s="212">
        <v>117569256</v>
      </c>
      <c r="BD181" s="209">
        <v>261</v>
      </c>
      <c r="BE181" s="196">
        <f t="shared" si="100"/>
        <v>4.5845775513788864E-2</v>
      </c>
      <c r="BF181" s="209">
        <f t="shared" si="101"/>
        <v>450456.91954022989</v>
      </c>
      <c r="BG181" s="224">
        <v>1633</v>
      </c>
      <c r="BH181" s="212">
        <v>18498418</v>
      </c>
      <c r="BI181" s="209">
        <v>456</v>
      </c>
      <c r="BJ181" s="196">
        <f t="shared" si="113"/>
        <v>0.27924066135946113</v>
      </c>
      <c r="BK181" s="212">
        <f t="shared" si="102"/>
        <v>40566.706140350878</v>
      </c>
      <c r="BL181" s="212">
        <v>27233757</v>
      </c>
      <c r="BM181" s="209">
        <v>80</v>
      </c>
      <c r="BN181" s="196">
        <f t="shared" si="103"/>
        <v>4.8989589712186157E-2</v>
      </c>
      <c r="BO181" s="212">
        <f t="shared" si="104"/>
        <v>340421.96250000002</v>
      </c>
      <c r="BP181" s="224">
        <f t="shared" si="80"/>
        <v>65580</v>
      </c>
      <c r="BQ181" s="212">
        <f t="shared" si="80"/>
        <v>982672862</v>
      </c>
      <c r="BR181" s="209">
        <f t="shared" si="80"/>
        <v>16326</v>
      </c>
      <c r="BS181" s="196">
        <f t="shared" si="107"/>
        <v>0.24894784995425434</v>
      </c>
      <c r="BT181" s="212">
        <f t="shared" si="81"/>
        <v>60190.668994242311</v>
      </c>
      <c r="BU181" s="212">
        <f t="shared" si="82"/>
        <v>452055130</v>
      </c>
      <c r="BV181" s="209">
        <f t="shared" si="82"/>
        <v>1344</v>
      </c>
      <c r="BW181" s="196">
        <f t="shared" si="105"/>
        <v>2.0494053064958828E-2</v>
      </c>
      <c r="BX181" s="209">
        <f t="shared" si="83"/>
        <v>336350.54315476189</v>
      </c>
      <c r="BY181" s="69"/>
    </row>
    <row r="182" spans="2:77" ht="13.5" customHeight="1">
      <c r="B182" s="284"/>
      <c r="C182" s="345"/>
      <c r="D182" s="53" t="s">
        <v>67</v>
      </c>
      <c r="E182" s="181">
        <v>39</v>
      </c>
      <c r="F182" s="182">
        <v>219790</v>
      </c>
      <c r="G182" s="218">
        <v>9</v>
      </c>
      <c r="H182" s="198">
        <f t="shared" si="84"/>
        <v>0.23076923076923078</v>
      </c>
      <c r="I182" s="182">
        <f t="shared" si="85"/>
        <v>24421.111111111109</v>
      </c>
      <c r="J182" s="182">
        <v>1173</v>
      </c>
      <c r="K182" s="218">
        <v>1</v>
      </c>
      <c r="L182" s="198">
        <f t="shared" si="86"/>
        <v>2.564102564102564E-2</v>
      </c>
      <c r="M182" s="182">
        <f t="shared" si="87"/>
        <v>1173</v>
      </c>
      <c r="N182" s="181">
        <v>79</v>
      </c>
      <c r="O182" s="182">
        <v>1315441</v>
      </c>
      <c r="P182" s="218">
        <v>33</v>
      </c>
      <c r="Q182" s="198">
        <f t="shared" si="108"/>
        <v>0.41772151898734178</v>
      </c>
      <c r="R182" s="182">
        <f t="shared" si="88"/>
        <v>39861.848484848488</v>
      </c>
      <c r="S182" s="182">
        <v>179083</v>
      </c>
      <c r="T182" s="218">
        <v>2</v>
      </c>
      <c r="U182" s="198">
        <f t="shared" si="106"/>
        <v>2.5316455696202531E-2</v>
      </c>
      <c r="V182" s="218">
        <f t="shared" si="89"/>
        <v>89541.5</v>
      </c>
      <c r="W182" s="181">
        <v>29585</v>
      </c>
      <c r="X182" s="182">
        <v>373444751</v>
      </c>
      <c r="Y182" s="218">
        <v>5816</v>
      </c>
      <c r="Z182" s="198">
        <f t="shared" si="109"/>
        <v>0.19658610782491126</v>
      </c>
      <c r="AA182" s="182">
        <f t="shared" si="90"/>
        <v>64209.895288858323</v>
      </c>
      <c r="AB182" s="182">
        <v>57136080</v>
      </c>
      <c r="AC182" s="218">
        <v>253</v>
      </c>
      <c r="AD182" s="198">
        <f t="shared" si="91"/>
        <v>8.5516308940341394E-3</v>
      </c>
      <c r="AE182" s="182">
        <f t="shared" si="92"/>
        <v>225834.30830039526</v>
      </c>
      <c r="AF182" s="181">
        <v>23868</v>
      </c>
      <c r="AG182" s="182">
        <v>415287097</v>
      </c>
      <c r="AH182" s="218">
        <v>6259</v>
      </c>
      <c r="AI182" s="198">
        <f t="shared" si="110"/>
        <v>0.26223395341042399</v>
      </c>
      <c r="AJ182" s="182">
        <f t="shared" si="93"/>
        <v>66350.390957021882</v>
      </c>
      <c r="AK182" s="182">
        <v>113968212</v>
      </c>
      <c r="AL182" s="218">
        <v>397</v>
      </c>
      <c r="AM182" s="198">
        <f t="shared" si="94"/>
        <v>1.6633148986090161E-2</v>
      </c>
      <c r="AN182" s="218">
        <f t="shared" si="95"/>
        <v>287073.58186397987</v>
      </c>
      <c r="AO182" s="181">
        <v>14440</v>
      </c>
      <c r="AP182" s="182">
        <v>222367376</v>
      </c>
      <c r="AQ182" s="218">
        <v>4298</v>
      </c>
      <c r="AR182" s="198">
        <f t="shared" si="111"/>
        <v>0.29764542936288091</v>
      </c>
      <c r="AS182" s="182">
        <f t="shared" si="96"/>
        <v>51737.407166123776</v>
      </c>
      <c r="AT182" s="182">
        <v>159310651</v>
      </c>
      <c r="AU182" s="218">
        <v>449</v>
      </c>
      <c r="AV182" s="198">
        <f t="shared" si="97"/>
        <v>3.1094182825484765E-2</v>
      </c>
      <c r="AW182" s="182">
        <f t="shared" si="98"/>
        <v>354812.14031180402</v>
      </c>
      <c r="AX182" s="181">
        <v>6173</v>
      </c>
      <c r="AY182" s="182">
        <v>79692140</v>
      </c>
      <c r="AZ182" s="218">
        <v>1903</v>
      </c>
      <c r="BA182" s="198">
        <f t="shared" si="112"/>
        <v>0.30827798477239593</v>
      </c>
      <c r="BB182" s="182">
        <f t="shared" si="99"/>
        <v>41877.109826589593</v>
      </c>
      <c r="BC182" s="182">
        <v>121084328</v>
      </c>
      <c r="BD182" s="218">
        <v>275</v>
      </c>
      <c r="BE182" s="198">
        <f t="shared" si="100"/>
        <v>4.4548841730115016E-2</v>
      </c>
      <c r="BF182" s="218">
        <f t="shared" si="101"/>
        <v>440306.64727272728</v>
      </c>
      <c r="BG182" s="181">
        <v>1695</v>
      </c>
      <c r="BH182" s="182">
        <v>18923983</v>
      </c>
      <c r="BI182" s="218">
        <v>480</v>
      </c>
      <c r="BJ182" s="198">
        <f t="shared" si="113"/>
        <v>0.2831858407079646</v>
      </c>
      <c r="BK182" s="182">
        <f t="shared" si="102"/>
        <v>39424.964583333334</v>
      </c>
      <c r="BL182" s="182">
        <v>27253850</v>
      </c>
      <c r="BM182" s="218">
        <v>81</v>
      </c>
      <c r="BN182" s="198">
        <f t="shared" si="103"/>
        <v>4.7787610619469026E-2</v>
      </c>
      <c r="BO182" s="182">
        <f t="shared" si="104"/>
        <v>336467.2839506173</v>
      </c>
      <c r="BP182" s="181">
        <f t="shared" si="80"/>
        <v>75879</v>
      </c>
      <c r="BQ182" s="182">
        <f t="shared" si="80"/>
        <v>1111250578</v>
      </c>
      <c r="BR182" s="218">
        <f t="shared" si="80"/>
        <v>18798</v>
      </c>
      <c r="BS182" s="198">
        <f t="shared" si="107"/>
        <v>0.24773652789309294</v>
      </c>
      <c r="BT182" s="182">
        <f t="shared" si="81"/>
        <v>59115.362166187893</v>
      </c>
      <c r="BU182" s="182">
        <f t="shared" si="82"/>
        <v>478933377</v>
      </c>
      <c r="BV182" s="218">
        <f t="shared" si="82"/>
        <v>1458</v>
      </c>
      <c r="BW182" s="198">
        <f t="shared" si="105"/>
        <v>1.921480251452971E-2</v>
      </c>
      <c r="BX182" s="218">
        <f t="shared" si="83"/>
        <v>328486.54115226335</v>
      </c>
      <c r="BY182" s="69"/>
    </row>
    <row r="183" spans="2:77" ht="13.5" customHeight="1">
      <c r="B183" s="282">
        <v>60</v>
      </c>
      <c r="C183" s="343" t="s">
        <v>44</v>
      </c>
      <c r="D183" s="54" t="s">
        <v>329</v>
      </c>
      <c r="E183" s="175">
        <v>3</v>
      </c>
      <c r="F183" s="176">
        <v>17310</v>
      </c>
      <c r="G183" s="201">
        <v>1</v>
      </c>
      <c r="H183" s="194">
        <f t="shared" si="84"/>
        <v>0.33333333333333331</v>
      </c>
      <c r="I183" s="176">
        <f t="shared" si="85"/>
        <v>17310</v>
      </c>
      <c r="J183" s="176">
        <v>0</v>
      </c>
      <c r="K183" s="201">
        <v>0</v>
      </c>
      <c r="L183" s="194">
        <f t="shared" si="86"/>
        <v>0</v>
      </c>
      <c r="M183" s="176" t="str">
        <f t="shared" si="87"/>
        <v>-</v>
      </c>
      <c r="N183" s="175">
        <v>2</v>
      </c>
      <c r="O183" s="176">
        <v>0</v>
      </c>
      <c r="P183" s="201">
        <v>0</v>
      </c>
      <c r="Q183" s="194">
        <f t="shared" si="108"/>
        <v>0</v>
      </c>
      <c r="R183" s="176" t="str">
        <f t="shared" si="88"/>
        <v>-</v>
      </c>
      <c r="S183" s="176">
        <v>0</v>
      </c>
      <c r="T183" s="201">
        <v>0</v>
      </c>
      <c r="U183" s="194">
        <f t="shared" si="106"/>
        <v>0</v>
      </c>
      <c r="V183" s="201" t="str">
        <f t="shared" si="89"/>
        <v>-</v>
      </c>
      <c r="W183" s="175">
        <v>405</v>
      </c>
      <c r="X183" s="176">
        <v>4963089</v>
      </c>
      <c r="Y183" s="201">
        <v>70</v>
      </c>
      <c r="Z183" s="194">
        <f t="shared" si="109"/>
        <v>0.1728395061728395</v>
      </c>
      <c r="AA183" s="176">
        <f t="shared" si="90"/>
        <v>70901.271428571432</v>
      </c>
      <c r="AB183" s="176">
        <v>0</v>
      </c>
      <c r="AC183" s="201">
        <v>0</v>
      </c>
      <c r="AD183" s="194">
        <f t="shared" si="91"/>
        <v>0</v>
      </c>
      <c r="AE183" s="176" t="str">
        <f t="shared" si="92"/>
        <v>-</v>
      </c>
      <c r="AF183" s="175">
        <v>282</v>
      </c>
      <c r="AG183" s="176">
        <v>1559171</v>
      </c>
      <c r="AH183" s="201">
        <v>57</v>
      </c>
      <c r="AI183" s="194">
        <f t="shared" si="110"/>
        <v>0.20212765957446807</v>
      </c>
      <c r="AJ183" s="176">
        <f t="shared" si="93"/>
        <v>27353.877192982458</v>
      </c>
      <c r="AK183" s="176">
        <v>10921</v>
      </c>
      <c r="AL183" s="201">
        <v>3</v>
      </c>
      <c r="AM183" s="194">
        <f t="shared" si="94"/>
        <v>1.0638297872340425E-2</v>
      </c>
      <c r="AN183" s="201">
        <f t="shared" si="95"/>
        <v>3640.3333333333335</v>
      </c>
      <c r="AO183" s="175">
        <v>157</v>
      </c>
      <c r="AP183" s="176">
        <v>4317169</v>
      </c>
      <c r="AQ183" s="201">
        <v>36</v>
      </c>
      <c r="AR183" s="194">
        <f t="shared" si="111"/>
        <v>0.22929936305732485</v>
      </c>
      <c r="AS183" s="176">
        <f t="shared" si="96"/>
        <v>119921.36111111111</v>
      </c>
      <c r="AT183" s="176">
        <v>2984</v>
      </c>
      <c r="AU183" s="201">
        <v>1</v>
      </c>
      <c r="AV183" s="194">
        <f t="shared" si="97"/>
        <v>6.369426751592357E-3</v>
      </c>
      <c r="AW183" s="176">
        <f t="shared" si="98"/>
        <v>2984</v>
      </c>
      <c r="AX183" s="175">
        <v>38</v>
      </c>
      <c r="AY183" s="176">
        <v>65843</v>
      </c>
      <c r="AZ183" s="201">
        <v>5</v>
      </c>
      <c r="BA183" s="194">
        <f t="shared" si="112"/>
        <v>0.13157894736842105</v>
      </c>
      <c r="BB183" s="176">
        <f t="shared" si="99"/>
        <v>13168.6</v>
      </c>
      <c r="BC183" s="176">
        <v>0</v>
      </c>
      <c r="BD183" s="201">
        <v>0</v>
      </c>
      <c r="BE183" s="194">
        <f t="shared" si="100"/>
        <v>0</v>
      </c>
      <c r="BF183" s="201" t="str">
        <f t="shared" si="101"/>
        <v>-</v>
      </c>
      <c r="BG183" s="175">
        <v>9</v>
      </c>
      <c r="BH183" s="176">
        <v>202877</v>
      </c>
      <c r="BI183" s="201">
        <v>5</v>
      </c>
      <c r="BJ183" s="194">
        <f t="shared" si="113"/>
        <v>0.55555555555555558</v>
      </c>
      <c r="BK183" s="176">
        <f t="shared" si="102"/>
        <v>40575.4</v>
      </c>
      <c r="BL183" s="176">
        <v>438094</v>
      </c>
      <c r="BM183" s="201">
        <v>1</v>
      </c>
      <c r="BN183" s="194">
        <f t="shared" si="103"/>
        <v>0.1111111111111111</v>
      </c>
      <c r="BO183" s="176">
        <f t="shared" si="104"/>
        <v>438094</v>
      </c>
      <c r="BP183" s="175">
        <f t="shared" si="80"/>
        <v>896</v>
      </c>
      <c r="BQ183" s="176">
        <f t="shared" si="80"/>
        <v>11125459</v>
      </c>
      <c r="BR183" s="201">
        <f t="shared" si="80"/>
        <v>174</v>
      </c>
      <c r="BS183" s="194">
        <f t="shared" si="107"/>
        <v>0.19419642857142858</v>
      </c>
      <c r="BT183" s="176">
        <f t="shared" si="81"/>
        <v>63939.419540229886</v>
      </c>
      <c r="BU183" s="176">
        <f t="shared" si="82"/>
        <v>451999</v>
      </c>
      <c r="BV183" s="201">
        <f t="shared" si="82"/>
        <v>5</v>
      </c>
      <c r="BW183" s="194">
        <f t="shared" si="105"/>
        <v>5.580357142857143E-3</v>
      </c>
      <c r="BX183" s="201">
        <f t="shared" si="83"/>
        <v>90399.8</v>
      </c>
      <c r="BY183" s="69"/>
    </row>
    <row r="184" spans="2:77" ht="13.5" customHeight="1">
      <c r="B184" s="283"/>
      <c r="C184" s="344"/>
      <c r="D184" s="49" t="s">
        <v>326</v>
      </c>
      <c r="E184" s="224">
        <v>32</v>
      </c>
      <c r="F184" s="212">
        <v>181399</v>
      </c>
      <c r="G184" s="209">
        <v>7</v>
      </c>
      <c r="H184" s="196">
        <f t="shared" si="84"/>
        <v>0.21875</v>
      </c>
      <c r="I184" s="212">
        <f t="shared" si="85"/>
        <v>25914.142857142859</v>
      </c>
      <c r="J184" s="212">
        <v>0</v>
      </c>
      <c r="K184" s="209">
        <v>0</v>
      </c>
      <c r="L184" s="196">
        <f t="shared" si="86"/>
        <v>0</v>
      </c>
      <c r="M184" s="212" t="str">
        <f t="shared" si="87"/>
        <v>-</v>
      </c>
      <c r="N184" s="224">
        <v>27</v>
      </c>
      <c r="O184" s="212">
        <v>159605</v>
      </c>
      <c r="P184" s="209">
        <v>3</v>
      </c>
      <c r="Q184" s="196">
        <f t="shared" si="108"/>
        <v>0.1111111111111111</v>
      </c>
      <c r="R184" s="212">
        <f t="shared" si="88"/>
        <v>53201.666666666664</v>
      </c>
      <c r="S184" s="212">
        <v>213322</v>
      </c>
      <c r="T184" s="209">
        <v>1</v>
      </c>
      <c r="U184" s="196">
        <f t="shared" si="106"/>
        <v>3.7037037037037035E-2</v>
      </c>
      <c r="V184" s="209">
        <f t="shared" si="89"/>
        <v>213322</v>
      </c>
      <c r="W184" s="224">
        <v>3615</v>
      </c>
      <c r="X184" s="212">
        <v>37618254</v>
      </c>
      <c r="Y184" s="209">
        <v>597</v>
      </c>
      <c r="Z184" s="196">
        <f t="shared" si="109"/>
        <v>0.16514522821576763</v>
      </c>
      <c r="AA184" s="212">
        <f t="shared" si="90"/>
        <v>63012.150753768845</v>
      </c>
      <c r="AB184" s="212">
        <v>5242631</v>
      </c>
      <c r="AC184" s="209">
        <v>14</v>
      </c>
      <c r="AD184" s="196">
        <f t="shared" si="91"/>
        <v>3.8727524204702629E-3</v>
      </c>
      <c r="AE184" s="212">
        <f t="shared" si="92"/>
        <v>374473.64285714284</v>
      </c>
      <c r="AF184" s="224">
        <v>2885</v>
      </c>
      <c r="AG184" s="212">
        <v>46090786</v>
      </c>
      <c r="AH184" s="209">
        <v>638</v>
      </c>
      <c r="AI184" s="196">
        <f t="shared" si="110"/>
        <v>0.22114384748700172</v>
      </c>
      <c r="AJ184" s="212">
        <f t="shared" si="93"/>
        <v>72242.611285266452</v>
      </c>
      <c r="AK184" s="212">
        <v>9633671</v>
      </c>
      <c r="AL184" s="209">
        <v>22</v>
      </c>
      <c r="AM184" s="196">
        <f t="shared" si="94"/>
        <v>7.6256499133448875E-3</v>
      </c>
      <c r="AN184" s="209">
        <f t="shared" si="95"/>
        <v>437894.13636363635</v>
      </c>
      <c r="AO184" s="224">
        <v>1620</v>
      </c>
      <c r="AP184" s="212">
        <v>30263104</v>
      </c>
      <c r="AQ184" s="209">
        <v>408</v>
      </c>
      <c r="AR184" s="196">
        <f t="shared" si="111"/>
        <v>0.25185185185185183</v>
      </c>
      <c r="AS184" s="212">
        <f t="shared" si="96"/>
        <v>74174.274509803916</v>
      </c>
      <c r="AT184" s="212">
        <v>21479361</v>
      </c>
      <c r="AU184" s="209">
        <v>42</v>
      </c>
      <c r="AV184" s="196">
        <f t="shared" si="97"/>
        <v>2.5925925925925925E-2</v>
      </c>
      <c r="AW184" s="212">
        <f t="shared" si="98"/>
        <v>511413.35714285716</v>
      </c>
      <c r="AX184" s="224">
        <v>698</v>
      </c>
      <c r="AY184" s="212">
        <v>13091008</v>
      </c>
      <c r="AZ184" s="209">
        <v>175</v>
      </c>
      <c r="BA184" s="196">
        <f t="shared" si="112"/>
        <v>0.25071633237822349</v>
      </c>
      <c r="BB184" s="212">
        <f t="shared" si="99"/>
        <v>74805.759999999995</v>
      </c>
      <c r="BC184" s="212">
        <v>5744665</v>
      </c>
      <c r="BD184" s="209">
        <v>22</v>
      </c>
      <c r="BE184" s="196">
        <f t="shared" si="100"/>
        <v>3.151862464183381E-2</v>
      </c>
      <c r="BF184" s="209">
        <f t="shared" si="101"/>
        <v>261121.13636363635</v>
      </c>
      <c r="BG184" s="224">
        <v>233</v>
      </c>
      <c r="BH184" s="212">
        <v>1416888</v>
      </c>
      <c r="BI184" s="209">
        <v>55</v>
      </c>
      <c r="BJ184" s="196">
        <f t="shared" si="113"/>
        <v>0.23605150214592274</v>
      </c>
      <c r="BK184" s="212">
        <f t="shared" si="102"/>
        <v>25761.599999999999</v>
      </c>
      <c r="BL184" s="212">
        <v>5165206</v>
      </c>
      <c r="BM184" s="209">
        <v>8</v>
      </c>
      <c r="BN184" s="196">
        <f t="shared" si="103"/>
        <v>3.4334763948497854E-2</v>
      </c>
      <c r="BO184" s="212">
        <f t="shared" si="104"/>
        <v>645650.75</v>
      </c>
      <c r="BP184" s="224">
        <f t="shared" si="80"/>
        <v>9110</v>
      </c>
      <c r="BQ184" s="212">
        <f t="shared" si="80"/>
        <v>128821044</v>
      </c>
      <c r="BR184" s="209">
        <f t="shared" si="80"/>
        <v>1883</v>
      </c>
      <c r="BS184" s="196">
        <f t="shared" si="107"/>
        <v>0.20669593852908891</v>
      </c>
      <c r="BT184" s="212">
        <f t="shared" si="81"/>
        <v>68412.662772172072</v>
      </c>
      <c r="BU184" s="212">
        <f t="shared" si="82"/>
        <v>47478856</v>
      </c>
      <c r="BV184" s="209">
        <f t="shared" si="82"/>
        <v>109</v>
      </c>
      <c r="BW184" s="196">
        <f t="shared" si="105"/>
        <v>1.1964873765093304E-2</v>
      </c>
      <c r="BX184" s="209">
        <f t="shared" si="83"/>
        <v>435585.83486238529</v>
      </c>
      <c r="BY184" s="69"/>
    </row>
    <row r="185" spans="2:77" ht="13.5" customHeight="1">
      <c r="B185" s="284"/>
      <c r="C185" s="345"/>
      <c r="D185" s="45" t="s">
        <v>67</v>
      </c>
      <c r="E185" s="185">
        <v>35</v>
      </c>
      <c r="F185" s="183">
        <v>198709</v>
      </c>
      <c r="G185" s="189">
        <v>8</v>
      </c>
      <c r="H185" s="234">
        <f t="shared" si="84"/>
        <v>0.22857142857142856</v>
      </c>
      <c r="I185" s="183">
        <f t="shared" si="85"/>
        <v>24838.625</v>
      </c>
      <c r="J185" s="183">
        <v>0</v>
      </c>
      <c r="K185" s="189">
        <v>0</v>
      </c>
      <c r="L185" s="234">
        <f t="shared" si="86"/>
        <v>0</v>
      </c>
      <c r="M185" s="183" t="str">
        <f t="shared" si="87"/>
        <v>-</v>
      </c>
      <c r="N185" s="185">
        <v>29</v>
      </c>
      <c r="O185" s="183">
        <v>159605</v>
      </c>
      <c r="P185" s="189">
        <v>3</v>
      </c>
      <c r="Q185" s="234">
        <f t="shared" si="108"/>
        <v>0.10344827586206896</v>
      </c>
      <c r="R185" s="183">
        <f t="shared" si="88"/>
        <v>53201.666666666664</v>
      </c>
      <c r="S185" s="183">
        <v>213322</v>
      </c>
      <c r="T185" s="189">
        <v>1</v>
      </c>
      <c r="U185" s="234">
        <f t="shared" si="106"/>
        <v>3.4482758620689655E-2</v>
      </c>
      <c r="V185" s="189">
        <f t="shared" si="89"/>
        <v>213322</v>
      </c>
      <c r="W185" s="185">
        <v>4020</v>
      </c>
      <c r="X185" s="183">
        <v>42581343</v>
      </c>
      <c r="Y185" s="189">
        <v>667</v>
      </c>
      <c r="Z185" s="234">
        <f t="shared" si="109"/>
        <v>0.16592039800995026</v>
      </c>
      <c r="AA185" s="183">
        <f t="shared" si="90"/>
        <v>63840.094452773614</v>
      </c>
      <c r="AB185" s="183">
        <v>5242631</v>
      </c>
      <c r="AC185" s="189">
        <v>14</v>
      </c>
      <c r="AD185" s="234">
        <f t="shared" si="91"/>
        <v>3.482587064676617E-3</v>
      </c>
      <c r="AE185" s="183">
        <f t="shared" si="92"/>
        <v>374473.64285714284</v>
      </c>
      <c r="AF185" s="185">
        <v>3167</v>
      </c>
      <c r="AG185" s="183">
        <v>47649957</v>
      </c>
      <c r="AH185" s="189">
        <v>695</v>
      </c>
      <c r="AI185" s="234">
        <f t="shared" si="110"/>
        <v>0.21945058414903695</v>
      </c>
      <c r="AJ185" s="183">
        <f t="shared" si="93"/>
        <v>68561.0892086331</v>
      </c>
      <c r="AK185" s="183">
        <v>9644592</v>
      </c>
      <c r="AL185" s="189">
        <v>25</v>
      </c>
      <c r="AM185" s="234">
        <f t="shared" si="94"/>
        <v>7.8939059046416165E-3</v>
      </c>
      <c r="AN185" s="189">
        <f t="shared" si="95"/>
        <v>385783.68</v>
      </c>
      <c r="AO185" s="185">
        <v>1777</v>
      </c>
      <c r="AP185" s="183">
        <v>34580273</v>
      </c>
      <c r="AQ185" s="189">
        <v>444</v>
      </c>
      <c r="AR185" s="234">
        <f t="shared" si="111"/>
        <v>0.24985931344963422</v>
      </c>
      <c r="AS185" s="183">
        <f t="shared" si="96"/>
        <v>77883.497747747751</v>
      </c>
      <c r="AT185" s="183">
        <v>21482345</v>
      </c>
      <c r="AU185" s="189">
        <v>43</v>
      </c>
      <c r="AV185" s="234">
        <f t="shared" si="97"/>
        <v>2.4198086662915026E-2</v>
      </c>
      <c r="AW185" s="183">
        <f t="shared" si="98"/>
        <v>499589.41860465117</v>
      </c>
      <c r="AX185" s="185">
        <v>736</v>
      </c>
      <c r="AY185" s="183">
        <v>13156851</v>
      </c>
      <c r="AZ185" s="189">
        <v>180</v>
      </c>
      <c r="BA185" s="234">
        <f t="shared" si="112"/>
        <v>0.24456521739130435</v>
      </c>
      <c r="BB185" s="183">
        <f t="shared" si="99"/>
        <v>73093.616666666669</v>
      </c>
      <c r="BC185" s="183">
        <v>5744665</v>
      </c>
      <c r="BD185" s="189">
        <v>22</v>
      </c>
      <c r="BE185" s="234">
        <f t="shared" si="100"/>
        <v>2.9891304347826088E-2</v>
      </c>
      <c r="BF185" s="189">
        <f t="shared" si="101"/>
        <v>261121.13636363635</v>
      </c>
      <c r="BG185" s="185">
        <v>242</v>
      </c>
      <c r="BH185" s="183">
        <v>1619765</v>
      </c>
      <c r="BI185" s="189">
        <v>60</v>
      </c>
      <c r="BJ185" s="234">
        <f t="shared" si="113"/>
        <v>0.24793388429752067</v>
      </c>
      <c r="BK185" s="183">
        <f t="shared" si="102"/>
        <v>26996.083333333332</v>
      </c>
      <c r="BL185" s="183">
        <v>5603300</v>
      </c>
      <c r="BM185" s="189">
        <v>9</v>
      </c>
      <c r="BN185" s="234">
        <f t="shared" si="103"/>
        <v>3.71900826446281E-2</v>
      </c>
      <c r="BO185" s="183">
        <f t="shared" si="104"/>
        <v>622588.88888888888</v>
      </c>
      <c r="BP185" s="185">
        <f t="shared" si="80"/>
        <v>10006</v>
      </c>
      <c r="BQ185" s="183">
        <f t="shared" si="80"/>
        <v>139946503</v>
      </c>
      <c r="BR185" s="189">
        <f t="shared" si="80"/>
        <v>2057</v>
      </c>
      <c r="BS185" s="234">
        <f t="shared" si="107"/>
        <v>0.20557665400759545</v>
      </c>
      <c r="BT185" s="183">
        <f t="shared" si="81"/>
        <v>68034.27467185221</v>
      </c>
      <c r="BU185" s="183">
        <f t="shared" si="82"/>
        <v>47930855</v>
      </c>
      <c r="BV185" s="189">
        <f t="shared" si="82"/>
        <v>114</v>
      </c>
      <c r="BW185" s="234">
        <f t="shared" si="105"/>
        <v>1.1393164101539077E-2</v>
      </c>
      <c r="BX185" s="189">
        <f t="shared" si="83"/>
        <v>420446.09649122809</v>
      </c>
      <c r="BY185" s="69"/>
    </row>
    <row r="186" spans="2:77" ht="13.5" customHeight="1">
      <c r="B186" s="282">
        <v>61</v>
      </c>
      <c r="C186" s="343" t="s">
        <v>16</v>
      </c>
      <c r="D186" s="54" t="s">
        <v>329</v>
      </c>
      <c r="E186" s="175">
        <v>0</v>
      </c>
      <c r="F186" s="176">
        <v>0</v>
      </c>
      <c r="G186" s="201">
        <v>0</v>
      </c>
      <c r="H186" s="194" t="str">
        <f t="shared" si="84"/>
        <v>-</v>
      </c>
      <c r="I186" s="176" t="str">
        <f t="shared" si="85"/>
        <v>-</v>
      </c>
      <c r="J186" s="176">
        <v>0</v>
      </c>
      <c r="K186" s="201">
        <v>0</v>
      </c>
      <c r="L186" s="194" t="str">
        <f t="shared" si="86"/>
        <v>-</v>
      </c>
      <c r="M186" s="176" t="str">
        <f t="shared" si="87"/>
        <v>-</v>
      </c>
      <c r="N186" s="175">
        <v>0</v>
      </c>
      <c r="O186" s="176">
        <v>0</v>
      </c>
      <c r="P186" s="201">
        <v>0</v>
      </c>
      <c r="Q186" s="194" t="str">
        <f t="shared" si="108"/>
        <v>-</v>
      </c>
      <c r="R186" s="176" t="str">
        <f t="shared" si="88"/>
        <v>-</v>
      </c>
      <c r="S186" s="176">
        <v>0</v>
      </c>
      <c r="T186" s="201">
        <v>0</v>
      </c>
      <c r="U186" s="194" t="str">
        <f t="shared" si="106"/>
        <v>-</v>
      </c>
      <c r="V186" s="201" t="str">
        <f t="shared" si="89"/>
        <v>-</v>
      </c>
      <c r="W186" s="175">
        <v>506</v>
      </c>
      <c r="X186" s="176">
        <v>6198163</v>
      </c>
      <c r="Y186" s="201">
        <v>116</v>
      </c>
      <c r="Z186" s="194">
        <f t="shared" si="109"/>
        <v>0.22924901185770752</v>
      </c>
      <c r="AA186" s="176">
        <f t="shared" si="90"/>
        <v>53432.439655172413</v>
      </c>
      <c r="AB186" s="176">
        <v>105894</v>
      </c>
      <c r="AC186" s="201">
        <v>1</v>
      </c>
      <c r="AD186" s="194">
        <f t="shared" si="91"/>
        <v>1.976284584980237E-3</v>
      </c>
      <c r="AE186" s="176">
        <f t="shared" si="92"/>
        <v>105894</v>
      </c>
      <c r="AF186" s="175">
        <v>343</v>
      </c>
      <c r="AG186" s="176">
        <v>5987579</v>
      </c>
      <c r="AH186" s="201">
        <v>119</v>
      </c>
      <c r="AI186" s="194">
        <f t="shared" si="110"/>
        <v>0.34693877551020408</v>
      </c>
      <c r="AJ186" s="176">
        <f t="shared" si="93"/>
        <v>50315.789915966387</v>
      </c>
      <c r="AK186" s="176">
        <v>2000516</v>
      </c>
      <c r="AL186" s="201">
        <v>2</v>
      </c>
      <c r="AM186" s="194">
        <f t="shared" si="94"/>
        <v>5.8309037900874635E-3</v>
      </c>
      <c r="AN186" s="201">
        <f t="shared" si="95"/>
        <v>1000258</v>
      </c>
      <c r="AO186" s="175">
        <v>175</v>
      </c>
      <c r="AP186" s="176">
        <v>10720769</v>
      </c>
      <c r="AQ186" s="201">
        <v>70</v>
      </c>
      <c r="AR186" s="194">
        <f t="shared" si="111"/>
        <v>0.4</v>
      </c>
      <c r="AS186" s="176">
        <f t="shared" si="96"/>
        <v>153153.84285714285</v>
      </c>
      <c r="AT186" s="176">
        <v>4738</v>
      </c>
      <c r="AU186" s="201">
        <v>1</v>
      </c>
      <c r="AV186" s="194">
        <f t="shared" si="97"/>
        <v>5.7142857142857143E-3</v>
      </c>
      <c r="AW186" s="176">
        <f t="shared" si="98"/>
        <v>4738</v>
      </c>
      <c r="AX186" s="175">
        <v>48</v>
      </c>
      <c r="AY186" s="176">
        <v>1781256</v>
      </c>
      <c r="AZ186" s="201">
        <v>17</v>
      </c>
      <c r="BA186" s="194">
        <f t="shared" si="112"/>
        <v>0.35416666666666669</v>
      </c>
      <c r="BB186" s="176">
        <f t="shared" si="99"/>
        <v>104779.76470588235</v>
      </c>
      <c r="BC186" s="176">
        <v>99807</v>
      </c>
      <c r="BD186" s="201">
        <v>1</v>
      </c>
      <c r="BE186" s="194">
        <f t="shared" si="100"/>
        <v>2.0833333333333332E-2</v>
      </c>
      <c r="BF186" s="201">
        <f t="shared" si="101"/>
        <v>99807</v>
      </c>
      <c r="BG186" s="175">
        <v>10</v>
      </c>
      <c r="BH186" s="176">
        <v>38214</v>
      </c>
      <c r="BI186" s="201">
        <v>4</v>
      </c>
      <c r="BJ186" s="194">
        <f t="shared" si="113"/>
        <v>0.4</v>
      </c>
      <c r="BK186" s="176">
        <f t="shared" si="102"/>
        <v>9553.5</v>
      </c>
      <c r="BL186" s="176">
        <v>0</v>
      </c>
      <c r="BM186" s="201">
        <v>0</v>
      </c>
      <c r="BN186" s="194">
        <f t="shared" si="103"/>
        <v>0</v>
      </c>
      <c r="BO186" s="176" t="str">
        <f t="shared" si="104"/>
        <v>-</v>
      </c>
      <c r="BP186" s="175">
        <f t="shared" si="80"/>
        <v>1082</v>
      </c>
      <c r="BQ186" s="176">
        <f t="shared" si="80"/>
        <v>24725981</v>
      </c>
      <c r="BR186" s="201">
        <f t="shared" si="80"/>
        <v>326</v>
      </c>
      <c r="BS186" s="194">
        <f t="shared" si="107"/>
        <v>0.30129390018484287</v>
      </c>
      <c r="BT186" s="176">
        <f t="shared" si="81"/>
        <v>75846.567484662577</v>
      </c>
      <c r="BU186" s="176">
        <f t="shared" si="82"/>
        <v>2210955</v>
      </c>
      <c r="BV186" s="201">
        <f t="shared" si="82"/>
        <v>5</v>
      </c>
      <c r="BW186" s="194">
        <f t="shared" si="105"/>
        <v>4.6210720887245845E-3</v>
      </c>
      <c r="BX186" s="201">
        <f t="shared" si="83"/>
        <v>442191</v>
      </c>
      <c r="BY186" s="69"/>
    </row>
    <row r="187" spans="2:77" ht="13.5" customHeight="1">
      <c r="B187" s="283"/>
      <c r="C187" s="344"/>
      <c r="D187" s="49" t="s">
        <v>326</v>
      </c>
      <c r="E187" s="224">
        <v>2</v>
      </c>
      <c r="F187" s="212">
        <v>0</v>
      </c>
      <c r="G187" s="209">
        <v>0</v>
      </c>
      <c r="H187" s="196">
        <f t="shared" si="84"/>
        <v>0</v>
      </c>
      <c r="I187" s="212" t="str">
        <f t="shared" si="85"/>
        <v>-</v>
      </c>
      <c r="J187" s="212">
        <v>0</v>
      </c>
      <c r="K187" s="209">
        <v>0</v>
      </c>
      <c r="L187" s="196">
        <f t="shared" si="86"/>
        <v>0</v>
      </c>
      <c r="M187" s="212" t="str">
        <f t="shared" si="87"/>
        <v>-</v>
      </c>
      <c r="N187" s="224">
        <v>4</v>
      </c>
      <c r="O187" s="212">
        <v>146052</v>
      </c>
      <c r="P187" s="209">
        <v>2</v>
      </c>
      <c r="Q187" s="196">
        <f t="shared" si="108"/>
        <v>0.5</v>
      </c>
      <c r="R187" s="212">
        <f t="shared" si="88"/>
        <v>73026</v>
      </c>
      <c r="S187" s="212">
        <v>0</v>
      </c>
      <c r="T187" s="209">
        <v>0</v>
      </c>
      <c r="U187" s="196">
        <f t="shared" si="106"/>
        <v>0</v>
      </c>
      <c r="V187" s="209" t="str">
        <f t="shared" si="89"/>
        <v>-</v>
      </c>
      <c r="W187" s="224">
        <v>3035</v>
      </c>
      <c r="X187" s="212">
        <v>45949165</v>
      </c>
      <c r="Y187" s="209">
        <v>763</v>
      </c>
      <c r="Z187" s="196">
        <f t="shared" si="109"/>
        <v>0.25140032948929159</v>
      </c>
      <c r="AA187" s="212">
        <f t="shared" si="90"/>
        <v>60221.710353866314</v>
      </c>
      <c r="AB187" s="212">
        <v>12504946</v>
      </c>
      <c r="AC187" s="209">
        <v>40</v>
      </c>
      <c r="AD187" s="196">
        <f t="shared" si="91"/>
        <v>1.3179571663920923E-2</v>
      </c>
      <c r="AE187" s="212">
        <f t="shared" si="92"/>
        <v>312623.65000000002</v>
      </c>
      <c r="AF187" s="224">
        <v>2529</v>
      </c>
      <c r="AG187" s="212">
        <v>46684947</v>
      </c>
      <c r="AH187" s="209">
        <v>794</v>
      </c>
      <c r="AI187" s="196">
        <f t="shared" si="110"/>
        <v>0.31395808620007909</v>
      </c>
      <c r="AJ187" s="212">
        <f t="shared" si="93"/>
        <v>58797.162468513852</v>
      </c>
      <c r="AK187" s="212">
        <v>21430344</v>
      </c>
      <c r="AL187" s="209">
        <v>51</v>
      </c>
      <c r="AM187" s="196">
        <f t="shared" si="94"/>
        <v>2.0166073546856466E-2</v>
      </c>
      <c r="AN187" s="209">
        <f t="shared" si="95"/>
        <v>420202.82352941175</v>
      </c>
      <c r="AO187" s="224">
        <v>1397</v>
      </c>
      <c r="AP187" s="212">
        <v>32317622</v>
      </c>
      <c r="AQ187" s="209">
        <v>459</v>
      </c>
      <c r="AR187" s="196">
        <f t="shared" si="111"/>
        <v>0.3285612025769506</v>
      </c>
      <c r="AS187" s="212">
        <f t="shared" si="96"/>
        <v>70408.762527233121</v>
      </c>
      <c r="AT187" s="212">
        <v>24327900</v>
      </c>
      <c r="AU187" s="209">
        <v>62</v>
      </c>
      <c r="AV187" s="196">
        <f t="shared" si="97"/>
        <v>4.4380816034359338E-2</v>
      </c>
      <c r="AW187" s="212">
        <f t="shared" si="98"/>
        <v>392385.48387096776</v>
      </c>
      <c r="AX187" s="224">
        <v>534</v>
      </c>
      <c r="AY187" s="212">
        <v>6114569</v>
      </c>
      <c r="AZ187" s="209">
        <v>184</v>
      </c>
      <c r="BA187" s="196">
        <f t="shared" si="112"/>
        <v>0.34456928838951312</v>
      </c>
      <c r="BB187" s="212">
        <f t="shared" si="99"/>
        <v>33231.353260869568</v>
      </c>
      <c r="BC187" s="212">
        <v>15037897</v>
      </c>
      <c r="BD187" s="209">
        <v>27</v>
      </c>
      <c r="BE187" s="196">
        <f t="shared" si="100"/>
        <v>5.0561797752808987E-2</v>
      </c>
      <c r="BF187" s="209">
        <f t="shared" si="101"/>
        <v>556959.1481481482</v>
      </c>
      <c r="BG187" s="224">
        <v>182</v>
      </c>
      <c r="BH187" s="212">
        <v>1288970</v>
      </c>
      <c r="BI187" s="209">
        <v>49</v>
      </c>
      <c r="BJ187" s="196">
        <f t="shared" si="113"/>
        <v>0.26923076923076922</v>
      </c>
      <c r="BK187" s="212">
        <f t="shared" si="102"/>
        <v>26305.510204081631</v>
      </c>
      <c r="BL187" s="212">
        <v>6915298</v>
      </c>
      <c r="BM187" s="209">
        <v>20</v>
      </c>
      <c r="BN187" s="196">
        <f t="shared" si="103"/>
        <v>0.10989010989010989</v>
      </c>
      <c r="BO187" s="212">
        <f t="shared" si="104"/>
        <v>345764.9</v>
      </c>
      <c r="BP187" s="224">
        <f t="shared" si="80"/>
        <v>7683</v>
      </c>
      <c r="BQ187" s="212">
        <f t="shared" si="80"/>
        <v>132501325</v>
      </c>
      <c r="BR187" s="209">
        <f t="shared" si="80"/>
        <v>2251</v>
      </c>
      <c r="BS187" s="196">
        <f t="shared" si="107"/>
        <v>0.29298451125862296</v>
      </c>
      <c r="BT187" s="212">
        <f t="shared" si="81"/>
        <v>58863.316303864951</v>
      </c>
      <c r="BU187" s="212">
        <f t="shared" si="82"/>
        <v>80216385</v>
      </c>
      <c r="BV187" s="209">
        <f t="shared" si="82"/>
        <v>200</v>
      </c>
      <c r="BW187" s="196">
        <f t="shared" si="105"/>
        <v>2.6031498112716388E-2</v>
      </c>
      <c r="BX187" s="209">
        <f t="shared" si="83"/>
        <v>401081.92499999999</v>
      </c>
      <c r="BY187" s="69"/>
    </row>
    <row r="188" spans="2:77" ht="13.5" customHeight="1">
      <c r="B188" s="284"/>
      <c r="C188" s="345"/>
      <c r="D188" s="53" t="s">
        <v>67</v>
      </c>
      <c r="E188" s="181">
        <v>2</v>
      </c>
      <c r="F188" s="182">
        <v>0</v>
      </c>
      <c r="G188" s="218">
        <v>0</v>
      </c>
      <c r="H188" s="198">
        <f t="shared" si="84"/>
        <v>0</v>
      </c>
      <c r="I188" s="182" t="str">
        <f t="shared" si="85"/>
        <v>-</v>
      </c>
      <c r="J188" s="182">
        <v>0</v>
      </c>
      <c r="K188" s="218">
        <v>0</v>
      </c>
      <c r="L188" s="198">
        <f t="shared" si="86"/>
        <v>0</v>
      </c>
      <c r="M188" s="182" t="str">
        <f t="shared" si="87"/>
        <v>-</v>
      </c>
      <c r="N188" s="181">
        <v>4</v>
      </c>
      <c r="O188" s="182">
        <v>146052</v>
      </c>
      <c r="P188" s="218">
        <v>2</v>
      </c>
      <c r="Q188" s="198">
        <f t="shared" si="108"/>
        <v>0.5</v>
      </c>
      <c r="R188" s="182">
        <f t="shared" si="88"/>
        <v>73026</v>
      </c>
      <c r="S188" s="182">
        <v>0</v>
      </c>
      <c r="T188" s="218">
        <v>0</v>
      </c>
      <c r="U188" s="198">
        <f t="shared" si="106"/>
        <v>0</v>
      </c>
      <c r="V188" s="218" t="str">
        <f t="shared" si="89"/>
        <v>-</v>
      </c>
      <c r="W188" s="181">
        <v>3541</v>
      </c>
      <c r="X188" s="182">
        <v>52147328</v>
      </c>
      <c r="Y188" s="218">
        <v>879</v>
      </c>
      <c r="Z188" s="198">
        <f t="shared" si="109"/>
        <v>0.24823496187517649</v>
      </c>
      <c r="AA188" s="182">
        <f t="shared" si="90"/>
        <v>59325.742889647328</v>
      </c>
      <c r="AB188" s="182">
        <v>12610840</v>
      </c>
      <c r="AC188" s="218">
        <v>41</v>
      </c>
      <c r="AD188" s="198">
        <f t="shared" si="91"/>
        <v>1.1578650098842135E-2</v>
      </c>
      <c r="AE188" s="182">
        <f t="shared" si="92"/>
        <v>307581.46341463417</v>
      </c>
      <c r="AF188" s="181">
        <v>2872</v>
      </c>
      <c r="AG188" s="182">
        <v>52672526</v>
      </c>
      <c r="AH188" s="218">
        <v>913</v>
      </c>
      <c r="AI188" s="198">
        <f t="shared" si="110"/>
        <v>0.31789693593314761</v>
      </c>
      <c r="AJ188" s="182">
        <f t="shared" si="93"/>
        <v>57691.704271631985</v>
      </c>
      <c r="AK188" s="182">
        <v>23430860</v>
      </c>
      <c r="AL188" s="218">
        <v>53</v>
      </c>
      <c r="AM188" s="198">
        <f t="shared" si="94"/>
        <v>1.8454038997214484E-2</v>
      </c>
      <c r="AN188" s="218">
        <f t="shared" si="95"/>
        <v>442091.69811320753</v>
      </c>
      <c r="AO188" s="181">
        <v>1572</v>
      </c>
      <c r="AP188" s="182">
        <v>43038391</v>
      </c>
      <c r="AQ188" s="218">
        <v>529</v>
      </c>
      <c r="AR188" s="198">
        <f t="shared" si="111"/>
        <v>0.33651399491094147</v>
      </c>
      <c r="AS188" s="182">
        <f t="shared" si="96"/>
        <v>81358.017013232515</v>
      </c>
      <c r="AT188" s="182">
        <v>24332638</v>
      </c>
      <c r="AU188" s="218">
        <v>63</v>
      </c>
      <c r="AV188" s="198">
        <f t="shared" si="97"/>
        <v>4.0076335877862593E-2</v>
      </c>
      <c r="AW188" s="182">
        <f t="shared" si="98"/>
        <v>386232.34920634923</v>
      </c>
      <c r="AX188" s="181">
        <v>582</v>
      </c>
      <c r="AY188" s="182">
        <v>7895825</v>
      </c>
      <c r="AZ188" s="218">
        <v>201</v>
      </c>
      <c r="BA188" s="198">
        <f t="shared" si="112"/>
        <v>0.34536082474226804</v>
      </c>
      <c r="BB188" s="182">
        <f t="shared" si="99"/>
        <v>39282.711442786072</v>
      </c>
      <c r="BC188" s="182">
        <v>15137704</v>
      </c>
      <c r="BD188" s="218">
        <v>28</v>
      </c>
      <c r="BE188" s="198">
        <f t="shared" si="100"/>
        <v>4.8109965635738834E-2</v>
      </c>
      <c r="BF188" s="218">
        <f t="shared" si="101"/>
        <v>540632.28571428568</v>
      </c>
      <c r="BG188" s="181">
        <v>192</v>
      </c>
      <c r="BH188" s="182">
        <v>1327184</v>
      </c>
      <c r="BI188" s="218">
        <v>53</v>
      </c>
      <c r="BJ188" s="198">
        <f t="shared" si="113"/>
        <v>0.27604166666666669</v>
      </c>
      <c r="BK188" s="182">
        <f t="shared" si="102"/>
        <v>25041.207547169812</v>
      </c>
      <c r="BL188" s="182">
        <v>6915298</v>
      </c>
      <c r="BM188" s="218">
        <v>20</v>
      </c>
      <c r="BN188" s="198">
        <f t="shared" si="103"/>
        <v>0.10416666666666667</v>
      </c>
      <c r="BO188" s="182">
        <f t="shared" si="104"/>
        <v>345764.9</v>
      </c>
      <c r="BP188" s="181">
        <f t="shared" si="80"/>
        <v>8765</v>
      </c>
      <c r="BQ188" s="182">
        <f t="shared" si="80"/>
        <v>157227306</v>
      </c>
      <c r="BR188" s="218">
        <f t="shared" si="80"/>
        <v>2577</v>
      </c>
      <c r="BS188" s="198">
        <f t="shared" si="107"/>
        <v>0.2940102681118083</v>
      </c>
      <c r="BT188" s="182">
        <f t="shared" si="81"/>
        <v>61011.760186263098</v>
      </c>
      <c r="BU188" s="182">
        <f t="shared" si="82"/>
        <v>82427340</v>
      </c>
      <c r="BV188" s="218">
        <f t="shared" si="82"/>
        <v>205</v>
      </c>
      <c r="BW188" s="198">
        <f t="shared" si="105"/>
        <v>2.3388476896748431E-2</v>
      </c>
      <c r="BX188" s="218">
        <f t="shared" si="83"/>
        <v>402084.58536585368</v>
      </c>
      <c r="BY188" s="69"/>
    </row>
    <row r="189" spans="2:77" ht="13.5" customHeight="1">
      <c r="B189" s="282">
        <v>62</v>
      </c>
      <c r="C189" s="343" t="s">
        <v>17</v>
      </c>
      <c r="D189" s="54" t="s">
        <v>329</v>
      </c>
      <c r="E189" s="175">
        <v>1</v>
      </c>
      <c r="F189" s="176">
        <v>0</v>
      </c>
      <c r="G189" s="201">
        <v>0</v>
      </c>
      <c r="H189" s="194">
        <f t="shared" si="84"/>
        <v>0</v>
      </c>
      <c r="I189" s="176" t="str">
        <f t="shared" si="85"/>
        <v>-</v>
      </c>
      <c r="J189" s="176">
        <v>0</v>
      </c>
      <c r="K189" s="201">
        <v>0</v>
      </c>
      <c r="L189" s="194">
        <f t="shared" si="86"/>
        <v>0</v>
      </c>
      <c r="M189" s="176" t="str">
        <f t="shared" si="87"/>
        <v>-</v>
      </c>
      <c r="N189" s="175">
        <v>2</v>
      </c>
      <c r="O189" s="176">
        <v>0</v>
      </c>
      <c r="P189" s="201">
        <v>0</v>
      </c>
      <c r="Q189" s="194">
        <f t="shared" si="108"/>
        <v>0</v>
      </c>
      <c r="R189" s="176" t="str">
        <f t="shared" si="88"/>
        <v>-</v>
      </c>
      <c r="S189" s="176">
        <v>0</v>
      </c>
      <c r="T189" s="201">
        <v>0</v>
      </c>
      <c r="U189" s="194">
        <f t="shared" si="106"/>
        <v>0</v>
      </c>
      <c r="V189" s="201" t="str">
        <f t="shared" si="89"/>
        <v>-</v>
      </c>
      <c r="W189" s="175">
        <v>453</v>
      </c>
      <c r="X189" s="176">
        <v>2834770</v>
      </c>
      <c r="Y189" s="201">
        <v>77</v>
      </c>
      <c r="Z189" s="194">
        <f t="shared" si="109"/>
        <v>0.16997792494481237</v>
      </c>
      <c r="AA189" s="176">
        <f t="shared" si="90"/>
        <v>36815.194805194806</v>
      </c>
      <c r="AB189" s="176">
        <v>552249</v>
      </c>
      <c r="AC189" s="201">
        <v>2</v>
      </c>
      <c r="AD189" s="194">
        <f t="shared" si="91"/>
        <v>4.4150110375275938E-3</v>
      </c>
      <c r="AE189" s="176">
        <f t="shared" si="92"/>
        <v>276124.5</v>
      </c>
      <c r="AF189" s="175">
        <v>365</v>
      </c>
      <c r="AG189" s="176">
        <v>3420396</v>
      </c>
      <c r="AH189" s="201">
        <v>96</v>
      </c>
      <c r="AI189" s="194">
        <f t="shared" si="110"/>
        <v>0.26301369863013696</v>
      </c>
      <c r="AJ189" s="176">
        <f t="shared" si="93"/>
        <v>35629.125</v>
      </c>
      <c r="AK189" s="176">
        <v>422648</v>
      </c>
      <c r="AL189" s="201">
        <v>1</v>
      </c>
      <c r="AM189" s="194">
        <f t="shared" si="94"/>
        <v>2.7397260273972603E-3</v>
      </c>
      <c r="AN189" s="201">
        <f t="shared" si="95"/>
        <v>422648</v>
      </c>
      <c r="AO189" s="175">
        <v>156</v>
      </c>
      <c r="AP189" s="176">
        <v>1218310</v>
      </c>
      <c r="AQ189" s="201">
        <v>54</v>
      </c>
      <c r="AR189" s="194">
        <f t="shared" si="111"/>
        <v>0.34615384615384615</v>
      </c>
      <c r="AS189" s="176">
        <f t="shared" si="96"/>
        <v>22561.296296296296</v>
      </c>
      <c r="AT189" s="176">
        <v>0</v>
      </c>
      <c r="AU189" s="201">
        <v>0</v>
      </c>
      <c r="AV189" s="194">
        <f t="shared" si="97"/>
        <v>0</v>
      </c>
      <c r="AW189" s="176" t="str">
        <f t="shared" si="98"/>
        <v>-</v>
      </c>
      <c r="AX189" s="175">
        <v>51</v>
      </c>
      <c r="AY189" s="176">
        <v>365206</v>
      </c>
      <c r="AZ189" s="201">
        <v>16</v>
      </c>
      <c r="BA189" s="194">
        <f t="shared" si="112"/>
        <v>0.31372549019607843</v>
      </c>
      <c r="BB189" s="176">
        <f t="shared" si="99"/>
        <v>22825.375</v>
      </c>
      <c r="BC189" s="176">
        <v>773369</v>
      </c>
      <c r="BD189" s="201">
        <v>1</v>
      </c>
      <c r="BE189" s="194">
        <f t="shared" si="100"/>
        <v>1.9607843137254902E-2</v>
      </c>
      <c r="BF189" s="201">
        <f t="shared" si="101"/>
        <v>773369</v>
      </c>
      <c r="BG189" s="175">
        <v>10</v>
      </c>
      <c r="BH189" s="176">
        <v>42084</v>
      </c>
      <c r="BI189" s="201">
        <v>7</v>
      </c>
      <c r="BJ189" s="194">
        <f t="shared" si="113"/>
        <v>0.7</v>
      </c>
      <c r="BK189" s="176">
        <f t="shared" si="102"/>
        <v>6012</v>
      </c>
      <c r="BL189" s="176">
        <v>0</v>
      </c>
      <c r="BM189" s="201">
        <v>0</v>
      </c>
      <c r="BN189" s="194">
        <f t="shared" si="103"/>
        <v>0</v>
      </c>
      <c r="BO189" s="176" t="str">
        <f t="shared" si="104"/>
        <v>-</v>
      </c>
      <c r="BP189" s="175">
        <f t="shared" si="80"/>
        <v>1038</v>
      </c>
      <c r="BQ189" s="176">
        <f t="shared" si="80"/>
        <v>7880766</v>
      </c>
      <c r="BR189" s="201">
        <f t="shared" si="80"/>
        <v>250</v>
      </c>
      <c r="BS189" s="194">
        <f t="shared" si="107"/>
        <v>0.24084778420038536</v>
      </c>
      <c r="BT189" s="176">
        <f t="shared" si="81"/>
        <v>31523.063999999998</v>
      </c>
      <c r="BU189" s="176">
        <f t="shared" si="82"/>
        <v>1748266</v>
      </c>
      <c r="BV189" s="201">
        <f t="shared" si="82"/>
        <v>4</v>
      </c>
      <c r="BW189" s="194">
        <f t="shared" si="105"/>
        <v>3.8535645472061657E-3</v>
      </c>
      <c r="BX189" s="201">
        <f t="shared" si="83"/>
        <v>437066.5</v>
      </c>
      <c r="BY189" s="69"/>
    </row>
    <row r="190" spans="2:77" ht="13.5" customHeight="1">
      <c r="B190" s="283"/>
      <c r="C190" s="344"/>
      <c r="D190" s="49" t="s">
        <v>326</v>
      </c>
      <c r="E190" s="224">
        <v>7</v>
      </c>
      <c r="F190" s="212">
        <v>49993</v>
      </c>
      <c r="G190" s="209">
        <v>4</v>
      </c>
      <c r="H190" s="196">
        <f t="shared" si="84"/>
        <v>0.5714285714285714</v>
      </c>
      <c r="I190" s="212">
        <f t="shared" si="85"/>
        <v>12498.25</v>
      </c>
      <c r="J190" s="212">
        <v>0</v>
      </c>
      <c r="K190" s="209">
        <v>0</v>
      </c>
      <c r="L190" s="196">
        <f t="shared" si="86"/>
        <v>0</v>
      </c>
      <c r="M190" s="212" t="str">
        <f t="shared" si="87"/>
        <v>-</v>
      </c>
      <c r="N190" s="224">
        <v>30</v>
      </c>
      <c r="O190" s="212">
        <v>334201</v>
      </c>
      <c r="P190" s="209">
        <v>10</v>
      </c>
      <c r="Q190" s="196">
        <f t="shared" si="108"/>
        <v>0.33333333333333331</v>
      </c>
      <c r="R190" s="212">
        <f t="shared" si="88"/>
        <v>33420.1</v>
      </c>
      <c r="S190" s="212">
        <v>123433</v>
      </c>
      <c r="T190" s="209">
        <v>2</v>
      </c>
      <c r="U190" s="196">
        <f t="shared" si="106"/>
        <v>6.6666666666666666E-2</v>
      </c>
      <c r="V190" s="209">
        <f t="shared" si="89"/>
        <v>61716.5</v>
      </c>
      <c r="W190" s="224">
        <v>4727</v>
      </c>
      <c r="X190" s="212">
        <v>53271634</v>
      </c>
      <c r="Y190" s="209">
        <v>971</v>
      </c>
      <c r="Z190" s="196">
        <f t="shared" si="109"/>
        <v>0.20541569705944573</v>
      </c>
      <c r="AA190" s="212">
        <f t="shared" si="90"/>
        <v>54862.6508753862</v>
      </c>
      <c r="AB190" s="212">
        <v>25395642</v>
      </c>
      <c r="AC190" s="209">
        <v>43</v>
      </c>
      <c r="AD190" s="196">
        <f t="shared" si="91"/>
        <v>9.0966786545377612E-3</v>
      </c>
      <c r="AE190" s="212">
        <f t="shared" si="92"/>
        <v>590596.3255813953</v>
      </c>
      <c r="AF190" s="224">
        <v>3989</v>
      </c>
      <c r="AG190" s="212">
        <v>44923728</v>
      </c>
      <c r="AH190" s="209">
        <v>1095</v>
      </c>
      <c r="AI190" s="196">
        <f t="shared" si="110"/>
        <v>0.27450488844321885</v>
      </c>
      <c r="AJ190" s="212">
        <f t="shared" si="93"/>
        <v>41026.235616438353</v>
      </c>
      <c r="AK190" s="212">
        <v>20443019</v>
      </c>
      <c r="AL190" s="209">
        <v>54</v>
      </c>
      <c r="AM190" s="196">
        <f t="shared" si="94"/>
        <v>1.3537227375282025E-2</v>
      </c>
      <c r="AN190" s="209">
        <f t="shared" si="95"/>
        <v>378574.4259259259</v>
      </c>
      <c r="AO190" s="224">
        <v>2299</v>
      </c>
      <c r="AP190" s="212">
        <v>33227423</v>
      </c>
      <c r="AQ190" s="209">
        <v>695</v>
      </c>
      <c r="AR190" s="196">
        <f t="shared" si="111"/>
        <v>0.30230535015224008</v>
      </c>
      <c r="AS190" s="212">
        <f t="shared" si="96"/>
        <v>47809.241726618704</v>
      </c>
      <c r="AT190" s="212">
        <v>43576035</v>
      </c>
      <c r="AU190" s="209">
        <v>63</v>
      </c>
      <c r="AV190" s="196">
        <f t="shared" si="97"/>
        <v>2.7403218790778599E-2</v>
      </c>
      <c r="AW190" s="212">
        <f t="shared" si="98"/>
        <v>691683.09523809527</v>
      </c>
      <c r="AX190" s="224">
        <v>937</v>
      </c>
      <c r="AY190" s="212">
        <v>13002739</v>
      </c>
      <c r="AZ190" s="209">
        <v>293</v>
      </c>
      <c r="BA190" s="196">
        <f t="shared" si="112"/>
        <v>0.31270010672358589</v>
      </c>
      <c r="BB190" s="212">
        <f t="shared" si="99"/>
        <v>44377.94880546075</v>
      </c>
      <c r="BC190" s="212">
        <v>19864472</v>
      </c>
      <c r="BD190" s="209">
        <v>36</v>
      </c>
      <c r="BE190" s="196">
        <f t="shared" si="100"/>
        <v>3.8420490928495199E-2</v>
      </c>
      <c r="BF190" s="209">
        <f t="shared" si="101"/>
        <v>551790.88888888888</v>
      </c>
      <c r="BG190" s="224">
        <v>304</v>
      </c>
      <c r="BH190" s="212">
        <v>2998570</v>
      </c>
      <c r="BI190" s="209">
        <v>87</v>
      </c>
      <c r="BJ190" s="196">
        <f t="shared" si="113"/>
        <v>0.28618421052631576</v>
      </c>
      <c r="BK190" s="212">
        <f t="shared" si="102"/>
        <v>34466.321839080461</v>
      </c>
      <c r="BL190" s="212">
        <v>7724949</v>
      </c>
      <c r="BM190" s="209">
        <v>17</v>
      </c>
      <c r="BN190" s="196">
        <f t="shared" si="103"/>
        <v>5.5921052631578948E-2</v>
      </c>
      <c r="BO190" s="212">
        <f t="shared" si="104"/>
        <v>454408.76470588235</v>
      </c>
      <c r="BP190" s="224">
        <f t="shared" si="80"/>
        <v>12293</v>
      </c>
      <c r="BQ190" s="212">
        <f t="shared" si="80"/>
        <v>147808288</v>
      </c>
      <c r="BR190" s="209">
        <f t="shared" si="80"/>
        <v>3155</v>
      </c>
      <c r="BS190" s="196">
        <f t="shared" si="107"/>
        <v>0.25665012608801757</v>
      </c>
      <c r="BT190" s="212">
        <f t="shared" si="81"/>
        <v>46848.90269413629</v>
      </c>
      <c r="BU190" s="212">
        <f t="shared" si="82"/>
        <v>117127550</v>
      </c>
      <c r="BV190" s="209">
        <f t="shared" si="82"/>
        <v>215</v>
      </c>
      <c r="BW190" s="196">
        <f t="shared" si="105"/>
        <v>1.7489628243715936E-2</v>
      </c>
      <c r="BX190" s="209">
        <f t="shared" si="83"/>
        <v>544779.30232558143</v>
      </c>
      <c r="BY190" s="69"/>
    </row>
    <row r="191" spans="2:77" ht="13.5" customHeight="1">
      <c r="B191" s="284"/>
      <c r="C191" s="345"/>
      <c r="D191" s="53" t="s">
        <v>67</v>
      </c>
      <c r="E191" s="181">
        <v>8</v>
      </c>
      <c r="F191" s="182">
        <v>49993</v>
      </c>
      <c r="G191" s="218">
        <v>4</v>
      </c>
      <c r="H191" s="198">
        <f t="shared" si="84"/>
        <v>0.5</v>
      </c>
      <c r="I191" s="182">
        <f t="shared" si="85"/>
        <v>12498.25</v>
      </c>
      <c r="J191" s="182">
        <v>0</v>
      </c>
      <c r="K191" s="218">
        <v>0</v>
      </c>
      <c r="L191" s="198">
        <f t="shared" si="86"/>
        <v>0</v>
      </c>
      <c r="M191" s="182" t="str">
        <f t="shared" si="87"/>
        <v>-</v>
      </c>
      <c r="N191" s="181">
        <v>32</v>
      </c>
      <c r="O191" s="182">
        <v>334201</v>
      </c>
      <c r="P191" s="218">
        <v>10</v>
      </c>
      <c r="Q191" s="198">
        <f t="shared" si="108"/>
        <v>0.3125</v>
      </c>
      <c r="R191" s="182">
        <f t="shared" si="88"/>
        <v>33420.1</v>
      </c>
      <c r="S191" s="182">
        <v>123433</v>
      </c>
      <c r="T191" s="218">
        <v>2</v>
      </c>
      <c r="U191" s="198">
        <f t="shared" si="106"/>
        <v>6.25E-2</v>
      </c>
      <c r="V191" s="218">
        <f t="shared" si="89"/>
        <v>61716.5</v>
      </c>
      <c r="W191" s="181">
        <v>5180</v>
      </c>
      <c r="X191" s="182">
        <v>56106404</v>
      </c>
      <c r="Y191" s="218">
        <v>1048</v>
      </c>
      <c r="Z191" s="198">
        <f t="shared" si="109"/>
        <v>0.20231660231660231</v>
      </c>
      <c r="AA191" s="182">
        <f t="shared" si="90"/>
        <v>53536.645038167939</v>
      </c>
      <c r="AB191" s="182">
        <v>25947891</v>
      </c>
      <c r="AC191" s="218">
        <v>45</v>
      </c>
      <c r="AD191" s="198">
        <f t="shared" si="91"/>
        <v>8.6872586872586872E-3</v>
      </c>
      <c r="AE191" s="182">
        <f t="shared" si="92"/>
        <v>576619.80000000005</v>
      </c>
      <c r="AF191" s="181">
        <v>4354</v>
      </c>
      <c r="AG191" s="182">
        <v>48344124</v>
      </c>
      <c r="AH191" s="218">
        <v>1191</v>
      </c>
      <c r="AI191" s="198">
        <f t="shared" si="110"/>
        <v>0.27354157096922371</v>
      </c>
      <c r="AJ191" s="182">
        <f t="shared" si="93"/>
        <v>40591.204030226698</v>
      </c>
      <c r="AK191" s="182">
        <v>20865667</v>
      </c>
      <c r="AL191" s="218">
        <v>55</v>
      </c>
      <c r="AM191" s="198">
        <f t="shared" si="94"/>
        <v>1.2632062471290766E-2</v>
      </c>
      <c r="AN191" s="218">
        <f t="shared" si="95"/>
        <v>379375.76363636361</v>
      </c>
      <c r="AO191" s="181">
        <v>2455</v>
      </c>
      <c r="AP191" s="182">
        <v>34445733</v>
      </c>
      <c r="AQ191" s="218">
        <v>749</v>
      </c>
      <c r="AR191" s="198">
        <f t="shared" si="111"/>
        <v>0.30509164969450103</v>
      </c>
      <c r="AS191" s="182">
        <f t="shared" si="96"/>
        <v>45988.962616822428</v>
      </c>
      <c r="AT191" s="182">
        <v>43576035</v>
      </c>
      <c r="AU191" s="218">
        <v>63</v>
      </c>
      <c r="AV191" s="198">
        <f t="shared" si="97"/>
        <v>2.5661914460285134E-2</v>
      </c>
      <c r="AW191" s="182">
        <f t="shared" si="98"/>
        <v>691683.09523809527</v>
      </c>
      <c r="AX191" s="181">
        <v>988</v>
      </c>
      <c r="AY191" s="182">
        <v>13367945</v>
      </c>
      <c r="AZ191" s="218">
        <v>309</v>
      </c>
      <c r="BA191" s="198">
        <f t="shared" si="112"/>
        <v>0.31275303643724695</v>
      </c>
      <c r="BB191" s="182">
        <f t="shared" si="99"/>
        <v>43261.957928802593</v>
      </c>
      <c r="BC191" s="182">
        <v>20637841</v>
      </c>
      <c r="BD191" s="218">
        <v>37</v>
      </c>
      <c r="BE191" s="198">
        <f t="shared" si="100"/>
        <v>3.7449392712550607E-2</v>
      </c>
      <c r="BF191" s="218">
        <f t="shared" si="101"/>
        <v>557779.48648648651</v>
      </c>
      <c r="BG191" s="181">
        <v>314</v>
      </c>
      <c r="BH191" s="182">
        <v>3040654</v>
      </c>
      <c r="BI191" s="218">
        <v>94</v>
      </c>
      <c r="BJ191" s="198">
        <f t="shared" si="113"/>
        <v>0.29936305732484075</v>
      </c>
      <c r="BK191" s="182">
        <f t="shared" si="102"/>
        <v>32347.382978723403</v>
      </c>
      <c r="BL191" s="182">
        <v>7724949</v>
      </c>
      <c r="BM191" s="218">
        <v>17</v>
      </c>
      <c r="BN191" s="198">
        <f t="shared" si="103"/>
        <v>5.4140127388535034E-2</v>
      </c>
      <c r="BO191" s="182">
        <f t="shared" si="104"/>
        <v>454408.76470588235</v>
      </c>
      <c r="BP191" s="181">
        <f t="shared" si="80"/>
        <v>13331</v>
      </c>
      <c r="BQ191" s="182">
        <f t="shared" si="80"/>
        <v>155689054</v>
      </c>
      <c r="BR191" s="218">
        <f t="shared" si="80"/>
        <v>3405</v>
      </c>
      <c r="BS191" s="198">
        <f t="shared" si="107"/>
        <v>0.25541969844722828</v>
      </c>
      <c r="BT191" s="182">
        <f t="shared" si="81"/>
        <v>45723.657562408225</v>
      </c>
      <c r="BU191" s="182">
        <f t="shared" si="82"/>
        <v>118875816</v>
      </c>
      <c r="BV191" s="218">
        <f t="shared" si="82"/>
        <v>219</v>
      </c>
      <c r="BW191" s="198">
        <f t="shared" si="105"/>
        <v>1.6427874878103668E-2</v>
      </c>
      <c r="BX191" s="218">
        <f t="shared" si="83"/>
        <v>542811.94520547939</v>
      </c>
      <c r="BY191" s="69"/>
    </row>
    <row r="192" spans="2:77" ht="13.5" customHeight="1">
      <c r="B192" s="282">
        <v>63</v>
      </c>
      <c r="C192" s="343" t="s">
        <v>26</v>
      </c>
      <c r="D192" s="54" t="s">
        <v>329</v>
      </c>
      <c r="E192" s="175">
        <v>1</v>
      </c>
      <c r="F192" s="176">
        <v>0</v>
      </c>
      <c r="G192" s="201">
        <v>0</v>
      </c>
      <c r="H192" s="194">
        <f t="shared" si="84"/>
        <v>0</v>
      </c>
      <c r="I192" s="176" t="str">
        <f t="shared" si="85"/>
        <v>-</v>
      </c>
      <c r="J192" s="176">
        <v>0</v>
      </c>
      <c r="K192" s="201">
        <v>0</v>
      </c>
      <c r="L192" s="194">
        <f t="shared" si="86"/>
        <v>0</v>
      </c>
      <c r="M192" s="176" t="str">
        <f t="shared" si="87"/>
        <v>-</v>
      </c>
      <c r="N192" s="175">
        <v>1</v>
      </c>
      <c r="O192" s="176">
        <v>0</v>
      </c>
      <c r="P192" s="201">
        <v>0</v>
      </c>
      <c r="Q192" s="194">
        <f t="shared" si="108"/>
        <v>0</v>
      </c>
      <c r="R192" s="176" t="str">
        <f t="shared" si="88"/>
        <v>-</v>
      </c>
      <c r="S192" s="176">
        <v>0</v>
      </c>
      <c r="T192" s="201">
        <v>0</v>
      </c>
      <c r="U192" s="194">
        <f t="shared" si="106"/>
        <v>0</v>
      </c>
      <c r="V192" s="201" t="str">
        <f t="shared" si="89"/>
        <v>-</v>
      </c>
      <c r="W192" s="175">
        <v>471</v>
      </c>
      <c r="X192" s="176">
        <v>3238593</v>
      </c>
      <c r="Y192" s="201">
        <v>65</v>
      </c>
      <c r="Z192" s="194">
        <f t="shared" si="109"/>
        <v>0.13800424628450106</v>
      </c>
      <c r="AA192" s="176">
        <f t="shared" si="90"/>
        <v>49824.507692307692</v>
      </c>
      <c r="AB192" s="176">
        <v>9824</v>
      </c>
      <c r="AC192" s="201">
        <v>2</v>
      </c>
      <c r="AD192" s="194">
        <f t="shared" si="91"/>
        <v>4.246284501061571E-3</v>
      </c>
      <c r="AE192" s="176">
        <f t="shared" si="92"/>
        <v>4912</v>
      </c>
      <c r="AF192" s="175">
        <v>366</v>
      </c>
      <c r="AG192" s="176">
        <v>3398918</v>
      </c>
      <c r="AH192" s="201">
        <v>68</v>
      </c>
      <c r="AI192" s="194">
        <f t="shared" si="110"/>
        <v>0.18579234972677597</v>
      </c>
      <c r="AJ192" s="176">
        <f t="shared" si="93"/>
        <v>49984.088235294119</v>
      </c>
      <c r="AK192" s="176">
        <v>13430</v>
      </c>
      <c r="AL192" s="201">
        <v>3</v>
      </c>
      <c r="AM192" s="194">
        <f t="shared" si="94"/>
        <v>8.1967213114754103E-3</v>
      </c>
      <c r="AN192" s="201">
        <f t="shared" si="95"/>
        <v>4476.666666666667</v>
      </c>
      <c r="AO192" s="175">
        <v>135</v>
      </c>
      <c r="AP192" s="176">
        <v>2982264</v>
      </c>
      <c r="AQ192" s="201">
        <v>34</v>
      </c>
      <c r="AR192" s="194">
        <f t="shared" si="111"/>
        <v>0.25185185185185183</v>
      </c>
      <c r="AS192" s="176">
        <f t="shared" si="96"/>
        <v>87713.647058823524</v>
      </c>
      <c r="AT192" s="176">
        <v>2096650</v>
      </c>
      <c r="AU192" s="201">
        <v>2</v>
      </c>
      <c r="AV192" s="194">
        <f t="shared" si="97"/>
        <v>1.4814814814814815E-2</v>
      </c>
      <c r="AW192" s="176">
        <f t="shared" si="98"/>
        <v>1048325</v>
      </c>
      <c r="AX192" s="175">
        <v>52</v>
      </c>
      <c r="AY192" s="176">
        <v>371976</v>
      </c>
      <c r="AZ192" s="201">
        <v>11</v>
      </c>
      <c r="BA192" s="194">
        <f t="shared" si="112"/>
        <v>0.21153846153846154</v>
      </c>
      <c r="BB192" s="176">
        <f t="shared" si="99"/>
        <v>33816</v>
      </c>
      <c r="BC192" s="176">
        <v>0</v>
      </c>
      <c r="BD192" s="201">
        <v>0</v>
      </c>
      <c r="BE192" s="194">
        <f t="shared" si="100"/>
        <v>0</v>
      </c>
      <c r="BF192" s="201" t="str">
        <f t="shared" si="101"/>
        <v>-</v>
      </c>
      <c r="BG192" s="175">
        <v>7</v>
      </c>
      <c r="BH192" s="176">
        <v>26235</v>
      </c>
      <c r="BI192" s="201">
        <v>2</v>
      </c>
      <c r="BJ192" s="194">
        <f t="shared" si="113"/>
        <v>0.2857142857142857</v>
      </c>
      <c r="BK192" s="176">
        <f t="shared" si="102"/>
        <v>13117.5</v>
      </c>
      <c r="BL192" s="176">
        <v>0</v>
      </c>
      <c r="BM192" s="201">
        <v>0</v>
      </c>
      <c r="BN192" s="194">
        <f t="shared" si="103"/>
        <v>0</v>
      </c>
      <c r="BO192" s="176" t="str">
        <f t="shared" si="104"/>
        <v>-</v>
      </c>
      <c r="BP192" s="175">
        <f t="shared" si="80"/>
        <v>1033</v>
      </c>
      <c r="BQ192" s="176">
        <f t="shared" si="80"/>
        <v>10017986</v>
      </c>
      <c r="BR192" s="201">
        <f t="shared" si="80"/>
        <v>180</v>
      </c>
      <c r="BS192" s="194">
        <f t="shared" si="107"/>
        <v>0.17424975798644723</v>
      </c>
      <c r="BT192" s="176">
        <f t="shared" si="81"/>
        <v>55655.477777777778</v>
      </c>
      <c r="BU192" s="176">
        <f t="shared" si="82"/>
        <v>2119904</v>
      </c>
      <c r="BV192" s="201">
        <f t="shared" si="82"/>
        <v>7</v>
      </c>
      <c r="BW192" s="194">
        <f t="shared" si="105"/>
        <v>6.7763794772507258E-3</v>
      </c>
      <c r="BX192" s="201">
        <f t="shared" si="83"/>
        <v>302843.42857142858</v>
      </c>
      <c r="BY192" s="69"/>
    </row>
    <row r="193" spans="2:77" ht="13.5" customHeight="1">
      <c r="B193" s="283"/>
      <c r="C193" s="344"/>
      <c r="D193" s="49" t="s">
        <v>326</v>
      </c>
      <c r="E193" s="224">
        <v>7</v>
      </c>
      <c r="F193" s="212">
        <v>23029</v>
      </c>
      <c r="G193" s="209">
        <v>1</v>
      </c>
      <c r="H193" s="196">
        <f t="shared" si="84"/>
        <v>0.14285714285714285</v>
      </c>
      <c r="I193" s="212">
        <f t="shared" si="85"/>
        <v>23029</v>
      </c>
      <c r="J193" s="212">
        <v>2149</v>
      </c>
      <c r="K193" s="209">
        <v>1</v>
      </c>
      <c r="L193" s="196">
        <f t="shared" si="86"/>
        <v>0.14285714285714285</v>
      </c>
      <c r="M193" s="212">
        <f t="shared" si="87"/>
        <v>2149</v>
      </c>
      <c r="N193" s="224">
        <v>4</v>
      </c>
      <c r="O193" s="212">
        <v>22027</v>
      </c>
      <c r="P193" s="209">
        <v>2</v>
      </c>
      <c r="Q193" s="196">
        <f t="shared" si="108"/>
        <v>0.5</v>
      </c>
      <c r="R193" s="212">
        <f t="shared" si="88"/>
        <v>11013.5</v>
      </c>
      <c r="S193" s="212">
        <v>0</v>
      </c>
      <c r="T193" s="209">
        <v>0</v>
      </c>
      <c r="U193" s="196">
        <f t="shared" si="106"/>
        <v>0</v>
      </c>
      <c r="V193" s="209" t="str">
        <f t="shared" si="89"/>
        <v>-</v>
      </c>
      <c r="W193" s="224">
        <v>3315</v>
      </c>
      <c r="X193" s="212">
        <v>25304966</v>
      </c>
      <c r="Y193" s="209">
        <v>505</v>
      </c>
      <c r="Z193" s="196">
        <f t="shared" si="109"/>
        <v>0.15233785822021115</v>
      </c>
      <c r="AA193" s="212">
        <f t="shared" si="90"/>
        <v>50108.843564356437</v>
      </c>
      <c r="AB193" s="212">
        <v>6795758</v>
      </c>
      <c r="AC193" s="209">
        <v>21</v>
      </c>
      <c r="AD193" s="196">
        <f t="shared" si="91"/>
        <v>6.3348416289592761E-3</v>
      </c>
      <c r="AE193" s="212">
        <f t="shared" si="92"/>
        <v>323607.52380952379</v>
      </c>
      <c r="AF193" s="224">
        <v>2591</v>
      </c>
      <c r="AG193" s="212">
        <v>39632357</v>
      </c>
      <c r="AH193" s="209">
        <v>585</v>
      </c>
      <c r="AI193" s="196">
        <f t="shared" si="110"/>
        <v>0.22578155152450791</v>
      </c>
      <c r="AJ193" s="212">
        <f t="shared" si="93"/>
        <v>67747.618803418809</v>
      </c>
      <c r="AK193" s="212">
        <v>18984339</v>
      </c>
      <c r="AL193" s="209">
        <v>47</v>
      </c>
      <c r="AM193" s="196">
        <f t="shared" si="94"/>
        <v>1.8139714395986106E-2</v>
      </c>
      <c r="AN193" s="209">
        <f t="shared" si="95"/>
        <v>403922.10638297873</v>
      </c>
      <c r="AO193" s="224">
        <v>1572</v>
      </c>
      <c r="AP193" s="212">
        <v>14850706</v>
      </c>
      <c r="AQ193" s="209">
        <v>367</v>
      </c>
      <c r="AR193" s="196">
        <f t="shared" si="111"/>
        <v>0.23346055979643765</v>
      </c>
      <c r="AS193" s="212">
        <f t="shared" si="96"/>
        <v>40465.138964577658</v>
      </c>
      <c r="AT193" s="212">
        <v>22184586</v>
      </c>
      <c r="AU193" s="209">
        <v>41</v>
      </c>
      <c r="AV193" s="196">
        <f t="shared" si="97"/>
        <v>2.6081424936386769E-2</v>
      </c>
      <c r="AW193" s="212">
        <f t="shared" si="98"/>
        <v>541087.46341463411</v>
      </c>
      <c r="AX193" s="224">
        <v>807</v>
      </c>
      <c r="AY193" s="212">
        <v>13152136</v>
      </c>
      <c r="AZ193" s="209">
        <v>200</v>
      </c>
      <c r="BA193" s="196">
        <f t="shared" si="112"/>
        <v>0.24783147459727387</v>
      </c>
      <c r="BB193" s="212">
        <f t="shared" si="99"/>
        <v>65760.679999999993</v>
      </c>
      <c r="BC193" s="212">
        <v>5874435</v>
      </c>
      <c r="BD193" s="209">
        <v>16</v>
      </c>
      <c r="BE193" s="196">
        <f t="shared" si="100"/>
        <v>1.9826517967781909E-2</v>
      </c>
      <c r="BF193" s="209">
        <f t="shared" si="101"/>
        <v>367152.1875</v>
      </c>
      <c r="BG193" s="224">
        <v>268</v>
      </c>
      <c r="BH193" s="212">
        <v>4532595</v>
      </c>
      <c r="BI193" s="209">
        <v>71</v>
      </c>
      <c r="BJ193" s="196">
        <f t="shared" si="113"/>
        <v>0.26492537313432835</v>
      </c>
      <c r="BK193" s="212">
        <f t="shared" si="102"/>
        <v>63839.366197183095</v>
      </c>
      <c r="BL193" s="212">
        <v>7410319</v>
      </c>
      <c r="BM193" s="209">
        <v>18</v>
      </c>
      <c r="BN193" s="196">
        <f t="shared" si="103"/>
        <v>6.7164179104477612E-2</v>
      </c>
      <c r="BO193" s="212">
        <f t="shared" si="104"/>
        <v>411684.38888888888</v>
      </c>
      <c r="BP193" s="224">
        <f t="shared" si="80"/>
        <v>8564</v>
      </c>
      <c r="BQ193" s="212">
        <f t="shared" si="80"/>
        <v>97517816</v>
      </c>
      <c r="BR193" s="209">
        <f t="shared" si="80"/>
        <v>1731</v>
      </c>
      <c r="BS193" s="196">
        <f t="shared" si="107"/>
        <v>0.20212517515179823</v>
      </c>
      <c r="BT193" s="212">
        <f t="shared" si="81"/>
        <v>56336.115540150204</v>
      </c>
      <c r="BU193" s="212">
        <f t="shared" si="82"/>
        <v>61251586</v>
      </c>
      <c r="BV193" s="209">
        <f t="shared" si="82"/>
        <v>144</v>
      </c>
      <c r="BW193" s="196">
        <f t="shared" si="105"/>
        <v>1.6814572629612331E-2</v>
      </c>
      <c r="BX193" s="209">
        <f t="shared" si="83"/>
        <v>425358.23611111112</v>
      </c>
      <c r="BY193" s="69"/>
    </row>
    <row r="194" spans="2:77" ht="13.5" customHeight="1">
      <c r="B194" s="284"/>
      <c r="C194" s="345"/>
      <c r="D194" s="53" t="s">
        <v>67</v>
      </c>
      <c r="E194" s="181">
        <v>8</v>
      </c>
      <c r="F194" s="182">
        <v>23029</v>
      </c>
      <c r="G194" s="218">
        <v>1</v>
      </c>
      <c r="H194" s="198">
        <f t="shared" si="84"/>
        <v>0.125</v>
      </c>
      <c r="I194" s="182">
        <f t="shared" si="85"/>
        <v>23029</v>
      </c>
      <c r="J194" s="182">
        <v>2149</v>
      </c>
      <c r="K194" s="218">
        <v>1</v>
      </c>
      <c r="L194" s="198">
        <f t="shared" si="86"/>
        <v>0.125</v>
      </c>
      <c r="M194" s="182">
        <f t="shared" si="87"/>
        <v>2149</v>
      </c>
      <c r="N194" s="181">
        <v>5</v>
      </c>
      <c r="O194" s="182">
        <v>22027</v>
      </c>
      <c r="P194" s="218">
        <v>2</v>
      </c>
      <c r="Q194" s="198">
        <f t="shared" si="108"/>
        <v>0.4</v>
      </c>
      <c r="R194" s="182">
        <f t="shared" si="88"/>
        <v>11013.5</v>
      </c>
      <c r="S194" s="182">
        <v>0</v>
      </c>
      <c r="T194" s="218">
        <v>0</v>
      </c>
      <c r="U194" s="198">
        <f t="shared" si="106"/>
        <v>0</v>
      </c>
      <c r="V194" s="218" t="str">
        <f t="shared" si="89"/>
        <v>-</v>
      </c>
      <c r="W194" s="181">
        <v>3786</v>
      </c>
      <c r="X194" s="182">
        <v>28543559</v>
      </c>
      <c r="Y194" s="218">
        <v>570</v>
      </c>
      <c r="Z194" s="198">
        <f t="shared" si="109"/>
        <v>0.15055467511885895</v>
      </c>
      <c r="AA194" s="182">
        <f t="shared" si="90"/>
        <v>50076.419298245615</v>
      </c>
      <c r="AB194" s="182">
        <v>6805582</v>
      </c>
      <c r="AC194" s="218">
        <v>23</v>
      </c>
      <c r="AD194" s="198">
        <f t="shared" si="91"/>
        <v>6.0750132065504493E-3</v>
      </c>
      <c r="AE194" s="182">
        <f t="shared" si="92"/>
        <v>295894.86956521741</v>
      </c>
      <c r="AF194" s="181">
        <v>2957</v>
      </c>
      <c r="AG194" s="182">
        <v>43031275</v>
      </c>
      <c r="AH194" s="218">
        <v>653</v>
      </c>
      <c r="AI194" s="198">
        <f t="shared" si="110"/>
        <v>0.22083192424754819</v>
      </c>
      <c r="AJ194" s="182">
        <f t="shared" si="93"/>
        <v>65897.817764165389</v>
      </c>
      <c r="AK194" s="182">
        <v>18997769</v>
      </c>
      <c r="AL194" s="218">
        <v>50</v>
      </c>
      <c r="AM194" s="198">
        <f t="shared" si="94"/>
        <v>1.6909029421711193E-2</v>
      </c>
      <c r="AN194" s="218">
        <f t="shared" si="95"/>
        <v>379955.38</v>
      </c>
      <c r="AO194" s="181">
        <v>1707</v>
      </c>
      <c r="AP194" s="182">
        <v>17832970</v>
      </c>
      <c r="AQ194" s="218">
        <v>401</v>
      </c>
      <c r="AR194" s="198">
        <f t="shared" si="111"/>
        <v>0.23491505565319273</v>
      </c>
      <c r="AS194" s="182">
        <f t="shared" si="96"/>
        <v>44471.246882793021</v>
      </c>
      <c r="AT194" s="182">
        <v>24281236</v>
      </c>
      <c r="AU194" s="218">
        <v>43</v>
      </c>
      <c r="AV194" s="198">
        <f t="shared" si="97"/>
        <v>2.5190392501464556E-2</v>
      </c>
      <c r="AW194" s="182">
        <f t="shared" si="98"/>
        <v>564679.90697674418</v>
      </c>
      <c r="AX194" s="181">
        <v>859</v>
      </c>
      <c r="AY194" s="182">
        <v>13524112</v>
      </c>
      <c r="AZ194" s="218">
        <v>211</v>
      </c>
      <c r="BA194" s="198">
        <f t="shared" si="112"/>
        <v>0.24563445867287545</v>
      </c>
      <c r="BB194" s="182">
        <f t="shared" si="99"/>
        <v>64095.317535545022</v>
      </c>
      <c r="BC194" s="182">
        <v>5874435</v>
      </c>
      <c r="BD194" s="218">
        <v>16</v>
      </c>
      <c r="BE194" s="198">
        <f t="shared" si="100"/>
        <v>1.8626309662398137E-2</v>
      </c>
      <c r="BF194" s="218">
        <f t="shared" si="101"/>
        <v>367152.1875</v>
      </c>
      <c r="BG194" s="181">
        <v>275</v>
      </c>
      <c r="BH194" s="182">
        <v>4558830</v>
      </c>
      <c r="BI194" s="218">
        <v>73</v>
      </c>
      <c r="BJ194" s="198">
        <f t="shared" si="113"/>
        <v>0.26545454545454544</v>
      </c>
      <c r="BK194" s="182">
        <f t="shared" si="102"/>
        <v>62449.726027397257</v>
      </c>
      <c r="BL194" s="182">
        <v>7410319</v>
      </c>
      <c r="BM194" s="218">
        <v>18</v>
      </c>
      <c r="BN194" s="198">
        <f t="shared" si="103"/>
        <v>6.545454545454546E-2</v>
      </c>
      <c r="BO194" s="182">
        <f t="shared" si="104"/>
        <v>411684.38888888888</v>
      </c>
      <c r="BP194" s="181">
        <f t="shared" si="80"/>
        <v>9597</v>
      </c>
      <c r="BQ194" s="182">
        <f t="shared" si="80"/>
        <v>107535802</v>
      </c>
      <c r="BR194" s="218">
        <f t="shared" si="80"/>
        <v>1911</v>
      </c>
      <c r="BS194" s="198">
        <f t="shared" si="107"/>
        <v>0.19912472647702406</v>
      </c>
      <c r="BT194" s="182">
        <f t="shared" si="81"/>
        <v>56272.005232862379</v>
      </c>
      <c r="BU194" s="182">
        <f t="shared" si="82"/>
        <v>63371490</v>
      </c>
      <c r="BV194" s="218">
        <f t="shared" si="82"/>
        <v>151</v>
      </c>
      <c r="BW194" s="198">
        <f t="shared" si="105"/>
        <v>1.5734083567781599E-2</v>
      </c>
      <c r="BX194" s="218">
        <f t="shared" si="83"/>
        <v>419678.74172185431</v>
      </c>
      <c r="BY194" s="69"/>
    </row>
    <row r="195" spans="2:77" ht="13.5" customHeight="1">
      <c r="B195" s="282">
        <v>64</v>
      </c>
      <c r="C195" s="343" t="s">
        <v>45</v>
      </c>
      <c r="D195" s="54" t="s">
        <v>329</v>
      </c>
      <c r="E195" s="175">
        <v>4</v>
      </c>
      <c r="F195" s="176">
        <v>24205</v>
      </c>
      <c r="G195" s="201">
        <v>1</v>
      </c>
      <c r="H195" s="194">
        <f t="shared" si="84"/>
        <v>0.25</v>
      </c>
      <c r="I195" s="176">
        <f t="shared" si="85"/>
        <v>24205</v>
      </c>
      <c r="J195" s="176">
        <v>0</v>
      </c>
      <c r="K195" s="201">
        <v>0</v>
      </c>
      <c r="L195" s="194">
        <f t="shared" si="86"/>
        <v>0</v>
      </c>
      <c r="M195" s="176" t="str">
        <f t="shared" si="87"/>
        <v>-</v>
      </c>
      <c r="N195" s="175">
        <v>2</v>
      </c>
      <c r="O195" s="176">
        <v>0</v>
      </c>
      <c r="P195" s="201">
        <v>0</v>
      </c>
      <c r="Q195" s="194">
        <f t="shared" si="108"/>
        <v>0</v>
      </c>
      <c r="R195" s="176" t="str">
        <f t="shared" si="88"/>
        <v>-</v>
      </c>
      <c r="S195" s="176">
        <v>0</v>
      </c>
      <c r="T195" s="201">
        <v>0</v>
      </c>
      <c r="U195" s="194">
        <f t="shared" si="106"/>
        <v>0</v>
      </c>
      <c r="V195" s="201" t="str">
        <f t="shared" si="89"/>
        <v>-</v>
      </c>
      <c r="W195" s="175">
        <v>348</v>
      </c>
      <c r="X195" s="176">
        <v>8090596</v>
      </c>
      <c r="Y195" s="201">
        <v>76</v>
      </c>
      <c r="Z195" s="194">
        <f t="shared" si="109"/>
        <v>0.21839080459770116</v>
      </c>
      <c r="AA195" s="176">
        <f t="shared" si="90"/>
        <v>106455.21052631579</v>
      </c>
      <c r="AB195" s="176">
        <v>0</v>
      </c>
      <c r="AC195" s="201">
        <v>0</v>
      </c>
      <c r="AD195" s="194">
        <f t="shared" si="91"/>
        <v>0</v>
      </c>
      <c r="AE195" s="176" t="str">
        <f t="shared" si="92"/>
        <v>-</v>
      </c>
      <c r="AF195" s="175">
        <v>205</v>
      </c>
      <c r="AG195" s="176">
        <v>2514604</v>
      </c>
      <c r="AH195" s="201">
        <v>72</v>
      </c>
      <c r="AI195" s="194">
        <f t="shared" si="110"/>
        <v>0.35121951219512193</v>
      </c>
      <c r="AJ195" s="176">
        <f t="shared" si="93"/>
        <v>34925.055555555555</v>
      </c>
      <c r="AK195" s="176">
        <v>0</v>
      </c>
      <c r="AL195" s="201">
        <v>0</v>
      </c>
      <c r="AM195" s="194">
        <f t="shared" si="94"/>
        <v>0</v>
      </c>
      <c r="AN195" s="201" t="str">
        <f t="shared" si="95"/>
        <v>-</v>
      </c>
      <c r="AO195" s="175">
        <v>69</v>
      </c>
      <c r="AP195" s="176">
        <v>2370713</v>
      </c>
      <c r="AQ195" s="201">
        <v>25</v>
      </c>
      <c r="AR195" s="194">
        <f t="shared" si="111"/>
        <v>0.36231884057971014</v>
      </c>
      <c r="AS195" s="176">
        <f t="shared" si="96"/>
        <v>94828.52</v>
      </c>
      <c r="AT195" s="176">
        <v>2310</v>
      </c>
      <c r="AU195" s="201">
        <v>1</v>
      </c>
      <c r="AV195" s="194">
        <f t="shared" si="97"/>
        <v>1.4492753623188406E-2</v>
      </c>
      <c r="AW195" s="176">
        <f t="shared" si="98"/>
        <v>2310</v>
      </c>
      <c r="AX195" s="175">
        <v>23</v>
      </c>
      <c r="AY195" s="176">
        <v>116018</v>
      </c>
      <c r="AZ195" s="201">
        <v>8</v>
      </c>
      <c r="BA195" s="194">
        <f t="shared" si="112"/>
        <v>0.34782608695652173</v>
      </c>
      <c r="BB195" s="176">
        <f t="shared" si="99"/>
        <v>14502.25</v>
      </c>
      <c r="BC195" s="176">
        <v>1305237</v>
      </c>
      <c r="BD195" s="201">
        <v>1</v>
      </c>
      <c r="BE195" s="194">
        <f t="shared" si="100"/>
        <v>4.3478260869565216E-2</v>
      </c>
      <c r="BF195" s="201">
        <f t="shared" si="101"/>
        <v>1305237</v>
      </c>
      <c r="BG195" s="175">
        <v>0</v>
      </c>
      <c r="BH195" s="176">
        <v>0</v>
      </c>
      <c r="BI195" s="201">
        <v>0</v>
      </c>
      <c r="BJ195" s="194" t="str">
        <f t="shared" si="113"/>
        <v>-</v>
      </c>
      <c r="BK195" s="176" t="str">
        <f t="shared" si="102"/>
        <v>-</v>
      </c>
      <c r="BL195" s="176">
        <v>0</v>
      </c>
      <c r="BM195" s="201">
        <v>0</v>
      </c>
      <c r="BN195" s="194" t="str">
        <f t="shared" si="103"/>
        <v>-</v>
      </c>
      <c r="BO195" s="176" t="str">
        <f t="shared" si="104"/>
        <v>-</v>
      </c>
      <c r="BP195" s="175">
        <f t="shared" si="80"/>
        <v>651</v>
      </c>
      <c r="BQ195" s="176">
        <f t="shared" si="80"/>
        <v>13116136</v>
      </c>
      <c r="BR195" s="201">
        <f t="shared" si="80"/>
        <v>182</v>
      </c>
      <c r="BS195" s="194">
        <f t="shared" si="107"/>
        <v>0.27956989247311825</v>
      </c>
      <c r="BT195" s="176">
        <f t="shared" si="81"/>
        <v>72066.681318681323</v>
      </c>
      <c r="BU195" s="176">
        <f t="shared" si="82"/>
        <v>1307547</v>
      </c>
      <c r="BV195" s="201">
        <f t="shared" si="82"/>
        <v>2</v>
      </c>
      <c r="BW195" s="194">
        <f t="shared" si="105"/>
        <v>3.0721966205837174E-3</v>
      </c>
      <c r="BX195" s="201">
        <f t="shared" si="83"/>
        <v>653773.5</v>
      </c>
      <c r="BY195" s="69"/>
    </row>
    <row r="196" spans="2:77" ht="13.5" customHeight="1">
      <c r="B196" s="283"/>
      <c r="C196" s="344"/>
      <c r="D196" s="49" t="s">
        <v>326</v>
      </c>
      <c r="E196" s="224">
        <v>40</v>
      </c>
      <c r="F196" s="212">
        <v>533489</v>
      </c>
      <c r="G196" s="209">
        <v>9</v>
      </c>
      <c r="H196" s="196">
        <f t="shared" si="84"/>
        <v>0.22500000000000001</v>
      </c>
      <c r="I196" s="212">
        <f t="shared" si="85"/>
        <v>59276.555555555555</v>
      </c>
      <c r="J196" s="212">
        <v>249530</v>
      </c>
      <c r="K196" s="209">
        <v>1</v>
      </c>
      <c r="L196" s="196">
        <f t="shared" si="86"/>
        <v>2.5000000000000001E-2</v>
      </c>
      <c r="M196" s="212">
        <f t="shared" si="87"/>
        <v>249530</v>
      </c>
      <c r="N196" s="224">
        <v>72</v>
      </c>
      <c r="O196" s="212">
        <v>363800</v>
      </c>
      <c r="P196" s="209">
        <v>24</v>
      </c>
      <c r="Q196" s="196">
        <f t="shared" si="108"/>
        <v>0.33333333333333331</v>
      </c>
      <c r="R196" s="212">
        <f t="shared" si="88"/>
        <v>15158.333333333334</v>
      </c>
      <c r="S196" s="212">
        <v>168006</v>
      </c>
      <c r="T196" s="209">
        <v>1</v>
      </c>
      <c r="U196" s="196">
        <f t="shared" si="106"/>
        <v>1.3888888888888888E-2</v>
      </c>
      <c r="V196" s="209">
        <f t="shared" si="89"/>
        <v>168006</v>
      </c>
      <c r="W196" s="224">
        <v>3744</v>
      </c>
      <c r="X196" s="212">
        <v>38258837</v>
      </c>
      <c r="Y196" s="209">
        <v>783</v>
      </c>
      <c r="Z196" s="196">
        <f t="shared" si="109"/>
        <v>0.20913461538461539</v>
      </c>
      <c r="AA196" s="212">
        <f t="shared" si="90"/>
        <v>48861.860791826308</v>
      </c>
      <c r="AB196" s="212">
        <v>7261466</v>
      </c>
      <c r="AC196" s="209">
        <v>19</v>
      </c>
      <c r="AD196" s="196">
        <f t="shared" si="91"/>
        <v>5.074786324786325E-3</v>
      </c>
      <c r="AE196" s="212">
        <f t="shared" si="92"/>
        <v>382182.42105263157</v>
      </c>
      <c r="AF196" s="224">
        <v>3030</v>
      </c>
      <c r="AG196" s="212">
        <v>51352685</v>
      </c>
      <c r="AH196" s="209">
        <v>767</v>
      </c>
      <c r="AI196" s="196">
        <f t="shared" si="110"/>
        <v>0.25313531353135316</v>
      </c>
      <c r="AJ196" s="212">
        <f t="shared" si="93"/>
        <v>66952.653194263359</v>
      </c>
      <c r="AK196" s="212">
        <v>16014056</v>
      </c>
      <c r="AL196" s="209">
        <v>38</v>
      </c>
      <c r="AM196" s="196">
        <f t="shared" si="94"/>
        <v>1.2541254125412541E-2</v>
      </c>
      <c r="AN196" s="209">
        <f t="shared" si="95"/>
        <v>421422.5263157895</v>
      </c>
      <c r="AO196" s="224">
        <v>1573</v>
      </c>
      <c r="AP196" s="212">
        <v>35616072</v>
      </c>
      <c r="AQ196" s="209">
        <v>456</v>
      </c>
      <c r="AR196" s="196">
        <f t="shared" si="111"/>
        <v>0.28989192625556259</v>
      </c>
      <c r="AS196" s="212">
        <f t="shared" si="96"/>
        <v>78105.421052631573</v>
      </c>
      <c r="AT196" s="212">
        <v>16754691</v>
      </c>
      <c r="AU196" s="209">
        <v>27</v>
      </c>
      <c r="AV196" s="196">
        <f t="shared" si="97"/>
        <v>1.7164653528289893E-2</v>
      </c>
      <c r="AW196" s="212">
        <f t="shared" si="98"/>
        <v>620544.11111111112</v>
      </c>
      <c r="AX196" s="224">
        <v>699</v>
      </c>
      <c r="AY196" s="212">
        <v>10860385</v>
      </c>
      <c r="AZ196" s="209">
        <v>201</v>
      </c>
      <c r="BA196" s="196">
        <f t="shared" si="112"/>
        <v>0.28755364806866951</v>
      </c>
      <c r="BB196" s="212">
        <f t="shared" si="99"/>
        <v>54031.766169154231</v>
      </c>
      <c r="BC196" s="212">
        <v>14392714</v>
      </c>
      <c r="BD196" s="209">
        <v>25</v>
      </c>
      <c r="BE196" s="196">
        <f t="shared" si="100"/>
        <v>3.5765379113018601E-2</v>
      </c>
      <c r="BF196" s="209">
        <f t="shared" si="101"/>
        <v>575708.56000000006</v>
      </c>
      <c r="BG196" s="224">
        <v>238</v>
      </c>
      <c r="BH196" s="212">
        <v>6014701</v>
      </c>
      <c r="BI196" s="209">
        <v>58</v>
      </c>
      <c r="BJ196" s="196">
        <f t="shared" si="113"/>
        <v>0.24369747899159663</v>
      </c>
      <c r="BK196" s="212">
        <f t="shared" si="102"/>
        <v>103701.74137931035</v>
      </c>
      <c r="BL196" s="212">
        <v>3072684</v>
      </c>
      <c r="BM196" s="209">
        <v>6</v>
      </c>
      <c r="BN196" s="196">
        <f t="shared" si="103"/>
        <v>2.5210084033613446E-2</v>
      </c>
      <c r="BO196" s="212">
        <f t="shared" si="104"/>
        <v>512114</v>
      </c>
      <c r="BP196" s="224">
        <f t="shared" si="80"/>
        <v>9396</v>
      </c>
      <c r="BQ196" s="212">
        <f t="shared" si="80"/>
        <v>142999969</v>
      </c>
      <c r="BR196" s="209">
        <f t="shared" si="80"/>
        <v>2298</v>
      </c>
      <c r="BS196" s="196">
        <f t="shared" si="107"/>
        <v>0.2445721583652618</v>
      </c>
      <c r="BT196" s="212">
        <f t="shared" si="81"/>
        <v>62228.010879025242</v>
      </c>
      <c r="BU196" s="212">
        <f t="shared" si="82"/>
        <v>57913147</v>
      </c>
      <c r="BV196" s="209">
        <f t="shared" si="82"/>
        <v>117</v>
      </c>
      <c r="BW196" s="196">
        <f t="shared" si="105"/>
        <v>1.2452107279693486E-2</v>
      </c>
      <c r="BX196" s="209">
        <f t="shared" si="83"/>
        <v>494984.16239316238</v>
      </c>
      <c r="BY196" s="69"/>
    </row>
    <row r="197" spans="2:77" ht="13.5" customHeight="1">
      <c r="B197" s="284"/>
      <c r="C197" s="345"/>
      <c r="D197" s="53" t="s">
        <v>67</v>
      </c>
      <c r="E197" s="181">
        <v>44</v>
      </c>
      <c r="F197" s="182">
        <v>557694</v>
      </c>
      <c r="G197" s="218">
        <v>10</v>
      </c>
      <c r="H197" s="198">
        <f t="shared" si="84"/>
        <v>0.22727272727272727</v>
      </c>
      <c r="I197" s="182">
        <f t="shared" si="85"/>
        <v>55769.4</v>
      </c>
      <c r="J197" s="182">
        <v>249530</v>
      </c>
      <c r="K197" s="218">
        <v>1</v>
      </c>
      <c r="L197" s="198">
        <f t="shared" si="86"/>
        <v>2.2727272727272728E-2</v>
      </c>
      <c r="M197" s="182">
        <f t="shared" si="87"/>
        <v>249530</v>
      </c>
      <c r="N197" s="181">
        <v>74</v>
      </c>
      <c r="O197" s="182">
        <v>363800</v>
      </c>
      <c r="P197" s="218">
        <v>24</v>
      </c>
      <c r="Q197" s="198">
        <f t="shared" si="108"/>
        <v>0.32432432432432434</v>
      </c>
      <c r="R197" s="182">
        <f t="shared" si="88"/>
        <v>15158.333333333334</v>
      </c>
      <c r="S197" s="182">
        <v>168006</v>
      </c>
      <c r="T197" s="218">
        <v>1</v>
      </c>
      <c r="U197" s="198">
        <f t="shared" si="106"/>
        <v>1.3513513513513514E-2</v>
      </c>
      <c r="V197" s="218">
        <f t="shared" si="89"/>
        <v>168006</v>
      </c>
      <c r="W197" s="181">
        <v>4092</v>
      </c>
      <c r="X197" s="182">
        <v>46349433</v>
      </c>
      <c r="Y197" s="218">
        <v>859</v>
      </c>
      <c r="Z197" s="198">
        <f t="shared" si="109"/>
        <v>0.20992179863147606</v>
      </c>
      <c r="AA197" s="182">
        <f t="shared" si="90"/>
        <v>53957.43073341094</v>
      </c>
      <c r="AB197" s="182">
        <v>7261466</v>
      </c>
      <c r="AC197" s="218">
        <v>19</v>
      </c>
      <c r="AD197" s="198">
        <f t="shared" si="91"/>
        <v>4.6432062561094821E-3</v>
      </c>
      <c r="AE197" s="182">
        <f t="shared" si="92"/>
        <v>382182.42105263157</v>
      </c>
      <c r="AF197" s="181">
        <v>3235</v>
      </c>
      <c r="AG197" s="182">
        <v>53867289</v>
      </c>
      <c r="AH197" s="218">
        <v>839</v>
      </c>
      <c r="AI197" s="198">
        <f t="shared" si="110"/>
        <v>0.25935085007727976</v>
      </c>
      <c r="AJ197" s="182">
        <f t="shared" si="93"/>
        <v>64204.158522050056</v>
      </c>
      <c r="AK197" s="182">
        <v>16014056</v>
      </c>
      <c r="AL197" s="218">
        <v>38</v>
      </c>
      <c r="AM197" s="198">
        <f t="shared" si="94"/>
        <v>1.1746522411128285E-2</v>
      </c>
      <c r="AN197" s="218">
        <f t="shared" si="95"/>
        <v>421422.5263157895</v>
      </c>
      <c r="AO197" s="181">
        <v>1642</v>
      </c>
      <c r="AP197" s="182">
        <v>37986785</v>
      </c>
      <c r="AQ197" s="218">
        <v>481</v>
      </c>
      <c r="AR197" s="198">
        <f t="shared" si="111"/>
        <v>0.29293544457978077</v>
      </c>
      <c r="AS197" s="182">
        <f t="shared" si="96"/>
        <v>78974.604989604995</v>
      </c>
      <c r="AT197" s="182">
        <v>16757001</v>
      </c>
      <c r="AU197" s="218">
        <v>28</v>
      </c>
      <c r="AV197" s="198">
        <f t="shared" si="97"/>
        <v>1.705237515225335E-2</v>
      </c>
      <c r="AW197" s="182">
        <f t="shared" si="98"/>
        <v>598464.32142857148</v>
      </c>
      <c r="AX197" s="181">
        <v>722</v>
      </c>
      <c r="AY197" s="182">
        <v>10976403</v>
      </c>
      <c r="AZ197" s="218">
        <v>209</v>
      </c>
      <c r="BA197" s="198">
        <f t="shared" si="112"/>
        <v>0.28947368421052633</v>
      </c>
      <c r="BB197" s="182">
        <f t="shared" si="99"/>
        <v>52518.674641148325</v>
      </c>
      <c r="BC197" s="182">
        <v>15697951</v>
      </c>
      <c r="BD197" s="218">
        <v>26</v>
      </c>
      <c r="BE197" s="198">
        <f t="shared" si="100"/>
        <v>3.6011080332409975E-2</v>
      </c>
      <c r="BF197" s="218">
        <f t="shared" si="101"/>
        <v>603767.34615384613</v>
      </c>
      <c r="BG197" s="181">
        <v>238</v>
      </c>
      <c r="BH197" s="182">
        <v>6014701</v>
      </c>
      <c r="BI197" s="218">
        <v>58</v>
      </c>
      <c r="BJ197" s="198">
        <f t="shared" si="113"/>
        <v>0.24369747899159663</v>
      </c>
      <c r="BK197" s="182">
        <f t="shared" si="102"/>
        <v>103701.74137931035</v>
      </c>
      <c r="BL197" s="182">
        <v>3072684</v>
      </c>
      <c r="BM197" s="218">
        <v>6</v>
      </c>
      <c r="BN197" s="198">
        <f t="shared" si="103"/>
        <v>2.5210084033613446E-2</v>
      </c>
      <c r="BO197" s="182">
        <f t="shared" si="104"/>
        <v>512114</v>
      </c>
      <c r="BP197" s="181">
        <f t="shared" si="80"/>
        <v>10047</v>
      </c>
      <c r="BQ197" s="182">
        <f t="shared" si="80"/>
        <v>156116105</v>
      </c>
      <c r="BR197" s="218">
        <f t="shared" si="80"/>
        <v>2480</v>
      </c>
      <c r="BS197" s="198">
        <f t="shared" si="107"/>
        <v>0.24683985269234598</v>
      </c>
      <c r="BT197" s="182">
        <f t="shared" si="81"/>
        <v>62950.042338709674</v>
      </c>
      <c r="BU197" s="182">
        <f t="shared" si="82"/>
        <v>59220694</v>
      </c>
      <c r="BV197" s="218">
        <f t="shared" si="82"/>
        <v>119</v>
      </c>
      <c r="BW197" s="198">
        <f t="shared" si="105"/>
        <v>1.1844331641285956E-2</v>
      </c>
      <c r="BX197" s="218">
        <f t="shared" si="83"/>
        <v>497652.89075630251</v>
      </c>
      <c r="BY197" s="69"/>
    </row>
    <row r="198" spans="2:77" ht="13.5" customHeight="1">
      <c r="B198" s="282">
        <v>65</v>
      </c>
      <c r="C198" s="343" t="s">
        <v>10</v>
      </c>
      <c r="D198" s="54" t="s">
        <v>329</v>
      </c>
      <c r="E198" s="175">
        <v>0</v>
      </c>
      <c r="F198" s="176">
        <v>0</v>
      </c>
      <c r="G198" s="201">
        <v>0</v>
      </c>
      <c r="H198" s="194" t="str">
        <f t="shared" si="84"/>
        <v>-</v>
      </c>
      <c r="I198" s="176" t="str">
        <f t="shared" si="85"/>
        <v>-</v>
      </c>
      <c r="J198" s="176">
        <v>0</v>
      </c>
      <c r="K198" s="201">
        <v>0</v>
      </c>
      <c r="L198" s="194" t="str">
        <f t="shared" si="86"/>
        <v>-</v>
      </c>
      <c r="M198" s="176" t="str">
        <f t="shared" si="87"/>
        <v>-</v>
      </c>
      <c r="N198" s="175">
        <v>1</v>
      </c>
      <c r="O198" s="176">
        <v>0</v>
      </c>
      <c r="P198" s="201">
        <v>0</v>
      </c>
      <c r="Q198" s="194">
        <f t="shared" si="108"/>
        <v>0</v>
      </c>
      <c r="R198" s="176" t="str">
        <f t="shared" si="88"/>
        <v>-</v>
      </c>
      <c r="S198" s="176">
        <v>0</v>
      </c>
      <c r="T198" s="201">
        <v>0</v>
      </c>
      <c r="U198" s="194">
        <f t="shared" si="106"/>
        <v>0</v>
      </c>
      <c r="V198" s="201" t="str">
        <f t="shared" si="89"/>
        <v>-</v>
      </c>
      <c r="W198" s="175">
        <v>337</v>
      </c>
      <c r="X198" s="176">
        <v>1881284</v>
      </c>
      <c r="Y198" s="201">
        <v>44</v>
      </c>
      <c r="Z198" s="194">
        <f t="shared" si="109"/>
        <v>0.13056379821958458</v>
      </c>
      <c r="AA198" s="176">
        <f t="shared" si="90"/>
        <v>42756.454545454544</v>
      </c>
      <c r="AB198" s="176">
        <v>0</v>
      </c>
      <c r="AC198" s="201">
        <v>0</v>
      </c>
      <c r="AD198" s="194">
        <f t="shared" si="91"/>
        <v>0</v>
      </c>
      <c r="AE198" s="176" t="str">
        <f t="shared" si="92"/>
        <v>-</v>
      </c>
      <c r="AF198" s="175">
        <v>236</v>
      </c>
      <c r="AG198" s="176">
        <v>2723956</v>
      </c>
      <c r="AH198" s="201">
        <v>43</v>
      </c>
      <c r="AI198" s="194">
        <f t="shared" si="110"/>
        <v>0.18220338983050846</v>
      </c>
      <c r="AJ198" s="176">
        <f t="shared" si="93"/>
        <v>63347.813953488374</v>
      </c>
      <c r="AK198" s="176">
        <v>1048384</v>
      </c>
      <c r="AL198" s="201">
        <v>2</v>
      </c>
      <c r="AM198" s="194">
        <f t="shared" si="94"/>
        <v>8.4745762711864406E-3</v>
      </c>
      <c r="AN198" s="201">
        <f t="shared" si="95"/>
        <v>524192</v>
      </c>
      <c r="AO198" s="175">
        <v>116</v>
      </c>
      <c r="AP198" s="176">
        <v>791665</v>
      </c>
      <c r="AQ198" s="201">
        <v>31</v>
      </c>
      <c r="AR198" s="194">
        <f t="shared" si="111"/>
        <v>0.26724137931034481</v>
      </c>
      <c r="AS198" s="176">
        <f t="shared" si="96"/>
        <v>25537.580645161292</v>
      </c>
      <c r="AT198" s="176">
        <v>36512</v>
      </c>
      <c r="AU198" s="201">
        <v>2</v>
      </c>
      <c r="AV198" s="194">
        <f t="shared" si="97"/>
        <v>1.7241379310344827E-2</v>
      </c>
      <c r="AW198" s="176">
        <f t="shared" si="98"/>
        <v>18256</v>
      </c>
      <c r="AX198" s="175">
        <v>30</v>
      </c>
      <c r="AY198" s="176">
        <v>235880</v>
      </c>
      <c r="AZ198" s="201">
        <v>11</v>
      </c>
      <c r="BA198" s="194">
        <f t="shared" si="112"/>
        <v>0.36666666666666664</v>
      </c>
      <c r="BB198" s="176">
        <f t="shared" si="99"/>
        <v>21443.636363636364</v>
      </c>
      <c r="BC198" s="176">
        <v>488380</v>
      </c>
      <c r="BD198" s="201">
        <v>2</v>
      </c>
      <c r="BE198" s="194">
        <f t="shared" si="100"/>
        <v>6.6666666666666666E-2</v>
      </c>
      <c r="BF198" s="201">
        <f t="shared" si="101"/>
        <v>244190</v>
      </c>
      <c r="BG198" s="175">
        <v>5</v>
      </c>
      <c r="BH198" s="176">
        <v>3906</v>
      </c>
      <c r="BI198" s="201">
        <v>2</v>
      </c>
      <c r="BJ198" s="194">
        <f t="shared" si="113"/>
        <v>0.4</v>
      </c>
      <c r="BK198" s="176">
        <f t="shared" si="102"/>
        <v>1953</v>
      </c>
      <c r="BL198" s="176">
        <v>604158</v>
      </c>
      <c r="BM198" s="201">
        <v>2</v>
      </c>
      <c r="BN198" s="194">
        <f t="shared" si="103"/>
        <v>0.4</v>
      </c>
      <c r="BO198" s="176">
        <f t="shared" si="104"/>
        <v>302079</v>
      </c>
      <c r="BP198" s="175">
        <f t="shared" ref="BP198:BR230" si="114">SUM(E198,N198,W198,AF198,AO198,AX198,BG198)</f>
        <v>725</v>
      </c>
      <c r="BQ198" s="176">
        <f t="shared" si="114"/>
        <v>5636691</v>
      </c>
      <c r="BR198" s="201">
        <f t="shared" si="114"/>
        <v>131</v>
      </c>
      <c r="BS198" s="194">
        <f t="shared" si="107"/>
        <v>0.18068965517241378</v>
      </c>
      <c r="BT198" s="176">
        <f t="shared" ref="BT198:BT230" si="115">IFERROR(BQ198/BR198,"-")</f>
        <v>43028.175572519081</v>
      </c>
      <c r="BU198" s="176">
        <f t="shared" ref="BU198:BV230" si="116">SUM(J198,S198,AB198,AK198,AT198,BC198,BL198)</f>
        <v>2177434</v>
      </c>
      <c r="BV198" s="201">
        <f t="shared" si="116"/>
        <v>8</v>
      </c>
      <c r="BW198" s="194">
        <f t="shared" si="105"/>
        <v>1.1034482758620689E-2</v>
      </c>
      <c r="BX198" s="201">
        <f t="shared" ref="BX198:BX230" si="117">IFERROR(BU198/BV198,"-")</f>
        <v>272179.25</v>
      </c>
      <c r="BY198" s="69"/>
    </row>
    <row r="199" spans="2:77" ht="13.5" customHeight="1">
      <c r="B199" s="283"/>
      <c r="C199" s="344"/>
      <c r="D199" s="49" t="s">
        <v>326</v>
      </c>
      <c r="E199" s="224">
        <v>7</v>
      </c>
      <c r="F199" s="212">
        <v>48237</v>
      </c>
      <c r="G199" s="209">
        <v>2</v>
      </c>
      <c r="H199" s="196">
        <f t="shared" ref="H199:H230" si="118">IFERROR(G199/E199,"-")</f>
        <v>0.2857142857142857</v>
      </c>
      <c r="I199" s="212">
        <f t="shared" ref="I199:I230" si="119">IFERROR(F199/G199,"-")</f>
        <v>24118.5</v>
      </c>
      <c r="J199" s="212">
        <v>0</v>
      </c>
      <c r="K199" s="209">
        <v>0</v>
      </c>
      <c r="L199" s="196">
        <f t="shared" ref="L199:L230" si="120">IFERROR(K199/E199,"-")</f>
        <v>0</v>
      </c>
      <c r="M199" s="212" t="str">
        <f t="shared" ref="M199:M230" si="121">IFERROR(J199/K199,"-")</f>
        <v>-</v>
      </c>
      <c r="N199" s="224">
        <v>13</v>
      </c>
      <c r="O199" s="212">
        <v>503270</v>
      </c>
      <c r="P199" s="209">
        <v>2</v>
      </c>
      <c r="Q199" s="196">
        <f t="shared" si="108"/>
        <v>0.15384615384615385</v>
      </c>
      <c r="R199" s="212">
        <f t="shared" ref="R199:R230" si="122">IFERROR(O199/P199,"-")</f>
        <v>251635</v>
      </c>
      <c r="S199" s="212">
        <v>0</v>
      </c>
      <c r="T199" s="209">
        <v>0</v>
      </c>
      <c r="U199" s="196">
        <f t="shared" si="106"/>
        <v>0</v>
      </c>
      <c r="V199" s="209" t="str">
        <f t="shared" ref="V199:V230" si="123">IFERROR(S199/T199,"-")</f>
        <v>-</v>
      </c>
      <c r="W199" s="224">
        <v>1827</v>
      </c>
      <c r="X199" s="212">
        <v>14484065</v>
      </c>
      <c r="Y199" s="209">
        <v>319</v>
      </c>
      <c r="Z199" s="196">
        <f t="shared" si="109"/>
        <v>0.17460317460317459</v>
      </c>
      <c r="AA199" s="212">
        <f t="shared" ref="AA199:AA230" si="124">IFERROR(X199/Y199,"-")</f>
        <v>45404.59247648903</v>
      </c>
      <c r="AB199" s="212">
        <v>7739540</v>
      </c>
      <c r="AC199" s="209">
        <v>16</v>
      </c>
      <c r="AD199" s="196">
        <f t="shared" ref="AD199:AD230" si="125">IFERROR(AC199/W199,"-")</f>
        <v>8.7575259989053095E-3</v>
      </c>
      <c r="AE199" s="212">
        <f t="shared" ref="AE199:AE230" si="126">IFERROR(AB199/AC199,"-")</f>
        <v>483721.25</v>
      </c>
      <c r="AF199" s="224">
        <v>1294</v>
      </c>
      <c r="AG199" s="212">
        <v>18325005</v>
      </c>
      <c r="AH199" s="209">
        <v>319</v>
      </c>
      <c r="AI199" s="196">
        <f t="shared" si="110"/>
        <v>0.24652241112828438</v>
      </c>
      <c r="AJ199" s="212">
        <f t="shared" ref="AJ199:AJ230" si="127">IFERROR(AG199/AH199,"-")</f>
        <v>57445.156739811915</v>
      </c>
      <c r="AK199" s="212">
        <v>4503500</v>
      </c>
      <c r="AL199" s="209">
        <v>20</v>
      </c>
      <c r="AM199" s="196">
        <f t="shared" ref="AM199:AM230" si="128">IFERROR(AL199/AF199,"-")</f>
        <v>1.5455950540958269E-2</v>
      </c>
      <c r="AN199" s="209">
        <f t="shared" ref="AN199:AN230" si="129">IFERROR(AK199/AL199,"-")</f>
        <v>225175</v>
      </c>
      <c r="AO199" s="224">
        <v>778</v>
      </c>
      <c r="AP199" s="212">
        <v>7852215</v>
      </c>
      <c r="AQ199" s="209">
        <v>214</v>
      </c>
      <c r="AR199" s="196">
        <f t="shared" si="111"/>
        <v>0.27506426735218509</v>
      </c>
      <c r="AS199" s="212">
        <f t="shared" ref="AS199:AS230" si="130">IFERROR(AP199/AQ199,"-")</f>
        <v>36692.593457943927</v>
      </c>
      <c r="AT199" s="212">
        <v>13453767</v>
      </c>
      <c r="AU199" s="209">
        <v>24</v>
      </c>
      <c r="AV199" s="196">
        <f t="shared" ref="AV199:AV230" si="131">IFERROR(AU199/AO199,"-")</f>
        <v>3.0848329048843187E-2</v>
      </c>
      <c r="AW199" s="212">
        <f t="shared" ref="AW199:AW230" si="132">IFERROR(AT199/AU199,"-")</f>
        <v>560573.625</v>
      </c>
      <c r="AX199" s="224">
        <v>389</v>
      </c>
      <c r="AY199" s="212">
        <v>4303466</v>
      </c>
      <c r="AZ199" s="209">
        <v>100</v>
      </c>
      <c r="BA199" s="196">
        <f t="shared" si="112"/>
        <v>0.25706940874035988</v>
      </c>
      <c r="BB199" s="212">
        <f t="shared" ref="BB199:BB230" si="133">IFERROR(AY199/AZ199,"-")</f>
        <v>43034.66</v>
      </c>
      <c r="BC199" s="212">
        <v>11733189</v>
      </c>
      <c r="BD199" s="209">
        <v>22</v>
      </c>
      <c r="BE199" s="196">
        <f t="shared" ref="BE199:BE230" si="134">IFERROR(BD199/AX199,"-")</f>
        <v>5.6555269922879174E-2</v>
      </c>
      <c r="BF199" s="209">
        <f t="shared" ref="BF199:BF230" si="135">IFERROR(BC199/BD199,"-")</f>
        <v>533326.77272727271</v>
      </c>
      <c r="BG199" s="224">
        <v>157</v>
      </c>
      <c r="BH199" s="212">
        <v>1296090</v>
      </c>
      <c r="BI199" s="209">
        <v>43</v>
      </c>
      <c r="BJ199" s="196">
        <f t="shared" si="113"/>
        <v>0.27388535031847133</v>
      </c>
      <c r="BK199" s="212">
        <f t="shared" ref="BK199:BK230" si="136">IFERROR(BH199/BI199,"-")</f>
        <v>30141.627906976744</v>
      </c>
      <c r="BL199" s="212">
        <v>7170777</v>
      </c>
      <c r="BM199" s="209">
        <v>15</v>
      </c>
      <c r="BN199" s="196">
        <f t="shared" ref="BN199:BN230" si="137">IFERROR(BM199/BG199,"-")</f>
        <v>9.5541401273885357E-2</v>
      </c>
      <c r="BO199" s="212">
        <f t="shared" ref="BO199:BO230" si="138">IFERROR(BL199/BM199,"-")</f>
        <v>478051.8</v>
      </c>
      <c r="BP199" s="224">
        <f t="shared" si="114"/>
        <v>4465</v>
      </c>
      <c r="BQ199" s="212">
        <f t="shared" si="114"/>
        <v>46812348</v>
      </c>
      <c r="BR199" s="209">
        <f t="shared" si="114"/>
        <v>999</v>
      </c>
      <c r="BS199" s="196">
        <f t="shared" si="107"/>
        <v>0.22374020156774915</v>
      </c>
      <c r="BT199" s="212">
        <f t="shared" si="115"/>
        <v>46859.207207207204</v>
      </c>
      <c r="BU199" s="212">
        <f t="shared" si="116"/>
        <v>44600773</v>
      </c>
      <c r="BV199" s="209">
        <f t="shared" si="116"/>
        <v>97</v>
      </c>
      <c r="BW199" s="196">
        <f t="shared" ref="BW199:BW230" si="139">IFERROR(BV199/BP199,"-")</f>
        <v>2.1724524076147816E-2</v>
      </c>
      <c r="BX199" s="209">
        <f t="shared" si="117"/>
        <v>459801.78350515466</v>
      </c>
      <c r="BY199" s="69"/>
    </row>
    <row r="200" spans="2:77" ht="13.5" customHeight="1">
      <c r="B200" s="284"/>
      <c r="C200" s="345"/>
      <c r="D200" s="53" t="s">
        <v>67</v>
      </c>
      <c r="E200" s="181">
        <v>7</v>
      </c>
      <c r="F200" s="182">
        <v>48237</v>
      </c>
      <c r="G200" s="218">
        <v>2</v>
      </c>
      <c r="H200" s="198">
        <f t="shared" si="118"/>
        <v>0.2857142857142857</v>
      </c>
      <c r="I200" s="182">
        <f t="shared" si="119"/>
        <v>24118.5</v>
      </c>
      <c r="J200" s="182">
        <v>0</v>
      </c>
      <c r="K200" s="218">
        <v>0</v>
      </c>
      <c r="L200" s="198">
        <f t="shared" si="120"/>
        <v>0</v>
      </c>
      <c r="M200" s="182" t="str">
        <f t="shared" si="121"/>
        <v>-</v>
      </c>
      <c r="N200" s="181">
        <v>14</v>
      </c>
      <c r="O200" s="182">
        <v>503270</v>
      </c>
      <c r="P200" s="218">
        <v>2</v>
      </c>
      <c r="Q200" s="198">
        <f t="shared" si="108"/>
        <v>0.14285714285714285</v>
      </c>
      <c r="R200" s="182">
        <f t="shared" si="122"/>
        <v>251635</v>
      </c>
      <c r="S200" s="182">
        <v>0</v>
      </c>
      <c r="T200" s="218">
        <v>0</v>
      </c>
      <c r="U200" s="198">
        <f t="shared" ref="U200:U230" si="140">IFERROR(T200/N200,"-")</f>
        <v>0</v>
      </c>
      <c r="V200" s="218" t="str">
        <f t="shared" si="123"/>
        <v>-</v>
      </c>
      <c r="W200" s="181">
        <v>2164</v>
      </c>
      <c r="X200" s="182">
        <v>16365349</v>
      </c>
      <c r="Y200" s="218">
        <v>363</v>
      </c>
      <c r="Z200" s="198">
        <f t="shared" si="109"/>
        <v>0.16774491682070242</v>
      </c>
      <c r="AA200" s="182">
        <f t="shared" si="124"/>
        <v>45083.606060606064</v>
      </c>
      <c r="AB200" s="182">
        <v>7739540</v>
      </c>
      <c r="AC200" s="218">
        <v>16</v>
      </c>
      <c r="AD200" s="198">
        <f t="shared" si="125"/>
        <v>7.3937153419593345E-3</v>
      </c>
      <c r="AE200" s="182">
        <f t="shared" si="126"/>
        <v>483721.25</v>
      </c>
      <c r="AF200" s="181">
        <v>1530</v>
      </c>
      <c r="AG200" s="182">
        <v>21048961</v>
      </c>
      <c r="AH200" s="218">
        <v>362</v>
      </c>
      <c r="AI200" s="198">
        <f t="shared" si="110"/>
        <v>0.23660130718954248</v>
      </c>
      <c r="AJ200" s="182">
        <f t="shared" si="127"/>
        <v>58146.301104972379</v>
      </c>
      <c r="AK200" s="182">
        <v>5551884</v>
      </c>
      <c r="AL200" s="218">
        <v>22</v>
      </c>
      <c r="AM200" s="198">
        <f t="shared" si="128"/>
        <v>1.4379084967320261E-2</v>
      </c>
      <c r="AN200" s="218">
        <f t="shared" si="129"/>
        <v>252358.36363636365</v>
      </c>
      <c r="AO200" s="181">
        <v>894</v>
      </c>
      <c r="AP200" s="182">
        <v>8643880</v>
      </c>
      <c r="AQ200" s="218">
        <v>245</v>
      </c>
      <c r="AR200" s="198">
        <f t="shared" si="111"/>
        <v>0.27404921700223711</v>
      </c>
      <c r="AS200" s="182">
        <f t="shared" si="130"/>
        <v>35281.142857142855</v>
      </c>
      <c r="AT200" s="182">
        <v>13490279</v>
      </c>
      <c r="AU200" s="218">
        <v>26</v>
      </c>
      <c r="AV200" s="198">
        <f t="shared" si="131"/>
        <v>2.9082774049217001E-2</v>
      </c>
      <c r="AW200" s="182">
        <f t="shared" si="132"/>
        <v>518856.88461538462</v>
      </c>
      <c r="AX200" s="181">
        <v>419</v>
      </c>
      <c r="AY200" s="182">
        <v>4539346</v>
      </c>
      <c r="AZ200" s="218">
        <v>111</v>
      </c>
      <c r="BA200" s="198">
        <f t="shared" si="112"/>
        <v>0.2649164677804296</v>
      </c>
      <c r="BB200" s="182">
        <f t="shared" si="133"/>
        <v>40895.009009009009</v>
      </c>
      <c r="BC200" s="182">
        <v>12221569</v>
      </c>
      <c r="BD200" s="218">
        <v>24</v>
      </c>
      <c r="BE200" s="198">
        <f t="shared" si="134"/>
        <v>5.7279236276849645E-2</v>
      </c>
      <c r="BF200" s="218">
        <f t="shared" si="135"/>
        <v>509232.04166666669</v>
      </c>
      <c r="BG200" s="181">
        <v>162</v>
      </c>
      <c r="BH200" s="182">
        <v>1299996</v>
      </c>
      <c r="BI200" s="218">
        <v>45</v>
      </c>
      <c r="BJ200" s="198">
        <f t="shared" si="113"/>
        <v>0.27777777777777779</v>
      </c>
      <c r="BK200" s="182">
        <f t="shared" si="136"/>
        <v>28888.799999999999</v>
      </c>
      <c r="BL200" s="182">
        <v>7774935</v>
      </c>
      <c r="BM200" s="218">
        <v>17</v>
      </c>
      <c r="BN200" s="198">
        <f t="shared" si="137"/>
        <v>0.10493827160493827</v>
      </c>
      <c r="BO200" s="182">
        <f t="shared" si="138"/>
        <v>457349.1176470588</v>
      </c>
      <c r="BP200" s="181">
        <f t="shared" si="114"/>
        <v>5190</v>
      </c>
      <c r="BQ200" s="182">
        <f t="shared" si="114"/>
        <v>52449039</v>
      </c>
      <c r="BR200" s="218">
        <f t="shared" si="114"/>
        <v>1130</v>
      </c>
      <c r="BS200" s="198">
        <f t="shared" ref="BS200:BS230" si="141">IFERROR(BR200/BP200,"-")</f>
        <v>0.21772639691714837</v>
      </c>
      <c r="BT200" s="182">
        <f t="shared" si="115"/>
        <v>46415.078761061945</v>
      </c>
      <c r="BU200" s="182">
        <f t="shared" si="116"/>
        <v>46778207</v>
      </c>
      <c r="BV200" s="218">
        <f t="shared" si="116"/>
        <v>105</v>
      </c>
      <c r="BW200" s="198">
        <f t="shared" si="139"/>
        <v>2.023121387283237E-2</v>
      </c>
      <c r="BX200" s="218">
        <f t="shared" si="117"/>
        <v>445506.73333333334</v>
      </c>
      <c r="BY200" s="69"/>
    </row>
    <row r="201" spans="2:77" ht="13.5" customHeight="1">
      <c r="B201" s="282">
        <v>66</v>
      </c>
      <c r="C201" s="343" t="s">
        <v>5</v>
      </c>
      <c r="D201" s="54" t="s">
        <v>329</v>
      </c>
      <c r="E201" s="175">
        <v>0</v>
      </c>
      <c r="F201" s="176">
        <v>0</v>
      </c>
      <c r="G201" s="201">
        <v>0</v>
      </c>
      <c r="H201" s="194" t="str">
        <f t="shared" si="118"/>
        <v>-</v>
      </c>
      <c r="I201" s="176" t="str">
        <f t="shared" si="119"/>
        <v>-</v>
      </c>
      <c r="J201" s="176">
        <v>0</v>
      </c>
      <c r="K201" s="201">
        <v>0</v>
      </c>
      <c r="L201" s="194" t="str">
        <f t="shared" si="120"/>
        <v>-</v>
      </c>
      <c r="M201" s="176" t="str">
        <f t="shared" si="121"/>
        <v>-</v>
      </c>
      <c r="N201" s="175">
        <v>1</v>
      </c>
      <c r="O201" s="176">
        <v>9641</v>
      </c>
      <c r="P201" s="201">
        <v>1</v>
      </c>
      <c r="Q201" s="194">
        <f t="shared" ref="Q201:Q230" si="142">IFERROR(P201/N201,"-")</f>
        <v>1</v>
      </c>
      <c r="R201" s="176">
        <f t="shared" si="122"/>
        <v>9641</v>
      </c>
      <c r="S201" s="176">
        <v>0</v>
      </c>
      <c r="T201" s="201">
        <v>0</v>
      </c>
      <c r="U201" s="194">
        <f t="shared" si="140"/>
        <v>0</v>
      </c>
      <c r="V201" s="201" t="str">
        <f t="shared" si="123"/>
        <v>-</v>
      </c>
      <c r="W201" s="175">
        <v>481</v>
      </c>
      <c r="X201" s="176">
        <v>7141750</v>
      </c>
      <c r="Y201" s="201">
        <v>68</v>
      </c>
      <c r="Z201" s="194">
        <f t="shared" ref="Z201:Z230" si="143">IFERROR(Y201/W201,"-")</f>
        <v>0.14137214137214138</v>
      </c>
      <c r="AA201" s="176">
        <f t="shared" si="124"/>
        <v>105025.73529411765</v>
      </c>
      <c r="AB201" s="176">
        <v>52909</v>
      </c>
      <c r="AC201" s="201">
        <v>5</v>
      </c>
      <c r="AD201" s="194">
        <f t="shared" si="125"/>
        <v>1.0395010395010396E-2</v>
      </c>
      <c r="AE201" s="176">
        <f t="shared" si="126"/>
        <v>10581.8</v>
      </c>
      <c r="AF201" s="175">
        <v>315</v>
      </c>
      <c r="AG201" s="176">
        <v>3728435</v>
      </c>
      <c r="AH201" s="201">
        <v>75</v>
      </c>
      <c r="AI201" s="194">
        <f t="shared" ref="AI201:AI230" si="144">IFERROR(AH201/AF201,"-")</f>
        <v>0.23809523809523808</v>
      </c>
      <c r="AJ201" s="176">
        <f t="shared" si="127"/>
        <v>49712.466666666667</v>
      </c>
      <c r="AK201" s="176">
        <v>193213</v>
      </c>
      <c r="AL201" s="201">
        <v>1</v>
      </c>
      <c r="AM201" s="194">
        <f t="shared" si="128"/>
        <v>3.1746031746031746E-3</v>
      </c>
      <c r="AN201" s="201">
        <f t="shared" si="129"/>
        <v>193213</v>
      </c>
      <c r="AO201" s="175">
        <v>135</v>
      </c>
      <c r="AP201" s="176">
        <v>1344060</v>
      </c>
      <c r="AQ201" s="201">
        <v>33</v>
      </c>
      <c r="AR201" s="194">
        <f t="shared" ref="AR201:AR230" si="145">IFERROR(AQ201/AO201,"-")</f>
        <v>0.24444444444444444</v>
      </c>
      <c r="AS201" s="176">
        <f t="shared" si="130"/>
        <v>40729.090909090912</v>
      </c>
      <c r="AT201" s="176">
        <v>589122</v>
      </c>
      <c r="AU201" s="201">
        <v>3</v>
      </c>
      <c r="AV201" s="194">
        <f t="shared" si="131"/>
        <v>2.2222222222222223E-2</v>
      </c>
      <c r="AW201" s="176">
        <f t="shared" si="132"/>
        <v>196374</v>
      </c>
      <c r="AX201" s="175">
        <v>34</v>
      </c>
      <c r="AY201" s="176">
        <v>320232</v>
      </c>
      <c r="AZ201" s="201">
        <v>14</v>
      </c>
      <c r="BA201" s="194">
        <f t="shared" ref="BA201:BA230" si="146">IFERROR(AZ201/AX201,"-")</f>
        <v>0.41176470588235292</v>
      </c>
      <c r="BB201" s="176">
        <f t="shared" si="133"/>
        <v>22873.714285714286</v>
      </c>
      <c r="BC201" s="176">
        <v>721587</v>
      </c>
      <c r="BD201" s="201">
        <v>1</v>
      </c>
      <c r="BE201" s="194">
        <f t="shared" si="134"/>
        <v>2.9411764705882353E-2</v>
      </c>
      <c r="BF201" s="201">
        <f t="shared" si="135"/>
        <v>721587</v>
      </c>
      <c r="BG201" s="175">
        <v>10</v>
      </c>
      <c r="BH201" s="176">
        <v>25696</v>
      </c>
      <c r="BI201" s="201">
        <v>2</v>
      </c>
      <c r="BJ201" s="194">
        <f t="shared" ref="BJ201:BJ230" si="147">IFERROR(BI201/BG201,"-")</f>
        <v>0.2</v>
      </c>
      <c r="BK201" s="176">
        <f t="shared" si="136"/>
        <v>12848</v>
      </c>
      <c r="BL201" s="176">
        <v>0</v>
      </c>
      <c r="BM201" s="201">
        <v>0</v>
      </c>
      <c r="BN201" s="194">
        <f t="shared" si="137"/>
        <v>0</v>
      </c>
      <c r="BO201" s="176" t="str">
        <f t="shared" si="138"/>
        <v>-</v>
      </c>
      <c r="BP201" s="175">
        <f t="shared" si="114"/>
        <v>976</v>
      </c>
      <c r="BQ201" s="176">
        <f t="shared" si="114"/>
        <v>12569814</v>
      </c>
      <c r="BR201" s="201">
        <f t="shared" si="114"/>
        <v>193</v>
      </c>
      <c r="BS201" s="194">
        <f t="shared" si="141"/>
        <v>0.19774590163934427</v>
      </c>
      <c r="BT201" s="176">
        <f t="shared" si="115"/>
        <v>65128.56994818653</v>
      </c>
      <c r="BU201" s="176">
        <f t="shared" si="116"/>
        <v>1556831</v>
      </c>
      <c r="BV201" s="201">
        <f t="shared" si="116"/>
        <v>10</v>
      </c>
      <c r="BW201" s="194">
        <f t="shared" si="139"/>
        <v>1.0245901639344262E-2</v>
      </c>
      <c r="BX201" s="201">
        <f t="shared" si="117"/>
        <v>155683.1</v>
      </c>
      <c r="BY201" s="69"/>
    </row>
    <row r="202" spans="2:77" ht="13.5" customHeight="1">
      <c r="B202" s="283"/>
      <c r="C202" s="344"/>
      <c r="D202" s="49" t="s">
        <v>326</v>
      </c>
      <c r="E202" s="224">
        <v>0</v>
      </c>
      <c r="F202" s="212">
        <v>0</v>
      </c>
      <c r="G202" s="209">
        <v>0</v>
      </c>
      <c r="H202" s="196" t="str">
        <f t="shared" si="118"/>
        <v>-</v>
      </c>
      <c r="I202" s="212" t="str">
        <f t="shared" si="119"/>
        <v>-</v>
      </c>
      <c r="J202" s="212">
        <v>0</v>
      </c>
      <c r="K202" s="209">
        <v>0</v>
      </c>
      <c r="L202" s="196" t="str">
        <f t="shared" si="120"/>
        <v>-</v>
      </c>
      <c r="M202" s="212" t="str">
        <f t="shared" si="121"/>
        <v>-</v>
      </c>
      <c r="N202" s="224">
        <v>3</v>
      </c>
      <c r="O202" s="212">
        <v>0</v>
      </c>
      <c r="P202" s="209">
        <v>0</v>
      </c>
      <c r="Q202" s="196">
        <f t="shared" si="142"/>
        <v>0</v>
      </c>
      <c r="R202" s="212" t="str">
        <f t="shared" si="122"/>
        <v>-</v>
      </c>
      <c r="S202" s="212">
        <v>0</v>
      </c>
      <c r="T202" s="209">
        <v>0</v>
      </c>
      <c r="U202" s="196">
        <f t="shared" si="140"/>
        <v>0</v>
      </c>
      <c r="V202" s="209" t="str">
        <f t="shared" si="123"/>
        <v>-</v>
      </c>
      <c r="W202" s="224">
        <v>1777</v>
      </c>
      <c r="X202" s="212">
        <v>28368967</v>
      </c>
      <c r="Y202" s="209">
        <v>291</v>
      </c>
      <c r="Z202" s="196">
        <f t="shared" si="143"/>
        <v>0.16375914462577379</v>
      </c>
      <c r="AA202" s="212">
        <f t="shared" si="124"/>
        <v>97487.859106529213</v>
      </c>
      <c r="AB202" s="212">
        <v>1211881</v>
      </c>
      <c r="AC202" s="209">
        <v>10</v>
      </c>
      <c r="AD202" s="196">
        <f t="shared" si="125"/>
        <v>5.6274620146314009E-3</v>
      </c>
      <c r="AE202" s="212">
        <f t="shared" si="126"/>
        <v>121188.1</v>
      </c>
      <c r="AF202" s="224">
        <v>1339</v>
      </c>
      <c r="AG202" s="212">
        <v>24257457</v>
      </c>
      <c r="AH202" s="209">
        <v>310</v>
      </c>
      <c r="AI202" s="196">
        <f t="shared" si="144"/>
        <v>0.23151605675877521</v>
      </c>
      <c r="AJ202" s="212">
        <f t="shared" si="127"/>
        <v>78249.861290322588</v>
      </c>
      <c r="AK202" s="212">
        <v>18212139</v>
      </c>
      <c r="AL202" s="209">
        <v>25</v>
      </c>
      <c r="AM202" s="196">
        <f t="shared" si="128"/>
        <v>1.8670649738610903E-2</v>
      </c>
      <c r="AN202" s="209">
        <f t="shared" si="129"/>
        <v>728485.56</v>
      </c>
      <c r="AO202" s="224">
        <v>760</v>
      </c>
      <c r="AP202" s="212">
        <v>13652473</v>
      </c>
      <c r="AQ202" s="209">
        <v>214</v>
      </c>
      <c r="AR202" s="196">
        <f t="shared" si="145"/>
        <v>0.28157894736842104</v>
      </c>
      <c r="AS202" s="212">
        <f t="shared" si="130"/>
        <v>63796.602803738315</v>
      </c>
      <c r="AT202" s="212">
        <v>8182930</v>
      </c>
      <c r="AU202" s="209">
        <v>21</v>
      </c>
      <c r="AV202" s="196">
        <f t="shared" si="131"/>
        <v>2.763157894736842E-2</v>
      </c>
      <c r="AW202" s="212">
        <f t="shared" si="132"/>
        <v>389663.33333333331</v>
      </c>
      <c r="AX202" s="224">
        <v>363</v>
      </c>
      <c r="AY202" s="212">
        <v>4457884</v>
      </c>
      <c r="AZ202" s="209">
        <v>112</v>
      </c>
      <c r="BA202" s="196">
        <f t="shared" si="146"/>
        <v>0.30853994490358128</v>
      </c>
      <c r="BB202" s="212">
        <f t="shared" si="133"/>
        <v>39802.535714285717</v>
      </c>
      <c r="BC202" s="212">
        <v>12198584</v>
      </c>
      <c r="BD202" s="209">
        <v>19</v>
      </c>
      <c r="BE202" s="196">
        <f t="shared" si="134"/>
        <v>5.2341597796143252E-2</v>
      </c>
      <c r="BF202" s="209">
        <f t="shared" si="135"/>
        <v>642030.73684210528</v>
      </c>
      <c r="BG202" s="224">
        <v>136</v>
      </c>
      <c r="BH202" s="212">
        <v>2154149</v>
      </c>
      <c r="BI202" s="209">
        <v>33</v>
      </c>
      <c r="BJ202" s="196">
        <f t="shared" si="147"/>
        <v>0.24264705882352941</v>
      </c>
      <c r="BK202" s="212">
        <f t="shared" si="136"/>
        <v>65277.242424242424</v>
      </c>
      <c r="BL202" s="212">
        <v>12453210</v>
      </c>
      <c r="BM202" s="209">
        <v>8</v>
      </c>
      <c r="BN202" s="196">
        <f t="shared" si="137"/>
        <v>5.8823529411764705E-2</v>
      </c>
      <c r="BO202" s="212">
        <f t="shared" si="138"/>
        <v>1556651.25</v>
      </c>
      <c r="BP202" s="224">
        <f t="shared" si="114"/>
        <v>4378</v>
      </c>
      <c r="BQ202" s="212">
        <f t="shared" si="114"/>
        <v>72890930</v>
      </c>
      <c r="BR202" s="209">
        <f t="shared" si="114"/>
        <v>960</v>
      </c>
      <c r="BS202" s="196">
        <f t="shared" si="141"/>
        <v>0.21927820922795796</v>
      </c>
      <c r="BT202" s="212">
        <f t="shared" si="115"/>
        <v>75928.052083333328</v>
      </c>
      <c r="BU202" s="212">
        <f t="shared" si="116"/>
        <v>52258744</v>
      </c>
      <c r="BV202" s="209">
        <f t="shared" si="116"/>
        <v>83</v>
      </c>
      <c r="BW202" s="196">
        <f t="shared" si="139"/>
        <v>1.8958428506167201E-2</v>
      </c>
      <c r="BX202" s="209">
        <f t="shared" si="117"/>
        <v>629623.42168674699</v>
      </c>
      <c r="BY202" s="69"/>
    </row>
    <row r="203" spans="2:77" ht="13.5" customHeight="1">
      <c r="B203" s="284"/>
      <c r="C203" s="345"/>
      <c r="D203" s="53" t="s">
        <v>67</v>
      </c>
      <c r="E203" s="181">
        <v>0</v>
      </c>
      <c r="F203" s="182">
        <v>0</v>
      </c>
      <c r="G203" s="218">
        <v>0</v>
      </c>
      <c r="H203" s="198" t="str">
        <f t="shared" si="118"/>
        <v>-</v>
      </c>
      <c r="I203" s="182" t="str">
        <f t="shared" si="119"/>
        <v>-</v>
      </c>
      <c r="J203" s="182">
        <v>0</v>
      </c>
      <c r="K203" s="218">
        <v>0</v>
      </c>
      <c r="L203" s="198" t="str">
        <f t="shared" si="120"/>
        <v>-</v>
      </c>
      <c r="M203" s="182" t="str">
        <f t="shared" si="121"/>
        <v>-</v>
      </c>
      <c r="N203" s="181">
        <v>4</v>
      </c>
      <c r="O203" s="182">
        <v>9641</v>
      </c>
      <c r="P203" s="218">
        <v>1</v>
      </c>
      <c r="Q203" s="198">
        <f t="shared" si="142"/>
        <v>0.25</v>
      </c>
      <c r="R203" s="182">
        <f t="shared" si="122"/>
        <v>9641</v>
      </c>
      <c r="S203" s="182">
        <v>0</v>
      </c>
      <c r="T203" s="218">
        <v>0</v>
      </c>
      <c r="U203" s="198">
        <f t="shared" si="140"/>
        <v>0</v>
      </c>
      <c r="V203" s="218" t="str">
        <f t="shared" si="123"/>
        <v>-</v>
      </c>
      <c r="W203" s="181">
        <v>2258</v>
      </c>
      <c r="X203" s="182">
        <v>35510717</v>
      </c>
      <c r="Y203" s="218">
        <v>359</v>
      </c>
      <c r="Z203" s="198">
        <f t="shared" si="143"/>
        <v>0.15899025686448184</v>
      </c>
      <c r="AA203" s="182">
        <f t="shared" si="124"/>
        <v>98915.64623955432</v>
      </c>
      <c r="AB203" s="182">
        <v>1264790</v>
      </c>
      <c r="AC203" s="218">
        <v>15</v>
      </c>
      <c r="AD203" s="198">
        <f t="shared" si="125"/>
        <v>6.6430469441984058E-3</v>
      </c>
      <c r="AE203" s="182">
        <f t="shared" si="126"/>
        <v>84319.333333333328</v>
      </c>
      <c r="AF203" s="181">
        <v>1654</v>
      </c>
      <c r="AG203" s="182">
        <v>27985892</v>
      </c>
      <c r="AH203" s="218">
        <v>385</v>
      </c>
      <c r="AI203" s="198">
        <f t="shared" si="144"/>
        <v>0.23276904474002419</v>
      </c>
      <c r="AJ203" s="182">
        <f t="shared" si="127"/>
        <v>72690.628571428577</v>
      </c>
      <c r="AK203" s="182">
        <v>18405352</v>
      </c>
      <c r="AL203" s="218">
        <v>26</v>
      </c>
      <c r="AM203" s="198">
        <f t="shared" si="128"/>
        <v>1.5719467956469165E-2</v>
      </c>
      <c r="AN203" s="218">
        <f t="shared" si="129"/>
        <v>707898.15384615387</v>
      </c>
      <c r="AO203" s="181">
        <v>895</v>
      </c>
      <c r="AP203" s="182">
        <v>14996533</v>
      </c>
      <c r="AQ203" s="218">
        <v>247</v>
      </c>
      <c r="AR203" s="198">
        <f t="shared" si="145"/>
        <v>0.2759776536312849</v>
      </c>
      <c r="AS203" s="182">
        <f t="shared" si="130"/>
        <v>60714.708502024288</v>
      </c>
      <c r="AT203" s="182">
        <v>8772052</v>
      </c>
      <c r="AU203" s="218">
        <v>24</v>
      </c>
      <c r="AV203" s="198">
        <f t="shared" si="131"/>
        <v>2.6815642458100558E-2</v>
      </c>
      <c r="AW203" s="182">
        <f t="shared" si="132"/>
        <v>365502.16666666669</v>
      </c>
      <c r="AX203" s="181">
        <v>397</v>
      </c>
      <c r="AY203" s="182">
        <v>4778116</v>
      </c>
      <c r="AZ203" s="218">
        <v>126</v>
      </c>
      <c r="BA203" s="198">
        <f t="shared" si="146"/>
        <v>0.31738035264483627</v>
      </c>
      <c r="BB203" s="182">
        <f t="shared" si="133"/>
        <v>37921.555555555555</v>
      </c>
      <c r="BC203" s="182">
        <v>12920171</v>
      </c>
      <c r="BD203" s="218">
        <v>20</v>
      </c>
      <c r="BE203" s="198">
        <f t="shared" si="134"/>
        <v>5.0377833753148617E-2</v>
      </c>
      <c r="BF203" s="218">
        <f t="shared" si="135"/>
        <v>646008.55000000005</v>
      </c>
      <c r="BG203" s="181">
        <v>146</v>
      </c>
      <c r="BH203" s="182">
        <v>2179845</v>
      </c>
      <c r="BI203" s="218">
        <v>35</v>
      </c>
      <c r="BJ203" s="198">
        <f t="shared" si="147"/>
        <v>0.23972602739726026</v>
      </c>
      <c r="BK203" s="182">
        <f t="shared" si="136"/>
        <v>62281.285714285717</v>
      </c>
      <c r="BL203" s="182">
        <v>12453210</v>
      </c>
      <c r="BM203" s="218">
        <v>8</v>
      </c>
      <c r="BN203" s="198">
        <f t="shared" si="137"/>
        <v>5.4794520547945202E-2</v>
      </c>
      <c r="BO203" s="182">
        <f t="shared" si="138"/>
        <v>1556651.25</v>
      </c>
      <c r="BP203" s="181">
        <f t="shared" si="114"/>
        <v>5354</v>
      </c>
      <c r="BQ203" s="182">
        <f t="shared" si="114"/>
        <v>85460744</v>
      </c>
      <c r="BR203" s="218">
        <f t="shared" si="114"/>
        <v>1153</v>
      </c>
      <c r="BS203" s="198">
        <f t="shared" si="141"/>
        <v>0.21535300709749719</v>
      </c>
      <c r="BT203" s="182">
        <f t="shared" si="115"/>
        <v>74120.333044232437</v>
      </c>
      <c r="BU203" s="182">
        <f t="shared" si="116"/>
        <v>53815575</v>
      </c>
      <c r="BV203" s="218">
        <f t="shared" si="116"/>
        <v>93</v>
      </c>
      <c r="BW203" s="198">
        <f t="shared" si="139"/>
        <v>1.7370190511766904E-2</v>
      </c>
      <c r="BX203" s="218">
        <f t="shared" si="117"/>
        <v>578662.09677419357</v>
      </c>
      <c r="BY203" s="69"/>
    </row>
    <row r="204" spans="2:77" ht="13.5" customHeight="1">
      <c r="B204" s="282">
        <v>67</v>
      </c>
      <c r="C204" s="343" t="s">
        <v>6</v>
      </c>
      <c r="D204" s="54" t="s">
        <v>329</v>
      </c>
      <c r="E204" s="175">
        <v>2</v>
      </c>
      <c r="F204" s="176">
        <v>0</v>
      </c>
      <c r="G204" s="201">
        <v>0</v>
      </c>
      <c r="H204" s="194">
        <f t="shared" si="118"/>
        <v>0</v>
      </c>
      <c r="I204" s="176" t="str">
        <f t="shared" si="119"/>
        <v>-</v>
      </c>
      <c r="J204" s="176">
        <v>0</v>
      </c>
      <c r="K204" s="201">
        <v>0</v>
      </c>
      <c r="L204" s="194">
        <f t="shared" si="120"/>
        <v>0</v>
      </c>
      <c r="M204" s="176" t="str">
        <f t="shared" si="121"/>
        <v>-</v>
      </c>
      <c r="N204" s="175">
        <v>8</v>
      </c>
      <c r="O204" s="176">
        <v>502</v>
      </c>
      <c r="P204" s="201">
        <v>1</v>
      </c>
      <c r="Q204" s="194">
        <f t="shared" si="142"/>
        <v>0.125</v>
      </c>
      <c r="R204" s="176">
        <f t="shared" si="122"/>
        <v>502</v>
      </c>
      <c r="S204" s="176">
        <v>0</v>
      </c>
      <c r="T204" s="201">
        <v>0</v>
      </c>
      <c r="U204" s="194">
        <f t="shared" si="140"/>
        <v>0</v>
      </c>
      <c r="V204" s="201" t="str">
        <f t="shared" si="123"/>
        <v>-</v>
      </c>
      <c r="W204" s="175">
        <v>96</v>
      </c>
      <c r="X204" s="176">
        <v>448978</v>
      </c>
      <c r="Y204" s="201">
        <v>22</v>
      </c>
      <c r="Z204" s="194">
        <f t="shared" si="143"/>
        <v>0.22916666666666666</v>
      </c>
      <c r="AA204" s="176">
        <f t="shared" si="124"/>
        <v>20408.090909090908</v>
      </c>
      <c r="AB204" s="176">
        <v>479</v>
      </c>
      <c r="AC204" s="201">
        <v>1</v>
      </c>
      <c r="AD204" s="194">
        <f t="shared" si="125"/>
        <v>1.0416666666666666E-2</v>
      </c>
      <c r="AE204" s="176">
        <f t="shared" si="126"/>
        <v>479</v>
      </c>
      <c r="AF204" s="175">
        <v>59</v>
      </c>
      <c r="AG204" s="176">
        <v>299953</v>
      </c>
      <c r="AH204" s="201">
        <v>16</v>
      </c>
      <c r="AI204" s="194">
        <f t="shared" si="144"/>
        <v>0.2711864406779661</v>
      </c>
      <c r="AJ204" s="176">
        <f t="shared" si="127"/>
        <v>18747.0625</v>
      </c>
      <c r="AK204" s="176">
        <v>0</v>
      </c>
      <c r="AL204" s="201">
        <v>0</v>
      </c>
      <c r="AM204" s="194">
        <f t="shared" si="128"/>
        <v>0</v>
      </c>
      <c r="AN204" s="201" t="str">
        <f t="shared" si="129"/>
        <v>-</v>
      </c>
      <c r="AO204" s="175">
        <v>35</v>
      </c>
      <c r="AP204" s="176">
        <v>80276</v>
      </c>
      <c r="AQ204" s="201">
        <v>9</v>
      </c>
      <c r="AR204" s="194">
        <f t="shared" si="145"/>
        <v>0.25714285714285712</v>
      </c>
      <c r="AS204" s="176">
        <f t="shared" si="130"/>
        <v>8919.5555555555547</v>
      </c>
      <c r="AT204" s="176">
        <v>0</v>
      </c>
      <c r="AU204" s="201">
        <v>0</v>
      </c>
      <c r="AV204" s="194">
        <f t="shared" si="131"/>
        <v>0</v>
      </c>
      <c r="AW204" s="176" t="str">
        <f t="shared" si="132"/>
        <v>-</v>
      </c>
      <c r="AX204" s="175">
        <v>8</v>
      </c>
      <c r="AY204" s="176">
        <v>62617</v>
      </c>
      <c r="AZ204" s="201">
        <v>4</v>
      </c>
      <c r="BA204" s="194">
        <f t="shared" si="146"/>
        <v>0.5</v>
      </c>
      <c r="BB204" s="176">
        <f t="shared" si="133"/>
        <v>15654.25</v>
      </c>
      <c r="BC204" s="176">
        <v>0</v>
      </c>
      <c r="BD204" s="201">
        <v>0</v>
      </c>
      <c r="BE204" s="194">
        <f t="shared" si="134"/>
        <v>0</v>
      </c>
      <c r="BF204" s="201" t="str">
        <f t="shared" si="135"/>
        <v>-</v>
      </c>
      <c r="BG204" s="175">
        <v>0</v>
      </c>
      <c r="BH204" s="176">
        <v>0</v>
      </c>
      <c r="BI204" s="201">
        <v>0</v>
      </c>
      <c r="BJ204" s="194" t="str">
        <f t="shared" si="147"/>
        <v>-</v>
      </c>
      <c r="BK204" s="176" t="str">
        <f t="shared" si="136"/>
        <v>-</v>
      </c>
      <c r="BL204" s="176">
        <v>0</v>
      </c>
      <c r="BM204" s="201">
        <v>0</v>
      </c>
      <c r="BN204" s="194" t="str">
        <f t="shared" si="137"/>
        <v>-</v>
      </c>
      <c r="BO204" s="176" t="str">
        <f t="shared" si="138"/>
        <v>-</v>
      </c>
      <c r="BP204" s="175">
        <f t="shared" si="114"/>
        <v>208</v>
      </c>
      <c r="BQ204" s="176">
        <f t="shared" si="114"/>
        <v>892326</v>
      </c>
      <c r="BR204" s="201">
        <f t="shared" si="114"/>
        <v>52</v>
      </c>
      <c r="BS204" s="194">
        <f t="shared" si="141"/>
        <v>0.25</v>
      </c>
      <c r="BT204" s="176">
        <f t="shared" si="115"/>
        <v>17160.115384615383</v>
      </c>
      <c r="BU204" s="176">
        <f t="shared" si="116"/>
        <v>479</v>
      </c>
      <c r="BV204" s="201">
        <f t="shared" si="116"/>
        <v>1</v>
      </c>
      <c r="BW204" s="194">
        <f t="shared" si="139"/>
        <v>4.807692307692308E-3</v>
      </c>
      <c r="BX204" s="201">
        <f t="shared" si="117"/>
        <v>479</v>
      </c>
      <c r="BY204" s="69"/>
    </row>
    <row r="205" spans="2:77" ht="13.5" customHeight="1">
      <c r="B205" s="283"/>
      <c r="C205" s="344"/>
      <c r="D205" s="49" t="s">
        <v>326</v>
      </c>
      <c r="E205" s="224">
        <v>4</v>
      </c>
      <c r="F205" s="212">
        <v>16642</v>
      </c>
      <c r="G205" s="209">
        <v>1</v>
      </c>
      <c r="H205" s="196">
        <f t="shared" si="118"/>
        <v>0.25</v>
      </c>
      <c r="I205" s="212">
        <f t="shared" si="119"/>
        <v>16642</v>
      </c>
      <c r="J205" s="212">
        <v>0</v>
      </c>
      <c r="K205" s="209">
        <v>0</v>
      </c>
      <c r="L205" s="196">
        <f t="shared" si="120"/>
        <v>0</v>
      </c>
      <c r="M205" s="212" t="str">
        <f t="shared" si="121"/>
        <v>-</v>
      </c>
      <c r="N205" s="224">
        <v>11</v>
      </c>
      <c r="O205" s="212">
        <v>26682</v>
      </c>
      <c r="P205" s="209">
        <v>2</v>
      </c>
      <c r="Q205" s="196">
        <f t="shared" si="142"/>
        <v>0.18181818181818182</v>
      </c>
      <c r="R205" s="212">
        <f t="shared" si="122"/>
        <v>13341</v>
      </c>
      <c r="S205" s="212">
        <v>0</v>
      </c>
      <c r="T205" s="209">
        <v>0</v>
      </c>
      <c r="U205" s="196">
        <f t="shared" si="140"/>
        <v>0</v>
      </c>
      <c r="V205" s="209" t="str">
        <f t="shared" si="123"/>
        <v>-</v>
      </c>
      <c r="W205" s="224">
        <v>874</v>
      </c>
      <c r="X205" s="212">
        <v>18270572</v>
      </c>
      <c r="Y205" s="209">
        <v>154</v>
      </c>
      <c r="Z205" s="196">
        <f t="shared" si="143"/>
        <v>0.17620137299771166</v>
      </c>
      <c r="AA205" s="212">
        <f t="shared" si="124"/>
        <v>118640.07792207792</v>
      </c>
      <c r="AB205" s="212">
        <v>2458642</v>
      </c>
      <c r="AC205" s="209">
        <v>6</v>
      </c>
      <c r="AD205" s="196">
        <f t="shared" si="125"/>
        <v>6.8649885583524023E-3</v>
      </c>
      <c r="AE205" s="212">
        <f t="shared" si="126"/>
        <v>409773.66666666669</v>
      </c>
      <c r="AF205" s="224">
        <v>531</v>
      </c>
      <c r="AG205" s="212">
        <v>10874703</v>
      </c>
      <c r="AH205" s="209">
        <v>139</v>
      </c>
      <c r="AI205" s="196">
        <f t="shared" si="144"/>
        <v>0.26177024482109229</v>
      </c>
      <c r="AJ205" s="212">
        <f t="shared" si="127"/>
        <v>78235.273381294959</v>
      </c>
      <c r="AK205" s="212">
        <v>3817903</v>
      </c>
      <c r="AL205" s="209">
        <v>8</v>
      </c>
      <c r="AM205" s="196">
        <f t="shared" si="128"/>
        <v>1.5065913370998116E-2</v>
      </c>
      <c r="AN205" s="209">
        <f t="shared" si="129"/>
        <v>477237.875</v>
      </c>
      <c r="AO205" s="224">
        <v>323</v>
      </c>
      <c r="AP205" s="212">
        <v>2536480</v>
      </c>
      <c r="AQ205" s="209">
        <v>99</v>
      </c>
      <c r="AR205" s="196">
        <f t="shared" si="145"/>
        <v>0.30650154798761609</v>
      </c>
      <c r="AS205" s="212">
        <f t="shared" si="130"/>
        <v>25621.010101010103</v>
      </c>
      <c r="AT205" s="212">
        <v>4695332</v>
      </c>
      <c r="AU205" s="209">
        <v>10</v>
      </c>
      <c r="AV205" s="196">
        <f t="shared" si="131"/>
        <v>3.0959752321981424E-2</v>
      </c>
      <c r="AW205" s="212">
        <f t="shared" si="132"/>
        <v>469533.2</v>
      </c>
      <c r="AX205" s="224">
        <v>192</v>
      </c>
      <c r="AY205" s="212">
        <v>2094235</v>
      </c>
      <c r="AZ205" s="209">
        <v>43</v>
      </c>
      <c r="BA205" s="196">
        <f t="shared" si="146"/>
        <v>0.22395833333333334</v>
      </c>
      <c r="BB205" s="212">
        <f t="shared" si="133"/>
        <v>48703.139534883718</v>
      </c>
      <c r="BC205" s="212">
        <v>6897963</v>
      </c>
      <c r="BD205" s="209">
        <v>10</v>
      </c>
      <c r="BE205" s="196">
        <f t="shared" si="134"/>
        <v>5.2083333333333336E-2</v>
      </c>
      <c r="BF205" s="209">
        <f t="shared" si="135"/>
        <v>689796.3</v>
      </c>
      <c r="BG205" s="224">
        <v>75</v>
      </c>
      <c r="BH205" s="212">
        <v>634355</v>
      </c>
      <c r="BI205" s="209">
        <v>17</v>
      </c>
      <c r="BJ205" s="196">
        <f t="shared" si="147"/>
        <v>0.22666666666666666</v>
      </c>
      <c r="BK205" s="212">
        <f t="shared" si="136"/>
        <v>37315</v>
      </c>
      <c r="BL205" s="212">
        <v>400515</v>
      </c>
      <c r="BM205" s="209">
        <v>5</v>
      </c>
      <c r="BN205" s="196">
        <f t="shared" si="137"/>
        <v>6.6666666666666666E-2</v>
      </c>
      <c r="BO205" s="212">
        <f t="shared" si="138"/>
        <v>80103</v>
      </c>
      <c r="BP205" s="224">
        <f t="shared" si="114"/>
        <v>2010</v>
      </c>
      <c r="BQ205" s="212">
        <f t="shared" si="114"/>
        <v>34453669</v>
      </c>
      <c r="BR205" s="209">
        <f t="shared" si="114"/>
        <v>455</v>
      </c>
      <c r="BS205" s="196">
        <f t="shared" si="141"/>
        <v>0.2263681592039801</v>
      </c>
      <c r="BT205" s="212">
        <f t="shared" si="115"/>
        <v>75722.349450549445</v>
      </c>
      <c r="BU205" s="212">
        <f t="shared" si="116"/>
        <v>18270355</v>
      </c>
      <c r="BV205" s="209">
        <f t="shared" si="116"/>
        <v>39</v>
      </c>
      <c r="BW205" s="196">
        <f t="shared" si="139"/>
        <v>1.9402985074626865E-2</v>
      </c>
      <c r="BX205" s="209">
        <f t="shared" si="117"/>
        <v>468470.641025641</v>
      </c>
      <c r="BY205" s="69"/>
    </row>
    <row r="206" spans="2:77" ht="13.5" customHeight="1">
      <c r="B206" s="284"/>
      <c r="C206" s="345"/>
      <c r="D206" s="53" t="s">
        <v>67</v>
      </c>
      <c r="E206" s="181">
        <v>6</v>
      </c>
      <c r="F206" s="182">
        <v>16642</v>
      </c>
      <c r="G206" s="218">
        <v>1</v>
      </c>
      <c r="H206" s="198">
        <f t="shared" si="118"/>
        <v>0.16666666666666666</v>
      </c>
      <c r="I206" s="182">
        <f t="shared" si="119"/>
        <v>16642</v>
      </c>
      <c r="J206" s="182">
        <v>0</v>
      </c>
      <c r="K206" s="218">
        <v>0</v>
      </c>
      <c r="L206" s="198">
        <f t="shared" si="120"/>
        <v>0</v>
      </c>
      <c r="M206" s="182" t="str">
        <f t="shared" si="121"/>
        <v>-</v>
      </c>
      <c r="N206" s="181">
        <v>19</v>
      </c>
      <c r="O206" s="182">
        <v>27184</v>
      </c>
      <c r="P206" s="218">
        <v>3</v>
      </c>
      <c r="Q206" s="198">
        <f t="shared" si="142"/>
        <v>0.15789473684210525</v>
      </c>
      <c r="R206" s="182">
        <f t="shared" si="122"/>
        <v>9061.3333333333339</v>
      </c>
      <c r="S206" s="182">
        <v>0</v>
      </c>
      <c r="T206" s="218">
        <v>0</v>
      </c>
      <c r="U206" s="198">
        <f t="shared" si="140"/>
        <v>0</v>
      </c>
      <c r="V206" s="218" t="str">
        <f t="shared" si="123"/>
        <v>-</v>
      </c>
      <c r="W206" s="181">
        <v>970</v>
      </c>
      <c r="X206" s="182">
        <v>18719550</v>
      </c>
      <c r="Y206" s="218">
        <v>176</v>
      </c>
      <c r="Z206" s="198">
        <f t="shared" si="143"/>
        <v>0.18144329896907216</v>
      </c>
      <c r="AA206" s="182">
        <f t="shared" si="124"/>
        <v>106361.07954545454</v>
      </c>
      <c r="AB206" s="182">
        <v>2459121</v>
      </c>
      <c r="AC206" s="218">
        <v>7</v>
      </c>
      <c r="AD206" s="198">
        <f t="shared" si="125"/>
        <v>7.2164948453608251E-3</v>
      </c>
      <c r="AE206" s="182">
        <f t="shared" si="126"/>
        <v>351303</v>
      </c>
      <c r="AF206" s="181">
        <v>590</v>
      </c>
      <c r="AG206" s="182">
        <v>11174656</v>
      </c>
      <c r="AH206" s="218">
        <v>155</v>
      </c>
      <c r="AI206" s="198">
        <f t="shared" si="144"/>
        <v>0.26271186440677968</v>
      </c>
      <c r="AJ206" s="182">
        <f t="shared" si="127"/>
        <v>72094.554838709679</v>
      </c>
      <c r="AK206" s="182">
        <v>3817903</v>
      </c>
      <c r="AL206" s="218">
        <v>8</v>
      </c>
      <c r="AM206" s="198">
        <f t="shared" si="128"/>
        <v>1.3559322033898305E-2</v>
      </c>
      <c r="AN206" s="218">
        <f t="shared" si="129"/>
        <v>477237.875</v>
      </c>
      <c r="AO206" s="181">
        <v>358</v>
      </c>
      <c r="AP206" s="182">
        <v>2616756</v>
      </c>
      <c r="AQ206" s="218">
        <v>108</v>
      </c>
      <c r="AR206" s="198">
        <f t="shared" si="145"/>
        <v>0.3016759776536313</v>
      </c>
      <c r="AS206" s="182">
        <f t="shared" si="130"/>
        <v>24229.222222222223</v>
      </c>
      <c r="AT206" s="182">
        <v>4695332</v>
      </c>
      <c r="AU206" s="218">
        <v>10</v>
      </c>
      <c r="AV206" s="198">
        <f t="shared" si="131"/>
        <v>2.7932960893854747E-2</v>
      </c>
      <c r="AW206" s="182">
        <f t="shared" si="132"/>
        <v>469533.2</v>
      </c>
      <c r="AX206" s="181">
        <v>200</v>
      </c>
      <c r="AY206" s="182">
        <v>2156852</v>
      </c>
      <c r="AZ206" s="218">
        <v>47</v>
      </c>
      <c r="BA206" s="198">
        <f t="shared" si="146"/>
        <v>0.23499999999999999</v>
      </c>
      <c r="BB206" s="182">
        <f t="shared" si="133"/>
        <v>45890.468085106382</v>
      </c>
      <c r="BC206" s="182">
        <v>6897963</v>
      </c>
      <c r="BD206" s="218">
        <v>10</v>
      </c>
      <c r="BE206" s="198">
        <f t="shared" si="134"/>
        <v>0.05</v>
      </c>
      <c r="BF206" s="218">
        <f t="shared" si="135"/>
        <v>689796.3</v>
      </c>
      <c r="BG206" s="181">
        <v>75</v>
      </c>
      <c r="BH206" s="182">
        <v>634355</v>
      </c>
      <c r="BI206" s="218">
        <v>17</v>
      </c>
      <c r="BJ206" s="198">
        <f t="shared" si="147"/>
        <v>0.22666666666666666</v>
      </c>
      <c r="BK206" s="182">
        <f t="shared" si="136"/>
        <v>37315</v>
      </c>
      <c r="BL206" s="182">
        <v>400515</v>
      </c>
      <c r="BM206" s="218">
        <v>5</v>
      </c>
      <c r="BN206" s="198">
        <f t="shared" si="137"/>
        <v>6.6666666666666666E-2</v>
      </c>
      <c r="BO206" s="182">
        <f t="shared" si="138"/>
        <v>80103</v>
      </c>
      <c r="BP206" s="181">
        <f t="shared" si="114"/>
        <v>2218</v>
      </c>
      <c r="BQ206" s="182">
        <f t="shared" si="114"/>
        <v>35345995</v>
      </c>
      <c r="BR206" s="218">
        <f t="shared" si="114"/>
        <v>507</v>
      </c>
      <c r="BS206" s="198">
        <f t="shared" si="141"/>
        <v>0.22858431018935979</v>
      </c>
      <c r="BT206" s="182">
        <f t="shared" si="115"/>
        <v>69715.966469428007</v>
      </c>
      <c r="BU206" s="182">
        <f t="shared" si="116"/>
        <v>18270834</v>
      </c>
      <c r="BV206" s="218">
        <f t="shared" si="116"/>
        <v>40</v>
      </c>
      <c r="BW206" s="198">
        <f t="shared" si="139"/>
        <v>1.8034265103697024E-2</v>
      </c>
      <c r="BX206" s="218">
        <f t="shared" si="117"/>
        <v>456770.85</v>
      </c>
      <c r="BY206" s="69"/>
    </row>
    <row r="207" spans="2:77" ht="13.5" customHeight="1">
      <c r="B207" s="282">
        <v>68</v>
      </c>
      <c r="C207" s="343" t="s">
        <v>46</v>
      </c>
      <c r="D207" s="54" t="s">
        <v>329</v>
      </c>
      <c r="E207" s="175">
        <v>1</v>
      </c>
      <c r="F207" s="176">
        <v>0</v>
      </c>
      <c r="G207" s="201">
        <v>0</v>
      </c>
      <c r="H207" s="194">
        <f t="shared" si="118"/>
        <v>0</v>
      </c>
      <c r="I207" s="176" t="str">
        <f t="shared" si="119"/>
        <v>-</v>
      </c>
      <c r="J207" s="176">
        <v>0</v>
      </c>
      <c r="K207" s="201">
        <v>0</v>
      </c>
      <c r="L207" s="194">
        <f t="shared" si="120"/>
        <v>0</v>
      </c>
      <c r="M207" s="176" t="str">
        <f t="shared" si="121"/>
        <v>-</v>
      </c>
      <c r="N207" s="175">
        <v>1</v>
      </c>
      <c r="O207" s="176">
        <v>0</v>
      </c>
      <c r="P207" s="201">
        <v>0</v>
      </c>
      <c r="Q207" s="194">
        <f t="shared" si="142"/>
        <v>0</v>
      </c>
      <c r="R207" s="176" t="str">
        <f t="shared" si="122"/>
        <v>-</v>
      </c>
      <c r="S207" s="176">
        <v>0</v>
      </c>
      <c r="T207" s="201">
        <v>0</v>
      </c>
      <c r="U207" s="194">
        <f t="shared" si="140"/>
        <v>0</v>
      </c>
      <c r="V207" s="201" t="str">
        <f t="shared" si="123"/>
        <v>-</v>
      </c>
      <c r="W207" s="175">
        <v>143</v>
      </c>
      <c r="X207" s="176">
        <v>4795201</v>
      </c>
      <c r="Y207" s="201">
        <v>26</v>
      </c>
      <c r="Z207" s="194">
        <f t="shared" si="143"/>
        <v>0.18181818181818182</v>
      </c>
      <c r="AA207" s="176">
        <f t="shared" si="124"/>
        <v>184430.80769230769</v>
      </c>
      <c r="AB207" s="176">
        <v>1420643</v>
      </c>
      <c r="AC207" s="201">
        <v>2</v>
      </c>
      <c r="AD207" s="194">
        <f t="shared" si="125"/>
        <v>1.3986013986013986E-2</v>
      </c>
      <c r="AE207" s="176">
        <f t="shared" si="126"/>
        <v>710321.5</v>
      </c>
      <c r="AF207" s="175">
        <v>115</v>
      </c>
      <c r="AG207" s="176">
        <v>3527892</v>
      </c>
      <c r="AH207" s="201">
        <v>27</v>
      </c>
      <c r="AI207" s="194">
        <f t="shared" si="144"/>
        <v>0.23478260869565218</v>
      </c>
      <c r="AJ207" s="176">
        <f t="shared" si="127"/>
        <v>130662.66666666667</v>
      </c>
      <c r="AK207" s="176">
        <v>8131</v>
      </c>
      <c r="AL207" s="201">
        <v>1</v>
      </c>
      <c r="AM207" s="194">
        <f t="shared" si="128"/>
        <v>8.6956521739130436E-3</v>
      </c>
      <c r="AN207" s="201">
        <f t="shared" si="129"/>
        <v>8131</v>
      </c>
      <c r="AO207" s="175">
        <v>63</v>
      </c>
      <c r="AP207" s="176">
        <v>1254135</v>
      </c>
      <c r="AQ207" s="201">
        <v>23</v>
      </c>
      <c r="AR207" s="194">
        <f t="shared" si="145"/>
        <v>0.36507936507936506</v>
      </c>
      <c r="AS207" s="176">
        <f t="shared" si="130"/>
        <v>54527.608695652176</v>
      </c>
      <c r="AT207" s="176">
        <v>13449</v>
      </c>
      <c r="AU207" s="201">
        <v>3</v>
      </c>
      <c r="AV207" s="194">
        <f t="shared" si="131"/>
        <v>4.7619047619047616E-2</v>
      </c>
      <c r="AW207" s="176">
        <f t="shared" si="132"/>
        <v>4483</v>
      </c>
      <c r="AX207" s="175">
        <v>19</v>
      </c>
      <c r="AY207" s="176">
        <v>168905</v>
      </c>
      <c r="AZ207" s="201">
        <v>5</v>
      </c>
      <c r="BA207" s="194">
        <f t="shared" si="146"/>
        <v>0.26315789473684209</v>
      </c>
      <c r="BB207" s="176">
        <f t="shared" si="133"/>
        <v>33781</v>
      </c>
      <c r="BC207" s="176">
        <v>0</v>
      </c>
      <c r="BD207" s="201">
        <v>0</v>
      </c>
      <c r="BE207" s="194">
        <f t="shared" si="134"/>
        <v>0</v>
      </c>
      <c r="BF207" s="201" t="str">
        <f t="shared" si="135"/>
        <v>-</v>
      </c>
      <c r="BG207" s="175">
        <v>9</v>
      </c>
      <c r="BH207" s="176">
        <v>213868</v>
      </c>
      <c r="BI207" s="201">
        <v>4</v>
      </c>
      <c r="BJ207" s="194">
        <f t="shared" si="147"/>
        <v>0.44444444444444442</v>
      </c>
      <c r="BK207" s="176">
        <f t="shared" si="136"/>
        <v>53467</v>
      </c>
      <c r="BL207" s="176">
        <v>46091</v>
      </c>
      <c r="BM207" s="201">
        <v>1</v>
      </c>
      <c r="BN207" s="194">
        <f t="shared" si="137"/>
        <v>0.1111111111111111</v>
      </c>
      <c r="BO207" s="176">
        <f t="shared" si="138"/>
        <v>46091</v>
      </c>
      <c r="BP207" s="175">
        <f t="shared" si="114"/>
        <v>351</v>
      </c>
      <c r="BQ207" s="176">
        <f t="shared" si="114"/>
        <v>9960001</v>
      </c>
      <c r="BR207" s="201">
        <f t="shared" si="114"/>
        <v>85</v>
      </c>
      <c r="BS207" s="194">
        <f t="shared" si="141"/>
        <v>0.24216524216524216</v>
      </c>
      <c r="BT207" s="176">
        <f t="shared" si="115"/>
        <v>117176.48235294118</v>
      </c>
      <c r="BU207" s="176">
        <f t="shared" si="116"/>
        <v>1488314</v>
      </c>
      <c r="BV207" s="201">
        <f t="shared" si="116"/>
        <v>7</v>
      </c>
      <c r="BW207" s="194">
        <f t="shared" si="139"/>
        <v>1.9943019943019943E-2</v>
      </c>
      <c r="BX207" s="201">
        <f t="shared" si="117"/>
        <v>212616.28571428571</v>
      </c>
      <c r="BY207" s="69"/>
    </row>
    <row r="208" spans="2:77" ht="13.5" customHeight="1">
      <c r="B208" s="283"/>
      <c r="C208" s="344"/>
      <c r="D208" s="49" t="s">
        <v>326</v>
      </c>
      <c r="E208" s="224">
        <v>7</v>
      </c>
      <c r="F208" s="212">
        <v>27881</v>
      </c>
      <c r="G208" s="209">
        <v>3</v>
      </c>
      <c r="H208" s="196">
        <f t="shared" si="118"/>
        <v>0.42857142857142855</v>
      </c>
      <c r="I208" s="212">
        <f t="shared" si="119"/>
        <v>9293.6666666666661</v>
      </c>
      <c r="J208" s="212">
        <v>0</v>
      </c>
      <c r="K208" s="209">
        <v>0</v>
      </c>
      <c r="L208" s="196">
        <f t="shared" si="120"/>
        <v>0</v>
      </c>
      <c r="M208" s="212" t="str">
        <f t="shared" si="121"/>
        <v>-</v>
      </c>
      <c r="N208" s="224">
        <v>11</v>
      </c>
      <c r="O208" s="212">
        <v>61119</v>
      </c>
      <c r="P208" s="209">
        <v>4</v>
      </c>
      <c r="Q208" s="196">
        <f t="shared" si="142"/>
        <v>0.36363636363636365</v>
      </c>
      <c r="R208" s="212">
        <f t="shared" si="122"/>
        <v>15279.75</v>
      </c>
      <c r="S208" s="212">
        <v>0</v>
      </c>
      <c r="T208" s="209">
        <v>0</v>
      </c>
      <c r="U208" s="196">
        <f t="shared" si="140"/>
        <v>0</v>
      </c>
      <c r="V208" s="209" t="str">
        <f t="shared" si="123"/>
        <v>-</v>
      </c>
      <c r="W208" s="224">
        <v>906</v>
      </c>
      <c r="X208" s="212">
        <v>18142602</v>
      </c>
      <c r="Y208" s="209">
        <v>179</v>
      </c>
      <c r="Z208" s="196">
        <f t="shared" si="143"/>
        <v>0.19757174392935983</v>
      </c>
      <c r="AA208" s="212">
        <f t="shared" si="124"/>
        <v>101355.31843575419</v>
      </c>
      <c r="AB208" s="212">
        <v>1887509</v>
      </c>
      <c r="AC208" s="209">
        <v>6</v>
      </c>
      <c r="AD208" s="196">
        <f t="shared" si="125"/>
        <v>6.6225165562913907E-3</v>
      </c>
      <c r="AE208" s="212">
        <f t="shared" si="126"/>
        <v>314584.83333333331</v>
      </c>
      <c r="AF208" s="224">
        <v>694</v>
      </c>
      <c r="AG208" s="212">
        <v>14822412</v>
      </c>
      <c r="AH208" s="209">
        <v>167</v>
      </c>
      <c r="AI208" s="196">
        <f t="shared" si="144"/>
        <v>0.24063400576368876</v>
      </c>
      <c r="AJ208" s="212">
        <f t="shared" si="127"/>
        <v>88756.958083832331</v>
      </c>
      <c r="AK208" s="212">
        <v>3980246</v>
      </c>
      <c r="AL208" s="209">
        <v>11</v>
      </c>
      <c r="AM208" s="196">
        <f t="shared" si="128"/>
        <v>1.5850144092219021E-2</v>
      </c>
      <c r="AN208" s="209">
        <f t="shared" si="129"/>
        <v>361840.54545454547</v>
      </c>
      <c r="AO208" s="224">
        <v>484</v>
      </c>
      <c r="AP208" s="212">
        <v>9421143</v>
      </c>
      <c r="AQ208" s="209">
        <v>132</v>
      </c>
      <c r="AR208" s="196">
        <f t="shared" si="145"/>
        <v>0.27272727272727271</v>
      </c>
      <c r="AS208" s="212">
        <f t="shared" si="130"/>
        <v>71372.295454545456</v>
      </c>
      <c r="AT208" s="212">
        <v>3943433</v>
      </c>
      <c r="AU208" s="209">
        <v>7</v>
      </c>
      <c r="AV208" s="196">
        <f t="shared" si="131"/>
        <v>1.4462809917355372E-2</v>
      </c>
      <c r="AW208" s="212">
        <f t="shared" si="132"/>
        <v>563347.57142857148</v>
      </c>
      <c r="AX208" s="224">
        <v>204</v>
      </c>
      <c r="AY208" s="212">
        <v>2811067</v>
      </c>
      <c r="AZ208" s="209">
        <v>56</v>
      </c>
      <c r="BA208" s="196">
        <f t="shared" si="146"/>
        <v>0.27450980392156865</v>
      </c>
      <c r="BB208" s="212">
        <f t="shared" si="133"/>
        <v>50197.625</v>
      </c>
      <c r="BC208" s="212">
        <v>4239584</v>
      </c>
      <c r="BD208" s="209">
        <v>9</v>
      </c>
      <c r="BE208" s="196">
        <f t="shared" si="134"/>
        <v>4.4117647058823532E-2</v>
      </c>
      <c r="BF208" s="209">
        <f t="shared" si="135"/>
        <v>471064.88888888888</v>
      </c>
      <c r="BG208" s="224">
        <v>81</v>
      </c>
      <c r="BH208" s="212">
        <v>568357</v>
      </c>
      <c r="BI208" s="209">
        <v>16</v>
      </c>
      <c r="BJ208" s="196">
        <f t="shared" si="147"/>
        <v>0.19753086419753085</v>
      </c>
      <c r="BK208" s="212">
        <f t="shared" si="136"/>
        <v>35522.3125</v>
      </c>
      <c r="BL208" s="212">
        <v>354287</v>
      </c>
      <c r="BM208" s="209">
        <v>4</v>
      </c>
      <c r="BN208" s="196">
        <f t="shared" si="137"/>
        <v>4.9382716049382713E-2</v>
      </c>
      <c r="BO208" s="212">
        <f t="shared" si="138"/>
        <v>88571.75</v>
      </c>
      <c r="BP208" s="224">
        <f t="shared" si="114"/>
        <v>2387</v>
      </c>
      <c r="BQ208" s="212">
        <f t="shared" si="114"/>
        <v>45854581</v>
      </c>
      <c r="BR208" s="209">
        <f t="shared" si="114"/>
        <v>557</v>
      </c>
      <c r="BS208" s="196">
        <f t="shared" si="141"/>
        <v>0.23334729786342689</v>
      </c>
      <c r="BT208" s="212">
        <f t="shared" si="115"/>
        <v>82324.202872531416</v>
      </c>
      <c r="BU208" s="212">
        <f t="shared" si="116"/>
        <v>14405059</v>
      </c>
      <c r="BV208" s="209">
        <f t="shared" si="116"/>
        <v>37</v>
      </c>
      <c r="BW208" s="196">
        <f t="shared" si="139"/>
        <v>1.5500628403854211E-2</v>
      </c>
      <c r="BX208" s="209">
        <f t="shared" si="117"/>
        <v>389325.91891891893</v>
      </c>
      <c r="BY208" s="69"/>
    </row>
    <row r="209" spans="2:77" ht="13.5" customHeight="1">
      <c r="B209" s="284"/>
      <c r="C209" s="345"/>
      <c r="D209" s="53" t="s">
        <v>67</v>
      </c>
      <c r="E209" s="181">
        <v>8</v>
      </c>
      <c r="F209" s="182">
        <v>27881</v>
      </c>
      <c r="G209" s="218">
        <v>3</v>
      </c>
      <c r="H209" s="198">
        <f t="shared" si="118"/>
        <v>0.375</v>
      </c>
      <c r="I209" s="182">
        <f t="shared" si="119"/>
        <v>9293.6666666666661</v>
      </c>
      <c r="J209" s="182">
        <v>0</v>
      </c>
      <c r="K209" s="218">
        <v>0</v>
      </c>
      <c r="L209" s="198">
        <f t="shared" si="120"/>
        <v>0</v>
      </c>
      <c r="M209" s="182" t="str">
        <f t="shared" si="121"/>
        <v>-</v>
      </c>
      <c r="N209" s="181">
        <v>12</v>
      </c>
      <c r="O209" s="182">
        <v>61119</v>
      </c>
      <c r="P209" s="218">
        <v>4</v>
      </c>
      <c r="Q209" s="198">
        <f t="shared" si="142"/>
        <v>0.33333333333333331</v>
      </c>
      <c r="R209" s="182">
        <f t="shared" si="122"/>
        <v>15279.75</v>
      </c>
      <c r="S209" s="182">
        <v>0</v>
      </c>
      <c r="T209" s="218">
        <v>0</v>
      </c>
      <c r="U209" s="198">
        <f t="shared" si="140"/>
        <v>0</v>
      </c>
      <c r="V209" s="218" t="str">
        <f t="shared" si="123"/>
        <v>-</v>
      </c>
      <c r="W209" s="181">
        <v>1049</v>
      </c>
      <c r="X209" s="182">
        <v>22937803</v>
      </c>
      <c r="Y209" s="218">
        <v>205</v>
      </c>
      <c r="Z209" s="198">
        <f t="shared" si="143"/>
        <v>0.19542421353670161</v>
      </c>
      <c r="AA209" s="182">
        <f t="shared" si="124"/>
        <v>111891.72195121952</v>
      </c>
      <c r="AB209" s="182">
        <v>3308152</v>
      </c>
      <c r="AC209" s="218">
        <v>8</v>
      </c>
      <c r="AD209" s="198">
        <f t="shared" si="125"/>
        <v>7.6263107721639654E-3</v>
      </c>
      <c r="AE209" s="182">
        <f t="shared" si="126"/>
        <v>413519</v>
      </c>
      <c r="AF209" s="181">
        <v>809</v>
      </c>
      <c r="AG209" s="182">
        <v>18350304</v>
      </c>
      <c r="AH209" s="218">
        <v>194</v>
      </c>
      <c r="AI209" s="198">
        <f t="shared" si="144"/>
        <v>0.23980222496909764</v>
      </c>
      <c r="AJ209" s="182">
        <f t="shared" si="127"/>
        <v>94589.195876288664</v>
      </c>
      <c r="AK209" s="182">
        <v>3988377</v>
      </c>
      <c r="AL209" s="218">
        <v>12</v>
      </c>
      <c r="AM209" s="198">
        <f t="shared" si="128"/>
        <v>1.4833127317676144E-2</v>
      </c>
      <c r="AN209" s="218">
        <f t="shared" si="129"/>
        <v>332364.75</v>
      </c>
      <c r="AO209" s="181">
        <v>547</v>
      </c>
      <c r="AP209" s="182">
        <v>10675278</v>
      </c>
      <c r="AQ209" s="218">
        <v>155</v>
      </c>
      <c r="AR209" s="198">
        <f t="shared" si="145"/>
        <v>0.28336380255941501</v>
      </c>
      <c r="AS209" s="182">
        <f t="shared" si="130"/>
        <v>68872.761290322582</v>
      </c>
      <c r="AT209" s="182">
        <v>3956882</v>
      </c>
      <c r="AU209" s="218">
        <v>10</v>
      </c>
      <c r="AV209" s="198">
        <f t="shared" si="131"/>
        <v>1.8281535648994516E-2</v>
      </c>
      <c r="AW209" s="182">
        <f t="shared" si="132"/>
        <v>395688.2</v>
      </c>
      <c r="AX209" s="181">
        <v>223</v>
      </c>
      <c r="AY209" s="182">
        <v>2979972</v>
      </c>
      <c r="AZ209" s="218">
        <v>61</v>
      </c>
      <c r="BA209" s="198">
        <f t="shared" si="146"/>
        <v>0.273542600896861</v>
      </c>
      <c r="BB209" s="182">
        <f t="shared" si="133"/>
        <v>48852</v>
      </c>
      <c r="BC209" s="182">
        <v>4239584</v>
      </c>
      <c r="BD209" s="218">
        <v>9</v>
      </c>
      <c r="BE209" s="198">
        <f t="shared" si="134"/>
        <v>4.0358744394618833E-2</v>
      </c>
      <c r="BF209" s="218">
        <f t="shared" si="135"/>
        <v>471064.88888888888</v>
      </c>
      <c r="BG209" s="181">
        <v>90</v>
      </c>
      <c r="BH209" s="182">
        <v>782225</v>
      </c>
      <c r="BI209" s="218">
        <v>20</v>
      </c>
      <c r="BJ209" s="198">
        <f t="shared" si="147"/>
        <v>0.22222222222222221</v>
      </c>
      <c r="BK209" s="182">
        <f t="shared" si="136"/>
        <v>39111.25</v>
      </c>
      <c r="BL209" s="182">
        <v>400378</v>
      </c>
      <c r="BM209" s="218">
        <v>5</v>
      </c>
      <c r="BN209" s="198">
        <f t="shared" si="137"/>
        <v>5.5555555555555552E-2</v>
      </c>
      <c r="BO209" s="182">
        <f t="shared" si="138"/>
        <v>80075.600000000006</v>
      </c>
      <c r="BP209" s="181">
        <f t="shared" si="114"/>
        <v>2738</v>
      </c>
      <c r="BQ209" s="182">
        <f t="shared" si="114"/>
        <v>55814582</v>
      </c>
      <c r="BR209" s="218">
        <f t="shared" si="114"/>
        <v>642</v>
      </c>
      <c r="BS209" s="198">
        <f t="shared" si="141"/>
        <v>0.23447772096420746</v>
      </c>
      <c r="BT209" s="182">
        <f t="shared" si="115"/>
        <v>86938.601246105914</v>
      </c>
      <c r="BU209" s="182">
        <f t="shared" si="116"/>
        <v>15893373</v>
      </c>
      <c r="BV209" s="218">
        <f t="shared" si="116"/>
        <v>44</v>
      </c>
      <c r="BW209" s="198">
        <f t="shared" si="139"/>
        <v>1.6070124178232285E-2</v>
      </c>
      <c r="BX209" s="218">
        <f t="shared" si="117"/>
        <v>361213.02272727271</v>
      </c>
      <c r="BY209" s="69"/>
    </row>
    <row r="210" spans="2:77" ht="13.5" customHeight="1">
      <c r="B210" s="282">
        <v>69</v>
      </c>
      <c r="C210" s="343" t="s">
        <v>47</v>
      </c>
      <c r="D210" s="54" t="s">
        <v>329</v>
      </c>
      <c r="E210" s="175">
        <v>0</v>
      </c>
      <c r="F210" s="176">
        <v>0</v>
      </c>
      <c r="G210" s="201">
        <v>0</v>
      </c>
      <c r="H210" s="194" t="str">
        <f t="shared" si="118"/>
        <v>-</v>
      </c>
      <c r="I210" s="176" t="str">
        <f t="shared" si="119"/>
        <v>-</v>
      </c>
      <c r="J210" s="176">
        <v>0</v>
      </c>
      <c r="K210" s="201">
        <v>0</v>
      </c>
      <c r="L210" s="194" t="str">
        <f t="shared" si="120"/>
        <v>-</v>
      </c>
      <c r="M210" s="176" t="str">
        <f t="shared" si="121"/>
        <v>-</v>
      </c>
      <c r="N210" s="175">
        <v>1</v>
      </c>
      <c r="O210" s="176">
        <v>0</v>
      </c>
      <c r="P210" s="201">
        <v>0</v>
      </c>
      <c r="Q210" s="194">
        <f t="shared" si="142"/>
        <v>0</v>
      </c>
      <c r="R210" s="176" t="str">
        <f t="shared" si="122"/>
        <v>-</v>
      </c>
      <c r="S210" s="176">
        <v>0</v>
      </c>
      <c r="T210" s="201">
        <v>0</v>
      </c>
      <c r="U210" s="194">
        <f t="shared" si="140"/>
        <v>0</v>
      </c>
      <c r="V210" s="201" t="str">
        <f t="shared" si="123"/>
        <v>-</v>
      </c>
      <c r="W210" s="175">
        <v>411</v>
      </c>
      <c r="X210" s="176">
        <v>7281996</v>
      </c>
      <c r="Y210" s="201">
        <v>80</v>
      </c>
      <c r="Z210" s="194">
        <f t="shared" si="143"/>
        <v>0.19464720194647203</v>
      </c>
      <c r="AA210" s="176">
        <f t="shared" si="124"/>
        <v>91024.95</v>
      </c>
      <c r="AB210" s="176">
        <v>0</v>
      </c>
      <c r="AC210" s="201">
        <v>0</v>
      </c>
      <c r="AD210" s="194">
        <f t="shared" si="125"/>
        <v>0</v>
      </c>
      <c r="AE210" s="176" t="str">
        <f t="shared" si="126"/>
        <v>-</v>
      </c>
      <c r="AF210" s="175">
        <v>281</v>
      </c>
      <c r="AG210" s="176">
        <v>1923951</v>
      </c>
      <c r="AH210" s="201">
        <v>82</v>
      </c>
      <c r="AI210" s="194">
        <f t="shared" si="144"/>
        <v>0.29181494661921709</v>
      </c>
      <c r="AJ210" s="176">
        <f t="shared" si="127"/>
        <v>23462.817073170732</v>
      </c>
      <c r="AK210" s="176">
        <v>821918</v>
      </c>
      <c r="AL210" s="201">
        <v>2</v>
      </c>
      <c r="AM210" s="194">
        <f t="shared" si="128"/>
        <v>7.1174377224199285E-3</v>
      </c>
      <c r="AN210" s="201">
        <f t="shared" si="129"/>
        <v>410959</v>
      </c>
      <c r="AO210" s="175">
        <v>117</v>
      </c>
      <c r="AP210" s="176">
        <v>2570449</v>
      </c>
      <c r="AQ210" s="201">
        <v>40</v>
      </c>
      <c r="AR210" s="194">
        <f t="shared" si="145"/>
        <v>0.34188034188034189</v>
      </c>
      <c r="AS210" s="176">
        <f t="shared" si="130"/>
        <v>64261.224999999999</v>
      </c>
      <c r="AT210" s="176">
        <v>9189</v>
      </c>
      <c r="AU210" s="201">
        <v>1</v>
      </c>
      <c r="AV210" s="194">
        <f t="shared" si="131"/>
        <v>8.5470085470085479E-3</v>
      </c>
      <c r="AW210" s="176">
        <f t="shared" si="132"/>
        <v>9189</v>
      </c>
      <c r="AX210" s="175">
        <v>29</v>
      </c>
      <c r="AY210" s="176">
        <v>124738</v>
      </c>
      <c r="AZ210" s="201">
        <v>7</v>
      </c>
      <c r="BA210" s="194">
        <f t="shared" si="146"/>
        <v>0.2413793103448276</v>
      </c>
      <c r="BB210" s="176">
        <f t="shared" si="133"/>
        <v>17819.714285714286</v>
      </c>
      <c r="BC210" s="176">
        <v>0</v>
      </c>
      <c r="BD210" s="201">
        <v>0</v>
      </c>
      <c r="BE210" s="194">
        <f t="shared" si="134"/>
        <v>0</v>
      </c>
      <c r="BF210" s="201" t="str">
        <f t="shared" si="135"/>
        <v>-</v>
      </c>
      <c r="BG210" s="175">
        <v>5</v>
      </c>
      <c r="BH210" s="176">
        <v>5384</v>
      </c>
      <c r="BI210" s="201">
        <v>1</v>
      </c>
      <c r="BJ210" s="194">
        <f t="shared" si="147"/>
        <v>0.2</v>
      </c>
      <c r="BK210" s="176">
        <f t="shared" si="136"/>
        <v>5384</v>
      </c>
      <c r="BL210" s="176">
        <v>880133</v>
      </c>
      <c r="BM210" s="201">
        <v>2</v>
      </c>
      <c r="BN210" s="194">
        <f t="shared" si="137"/>
        <v>0.4</v>
      </c>
      <c r="BO210" s="176">
        <f t="shared" si="138"/>
        <v>440066.5</v>
      </c>
      <c r="BP210" s="175">
        <f t="shared" si="114"/>
        <v>844</v>
      </c>
      <c r="BQ210" s="176">
        <f t="shared" si="114"/>
        <v>11906518</v>
      </c>
      <c r="BR210" s="201">
        <f t="shared" si="114"/>
        <v>210</v>
      </c>
      <c r="BS210" s="194">
        <f t="shared" si="141"/>
        <v>0.24881516587677724</v>
      </c>
      <c r="BT210" s="176">
        <f t="shared" si="115"/>
        <v>56697.704761904759</v>
      </c>
      <c r="BU210" s="176">
        <f t="shared" si="116"/>
        <v>1711240</v>
      </c>
      <c r="BV210" s="201">
        <f t="shared" si="116"/>
        <v>5</v>
      </c>
      <c r="BW210" s="194">
        <f t="shared" si="139"/>
        <v>5.9241706161137437E-3</v>
      </c>
      <c r="BX210" s="201">
        <f t="shared" si="117"/>
        <v>342248</v>
      </c>
      <c r="BY210" s="69"/>
    </row>
    <row r="211" spans="2:77" ht="13.5" customHeight="1">
      <c r="B211" s="283"/>
      <c r="C211" s="344"/>
      <c r="D211" s="49" t="s">
        <v>326</v>
      </c>
      <c r="E211" s="224">
        <v>10</v>
      </c>
      <c r="F211" s="212">
        <v>22541</v>
      </c>
      <c r="G211" s="209">
        <v>3</v>
      </c>
      <c r="H211" s="196">
        <f t="shared" si="118"/>
        <v>0.3</v>
      </c>
      <c r="I211" s="212">
        <f t="shared" si="119"/>
        <v>7513.666666666667</v>
      </c>
      <c r="J211" s="212">
        <v>0</v>
      </c>
      <c r="K211" s="209">
        <v>0</v>
      </c>
      <c r="L211" s="196">
        <f t="shared" si="120"/>
        <v>0</v>
      </c>
      <c r="M211" s="212" t="str">
        <f t="shared" si="121"/>
        <v>-</v>
      </c>
      <c r="N211" s="224">
        <v>22</v>
      </c>
      <c r="O211" s="212">
        <v>25624</v>
      </c>
      <c r="P211" s="209">
        <v>3</v>
      </c>
      <c r="Q211" s="196">
        <f t="shared" si="142"/>
        <v>0.13636363636363635</v>
      </c>
      <c r="R211" s="212">
        <f t="shared" si="122"/>
        <v>8541.3333333333339</v>
      </c>
      <c r="S211" s="212">
        <v>0</v>
      </c>
      <c r="T211" s="209">
        <v>0</v>
      </c>
      <c r="U211" s="196">
        <f t="shared" si="140"/>
        <v>0</v>
      </c>
      <c r="V211" s="209" t="str">
        <f t="shared" si="123"/>
        <v>-</v>
      </c>
      <c r="W211" s="224">
        <v>2792</v>
      </c>
      <c r="X211" s="212">
        <v>35637146</v>
      </c>
      <c r="Y211" s="209">
        <v>537</v>
      </c>
      <c r="Z211" s="196">
        <f t="shared" si="143"/>
        <v>0.1923352435530086</v>
      </c>
      <c r="AA211" s="212">
        <f t="shared" si="124"/>
        <v>66363.400372439472</v>
      </c>
      <c r="AB211" s="212">
        <v>739258</v>
      </c>
      <c r="AC211" s="209">
        <v>14</v>
      </c>
      <c r="AD211" s="196">
        <f t="shared" si="125"/>
        <v>5.0143266475644703E-3</v>
      </c>
      <c r="AE211" s="212">
        <f t="shared" si="126"/>
        <v>52804.142857142855</v>
      </c>
      <c r="AF211" s="224">
        <v>1936</v>
      </c>
      <c r="AG211" s="212">
        <v>36669828</v>
      </c>
      <c r="AH211" s="209">
        <v>473</v>
      </c>
      <c r="AI211" s="196">
        <f t="shared" si="144"/>
        <v>0.24431818181818182</v>
      </c>
      <c r="AJ211" s="212">
        <f t="shared" si="127"/>
        <v>77526.063424947148</v>
      </c>
      <c r="AK211" s="212">
        <v>12438780</v>
      </c>
      <c r="AL211" s="209">
        <v>24</v>
      </c>
      <c r="AM211" s="196">
        <f t="shared" si="128"/>
        <v>1.2396694214876033E-2</v>
      </c>
      <c r="AN211" s="209">
        <f t="shared" si="129"/>
        <v>518282.5</v>
      </c>
      <c r="AO211" s="224">
        <v>1049</v>
      </c>
      <c r="AP211" s="212">
        <v>26118604</v>
      </c>
      <c r="AQ211" s="209">
        <v>301</v>
      </c>
      <c r="AR211" s="196">
        <f t="shared" si="145"/>
        <v>0.28693994280266921</v>
      </c>
      <c r="AS211" s="212">
        <f t="shared" si="130"/>
        <v>86772.770764119603</v>
      </c>
      <c r="AT211" s="212">
        <v>10322226</v>
      </c>
      <c r="AU211" s="209">
        <v>29</v>
      </c>
      <c r="AV211" s="196">
        <f t="shared" si="131"/>
        <v>2.7645376549094377E-2</v>
      </c>
      <c r="AW211" s="212">
        <f t="shared" si="132"/>
        <v>355938.8275862069</v>
      </c>
      <c r="AX211" s="224">
        <v>458</v>
      </c>
      <c r="AY211" s="212">
        <v>11305893</v>
      </c>
      <c r="AZ211" s="209">
        <v>145</v>
      </c>
      <c r="BA211" s="196">
        <f t="shared" si="146"/>
        <v>0.31659388646288211</v>
      </c>
      <c r="BB211" s="212">
        <f t="shared" si="133"/>
        <v>77971.675862068965</v>
      </c>
      <c r="BC211" s="212">
        <v>7236977</v>
      </c>
      <c r="BD211" s="209">
        <v>18</v>
      </c>
      <c r="BE211" s="196">
        <f t="shared" si="134"/>
        <v>3.9301310043668124E-2</v>
      </c>
      <c r="BF211" s="209">
        <f t="shared" si="135"/>
        <v>402054.27777777775</v>
      </c>
      <c r="BG211" s="224">
        <v>186</v>
      </c>
      <c r="BH211" s="212">
        <v>2282523</v>
      </c>
      <c r="BI211" s="209">
        <v>60</v>
      </c>
      <c r="BJ211" s="196">
        <f t="shared" si="147"/>
        <v>0.32258064516129031</v>
      </c>
      <c r="BK211" s="212">
        <f t="shared" si="136"/>
        <v>38042.050000000003</v>
      </c>
      <c r="BL211" s="212">
        <v>3469643</v>
      </c>
      <c r="BM211" s="209">
        <v>9</v>
      </c>
      <c r="BN211" s="196">
        <f t="shared" si="137"/>
        <v>4.8387096774193547E-2</v>
      </c>
      <c r="BO211" s="212">
        <f t="shared" si="138"/>
        <v>385515.88888888888</v>
      </c>
      <c r="BP211" s="224">
        <f t="shared" si="114"/>
        <v>6453</v>
      </c>
      <c r="BQ211" s="212">
        <f t="shared" si="114"/>
        <v>112062159</v>
      </c>
      <c r="BR211" s="209">
        <f t="shared" si="114"/>
        <v>1522</v>
      </c>
      <c r="BS211" s="196">
        <f t="shared" si="141"/>
        <v>0.23585929025259569</v>
      </c>
      <c r="BT211" s="212">
        <f t="shared" si="115"/>
        <v>73628.225361366625</v>
      </c>
      <c r="BU211" s="212">
        <f t="shared" si="116"/>
        <v>34206884</v>
      </c>
      <c r="BV211" s="209">
        <f t="shared" si="116"/>
        <v>94</v>
      </c>
      <c r="BW211" s="196">
        <f t="shared" si="139"/>
        <v>1.4566868123353479E-2</v>
      </c>
      <c r="BX211" s="209">
        <f t="shared" si="117"/>
        <v>363903.02127659577</v>
      </c>
      <c r="BY211" s="69"/>
    </row>
    <row r="212" spans="2:77" ht="13.5" customHeight="1">
      <c r="B212" s="284"/>
      <c r="C212" s="345"/>
      <c r="D212" s="53" t="s">
        <v>67</v>
      </c>
      <c r="E212" s="181">
        <v>10</v>
      </c>
      <c r="F212" s="182">
        <v>22541</v>
      </c>
      <c r="G212" s="218">
        <v>3</v>
      </c>
      <c r="H212" s="198">
        <f t="shared" si="118"/>
        <v>0.3</v>
      </c>
      <c r="I212" s="182">
        <f t="shared" si="119"/>
        <v>7513.666666666667</v>
      </c>
      <c r="J212" s="182">
        <v>0</v>
      </c>
      <c r="K212" s="218">
        <v>0</v>
      </c>
      <c r="L212" s="198">
        <f t="shared" si="120"/>
        <v>0</v>
      </c>
      <c r="M212" s="182" t="str">
        <f t="shared" si="121"/>
        <v>-</v>
      </c>
      <c r="N212" s="181">
        <v>23</v>
      </c>
      <c r="O212" s="182">
        <v>25624</v>
      </c>
      <c r="P212" s="218">
        <v>3</v>
      </c>
      <c r="Q212" s="198">
        <f t="shared" si="142"/>
        <v>0.13043478260869565</v>
      </c>
      <c r="R212" s="182">
        <f t="shared" si="122"/>
        <v>8541.3333333333339</v>
      </c>
      <c r="S212" s="182">
        <v>0</v>
      </c>
      <c r="T212" s="218">
        <v>0</v>
      </c>
      <c r="U212" s="198">
        <f t="shared" si="140"/>
        <v>0</v>
      </c>
      <c r="V212" s="218" t="str">
        <f t="shared" si="123"/>
        <v>-</v>
      </c>
      <c r="W212" s="181">
        <v>3203</v>
      </c>
      <c r="X212" s="182">
        <v>42919142</v>
      </c>
      <c r="Y212" s="218">
        <v>617</v>
      </c>
      <c r="Z212" s="198">
        <f t="shared" si="143"/>
        <v>0.19263190758663754</v>
      </c>
      <c r="AA212" s="182">
        <f t="shared" si="124"/>
        <v>69561.008103727712</v>
      </c>
      <c r="AB212" s="182">
        <v>739258</v>
      </c>
      <c r="AC212" s="218">
        <v>14</v>
      </c>
      <c r="AD212" s="198">
        <f t="shared" si="125"/>
        <v>4.3709022791133308E-3</v>
      </c>
      <c r="AE212" s="182">
        <f t="shared" si="126"/>
        <v>52804.142857142855</v>
      </c>
      <c r="AF212" s="181">
        <v>2217</v>
      </c>
      <c r="AG212" s="182">
        <v>38593779</v>
      </c>
      <c r="AH212" s="218">
        <v>555</v>
      </c>
      <c r="AI212" s="198">
        <f t="shared" si="144"/>
        <v>0.25033829499323412</v>
      </c>
      <c r="AJ212" s="182">
        <f t="shared" si="127"/>
        <v>69538.340540540536</v>
      </c>
      <c r="AK212" s="182">
        <v>13260698</v>
      </c>
      <c r="AL212" s="218">
        <v>26</v>
      </c>
      <c r="AM212" s="198">
        <f t="shared" si="128"/>
        <v>1.1727559765448805E-2</v>
      </c>
      <c r="AN212" s="218">
        <f t="shared" si="129"/>
        <v>510026.84615384613</v>
      </c>
      <c r="AO212" s="181">
        <v>1166</v>
      </c>
      <c r="AP212" s="182">
        <v>28689053</v>
      </c>
      <c r="AQ212" s="218">
        <v>341</v>
      </c>
      <c r="AR212" s="198">
        <f t="shared" si="145"/>
        <v>0.29245283018867924</v>
      </c>
      <c r="AS212" s="182">
        <f t="shared" si="130"/>
        <v>84132.12023460411</v>
      </c>
      <c r="AT212" s="182">
        <v>10331415</v>
      </c>
      <c r="AU212" s="218">
        <v>30</v>
      </c>
      <c r="AV212" s="198">
        <f t="shared" si="131"/>
        <v>2.5728987993138937E-2</v>
      </c>
      <c r="AW212" s="182">
        <f t="shared" si="132"/>
        <v>344380.5</v>
      </c>
      <c r="AX212" s="181">
        <v>487</v>
      </c>
      <c r="AY212" s="182">
        <v>11430631</v>
      </c>
      <c r="AZ212" s="218">
        <v>152</v>
      </c>
      <c r="BA212" s="198">
        <f t="shared" si="146"/>
        <v>0.31211498973305957</v>
      </c>
      <c r="BB212" s="182">
        <f t="shared" si="133"/>
        <v>75201.519736842107</v>
      </c>
      <c r="BC212" s="182">
        <v>7236977</v>
      </c>
      <c r="BD212" s="218">
        <v>18</v>
      </c>
      <c r="BE212" s="198">
        <f t="shared" si="134"/>
        <v>3.6960985626283367E-2</v>
      </c>
      <c r="BF212" s="218">
        <f t="shared" si="135"/>
        <v>402054.27777777775</v>
      </c>
      <c r="BG212" s="181">
        <v>191</v>
      </c>
      <c r="BH212" s="182">
        <v>2287907</v>
      </c>
      <c r="BI212" s="218">
        <v>61</v>
      </c>
      <c r="BJ212" s="198">
        <f t="shared" si="147"/>
        <v>0.3193717277486911</v>
      </c>
      <c r="BK212" s="182">
        <f t="shared" si="136"/>
        <v>37506.672131147541</v>
      </c>
      <c r="BL212" s="182">
        <v>4349776</v>
      </c>
      <c r="BM212" s="218">
        <v>11</v>
      </c>
      <c r="BN212" s="198">
        <f t="shared" si="137"/>
        <v>5.7591623036649213E-2</v>
      </c>
      <c r="BO212" s="182">
        <f t="shared" si="138"/>
        <v>395434.18181818182</v>
      </c>
      <c r="BP212" s="181">
        <f t="shared" si="114"/>
        <v>7297</v>
      </c>
      <c r="BQ212" s="182">
        <f t="shared" si="114"/>
        <v>123968677</v>
      </c>
      <c r="BR212" s="218">
        <f t="shared" si="114"/>
        <v>1732</v>
      </c>
      <c r="BS212" s="198">
        <f t="shared" si="141"/>
        <v>0.23735781828148556</v>
      </c>
      <c r="BT212" s="182">
        <f t="shared" si="115"/>
        <v>71575.44861431871</v>
      </c>
      <c r="BU212" s="182">
        <f t="shared" si="116"/>
        <v>35918124</v>
      </c>
      <c r="BV212" s="218">
        <f t="shared" si="116"/>
        <v>99</v>
      </c>
      <c r="BW212" s="198">
        <f t="shared" si="139"/>
        <v>1.3567219405235028E-2</v>
      </c>
      <c r="BX212" s="218">
        <f t="shared" si="117"/>
        <v>362809.33333333331</v>
      </c>
      <c r="BY212" s="69"/>
    </row>
    <row r="213" spans="2:77" ht="13.5" customHeight="1">
      <c r="B213" s="282">
        <v>70</v>
      </c>
      <c r="C213" s="343" t="s">
        <v>48</v>
      </c>
      <c r="D213" s="54" t="s">
        <v>329</v>
      </c>
      <c r="E213" s="175">
        <v>0</v>
      </c>
      <c r="F213" s="176">
        <v>0</v>
      </c>
      <c r="G213" s="201">
        <v>0</v>
      </c>
      <c r="H213" s="194" t="str">
        <f t="shared" si="118"/>
        <v>-</v>
      </c>
      <c r="I213" s="176" t="str">
        <f t="shared" si="119"/>
        <v>-</v>
      </c>
      <c r="J213" s="176">
        <v>0</v>
      </c>
      <c r="K213" s="201">
        <v>0</v>
      </c>
      <c r="L213" s="194" t="str">
        <f t="shared" si="120"/>
        <v>-</v>
      </c>
      <c r="M213" s="176" t="str">
        <f t="shared" si="121"/>
        <v>-</v>
      </c>
      <c r="N213" s="175">
        <v>0</v>
      </c>
      <c r="O213" s="176">
        <v>0</v>
      </c>
      <c r="P213" s="201">
        <v>0</v>
      </c>
      <c r="Q213" s="194" t="str">
        <f t="shared" si="142"/>
        <v>-</v>
      </c>
      <c r="R213" s="176" t="str">
        <f t="shared" si="122"/>
        <v>-</v>
      </c>
      <c r="S213" s="176">
        <v>0</v>
      </c>
      <c r="T213" s="201">
        <v>0</v>
      </c>
      <c r="U213" s="194" t="str">
        <f t="shared" si="140"/>
        <v>-</v>
      </c>
      <c r="V213" s="201" t="str">
        <f t="shared" si="123"/>
        <v>-</v>
      </c>
      <c r="W213" s="175">
        <v>63</v>
      </c>
      <c r="X213" s="176">
        <v>1851919</v>
      </c>
      <c r="Y213" s="201">
        <v>11</v>
      </c>
      <c r="Z213" s="194">
        <f t="shared" si="143"/>
        <v>0.17460317460317459</v>
      </c>
      <c r="AA213" s="176">
        <f t="shared" si="124"/>
        <v>168356.27272727274</v>
      </c>
      <c r="AB213" s="176">
        <v>36673</v>
      </c>
      <c r="AC213" s="201">
        <v>1</v>
      </c>
      <c r="AD213" s="194">
        <f t="shared" si="125"/>
        <v>1.5873015873015872E-2</v>
      </c>
      <c r="AE213" s="176">
        <f t="shared" si="126"/>
        <v>36673</v>
      </c>
      <c r="AF213" s="175">
        <v>66</v>
      </c>
      <c r="AG213" s="176">
        <v>594303</v>
      </c>
      <c r="AH213" s="201">
        <v>19</v>
      </c>
      <c r="AI213" s="194">
        <f t="shared" si="144"/>
        <v>0.2878787878787879</v>
      </c>
      <c r="AJ213" s="176">
        <f t="shared" si="127"/>
        <v>31279.105263157893</v>
      </c>
      <c r="AK213" s="176">
        <v>0</v>
      </c>
      <c r="AL213" s="201">
        <v>0</v>
      </c>
      <c r="AM213" s="194">
        <f t="shared" si="128"/>
        <v>0</v>
      </c>
      <c r="AN213" s="201" t="str">
        <f t="shared" si="129"/>
        <v>-</v>
      </c>
      <c r="AO213" s="175">
        <v>33</v>
      </c>
      <c r="AP213" s="176">
        <v>238697</v>
      </c>
      <c r="AQ213" s="201">
        <v>7</v>
      </c>
      <c r="AR213" s="194">
        <f t="shared" si="145"/>
        <v>0.21212121212121213</v>
      </c>
      <c r="AS213" s="176">
        <f t="shared" si="130"/>
        <v>34099.571428571428</v>
      </c>
      <c r="AT213" s="176">
        <v>0</v>
      </c>
      <c r="AU213" s="201">
        <v>0</v>
      </c>
      <c r="AV213" s="194">
        <f t="shared" si="131"/>
        <v>0</v>
      </c>
      <c r="AW213" s="176" t="str">
        <f t="shared" si="132"/>
        <v>-</v>
      </c>
      <c r="AX213" s="175">
        <v>9</v>
      </c>
      <c r="AY213" s="176">
        <v>73222</v>
      </c>
      <c r="AZ213" s="201">
        <v>2</v>
      </c>
      <c r="BA213" s="194">
        <f t="shared" si="146"/>
        <v>0.22222222222222221</v>
      </c>
      <c r="BB213" s="176">
        <f t="shared" si="133"/>
        <v>36611</v>
      </c>
      <c r="BC213" s="176">
        <v>0</v>
      </c>
      <c r="BD213" s="201">
        <v>0</v>
      </c>
      <c r="BE213" s="194">
        <f t="shared" si="134"/>
        <v>0</v>
      </c>
      <c r="BF213" s="201" t="str">
        <f t="shared" si="135"/>
        <v>-</v>
      </c>
      <c r="BG213" s="175">
        <v>2</v>
      </c>
      <c r="BH213" s="176">
        <v>0</v>
      </c>
      <c r="BI213" s="201">
        <v>0</v>
      </c>
      <c r="BJ213" s="194">
        <f t="shared" si="147"/>
        <v>0</v>
      </c>
      <c r="BK213" s="176" t="str">
        <f t="shared" si="136"/>
        <v>-</v>
      </c>
      <c r="BL213" s="176">
        <v>0</v>
      </c>
      <c r="BM213" s="201">
        <v>0</v>
      </c>
      <c r="BN213" s="194">
        <f t="shared" si="137"/>
        <v>0</v>
      </c>
      <c r="BO213" s="176" t="str">
        <f t="shared" si="138"/>
        <v>-</v>
      </c>
      <c r="BP213" s="175">
        <f t="shared" si="114"/>
        <v>173</v>
      </c>
      <c r="BQ213" s="176">
        <f t="shared" si="114"/>
        <v>2758141</v>
      </c>
      <c r="BR213" s="201">
        <f t="shared" si="114"/>
        <v>39</v>
      </c>
      <c r="BS213" s="194">
        <f t="shared" si="141"/>
        <v>0.22543352601156069</v>
      </c>
      <c r="BT213" s="176">
        <f t="shared" si="115"/>
        <v>70721.564102564109</v>
      </c>
      <c r="BU213" s="176">
        <f t="shared" si="116"/>
        <v>36673</v>
      </c>
      <c r="BV213" s="201">
        <f t="shared" si="116"/>
        <v>1</v>
      </c>
      <c r="BW213" s="194">
        <f t="shared" si="139"/>
        <v>5.7803468208092483E-3</v>
      </c>
      <c r="BX213" s="201">
        <f t="shared" si="117"/>
        <v>36673</v>
      </c>
      <c r="BY213" s="69"/>
    </row>
    <row r="214" spans="2:77" ht="13.5" customHeight="1">
      <c r="B214" s="283"/>
      <c r="C214" s="344"/>
      <c r="D214" s="49" t="s">
        <v>326</v>
      </c>
      <c r="E214" s="224">
        <v>0</v>
      </c>
      <c r="F214" s="212">
        <v>0</v>
      </c>
      <c r="G214" s="209">
        <v>0</v>
      </c>
      <c r="H214" s="196" t="str">
        <f t="shared" si="118"/>
        <v>-</v>
      </c>
      <c r="I214" s="212" t="str">
        <f t="shared" si="119"/>
        <v>-</v>
      </c>
      <c r="J214" s="212">
        <v>0</v>
      </c>
      <c r="K214" s="209">
        <v>0</v>
      </c>
      <c r="L214" s="196" t="str">
        <f t="shared" si="120"/>
        <v>-</v>
      </c>
      <c r="M214" s="212" t="str">
        <f t="shared" si="121"/>
        <v>-</v>
      </c>
      <c r="N214" s="224">
        <v>5</v>
      </c>
      <c r="O214" s="212">
        <v>97623</v>
      </c>
      <c r="P214" s="209">
        <v>3</v>
      </c>
      <c r="Q214" s="196">
        <f t="shared" si="142"/>
        <v>0.6</v>
      </c>
      <c r="R214" s="212">
        <f t="shared" si="122"/>
        <v>32541</v>
      </c>
      <c r="S214" s="212">
        <v>0</v>
      </c>
      <c r="T214" s="209">
        <v>0</v>
      </c>
      <c r="U214" s="196">
        <f t="shared" si="140"/>
        <v>0</v>
      </c>
      <c r="V214" s="209" t="str">
        <f t="shared" si="123"/>
        <v>-</v>
      </c>
      <c r="W214" s="224">
        <v>370</v>
      </c>
      <c r="X214" s="212">
        <v>9136071</v>
      </c>
      <c r="Y214" s="209">
        <v>97</v>
      </c>
      <c r="Z214" s="196">
        <f t="shared" si="143"/>
        <v>0.26216216216216215</v>
      </c>
      <c r="AA214" s="212">
        <f t="shared" si="124"/>
        <v>94186.298969072159</v>
      </c>
      <c r="AB214" s="212">
        <v>807264</v>
      </c>
      <c r="AC214" s="209">
        <v>1</v>
      </c>
      <c r="AD214" s="196">
        <f t="shared" si="125"/>
        <v>2.7027027027027029E-3</v>
      </c>
      <c r="AE214" s="212">
        <f t="shared" si="126"/>
        <v>807264</v>
      </c>
      <c r="AF214" s="224">
        <v>296</v>
      </c>
      <c r="AG214" s="212">
        <v>4617622</v>
      </c>
      <c r="AH214" s="209">
        <v>75</v>
      </c>
      <c r="AI214" s="196">
        <f t="shared" si="144"/>
        <v>0.2533783783783784</v>
      </c>
      <c r="AJ214" s="212">
        <f t="shared" si="127"/>
        <v>61568.293333333335</v>
      </c>
      <c r="AK214" s="212">
        <v>193935</v>
      </c>
      <c r="AL214" s="209">
        <v>2</v>
      </c>
      <c r="AM214" s="196">
        <f t="shared" si="128"/>
        <v>6.7567567567567571E-3</v>
      </c>
      <c r="AN214" s="209">
        <f t="shared" si="129"/>
        <v>96967.5</v>
      </c>
      <c r="AO214" s="224">
        <v>169</v>
      </c>
      <c r="AP214" s="212">
        <v>1596841</v>
      </c>
      <c r="AQ214" s="209">
        <v>45</v>
      </c>
      <c r="AR214" s="196">
        <f t="shared" si="145"/>
        <v>0.26627218934911245</v>
      </c>
      <c r="AS214" s="212">
        <f t="shared" si="130"/>
        <v>35485.355555555558</v>
      </c>
      <c r="AT214" s="212">
        <v>4070327</v>
      </c>
      <c r="AU214" s="209">
        <v>3</v>
      </c>
      <c r="AV214" s="196">
        <f t="shared" si="131"/>
        <v>1.7751479289940829E-2</v>
      </c>
      <c r="AW214" s="212">
        <f t="shared" si="132"/>
        <v>1356775.6666666667</v>
      </c>
      <c r="AX214" s="224">
        <v>107</v>
      </c>
      <c r="AY214" s="212">
        <v>1438309</v>
      </c>
      <c r="AZ214" s="209">
        <v>28</v>
      </c>
      <c r="BA214" s="196">
        <f t="shared" si="146"/>
        <v>0.26168224299065418</v>
      </c>
      <c r="BB214" s="212">
        <f t="shared" si="133"/>
        <v>51368.178571428572</v>
      </c>
      <c r="BC214" s="212">
        <v>826927</v>
      </c>
      <c r="BD214" s="209">
        <v>4</v>
      </c>
      <c r="BE214" s="196">
        <f t="shared" si="134"/>
        <v>3.7383177570093455E-2</v>
      </c>
      <c r="BF214" s="209">
        <f t="shared" si="135"/>
        <v>206731.75</v>
      </c>
      <c r="BG214" s="224">
        <v>32</v>
      </c>
      <c r="BH214" s="212">
        <v>527295</v>
      </c>
      <c r="BI214" s="209">
        <v>12</v>
      </c>
      <c r="BJ214" s="196">
        <f t="shared" si="147"/>
        <v>0.375</v>
      </c>
      <c r="BK214" s="212">
        <f t="shared" si="136"/>
        <v>43941.25</v>
      </c>
      <c r="BL214" s="212">
        <v>978974</v>
      </c>
      <c r="BM214" s="209">
        <v>1</v>
      </c>
      <c r="BN214" s="196">
        <f t="shared" si="137"/>
        <v>3.125E-2</v>
      </c>
      <c r="BO214" s="212">
        <f t="shared" si="138"/>
        <v>978974</v>
      </c>
      <c r="BP214" s="224">
        <f t="shared" si="114"/>
        <v>979</v>
      </c>
      <c r="BQ214" s="212">
        <f t="shared" si="114"/>
        <v>17413761</v>
      </c>
      <c r="BR214" s="209">
        <f t="shared" si="114"/>
        <v>260</v>
      </c>
      <c r="BS214" s="196">
        <f t="shared" si="141"/>
        <v>0.26557711950970375</v>
      </c>
      <c r="BT214" s="212">
        <f t="shared" si="115"/>
        <v>66976.00384615385</v>
      </c>
      <c r="BU214" s="212">
        <f t="shared" si="116"/>
        <v>6877427</v>
      </c>
      <c r="BV214" s="209">
        <f t="shared" si="116"/>
        <v>11</v>
      </c>
      <c r="BW214" s="196">
        <f t="shared" si="139"/>
        <v>1.1235955056179775E-2</v>
      </c>
      <c r="BX214" s="209">
        <f t="shared" si="117"/>
        <v>625220.63636363635</v>
      </c>
      <c r="BY214" s="69"/>
    </row>
    <row r="215" spans="2:77" ht="13.5" customHeight="1">
      <c r="B215" s="284"/>
      <c r="C215" s="345"/>
      <c r="D215" s="53" t="s">
        <v>67</v>
      </c>
      <c r="E215" s="181">
        <v>0</v>
      </c>
      <c r="F215" s="182">
        <v>0</v>
      </c>
      <c r="G215" s="218">
        <v>0</v>
      </c>
      <c r="H215" s="198" t="str">
        <f t="shared" si="118"/>
        <v>-</v>
      </c>
      <c r="I215" s="182" t="str">
        <f t="shared" si="119"/>
        <v>-</v>
      </c>
      <c r="J215" s="182">
        <v>0</v>
      </c>
      <c r="K215" s="218">
        <v>0</v>
      </c>
      <c r="L215" s="198" t="str">
        <f t="shared" si="120"/>
        <v>-</v>
      </c>
      <c r="M215" s="182" t="str">
        <f t="shared" si="121"/>
        <v>-</v>
      </c>
      <c r="N215" s="181">
        <v>5</v>
      </c>
      <c r="O215" s="182">
        <v>97623</v>
      </c>
      <c r="P215" s="218">
        <v>3</v>
      </c>
      <c r="Q215" s="198">
        <f t="shared" si="142"/>
        <v>0.6</v>
      </c>
      <c r="R215" s="182">
        <f t="shared" si="122"/>
        <v>32541</v>
      </c>
      <c r="S215" s="182">
        <v>0</v>
      </c>
      <c r="T215" s="218">
        <v>0</v>
      </c>
      <c r="U215" s="198">
        <f t="shared" si="140"/>
        <v>0</v>
      </c>
      <c r="V215" s="218" t="str">
        <f t="shared" si="123"/>
        <v>-</v>
      </c>
      <c r="W215" s="181">
        <v>433</v>
      </c>
      <c r="X215" s="182">
        <v>10987990</v>
      </c>
      <c r="Y215" s="218">
        <v>108</v>
      </c>
      <c r="Z215" s="198">
        <f t="shared" si="143"/>
        <v>0.24942263279445728</v>
      </c>
      <c r="AA215" s="182">
        <f t="shared" si="124"/>
        <v>101740.64814814815</v>
      </c>
      <c r="AB215" s="182">
        <v>843937</v>
      </c>
      <c r="AC215" s="218">
        <v>2</v>
      </c>
      <c r="AD215" s="198">
        <f t="shared" si="125"/>
        <v>4.6189376443418013E-3</v>
      </c>
      <c r="AE215" s="182">
        <f t="shared" si="126"/>
        <v>421968.5</v>
      </c>
      <c r="AF215" s="181">
        <v>362</v>
      </c>
      <c r="AG215" s="182">
        <v>5211925</v>
      </c>
      <c r="AH215" s="218">
        <v>94</v>
      </c>
      <c r="AI215" s="198">
        <f t="shared" si="144"/>
        <v>0.25966850828729282</v>
      </c>
      <c r="AJ215" s="182">
        <f t="shared" si="127"/>
        <v>55446.01063829787</v>
      </c>
      <c r="AK215" s="182">
        <v>193935</v>
      </c>
      <c r="AL215" s="218">
        <v>2</v>
      </c>
      <c r="AM215" s="198">
        <f t="shared" si="128"/>
        <v>5.5248618784530384E-3</v>
      </c>
      <c r="AN215" s="218">
        <f t="shared" si="129"/>
        <v>96967.5</v>
      </c>
      <c r="AO215" s="181">
        <v>202</v>
      </c>
      <c r="AP215" s="182">
        <v>1835538</v>
      </c>
      <c r="AQ215" s="218">
        <v>52</v>
      </c>
      <c r="AR215" s="198">
        <f t="shared" si="145"/>
        <v>0.25742574257425743</v>
      </c>
      <c r="AS215" s="182">
        <f t="shared" si="130"/>
        <v>35298.807692307695</v>
      </c>
      <c r="AT215" s="182">
        <v>4070327</v>
      </c>
      <c r="AU215" s="218">
        <v>3</v>
      </c>
      <c r="AV215" s="198">
        <f t="shared" si="131"/>
        <v>1.4851485148514851E-2</v>
      </c>
      <c r="AW215" s="182">
        <f t="shared" si="132"/>
        <v>1356775.6666666667</v>
      </c>
      <c r="AX215" s="181">
        <v>116</v>
      </c>
      <c r="AY215" s="182">
        <v>1511531</v>
      </c>
      <c r="AZ215" s="218">
        <v>30</v>
      </c>
      <c r="BA215" s="198">
        <f t="shared" si="146"/>
        <v>0.25862068965517243</v>
      </c>
      <c r="BB215" s="182">
        <f t="shared" si="133"/>
        <v>50384.366666666669</v>
      </c>
      <c r="BC215" s="182">
        <v>826927</v>
      </c>
      <c r="BD215" s="218">
        <v>4</v>
      </c>
      <c r="BE215" s="198">
        <f t="shared" si="134"/>
        <v>3.4482758620689655E-2</v>
      </c>
      <c r="BF215" s="218">
        <f t="shared" si="135"/>
        <v>206731.75</v>
      </c>
      <c r="BG215" s="181">
        <v>34</v>
      </c>
      <c r="BH215" s="182">
        <v>527295</v>
      </c>
      <c r="BI215" s="218">
        <v>12</v>
      </c>
      <c r="BJ215" s="198">
        <f t="shared" si="147"/>
        <v>0.35294117647058826</v>
      </c>
      <c r="BK215" s="182">
        <f t="shared" si="136"/>
        <v>43941.25</v>
      </c>
      <c r="BL215" s="182">
        <v>978974</v>
      </c>
      <c r="BM215" s="218">
        <v>1</v>
      </c>
      <c r="BN215" s="198">
        <f t="shared" si="137"/>
        <v>2.9411764705882353E-2</v>
      </c>
      <c r="BO215" s="182">
        <f t="shared" si="138"/>
        <v>978974</v>
      </c>
      <c r="BP215" s="181">
        <f t="shared" si="114"/>
        <v>1152</v>
      </c>
      <c r="BQ215" s="182">
        <f t="shared" si="114"/>
        <v>20171902</v>
      </c>
      <c r="BR215" s="218">
        <f t="shared" si="114"/>
        <v>299</v>
      </c>
      <c r="BS215" s="198">
        <f t="shared" si="141"/>
        <v>0.2595486111111111</v>
      </c>
      <c r="BT215" s="182">
        <f t="shared" si="115"/>
        <v>67464.55518394649</v>
      </c>
      <c r="BU215" s="182">
        <f t="shared" si="116"/>
        <v>6914100</v>
      </c>
      <c r="BV215" s="218">
        <f t="shared" si="116"/>
        <v>12</v>
      </c>
      <c r="BW215" s="198">
        <f t="shared" si="139"/>
        <v>1.0416666666666666E-2</v>
      </c>
      <c r="BX215" s="218">
        <f t="shared" si="117"/>
        <v>576175</v>
      </c>
      <c r="BY215" s="69"/>
    </row>
    <row r="216" spans="2:77" ht="13.5" customHeight="1">
      <c r="B216" s="282">
        <v>71</v>
      </c>
      <c r="C216" s="343" t="s">
        <v>49</v>
      </c>
      <c r="D216" s="54" t="s">
        <v>329</v>
      </c>
      <c r="E216" s="175">
        <v>0</v>
      </c>
      <c r="F216" s="176">
        <v>0</v>
      </c>
      <c r="G216" s="201">
        <v>0</v>
      </c>
      <c r="H216" s="194" t="str">
        <f t="shared" si="118"/>
        <v>-</v>
      </c>
      <c r="I216" s="176" t="str">
        <f t="shared" si="119"/>
        <v>-</v>
      </c>
      <c r="J216" s="176">
        <v>0</v>
      </c>
      <c r="K216" s="201">
        <v>0</v>
      </c>
      <c r="L216" s="194" t="str">
        <f t="shared" si="120"/>
        <v>-</v>
      </c>
      <c r="M216" s="176" t="str">
        <f t="shared" si="121"/>
        <v>-</v>
      </c>
      <c r="N216" s="175">
        <v>0</v>
      </c>
      <c r="O216" s="176">
        <v>0</v>
      </c>
      <c r="P216" s="201">
        <v>0</v>
      </c>
      <c r="Q216" s="194" t="str">
        <f t="shared" si="142"/>
        <v>-</v>
      </c>
      <c r="R216" s="176" t="str">
        <f t="shared" si="122"/>
        <v>-</v>
      </c>
      <c r="S216" s="176">
        <v>0</v>
      </c>
      <c r="T216" s="201">
        <v>0</v>
      </c>
      <c r="U216" s="194" t="str">
        <f t="shared" si="140"/>
        <v>-</v>
      </c>
      <c r="V216" s="201" t="str">
        <f t="shared" si="123"/>
        <v>-</v>
      </c>
      <c r="W216" s="175">
        <v>70</v>
      </c>
      <c r="X216" s="176">
        <v>1963403</v>
      </c>
      <c r="Y216" s="201">
        <v>15</v>
      </c>
      <c r="Z216" s="194">
        <f t="shared" si="143"/>
        <v>0.21428571428571427</v>
      </c>
      <c r="AA216" s="176">
        <f t="shared" si="124"/>
        <v>130893.53333333334</v>
      </c>
      <c r="AB216" s="176">
        <v>0</v>
      </c>
      <c r="AC216" s="201">
        <v>0</v>
      </c>
      <c r="AD216" s="194">
        <f t="shared" si="125"/>
        <v>0</v>
      </c>
      <c r="AE216" s="176" t="str">
        <f t="shared" si="126"/>
        <v>-</v>
      </c>
      <c r="AF216" s="175">
        <v>38</v>
      </c>
      <c r="AG216" s="176">
        <v>214018</v>
      </c>
      <c r="AH216" s="201">
        <v>7</v>
      </c>
      <c r="AI216" s="194">
        <f t="shared" si="144"/>
        <v>0.18421052631578946</v>
      </c>
      <c r="AJ216" s="176">
        <f t="shared" si="127"/>
        <v>30574</v>
      </c>
      <c r="AK216" s="176">
        <v>0</v>
      </c>
      <c r="AL216" s="201">
        <v>0</v>
      </c>
      <c r="AM216" s="194">
        <f t="shared" si="128"/>
        <v>0</v>
      </c>
      <c r="AN216" s="201" t="str">
        <f t="shared" si="129"/>
        <v>-</v>
      </c>
      <c r="AO216" s="175">
        <v>17</v>
      </c>
      <c r="AP216" s="176">
        <v>139703</v>
      </c>
      <c r="AQ216" s="201">
        <v>5</v>
      </c>
      <c r="AR216" s="194">
        <f t="shared" si="145"/>
        <v>0.29411764705882354</v>
      </c>
      <c r="AS216" s="176">
        <f t="shared" si="130"/>
        <v>27940.6</v>
      </c>
      <c r="AT216" s="176">
        <v>1625</v>
      </c>
      <c r="AU216" s="201">
        <v>1</v>
      </c>
      <c r="AV216" s="194">
        <f t="shared" si="131"/>
        <v>5.8823529411764705E-2</v>
      </c>
      <c r="AW216" s="176">
        <f t="shared" si="132"/>
        <v>1625</v>
      </c>
      <c r="AX216" s="175">
        <v>9</v>
      </c>
      <c r="AY216" s="176">
        <v>31899</v>
      </c>
      <c r="AZ216" s="201">
        <v>1</v>
      </c>
      <c r="BA216" s="194">
        <f t="shared" si="146"/>
        <v>0.1111111111111111</v>
      </c>
      <c r="BB216" s="176">
        <f t="shared" si="133"/>
        <v>31899</v>
      </c>
      <c r="BC216" s="176">
        <v>0</v>
      </c>
      <c r="BD216" s="201">
        <v>0</v>
      </c>
      <c r="BE216" s="194">
        <f t="shared" si="134"/>
        <v>0</v>
      </c>
      <c r="BF216" s="201" t="str">
        <f t="shared" si="135"/>
        <v>-</v>
      </c>
      <c r="BG216" s="175">
        <v>1</v>
      </c>
      <c r="BH216" s="176">
        <v>11915</v>
      </c>
      <c r="BI216" s="201">
        <v>1</v>
      </c>
      <c r="BJ216" s="194">
        <f t="shared" si="147"/>
        <v>1</v>
      </c>
      <c r="BK216" s="176">
        <f t="shared" si="136"/>
        <v>11915</v>
      </c>
      <c r="BL216" s="176">
        <v>0</v>
      </c>
      <c r="BM216" s="201">
        <v>0</v>
      </c>
      <c r="BN216" s="194">
        <f t="shared" si="137"/>
        <v>0</v>
      </c>
      <c r="BO216" s="176" t="str">
        <f t="shared" si="138"/>
        <v>-</v>
      </c>
      <c r="BP216" s="175">
        <f t="shared" si="114"/>
        <v>135</v>
      </c>
      <c r="BQ216" s="176">
        <f t="shared" si="114"/>
        <v>2360938</v>
      </c>
      <c r="BR216" s="201">
        <f t="shared" si="114"/>
        <v>29</v>
      </c>
      <c r="BS216" s="194">
        <f t="shared" si="141"/>
        <v>0.21481481481481482</v>
      </c>
      <c r="BT216" s="176">
        <f t="shared" si="115"/>
        <v>81411.655172413797</v>
      </c>
      <c r="BU216" s="176">
        <f t="shared" si="116"/>
        <v>1625</v>
      </c>
      <c r="BV216" s="201">
        <f t="shared" si="116"/>
        <v>1</v>
      </c>
      <c r="BW216" s="194">
        <f t="shared" si="139"/>
        <v>7.4074074074074077E-3</v>
      </c>
      <c r="BX216" s="201">
        <f t="shared" si="117"/>
        <v>1625</v>
      </c>
      <c r="BY216" s="69"/>
    </row>
    <row r="217" spans="2:77" ht="13.5" customHeight="1">
      <c r="B217" s="283"/>
      <c r="C217" s="344"/>
      <c r="D217" s="49" t="s">
        <v>326</v>
      </c>
      <c r="E217" s="224">
        <v>4</v>
      </c>
      <c r="F217" s="212">
        <v>0</v>
      </c>
      <c r="G217" s="209">
        <v>0</v>
      </c>
      <c r="H217" s="196">
        <f t="shared" si="118"/>
        <v>0</v>
      </c>
      <c r="I217" s="212" t="str">
        <f t="shared" si="119"/>
        <v>-</v>
      </c>
      <c r="J217" s="212">
        <v>0</v>
      </c>
      <c r="K217" s="209">
        <v>0</v>
      </c>
      <c r="L217" s="196">
        <f t="shared" si="120"/>
        <v>0</v>
      </c>
      <c r="M217" s="212" t="str">
        <f t="shared" si="121"/>
        <v>-</v>
      </c>
      <c r="N217" s="224">
        <v>3</v>
      </c>
      <c r="O217" s="212">
        <v>112268</v>
      </c>
      <c r="P217" s="209">
        <v>1</v>
      </c>
      <c r="Q217" s="196">
        <f t="shared" si="142"/>
        <v>0.33333333333333331</v>
      </c>
      <c r="R217" s="212">
        <f t="shared" si="122"/>
        <v>112268</v>
      </c>
      <c r="S217" s="212">
        <v>0</v>
      </c>
      <c r="T217" s="209">
        <v>0</v>
      </c>
      <c r="U217" s="196">
        <f t="shared" si="140"/>
        <v>0</v>
      </c>
      <c r="V217" s="209" t="str">
        <f t="shared" si="123"/>
        <v>-</v>
      </c>
      <c r="W217" s="224">
        <v>1249</v>
      </c>
      <c r="X217" s="212">
        <v>11532449</v>
      </c>
      <c r="Y217" s="209">
        <v>250</v>
      </c>
      <c r="Z217" s="196">
        <f t="shared" si="143"/>
        <v>0.20016012810248199</v>
      </c>
      <c r="AA217" s="212">
        <f t="shared" si="124"/>
        <v>46129.796000000002</v>
      </c>
      <c r="AB217" s="212">
        <v>842344</v>
      </c>
      <c r="AC217" s="209">
        <v>11</v>
      </c>
      <c r="AD217" s="196">
        <f t="shared" si="125"/>
        <v>8.8070456365092076E-3</v>
      </c>
      <c r="AE217" s="212">
        <f t="shared" si="126"/>
        <v>76576.727272727279</v>
      </c>
      <c r="AF217" s="224">
        <v>1046</v>
      </c>
      <c r="AG217" s="212">
        <v>18083639</v>
      </c>
      <c r="AH217" s="209">
        <v>257</v>
      </c>
      <c r="AI217" s="196">
        <f t="shared" si="144"/>
        <v>0.245697896749522</v>
      </c>
      <c r="AJ217" s="212">
        <f t="shared" si="127"/>
        <v>70364.354085603118</v>
      </c>
      <c r="AK217" s="212">
        <v>2387173</v>
      </c>
      <c r="AL217" s="209">
        <v>14</v>
      </c>
      <c r="AM217" s="196">
        <f t="shared" si="128"/>
        <v>1.338432122370937E-2</v>
      </c>
      <c r="AN217" s="209">
        <f t="shared" si="129"/>
        <v>170512.35714285713</v>
      </c>
      <c r="AO217" s="224">
        <v>583</v>
      </c>
      <c r="AP217" s="212">
        <v>13035106</v>
      </c>
      <c r="AQ217" s="209">
        <v>148</v>
      </c>
      <c r="AR217" s="196">
        <f t="shared" si="145"/>
        <v>0.25385934819897082</v>
      </c>
      <c r="AS217" s="212">
        <f t="shared" si="130"/>
        <v>88075.040540540547</v>
      </c>
      <c r="AT217" s="212">
        <v>1064493</v>
      </c>
      <c r="AU217" s="209">
        <v>9</v>
      </c>
      <c r="AV217" s="196">
        <f t="shared" si="131"/>
        <v>1.5437392795883362E-2</v>
      </c>
      <c r="AW217" s="212">
        <f t="shared" si="132"/>
        <v>118277</v>
      </c>
      <c r="AX217" s="224">
        <v>359</v>
      </c>
      <c r="AY217" s="212">
        <v>4445366</v>
      </c>
      <c r="AZ217" s="209">
        <v>104</v>
      </c>
      <c r="BA217" s="196">
        <f t="shared" si="146"/>
        <v>0.28969359331476324</v>
      </c>
      <c r="BB217" s="212">
        <f t="shared" si="133"/>
        <v>42743.903846153844</v>
      </c>
      <c r="BC217" s="212">
        <v>4404543</v>
      </c>
      <c r="BD217" s="209">
        <v>10</v>
      </c>
      <c r="BE217" s="196">
        <f t="shared" si="134"/>
        <v>2.7855153203342618E-2</v>
      </c>
      <c r="BF217" s="209">
        <f t="shared" si="135"/>
        <v>440454.3</v>
      </c>
      <c r="BG217" s="224">
        <v>95</v>
      </c>
      <c r="BH217" s="212">
        <v>798504</v>
      </c>
      <c r="BI217" s="209">
        <v>23</v>
      </c>
      <c r="BJ217" s="196">
        <f t="shared" si="147"/>
        <v>0.24210526315789474</v>
      </c>
      <c r="BK217" s="212">
        <f t="shared" si="136"/>
        <v>34717.565217391304</v>
      </c>
      <c r="BL217" s="212">
        <v>2621378</v>
      </c>
      <c r="BM217" s="209">
        <v>7</v>
      </c>
      <c r="BN217" s="196">
        <f t="shared" si="137"/>
        <v>7.3684210526315783E-2</v>
      </c>
      <c r="BO217" s="212">
        <f t="shared" si="138"/>
        <v>374482.57142857142</v>
      </c>
      <c r="BP217" s="224">
        <f t="shared" si="114"/>
        <v>3339</v>
      </c>
      <c r="BQ217" s="212">
        <f t="shared" si="114"/>
        <v>48007332</v>
      </c>
      <c r="BR217" s="209">
        <f t="shared" si="114"/>
        <v>783</v>
      </c>
      <c r="BS217" s="196">
        <f t="shared" si="141"/>
        <v>0.23450134770889489</v>
      </c>
      <c r="BT217" s="212">
        <f t="shared" si="115"/>
        <v>61312.045977011498</v>
      </c>
      <c r="BU217" s="212">
        <f t="shared" si="116"/>
        <v>11319931</v>
      </c>
      <c r="BV217" s="209">
        <f t="shared" si="116"/>
        <v>51</v>
      </c>
      <c r="BW217" s="196">
        <f t="shared" si="139"/>
        <v>1.5274034141958671E-2</v>
      </c>
      <c r="BX217" s="209">
        <f t="shared" si="117"/>
        <v>221959.43137254901</v>
      </c>
      <c r="BY217" s="69"/>
    </row>
    <row r="218" spans="2:77" ht="13.5" customHeight="1">
      <c r="B218" s="284"/>
      <c r="C218" s="345"/>
      <c r="D218" s="53" t="s">
        <v>67</v>
      </c>
      <c r="E218" s="181">
        <v>4</v>
      </c>
      <c r="F218" s="182">
        <v>0</v>
      </c>
      <c r="G218" s="218">
        <v>0</v>
      </c>
      <c r="H218" s="198">
        <f t="shared" si="118"/>
        <v>0</v>
      </c>
      <c r="I218" s="182" t="str">
        <f t="shared" si="119"/>
        <v>-</v>
      </c>
      <c r="J218" s="182">
        <v>0</v>
      </c>
      <c r="K218" s="218">
        <v>0</v>
      </c>
      <c r="L218" s="198">
        <f t="shared" si="120"/>
        <v>0</v>
      </c>
      <c r="M218" s="182" t="str">
        <f t="shared" si="121"/>
        <v>-</v>
      </c>
      <c r="N218" s="181">
        <v>3</v>
      </c>
      <c r="O218" s="182">
        <v>112268</v>
      </c>
      <c r="P218" s="218">
        <v>1</v>
      </c>
      <c r="Q218" s="198">
        <f t="shared" si="142"/>
        <v>0.33333333333333331</v>
      </c>
      <c r="R218" s="182">
        <f t="shared" si="122"/>
        <v>112268</v>
      </c>
      <c r="S218" s="182">
        <v>0</v>
      </c>
      <c r="T218" s="218">
        <v>0</v>
      </c>
      <c r="U218" s="198">
        <f t="shared" si="140"/>
        <v>0</v>
      </c>
      <c r="V218" s="218" t="str">
        <f t="shared" si="123"/>
        <v>-</v>
      </c>
      <c r="W218" s="181">
        <v>1319</v>
      </c>
      <c r="X218" s="182">
        <v>13495852</v>
      </c>
      <c r="Y218" s="218">
        <v>265</v>
      </c>
      <c r="Z218" s="198">
        <f t="shared" si="143"/>
        <v>0.20090978013646701</v>
      </c>
      <c r="AA218" s="182">
        <f t="shared" si="124"/>
        <v>50927.743396226419</v>
      </c>
      <c r="AB218" s="182">
        <v>842344</v>
      </c>
      <c r="AC218" s="218">
        <v>11</v>
      </c>
      <c r="AD218" s="198">
        <f t="shared" si="125"/>
        <v>8.339651250947688E-3</v>
      </c>
      <c r="AE218" s="182">
        <f t="shared" si="126"/>
        <v>76576.727272727279</v>
      </c>
      <c r="AF218" s="181">
        <v>1084</v>
      </c>
      <c r="AG218" s="182">
        <v>18297657</v>
      </c>
      <c r="AH218" s="218">
        <v>264</v>
      </c>
      <c r="AI218" s="198">
        <f t="shared" si="144"/>
        <v>0.24354243542435425</v>
      </c>
      <c r="AJ218" s="182">
        <f t="shared" si="127"/>
        <v>69309.306818181823</v>
      </c>
      <c r="AK218" s="182">
        <v>2387173</v>
      </c>
      <c r="AL218" s="218">
        <v>14</v>
      </c>
      <c r="AM218" s="198">
        <f t="shared" si="128"/>
        <v>1.2915129151291513E-2</v>
      </c>
      <c r="AN218" s="218">
        <f t="shared" si="129"/>
        <v>170512.35714285713</v>
      </c>
      <c r="AO218" s="181">
        <v>600</v>
      </c>
      <c r="AP218" s="182">
        <v>13174809</v>
      </c>
      <c r="AQ218" s="218">
        <v>153</v>
      </c>
      <c r="AR218" s="198">
        <f t="shared" si="145"/>
        <v>0.255</v>
      </c>
      <c r="AS218" s="182">
        <f t="shared" si="130"/>
        <v>86109.862745098042</v>
      </c>
      <c r="AT218" s="182">
        <v>1066118</v>
      </c>
      <c r="AU218" s="218">
        <v>10</v>
      </c>
      <c r="AV218" s="198">
        <f t="shared" si="131"/>
        <v>1.6666666666666666E-2</v>
      </c>
      <c r="AW218" s="182">
        <f t="shared" si="132"/>
        <v>106611.8</v>
      </c>
      <c r="AX218" s="181">
        <v>368</v>
      </c>
      <c r="AY218" s="182">
        <v>4477265</v>
      </c>
      <c r="AZ218" s="218">
        <v>105</v>
      </c>
      <c r="BA218" s="198">
        <f t="shared" si="146"/>
        <v>0.28532608695652173</v>
      </c>
      <c r="BB218" s="182">
        <f t="shared" si="133"/>
        <v>42640.619047619046</v>
      </c>
      <c r="BC218" s="182">
        <v>4404543</v>
      </c>
      <c r="BD218" s="218">
        <v>10</v>
      </c>
      <c r="BE218" s="198">
        <f t="shared" si="134"/>
        <v>2.717391304347826E-2</v>
      </c>
      <c r="BF218" s="218">
        <f t="shared" si="135"/>
        <v>440454.3</v>
      </c>
      <c r="BG218" s="181">
        <v>96</v>
      </c>
      <c r="BH218" s="182">
        <v>810419</v>
      </c>
      <c r="BI218" s="218">
        <v>24</v>
      </c>
      <c r="BJ218" s="198">
        <f t="shared" si="147"/>
        <v>0.25</v>
      </c>
      <c r="BK218" s="182">
        <f t="shared" si="136"/>
        <v>33767.458333333336</v>
      </c>
      <c r="BL218" s="182">
        <v>2621378</v>
      </c>
      <c r="BM218" s="218">
        <v>7</v>
      </c>
      <c r="BN218" s="198">
        <f t="shared" si="137"/>
        <v>7.2916666666666671E-2</v>
      </c>
      <c r="BO218" s="182">
        <f t="shared" si="138"/>
        <v>374482.57142857142</v>
      </c>
      <c r="BP218" s="181">
        <f t="shared" si="114"/>
        <v>3474</v>
      </c>
      <c r="BQ218" s="182">
        <f t="shared" si="114"/>
        <v>50368270</v>
      </c>
      <c r="BR218" s="218">
        <f t="shared" si="114"/>
        <v>812</v>
      </c>
      <c r="BS218" s="198">
        <f t="shared" si="141"/>
        <v>0.2337363270005757</v>
      </c>
      <c r="BT218" s="182">
        <f t="shared" si="115"/>
        <v>62029.88916256158</v>
      </c>
      <c r="BU218" s="182">
        <f t="shared" si="116"/>
        <v>11321556</v>
      </c>
      <c r="BV218" s="218">
        <f t="shared" si="116"/>
        <v>52</v>
      </c>
      <c r="BW218" s="198">
        <f t="shared" si="139"/>
        <v>1.4968336211859529E-2</v>
      </c>
      <c r="BX218" s="218">
        <f t="shared" si="117"/>
        <v>217722.23076923078</v>
      </c>
      <c r="BY218" s="69"/>
    </row>
    <row r="219" spans="2:77" ht="13.5" customHeight="1">
      <c r="B219" s="282">
        <v>72</v>
      </c>
      <c r="C219" s="343" t="s">
        <v>27</v>
      </c>
      <c r="D219" s="54" t="s">
        <v>329</v>
      </c>
      <c r="E219" s="175">
        <v>0</v>
      </c>
      <c r="F219" s="176">
        <v>0</v>
      </c>
      <c r="G219" s="201">
        <v>0</v>
      </c>
      <c r="H219" s="194" t="str">
        <f t="shared" si="118"/>
        <v>-</v>
      </c>
      <c r="I219" s="176" t="str">
        <f t="shared" si="119"/>
        <v>-</v>
      </c>
      <c r="J219" s="176">
        <v>0</v>
      </c>
      <c r="K219" s="201">
        <v>0</v>
      </c>
      <c r="L219" s="194" t="str">
        <f t="shared" si="120"/>
        <v>-</v>
      </c>
      <c r="M219" s="176" t="str">
        <f t="shared" si="121"/>
        <v>-</v>
      </c>
      <c r="N219" s="175">
        <v>1</v>
      </c>
      <c r="O219" s="176">
        <v>98923</v>
      </c>
      <c r="P219" s="201">
        <v>1</v>
      </c>
      <c r="Q219" s="194">
        <f t="shared" si="142"/>
        <v>1</v>
      </c>
      <c r="R219" s="176">
        <f t="shared" si="122"/>
        <v>98923</v>
      </c>
      <c r="S219" s="176">
        <v>0</v>
      </c>
      <c r="T219" s="201">
        <v>0</v>
      </c>
      <c r="U219" s="194">
        <f t="shared" si="140"/>
        <v>0</v>
      </c>
      <c r="V219" s="201" t="str">
        <f t="shared" si="123"/>
        <v>-</v>
      </c>
      <c r="W219" s="175">
        <v>84</v>
      </c>
      <c r="X219" s="176">
        <v>461209</v>
      </c>
      <c r="Y219" s="201">
        <v>21</v>
      </c>
      <c r="Z219" s="194">
        <f t="shared" si="143"/>
        <v>0.25</v>
      </c>
      <c r="AA219" s="176">
        <f t="shared" si="124"/>
        <v>21962.333333333332</v>
      </c>
      <c r="AB219" s="176">
        <v>0</v>
      </c>
      <c r="AC219" s="201">
        <v>0</v>
      </c>
      <c r="AD219" s="194">
        <f t="shared" si="125"/>
        <v>0</v>
      </c>
      <c r="AE219" s="176" t="str">
        <f t="shared" si="126"/>
        <v>-</v>
      </c>
      <c r="AF219" s="175">
        <v>59</v>
      </c>
      <c r="AG219" s="176">
        <v>1133932</v>
      </c>
      <c r="AH219" s="201">
        <v>11</v>
      </c>
      <c r="AI219" s="194">
        <f t="shared" si="144"/>
        <v>0.1864406779661017</v>
      </c>
      <c r="AJ219" s="176">
        <f t="shared" si="127"/>
        <v>103084.72727272728</v>
      </c>
      <c r="AK219" s="176">
        <v>0</v>
      </c>
      <c r="AL219" s="201">
        <v>0</v>
      </c>
      <c r="AM219" s="194">
        <f t="shared" si="128"/>
        <v>0</v>
      </c>
      <c r="AN219" s="201" t="str">
        <f t="shared" si="129"/>
        <v>-</v>
      </c>
      <c r="AO219" s="175">
        <v>22</v>
      </c>
      <c r="AP219" s="176">
        <v>147568</v>
      </c>
      <c r="AQ219" s="201">
        <v>10</v>
      </c>
      <c r="AR219" s="194">
        <f t="shared" si="145"/>
        <v>0.45454545454545453</v>
      </c>
      <c r="AS219" s="176">
        <f t="shared" si="130"/>
        <v>14756.8</v>
      </c>
      <c r="AT219" s="176">
        <v>0</v>
      </c>
      <c r="AU219" s="201">
        <v>0</v>
      </c>
      <c r="AV219" s="194">
        <f t="shared" si="131"/>
        <v>0</v>
      </c>
      <c r="AW219" s="176" t="str">
        <f t="shared" si="132"/>
        <v>-</v>
      </c>
      <c r="AX219" s="175">
        <v>7</v>
      </c>
      <c r="AY219" s="176">
        <v>137497</v>
      </c>
      <c r="AZ219" s="201">
        <v>3</v>
      </c>
      <c r="BA219" s="194">
        <f t="shared" si="146"/>
        <v>0.42857142857142855</v>
      </c>
      <c r="BB219" s="176">
        <f t="shared" si="133"/>
        <v>45832.333333333336</v>
      </c>
      <c r="BC219" s="176">
        <v>3681</v>
      </c>
      <c r="BD219" s="201">
        <v>1</v>
      </c>
      <c r="BE219" s="194">
        <f t="shared" si="134"/>
        <v>0.14285714285714285</v>
      </c>
      <c r="BF219" s="201">
        <f t="shared" si="135"/>
        <v>3681</v>
      </c>
      <c r="BG219" s="175">
        <v>2</v>
      </c>
      <c r="BH219" s="176">
        <v>9301</v>
      </c>
      <c r="BI219" s="201">
        <v>2</v>
      </c>
      <c r="BJ219" s="194">
        <f t="shared" si="147"/>
        <v>1</v>
      </c>
      <c r="BK219" s="176">
        <f t="shared" si="136"/>
        <v>4650.5</v>
      </c>
      <c r="BL219" s="176">
        <v>0</v>
      </c>
      <c r="BM219" s="201">
        <v>0</v>
      </c>
      <c r="BN219" s="194">
        <f t="shared" si="137"/>
        <v>0</v>
      </c>
      <c r="BO219" s="176" t="str">
        <f t="shared" si="138"/>
        <v>-</v>
      </c>
      <c r="BP219" s="175">
        <f t="shared" si="114"/>
        <v>175</v>
      </c>
      <c r="BQ219" s="176">
        <f t="shared" si="114"/>
        <v>1988430</v>
      </c>
      <c r="BR219" s="201">
        <f t="shared" si="114"/>
        <v>48</v>
      </c>
      <c r="BS219" s="194">
        <f t="shared" si="141"/>
        <v>0.2742857142857143</v>
      </c>
      <c r="BT219" s="176">
        <f t="shared" si="115"/>
        <v>41425.625</v>
      </c>
      <c r="BU219" s="176">
        <f t="shared" si="116"/>
        <v>3681</v>
      </c>
      <c r="BV219" s="201">
        <f t="shared" si="116"/>
        <v>1</v>
      </c>
      <c r="BW219" s="194">
        <f t="shared" si="139"/>
        <v>5.7142857142857143E-3</v>
      </c>
      <c r="BX219" s="201">
        <f t="shared" si="117"/>
        <v>3681</v>
      </c>
      <c r="BY219" s="69"/>
    </row>
    <row r="220" spans="2:77" ht="13.5" customHeight="1">
      <c r="B220" s="283"/>
      <c r="C220" s="344"/>
      <c r="D220" s="49" t="s">
        <v>326</v>
      </c>
      <c r="E220" s="224">
        <v>1</v>
      </c>
      <c r="F220" s="212">
        <v>0</v>
      </c>
      <c r="G220" s="209">
        <v>0</v>
      </c>
      <c r="H220" s="196">
        <f t="shared" si="118"/>
        <v>0</v>
      </c>
      <c r="I220" s="212" t="str">
        <f t="shared" si="119"/>
        <v>-</v>
      </c>
      <c r="J220" s="212">
        <v>0</v>
      </c>
      <c r="K220" s="209">
        <v>0</v>
      </c>
      <c r="L220" s="196">
        <f t="shared" si="120"/>
        <v>0</v>
      </c>
      <c r="M220" s="212" t="str">
        <f t="shared" si="121"/>
        <v>-</v>
      </c>
      <c r="N220" s="224">
        <v>5</v>
      </c>
      <c r="O220" s="212">
        <v>6233</v>
      </c>
      <c r="P220" s="209">
        <v>1</v>
      </c>
      <c r="Q220" s="196">
        <f t="shared" si="142"/>
        <v>0.2</v>
      </c>
      <c r="R220" s="212">
        <f t="shared" si="122"/>
        <v>6233</v>
      </c>
      <c r="S220" s="212">
        <v>0</v>
      </c>
      <c r="T220" s="209">
        <v>0</v>
      </c>
      <c r="U220" s="196">
        <f t="shared" si="140"/>
        <v>0</v>
      </c>
      <c r="V220" s="209" t="str">
        <f t="shared" si="123"/>
        <v>-</v>
      </c>
      <c r="W220" s="224">
        <v>854</v>
      </c>
      <c r="X220" s="212">
        <v>12097172</v>
      </c>
      <c r="Y220" s="209">
        <v>178</v>
      </c>
      <c r="Z220" s="196">
        <f t="shared" si="143"/>
        <v>0.20843091334894615</v>
      </c>
      <c r="AA220" s="212">
        <f t="shared" si="124"/>
        <v>67961.6404494382</v>
      </c>
      <c r="AB220" s="212">
        <v>3301820</v>
      </c>
      <c r="AC220" s="209">
        <v>5</v>
      </c>
      <c r="AD220" s="196">
        <f t="shared" si="125"/>
        <v>5.8548009367681503E-3</v>
      </c>
      <c r="AE220" s="212">
        <f t="shared" si="126"/>
        <v>660364</v>
      </c>
      <c r="AF220" s="224">
        <v>646</v>
      </c>
      <c r="AG220" s="212">
        <v>11602029</v>
      </c>
      <c r="AH220" s="209">
        <v>169</v>
      </c>
      <c r="AI220" s="196">
        <f t="shared" si="144"/>
        <v>0.26160990712074306</v>
      </c>
      <c r="AJ220" s="212">
        <f t="shared" si="127"/>
        <v>68651.059171597633</v>
      </c>
      <c r="AK220" s="212">
        <v>5785171</v>
      </c>
      <c r="AL220" s="209">
        <v>8</v>
      </c>
      <c r="AM220" s="196">
        <f t="shared" si="128"/>
        <v>1.238390092879257E-2</v>
      </c>
      <c r="AN220" s="209">
        <f t="shared" si="129"/>
        <v>723146.375</v>
      </c>
      <c r="AO220" s="224">
        <v>368</v>
      </c>
      <c r="AP220" s="212">
        <v>6543782</v>
      </c>
      <c r="AQ220" s="209">
        <v>104</v>
      </c>
      <c r="AR220" s="196">
        <f t="shared" si="145"/>
        <v>0.28260869565217389</v>
      </c>
      <c r="AS220" s="212">
        <f t="shared" si="130"/>
        <v>62920.980769230766</v>
      </c>
      <c r="AT220" s="212">
        <v>1938797</v>
      </c>
      <c r="AU220" s="209">
        <v>8</v>
      </c>
      <c r="AV220" s="196">
        <f t="shared" si="131"/>
        <v>2.1739130434782608E-2</v>
      </c>
      <c r="AW220" s="212">
        <f t="shared" si="132"/>
        <v>242349.625</v>
      </c>
      <c r="AX220" s="224">
        <v>166</v>
      </c>
      <c r="AY220" s="212">
        <v>1166970</v>
      </c>
      <c r="AZ220" s="209">
        <v>57</v>
      </c>
      <c r="BA220" s="196">
        <f t="shared" si="146"/>
        <v>0.34337349397590361</v>
      </c>
      <c r="BB220" s="212">
        <f t="shared" si="133"/>
        <v>20473.157894736843</v>
      </c>
      <c r="BC220" s="212">
        <v>3097402</v>
      </c>
      <c r="BD220" s="209">
        <v>6</v>
      </c>
      <c r="BE220" s="196">
        <f t="shared" si="134"/>
        <v>3.614457831325301E-2</v>
      </c>
      <c r="BF220" s="209">
        <f t="shared" si="135"/>
        <v>516233.66666666669</v>
      </c>
      <c r="BG220" s="224">
        <v>66</v>
      </c>
      <c r="BH220" s="212">
        <v>518117</v>
      </c>
      <c r="BI220" s="209">
        <v>19</v>
      </c>
      <c r="BJ220" s="196">
        <f t="shared" si="147"/>
        <v>0.2878787878787879</v>
      </c>
      <c r="BK220" s="212">
        <f t="shared" si="136"/>
        <v>27269.315789473683</v>
      </c>
      <c r="BL220" s="212">
        <v>3545972</v>
      </c>
      <c r="BM220" s="209">
        <v>4</v>
      </c>
      <c r="BN220" s="196">
        <f t="shared" si="137"/>
        <v>6.0606060606060608E-2</v>
      </c>
      <c r="BO220" s="212">
        <f t="shared" si="138"/>
        <v>886493</v>
      </c>
      <c r="BP220" s="224">
        <f t="shared" si="114"/>
        <v>2106</v>
      </c>
      <c r="BQ220" s="212">
        <f t="shared" si="114"/>
        <v>31934303</v>
      </c>
      <c r="BR220" s="209">
        <f t="shared" si="114"/>
        <v>528</v>
      </c>
      <c r="BS220" s="196">
        <f t="shared" si="141"/>
        <v>0.25071225071225073</v>
      </c>
      <c r="BT220" s="212">
        <f t="shared" si="115"/>
        <v>60481.634469696968</v>
      </c>
      <c r="BU220" s="212">
        <f t="shared" si="116"/>
        <v>17669162</v>
      </c>
      <c r="BV220" s="209">
        <f t="shared" si="116"/>
        <v>31</v>
      </c>
      <c r="BW220" s="196">
        <f t="shared" si="139"/>
        <v>1.4719848053181387E-2</v>
      </c>
      <c r="BX220" s="209">
        <f t="shared" si="117"/>
        <v>569972.96774193551</v>
      </c>
      <c r="BY220" s="69"/>
    </row>
    <row r="221" spans="2:77" ht="13.5" customHeight="1">
      <c r="B221" s="284"/>
      <c r="C221" s="345"/>
      <c r="D221" s="53" t="s">
        <v>67</v>
      </c>
      <c r="E221" s="181">
        <v>1</v>
      </c>
      <c r="F221" s="182">
        <v>0</v>
      </c>
      <c r="G221" s="218">
        <v>0</v>
      </c>
      <c r="H221" s="198">
        <f t="shared" si="118"/>
        <v>0</v>
      </c>
      <c r="I221" s="182" t="str">
        <f t="shared" si="119"/>
        <v>-</v>
      </c>
      <c r="J221" s="182">
        <v>0</v>
      </c>
      <c r="K221" s="218">
        <v>0</v>
      </c>
      <c r="L221" s="198">
        <f t="shared" si="120"/>
        <v>0</v>
      </c>
      <c r="M221" s="182" t="str">
        <f t="shared" si="121"/>
        <v>-</v>
      </c>
      <c r="N221" s="181">
        <v>6</v>
      </c>
      <c r="O221" s="182">
        <v>105156</v>
      </c>
      <c r="P221" s="218">
        <v>2</v>
      </c>
      <c r="Q221" s="198">
        <f t="shared" si="142"/>
        <v>0.33333333333333331</v>
      </c>
      <c r="R221" s="182">
        <f t="shared" si="122"/>
        <v>52578</v>
      </c>
      <c r="S221" s="182">
        <v>0</v>
      </c>
      <c r="T221" s="218">
        <v>0</v>
      </c>
      <c r="U221" s="198">
        <f t="shared" si="140"/>
        <v>0</v>
      </c>
      <c r="V221" s="218" t="str">
        <f t="shared" si="123"/>
        <v>-</v>
      </c>
      <c r="W221" s="181">
        <v>938</v>
      </c>
      <c r="X221" s="182">
        <v>12558381</v>
      </c>
      <c r="Y221" s="218">
        <v>199</v>
      </c>
      <c r="Z221" s="198">
        <f t="shared" si="143"/>
        <v>0.21215351812366737</v>
      </c>
      <c r="AA221" s="182">
        <f t="shared" si="124"/>
        <v>63107.442211055277</v>
      </c>
      <c r="AB221" s="182">
        <v>3301820</v>
      </c>
      <c r="AC221" s="218">
        <v>5</v>
      </c>
      <c r="AD221" s="198">
        <f t="shared" si="125"/>
        <v>5.3304904051172707E-3</v>
      </c>
      <c r="AE221" s="182">
        <f t="shared" si="126"/>
        <v>660364</v>
      </c>
      <c r="AF221" s="181">
        <v>705</v>
      </c>
      <c r="AG221" s="182">
        <v>12735961</v>
      </c>
      <c r="AH221" s="218">
        <v>180</v>
      </c>
      <c r="AI221" s="198">
        <f t="shared" si="144"/>
        <v>0.25531914893617019</v>
      </c>
      <c r="AJ221" s="182">
        <f t="shared" si="127"/>
        <v>70755.338888888888</v>
      </c>
      <c r="AK221" s="182">
        <v>5785171</v>
      </c>
      <c r="AL221" s="218">
        <v>8</v>
      </c>
      <c r="AM221" s="198">
        <f t="shared" si="128"/>
        <v>1.1347517730496455E-2</v>
      </c>
      <c r="AN221" s="218">
        <f t="shared" si="129"/>
        <v>723146.375</v>
      </c>
      <c r="AO221" s="181">
        <v>390</v>
      </c>
      <c r="AP221" s="182">
        <v>6691350</v>
      </c>
      <c r="AQ221" s="218">
        <v>114</v>
      </c>
      <c r="AR221" s="198">
        <f t="shared" si="145"/>
        <v>0.29230769230769232</v>
      </c>
      <c r="AS221" s="182">
        <f t="shared" si="130"/>
        <v>58696.052631578947</v>
      </c>
      <c r="AT221" s="182">
        <v>1938797</v>
      </c>
      <c r="AU221" s="218">
        <v>8</v>
      </c>
      <c r="AV221" s="198">
        <f t="shared" si="131"/>
        <v>2.0512820512820513E-2</v>
      </c>
      <c r="AW221" s="182">
        <f t="shared" si="132"/>
        <v>242349.625</v>
      </c>
      <c r="AX221" s="181">
        <v>173</v>
      </c>
      <c r="AY221" s="182">
        <v>1304467</v>
      </c>
      <c r="AZ221" s="218">
        <v>60</v>
      </c>
      <c r="BA221" s="198">
        <f t="shared" si="146"/>
        <v>0.34682080924855491</v>
      </c>
      <c r="BB221" s="182">
        <f t="shared" si="133"/>
        <v>21741.116666666665</v>
      </c>
      <c r="BC221" s="182">
        <v>3101083</v>
      </c>
      <c r="BD221" s="218">
        <v>7</v>
      </c>
      <c r="BE221" s="198">
        <f t="shared" si="134"/>
        <v>4.046242774566474E-2</v>
      </c>
      <c r="BF221" s="218">
        <f t="shared" si="135"/>
        <v>443011.85714285716</v>
      </c>
      <c r="BG221" s="181">
        <v>68</v>
      </c>
      <c r="BH221" s="182">
        <v>527418</v>
      </c>
      <c r="BI221" s="218">
        <v>21</v>
      </c>
      <c r="BJ221" s="198">
        <f t="shared" si="147"/>
        <v>0.30882352941176472</v>
      </c>
      <c r="BK221" s="182">
        <f t="shared" si="136"/>
        <v>25115.142857142859</v>
      </c>
      <c r="BL221" s="182">
        <v>3545972</v>
      </c>
      <c r="BM221" s="218">
        <v>4</v>
      </c>
      <c r="BN221" s="198">
        <f t="shared" si="137"/>
        <v>5.8823529411764705E-2</v>
      </c>
      <c r="BO221" s="182">
        <f t="shared" si="138"/>
        <v>886493</v>
      </c>
      <c r="BP221" s="181">
        <f t="shared" si="114"/>
        <v>2281</v>
      </c>
      <c r="BQ221" s="182">
        <f t="shared" si="114"/>
        <v>33922733</v>
      </c>
      <c r="BR221" s="218">
        <f t="shared" si="114"/>
        <v>576</v>
      </c>
      <c r="BS221" s="198">
        <f t="shared" si="141"/>
        <v>0.25252082419991234</v>
      </c>
      <c r="BT221" s="182">
        <f t="shared" si="115"/>
        <v>58893.633680555555</v>
      </c>
      <c r="BU221" s="182">
        <f t="shared" si="116"/>
        <v>17672843</v>
      </c>
      <c r="BV221" s="218">
        <f t="shared" si="116"/>
        <v>32</v>
      </c>
      <c r="BW221" s="198">
        <f t="shared" si="139"/>
        <v>1.4028934677772907E-2</v>
      </c>
      <c r="BX221" s="218">
        <f t="shared" si="117"/>
        <v>552276.34375</v>
      </c>
      <c r="BY221" s="69"/>
    </row>
    <row r="222" spans="2:77" ht="13.5" customHeight="1">
      <c r="B222" s="282">
        <v>73</v>
      </c>
      <c r="C222" s="343" t="s">
        <v>28</v>
      </c>
      <c r="D222" s="54" t="s">
        <v>329</v>
      </c>
      <c r="E222" s="175">
        <v>1</v>
      </c>
      <c r="F222" s="176">
        <v>15326</v>
      </c>
      <c r="G222" s="201">
        <v>1</v>
      </c>
      <c r="H222" s="194">
        <f t="shared" si="118"/>
        <v>1</v>
      </c>
      <c r="I222" s="176">
        <f t="shared" si="119"/>
        <v>15326</v>
      </c>
      <c r="J222" s="176">
        <v>0</v>
      </c>
      <c r="K222" s="201">
        <v>0</v>
      </c>
      <c r="L222" s="194">
        <f t="shared" si="120"/>
        <v>0</v>
      </c>
      <c r="M222" s="176" t="str">
        <f t="shared" si="121"/>
        <v>-</v>
      </c>
      <c r="N222" s="175">
        <v>0</v>
      </c>
      <c r="O222" s="176">
        <v>0</v>
      </c>
      <c r="P222" s="201">
        <v>0</v>
      </c>
      <c r="Q222" s="194" t="str">
        <f t="shared" si="142"/>
        <v>-</v>
      </c>
      <c r="R222" s="176" t="str">
        <f t="shared" si="122"/>
        <v>-</v>
      </c>
      <c r="S222" s="176">
        <v>0</v>
      </c>
      <c r="T222" s="201">
        <v>0</v>
      </c>
      <c r="U222" s="194" t="str">
        <f t="shared" si="140"/>
        <v>-</v>
      </c>
      <c r="V222" s="201" t="str">
        <f t="shared" si="123"/>
        <v>-</v>
      </c>
      <c r="W222" s="175">
        <v>128</v>
      </c>
      <c r="X222" s="176">
        <v>3992750</v>
      </c>
      <c r="Y222" s="201">
        <v>23</v>
      </c>
      <c r="Z222" s="194">
        <f t="shared" si="143"/>
        <v>0.1796875</v>
      </c>
      <c r="AA222" s="176">
        <f t="shared" si="124"/>
        <v>173597.82608695651</v>
      </c>
      <c r="AB222" s="176">
        <v>0</v>
      </c>
      <c r="AC222" s="201">
        <v>0</v>
      </c>
      <c r="AD222" s="194">
        <f t="shared" si="125"/>
        <v>0</v>
      </c>
      <c r="AE222" s="176" t="str">
        <f t="shared" si="126"/>
        <v>-</v>
      </c>
      <c r="AF222" s="175">
        <v>87</v>
      </c>
      <c r="AG222" s="176">
        <v>307174</v>
      </c>
      <c r="AH222" s="201">
        <v>21</v>
      </c>
      <c r="AI222" s="194">
        <f t="shared" si="144"/>
        <v>0.2413793103448276</v>
      </c>
      <c r="AJ222" s="176">
        <f t="shared" si="127"/>
        <v>14627.333333333334</v>
      </c>
      <c r="AK222" s="176">
        <v>642800</v>
      </c>
      <c r="AL222" s="201">
        <v>2</v>
      </c>
      <c r="AM222" s="194">
        <f t="shared" si="128"/>
        <v>2.2988505747126436E-2</v>
      </c>
      <c r="AN222" s="201">
        <f t="shared" si="129"/>
        <v>321400</v>
      </c>
      <c r="AO222" s="175">
        <v>49</v>
      </c>
      <c r="AP222" s="176">
        <v>1570229</v>
      </c>
      <c r="AQ222" s="201">
        <v>14</v>
      </c>
      <c r="AR222" s="194">
        <f t="shared" si="145"/>
        <v>0.2857142857142857</v>
      </c>
      <c r="AS222" s="176">
        <f t="shared" si="130"/>
        <v>112159.21428571429</v>
      </c>
      <c r="AT222" s="176">
        <v>1548979</v>
      </c>
      <c r="AU222" s="201">
        <v>2</v>
      </c>
      <c r="AV222" s="194">
        <f t="shared" si="131"/>
        <v>4.0816326530612242E-2</v>
      </c>
      <c r="AW222" s="176">
        <f t="shared" si="132"/>
        <v>774489.5</v>
      </c>
      <c r="AX222" s="175">
        <v>14</v>
      </c>
      <c r="AY222" s="176">
        <v>16216</v>
      </c>
      <c r="AZ222" s="201">
        <v>3</v>
      </c>
      <c r="BA222" s="194">
        <f t="shared" si="146"/>
        <v>0.21428571428571427</v>
      </c>
      <c r="BB222" s="176">
        <f t="shared" si="133"/>
        <v>5405.333333333333</v>
      </c>
      <c r="BC222" s="176">
        <v>0</v>
      </c>
      <c r="BD222" s="201">
        <v>0</v>
      </c>
      <c r="BE222" s="194">
        <f t="shared" si="134"/>
        <v>0</v>
      </c>
      <c r="BF222" s="201" t="str">
        <f t="shared" si="135"/>
        <v>-</v>
      </c>
      <c r="BG222" s="175">
        <v>0</v>
      </c>
      <c r="BH222" s="176">
        <v>0</v>
      </c>
      <c r="BI222" s="201">
        <v>0</v>
      </c>
      <c r="BJ222" s="194" t="str">
        <f t="shared" si="147"/>
        <v>-</v>
      </c>
      <c r="BK222" s="176" t="str">
        <f t="shared" si="136"/>
        <v>-</v>
      </c>
      <c r="BL222" s="176">
        <v>0</v>
      </c>
      <c r="BM222" s="201">
        <v>0</v>
      </c>
      <c r="BN222" s="194" t="str">
        <f t="shared" si="137"/>
        <v>-</v>
      </c>
      <c r="BO222" s="176" t="str">
        <f t="shared" si="138"/>
        <v>-</v>
      </c>
      <c r="BP222" s="175">
        <f t="shared" si="114"/>
        <v>279</v>
      </c>
      <c r="BQ222" s="176">
        <f t="shared" si="114"/>
        <v>5901695</v>
      </c>
      <c r="BR222" s="201">
        <f t="shared" si="114"/>
        <v>62</v>
      </c>
      <c r="BS222" s="194">
        <f t="shared" si="141"/>
        <v>0.22222222222222221</v>
      </c>
      <c r="BT222" s="176">
        <f t="shared" si="115"/>
        <v>95188.629032258061</v>
      </c>
      <c r="BU222" s="176">
        <f t="shared" si="116"/>
        <v>2191779</v>
      </c>
      <c r="BV222" s="201">
        <f t="shared" si="116"/>
        <v>4</v>
      </c>
      <c r="BW222" s="194">
        <f t="shared" si="139"/>
        <v>1.4336917562724014E-2</v>
      </c>
      <c r="BX222" s="201">
        <f t="shared" si="117"/>
        <v>547944.75</v>
      </c>
      <c r="BY222" s="69"/>
    </row>
    <row r="223" spans="2:77" ht="13.5" customHeight="1">
      <c r="B223" s="283"/>
      <c r="C223" s="344"/>
      <c r="D223" s="49" t="s">
        <v>326</v>
      </c>
      <c r="E223" s="224">
        <v>0</v>
      </c>
      <c r="F223" s="212">
        <v>0</v>
      </c>
      <c r="G223" s="209">
        <v>0</v>
      </c>
      <c r="H223" s="196" t="str">
        <f t="shared" si="118"/>
        <v>-</v>
      </c>
      <c r="I223" s="212" t="str">
        <f t="shared" si="119"/>
        <v>-</v>
      </c>
      <c r="J223" s="212">
        <v>0</v>
      </c>
      <c r="K223" s="209">
        <v>0</v>
      </c>
      <c r="L223" s="196" t="str">
        <f t="shared" si="120"/>
        <v>-</v>
      </c>
      <c r="M223" s="212" t="str">
        <f t="shared" si="121"/>
        <v>-</v>
      </c>
      <c r="N223" s="224">
        <v>1</v>
      </c>
      <c r="O223" s="212">
        <v>0</v>
      </c>
      <c r="P223" s="209">
        <v>0</v>
      </c>
      <c r="Q223" s="196">
        <f t="shared" si="142"/>
        <v>0</v>
      </c>
      <c r="R223" s="212" t="str">
        <f t="shared" si="122"/>
        <v>-</v>
      </c>
      <c r="S223" s="212">
        <v>0</v>
      </c>
      <c r="T223" s="209">
        <v>0</v>
      </c>
      <c r="U223" s="196">
        <f t="shared" si="140"/>
        <v>0</v>
      </c>
      <c r="V223" s="209" t="str">
        <f t="shared" si="123"/>
        <v>-</v>
      </c>
      <c r="W223" s="224">
        <v>982</v>
      </c>
      <c r="X223" s="212">
        <v>8666189</v>
      </c>
      <c r="Y223" s="209">
        <v>155</v>
      </c>
      <c r="Z223" s="196">
        <f t="shared" si="143"/>
        <v>0.15784114052953158</v>
      </c>
      <c r="AA223" s="212">
        <f t="shared" si="124"/>
        <v>55910.896774193548</v>
      </c>
      <c r="AB223" s="212">
        <v>642231</v>
      </c>
      <c r="AC223" s="209">
        <v>3</v>
      </c>
      <c r="AD223" s="196">
        <f t="shared" si="125"/>
        <v>3.0549898167006109E-3</v>
      </c>
      <c r="AE223" s="212">
        <f t="shared" si="126"/>
        <v>214077</v>
      </c>
      <c r="AF223" s="224">
        <v>826</v>
      </c>
      <c r="AG223" s="212">
        <v>8233370</v>
      </c>
      <c r="AH223" s="209">
        <v>166</v>
      </c>
      <c r="AI223" s="196">
        <f t="shared" si="144"/>
        <v>0.2009685230024213</v>
      </c>
      <c r="AJ223" s="212">
        <f t="shared" si="127"/>
        <v>49598.614457831325</v>
      </c>
      <c r="AK223" s="212">
        <v>5949521</v>
      </c>
      <c r="AL223" s="209">
        <v>12</v>
      </c>
      <c r="AM223" s="196">
        <f t="shared" si="128"/>
        <v>1.4527845036319613E-2</v>
      </c>
      <c r="AN223" s="209">
        <f t="shared" si="129"/>
        <v>495793.41666666669</v>
      </c>
      <c r="AO223" s="224">
        <v>520</v>
      </c>
      <c r="AP223" s="212">
        <v>5646031</v>
      </c>
      <c r="AQ223" s="209">
        <v>115</v>
      </c>
      <c r="AR223" s="196">
        <f t="shared" si="145"/>
        <v>0.22115384615384615</v>
      </c>
      <c r="AS223" s="212">
        <f t="shared" si="130"/>
        <v>49095.921739130434</v>
      </c>
      <c r="AT223" s="212">
        <v>9425700</v>
      </c>
      <c r="AU223" s="209">
        <v>9</v>
      </c>
      <c r="AV223" s="196">
        <f t="shared" si="131"/>
        <v>1.7307692307692309E-2</v>
      </c>
      <c r="AW223" s="212">
        <f t="shared" si="132"/>
        <v>1047300</v>
      </c>
      <c r="AX223" s="224">
        <v>264</v>
      </c>
      <c r="AY223" s="212">
        <v>4092736</v>
      </c>
      <c r="AZ223" s="209">
        <v>55</v>
      </c>
      <c r="BA223" s="196">
        <f t="shared" si="146"/>
        <v>0.20833333333333334</v>
      </c>
      <c r="BB223" s="212">
        <f t="shared" si="133"/>
        <v>74413.381818181821</v>
      </c>
      <c r="BC223" s="212">
        <v>2345447</v>
      </c>
      <c r="BD223" s="209">
        <v>9</v>
      </c>
      <c r="BE223" s="196">
        <f t="shared" si="134"/>
        <v>3.4090909090909088E-2</v>
      </c>
      <c r="BF223" s="209">
        <f t="shared" si="135"/>
        <v>260605.22222222222</v>
      </c>
      <c r="BG223" s="224">
        <v>88</v>
      </c>
      <c r="BH223" s="212">
        <v>373906</v>
      </c>
      <c r="BI223" s="209">
        <v>20</v>
      </c>
      <c r="BJ223" s="196">
        <f t="shared" si="147"/>
        <v>0.22727272727272727</v>
      </c>
      <c r="BK223" s="212">
        <f t="shared" si="136"/>
        <v>18695.3</v>
      </c>
      <c r="BL223" s="212">
        <v>29468</v>
      </c>
      <c r="BM223" s="209">
        <v>1</v>
      </c>
      <c r="BN223" s="196">
        <f t="shared" si="137"/>
        <v>1.1363636363636364E-2</v>
      </c>
      <c r="BO223" s="212">
        <f t="shared" si="138"/>
        <v>29468</v>
      </c>
      <c r="BP223" s="224">
        <f t="shared" si="114"/>
        <v>2681</v>
      </c>
      <c r="BQ223" s="212">
        <f t="shared" si="114"/>
        <v>27012232</v>
      </c>
      <c r="BR223" s="209">
        <f t="shared" si="114"/>
        <v>511</v>
      </c>
      <c r="BS223" s="196">
        <f t="shared" si="141"/>
        <v>0.1906005221932115</v>
      </c>
      <c r="BT223" s="212">
        <f t="shared" si="115"/>
        <v>52861.510763209393</v>
      </c>
      <c r="BU223" s="212">
        <f t="shared" si="116"/>
        <v>18392367</v>
      </c>
      <c r="BV223" s="209">
        <f t="shared" si="116"/>
        <v>34</v>
      </c>
      <c r="BW223" s="196">
        <f t="shared" si="139"/>
        <v>1.2681835136143229E-2</v>
      </c>
      <c r="BX223" s="209">
        <f t="shared" si="117"/>
        <v>540951.9705882353</v>
      </c>
      <c r="BY223" s="69"/>
    </row>
    <row r="224" spans="2:77" ht="13.5" customHeight="1">
      <c r="B224" s="284"/>
      <c r="C224" s="345"/>
      <c r="D224" s="53" t="s">
        <v>67</v>
      </c>
      <c r="E224" s="181">
        <v>1</v>
      </c>
      <c r="F224" s="182">
        <v>15326</v>
      </c>
      <c r="G224" s="218">
        <v>1</v>
      </c>
      <c r="H224" s="198">
        <f t="shared" si="118"/>
        <v>1</v>
      </c>
      <c r="I224" s="182">
        <f t="shared" si="119"/>
        <v>15326</v>
      </c>
      <c r="J224" s="182">
        <v>0</v>
      </c>
      <c r="K224" s="218">
        <v>0</v>
      </c>
      <c r="L224" s="198">
        <f t="shared" si="120"/>
        <v>0</v>
      </c>
      <c r="M224" s="182" t="str">
        <f t="shared" si="121"/>
        <v>-</v>
      </c>
      <c r="N224" s="181">
        <v>1</v>
      </c>
      <c r="O224" s="182">
        <v>0</v>
      </c>
      <c r="P224" s="218">
        <v>0</v>
      </c>
      <c r="Q224" s="198">
        <f t="shared" si="142"/>
        <v>0</v>
      </c>
      <c r="R224" s="182" t="str">
        <f t="shared" si="122"/>
        <v>-</v>
      </c>
      <c r="S224" s="182">
        <v>0</v>
      </c>
      <c r="T224" s="218">
        <v>0</v>
      </c>
      <c r="U224" s="198">
        <f t="shared" si="140"/>
        <v>0</v>
      </c>
      <c r="V224" s="218" t="str">
        <f t="shared" si="123"/>
        <v>-</v>
      </c>
      <c r="W224" s="181">
        <v>1110</v>
      </c>
      <c r="X224" s="182">
        <v>12658939</v>
      </c>
      <c r="Y224" s="218">
        <v>178</v>
      </c>
      <c r="Z224" s="198">
        <f t="shared" si="143"/>
        <v>0.16036036036036036</v>
      </c>
      <c r="AA224" s="182">
        <f t="shared" si="124"/>
        <v>71117.634831460673</v>
      </c>
      <c r="AB224" s="182">
        <v>642231</v>
      </c>
      <c r="AC224" s="218">
        <v>3</v>
      </c>
      <c r="AD224" s="198">
        <f t="shared" si="125"/>
        <v>2.7027027027027029E-3</v>
      </c>
      <c r="AE224" s="182">
        <f t="shared" si="126"/>
        <v>214077</v>
      </c>
      <c r="AF224" s="181">
        <v>913</v>
      </c>
      <c r="AG224" s="182">
        <v>8540544</v>
      </c>
      <c r="AH224" s="218">
        <v>187</v>
      </c>
      <c r="AI224" s="198">
        <f t="shared" si="144"/>
        <v>0.20481927710843373</v>
      </c>
      <c r="AJ224" s="182">
        <f t="shared" si="127"/>
        <v>45671.358288770054</v>
      </c>
      <c r="AK224" s="182">
        <v>6592321</v>
      </c>
      <c r="AL224" s="218">
        <v>14</v>
      </c>
      <c r="AM224" s="198">
        <f t="shared" si="128"/>
        <v>1.5334063526834611E-2</v>
      </c>
      <c r="AN224" s="218">
        <f t="shared" si="129"/>
        <v>470880.07142857142</v>
      </c>
      <c r="AO224" s="181">
        <v>569</v>
      </c>
      <c r="AP224" s="182">
        <v>7216260</v>
      </c>
      <c r="AQ224" s="218">
        <v>129</v>
      </c>
      <c r="AR224" s="198">
        <f t="shared" si="145"/>
        <v>0.22671353251318102</v>
      </c>
      <c r="AS224" s="182">
        <f t="shared" si="130"/>
        <v>55940</v>
      </c>
      <c r="AT224" s="182">
        <v>10974679</v>
      </c>
      <c r="AU224" s="218">
        <v>11</v>
      </c>
      <c r="AV224" s="198">
        <f t="shared" si="131"/>
        <v>1.9332161687170474E-2</v>
      </c>
      <c r="AW224" s="182">
        <f t="shared" si="132"/>
        <v>997698.09090909094</v>
      </c>
      <c r="AX224" s="181">
        <v>278</v>
      </c>
      <c r="AY224" s="182">
        <v>4108952</v>
      </c>
      <c r="AZ224" s="218">
        <v>58</v>
      </c>
      <c r="BA224" s="198">
        <f t="shared" si="146"/>
        <v>0.20863309352517986</v>
      </c>
      <c r="BB224" s="182">
        <f t="shared" si="133"/>
        <v>70844</v>
      </c>
      <c r="BC224" s="182">
        <v>2345447</v>
      </c>
      <c r="BD224" s="218">
        <v>9</v>
      </c>
      <c r="BE224" s="198">
        <f t="shared" si="134"/>
        <v>3.237410071942446E-2</v>
      </c>
      <c r="BF224" s="218">
        <f t="shared" si="135"/>
        <v>260605.22222222222</v>
      </c>
      <c r="BG224" s="181">
        <v>88</v>
      </c>
      <c r="BH224" s="182">
        <v>373906</v>
      </c>
      <c r="BI224" s="218">
        <v>20</v>
      </c>
      <c r="BJ224" s="198">
        <f t="shared" si="147"/>
        <v>0.22727272727272727</v>
      </c>
      <c r="BK224" s="182">
        <f t="shared" si="136"/>
        <v>18695.3</v>
      </c>
      <c r="BL224" s="182">
        <v>29468</v>
      </c>
      <c r="BM224" s="218">
        <v>1</v>
      </c>
      <c r="BN224" s="198">
        <f t="shared" si="137"/>
        <v>1.1363636363636364E-2</v>
      </c>
      <c r="BO224" s="182">
        <f t="shared" si="138"/>
        <v>29468</v>
      </c>
      <c r="BP224" s="181">
        <f t="shared" si="114"/>
        <v>2960</v>
      </c>
      <c r="BQ224" s="182">
        <f t="shared" si="114"/>
        <v>32913927</v>
      </c>
      <c r="BR224" s="218">
        <f t="shared" si="114"/>
        <v>573</v>
      </c>
      <c r="BS224" s="198">
        <f t="shared" si="141"/>
        <v>0.19358108108108107</v>
      </c>
      <c r="BT224" s="182">
        <f t="shared" si="115"/>
        <v>57441.408376963351</v>
      </c>
      <c r="BU224" s="182">
        <f t="shared" si="116"/>
        <v>20584146</v>
      </c>
      <c r="BV224" s="218">
        <f t="shared" si="116"/>
        <v>38</v>
      </c>
      <c r="BW224" s="198">
        <f t="shared" si="139"/>
        <v>1.2837837837837839E-2</v>
      </c>
      <c r="BX224" s="218">
        <f t="shared" si="117"/>
        <v>541688.05263157899</v>
      </c>
      <c r="BY224" s="69"/>
    </row>
    <row r="225" spans="2:77" ht="13.5" customHeight="1">
      <c r="B225" s="282">
        <v>74</v>
      </c>
      <c r="C225" s="343" t="s">
        <v>29</v>
      </c>
      <c r="D225" s="54" t="s">
        <v>329</v>
      </c>
      <c r="E225" s="175">
        <v>0</v>
      </c>
      <c r="F225" s="176">
        <v>0</v>
      </c>
      <c r="G225" s="201">
        <v>0</v>
      </c>
      <c r="H225" s="194" t="str">
        <f t="shared" si="118"/>
        <v>-</v>
      </c>
      <c r="I225" s="176" t="str">
        <f t="shared" si="119"/>
        <v>-</v>
      </c>
      <c r="J225" s="176">
        <v>0</v>
      </c>
      <c r="K225" s="201">
        <v>0</v>
      </c>
      <c r="L225" s="194" t="str">
        <f t="shared" si="120"/>
        <v>-</v>
      </c>
      <c r="M225" s="176" t="str">
        <f t="shared" si="121"/>
        <v>-</v>
      </c>
      <c r="N225" s="175">
        <v>0</v>
      </c>
      <c r="O225" s="176">
        <v>0</v>
      </c>
      <c r="P225" s="201">
        <v>0</v>
      </c>
      <c r="Q225" s="194" t="str">
        <f t="shared" si="142"/>
        <v>-</v>
      </c>
      <c r="R225" s="176" t="str">
        <f t="shared" si="122"/>
        <v>-</v>
      </c>
      <c r="S225" s="176">
        <v>0</v>
      </c>
      <c r="T225" s="201">
        <v>0</v>
      </c>
      <c r="U225" s="194" t="str">
        <f t="shared" si="140"/>
        <v>-</v>
      </c>
      <c r="V225" s="201" t="str">
        <f t="shared" si="123"/>
        <v>-</v>
      </c>
      <c r="W225" s="175">
        <v>90</v>
      </c>
      <c r="X225" s="176">
        <v>266554</v>
      </c>
      <c r="Y225" s="201">
        <v>11</v>
      </c>
      <c r="Z225" s="194">
        <f t="shared" si="143"/>
        <v>0.12222222222222222</v>
      </c>
      <c r="AA225" s="176">
        <f t="shared" si="124"/>
        <v>24232.18181818182</v>
      </c>
      <c r="AB225" s="176">
        <v>0</v>
      </c>
      <c r="AC225" s="201">
        <v>0</v>
      </c>
      <c r="AD225" s="194">
        <f t="shared" si="125"/>
        <v>0</v>
      </c>
      <c r="AE225" s="176" t="str">
        <f t="shared" si="126"/>
        <v>-</v>
      </c>
      <c r="AF225" s="175">
        <v>52</v>
      </c>
      <c r="AG225" s="176">
        <v>209931</v>
      </c>
      <c r="AH225" s="201">
        <v>10</v>
      </c>
      <c r="AI225" s="194">
        <f t="shared" si="144"/>
        <v>0.19230769230769232</v>
      </c>
      <c r="AJ225" s="176">
        <f t="shared" si="127"/>
        <v>20993.1</v>
      </c>
      <c r="AK225" s="176">
        <v>0</v>
      </c>
      <c r="AL225" s="201">
        <v>0</v>
      </c>
      <c r="AM225" s="194">
        <f t="shared" si="128"/>
        <v>0</v>
      </c>
      <c r="AN225" s="201" t="str">
        <f t="shared" si="129"/>
        <v>-</v>
      </c>
      <c r="AO225" s="175">
        <v>24</v>
      </c>
      <c r="AP225" s="176">
        <v>90878</v>
      </c>
      <c r="AQ225" s="201">
        <v>3</v>
      </c>
      <c r="AR225" s="194">
        <f t="shared" si="145"/>
        <v>0.125</v>
      </c>
      <c r="AS225" s="176">
        <f t="shared" si="130"/>
        <v>30292.666666666668</v>
      </c>
      <c r="AT225" s="176">
        <v>0</v>
      </c>
      <c r="AU225" s="201">
        <v>0</v>
      </c>
      <c r="AV225" s="194">
        <f t="shared" si="131"/>
        <v>0</v>
      </c>
      <c r="AW225" s="176" t="str">
        <f t="shared" si="132"/>
        <v>-</v>
      </c>
      <c r="AX225" s="175">
        <v>8</v>
      </c>
      <c r="AY225" s="176">
        <v>447497</v>
      </c>
      <c r="AZ225" s="201">
        <v>1</v>
      </c>
      <c r="BA225" s="194">
        <f t="shared" si="146"/>
        <v>0.125</v>
      </c>
      <c r="BB225" s="176">
        <f t="shared" si="133"/>
        <v>447497</v>
      </c>
      <c r="BC225" s="176">
        <v>0</v>
      </c>
      <c r="BD225" s="201">
        <v>0</v>
      </c>
      <c r="BE225" s="194">
        <f t="shared" si="134"/>
        <v>0</v>
      </c>
      <c r="BF225" s="201" t="str">
        <f t="shared" si="135"/>
        <v>-</v>
      </c>
      <c r="BG225" s="175">
        <v>1</v>
      </c>
      <c r="BH225" s="176">
        <v>0</v>
      </c>
      <c r="BI225" s="201">
        <v>0</v>
      </c>
      <c r="BJ225" s="194">
        <f t="shared" si="147"/>
        <v>0</v>
      </c>
      <c r="BK225" s="176" t="str">
        <f t="shared" si="136"/>
        <v>-</v>
      </c>
      <c r="BL225" s="176">
        <v>0</v>
      </c>
      <c r="BM225" s="201">
        <v>0</v>
      </c>
      <c r="BN225" s="194">
        <f t="shared" si="137"/>
        <v>0</v>
      </c>
      <c r="BO225" s="176" t="str">
        <f t="shared" si="138"/>
        <v>-</v>
      </c>
      <c r="BP225" s="175">
        <f t="shared" si="114"/>
        <v>175</v>
      </c>
      <c r="BQ225" s="176">
        <f t="shared" si="114"/>
        <v>1014860</v>
      </c>
      <c r="BR225" s="201">
        <f t="shared" si="114"/>
        <v>25</v>
      </c>
      <c r="BS225" s="194">
        <f t="shared" si="141"/>
        <v>0.14285714285714285</v>
      </c>
      <c r="BT225" s="176">
        <f t="shared" si="115"/>
        <v>40594.400000000001</v>
      </c>
      <c r="BU225" s="176">
        <f t="shared" si="116"/>
        <v>0</v>
      </c>
      <c r="BV225" s="201">
        <f t="shared" si="116"/>
        <v>0</v>
      </c>
      <c r="BW225" s="194">
        <f t="shared" si="139"/>
        <v>0</v>
      </c>
      <c r="BX225" s="201" t="str">
        <f t="shared" si="117"/>
        <v>-</v>
      </c>
      <c r="BY225" s="69"/>
    </row>
    <row r="226" spans="2:77" ht="13.5" customHeight="1">
      <c r="B226" s="283"/>
      <c r="C226" s="344"/>
      <c r="D226" s="49" t="s">
        <v>326</v>
      </c>
      <c r="E226" s="224">
        <v>2</v>
      </c>
      <c r="F226" s="212">
        <v>5615</v>
      </c>
      <c r="G226" s="209">
        <v>2</v>
      </c>
      <c r="H226" s="196">
        <f t="shared" si="118"/>
        <v>1</v>
      </c>
      <c r="I226" s="212">
        <f t="shared" si="119"/>
        <v>2807.5</v>
      </c>
      <c r="J226" s="212">
        <v>0</v>
      </c>
      <c r="K226" s="209">
        <v>0</v>
      </c>
      <c r="L226" s="196">
        <f t="shared" si="120"/>
        <v>0</v>
      </c>
      <c r="M226" s="212" t="str">
        <f t="shared" si="121"/>
        <v>-</v>
      </c>
      <c r="N226" s="224">
        <v>2</v>
      </c>
      <c r="O226" s="212">
        <v>9991</v>
      </c>
      <c r="P226" s="209">
        <v>1</v>
      </c>
      <c r="Q226" s="196">
        <f t="shared" si="142"/>
        <v>0.5</v>
      </c>
      <c r="R226" s="212">
        <f t="shared" si="122"/>
        <v>9991</v>
      </c>
      <c r="S226" s="212">
        <v>0</v>
      </c>
      <c r="T226" s="209">
        <v>0</v>
      </c>
      <c r="U226" s="196">
        <f t="shared" si="140"/>
        <v>0</v>
      </c>
      <c r="V226" s="209" t="str">
        <f t="shared" si="123"/>
        <v>-</v>
      </c>
      <c r="W226" s="224">
        <v>516</v>
      </c>
      <c r="X226" s="212">
        <v>4852568</v>
      </c>
      <c r="Y226" s="209">
        <v>76</v>
      </c>
      <c r="Z226" s="196">
        <f t="shared" si="143"/>
        <v>0.14728682170542637</v>
      </c>
      <c r="AA226" s="212">
        <f t="shared" si="124"/>
        <v>63849.57894736842</v>
      </c>
      <c r="AB226" s="212">
        <v>1220041</v>
      </c>
      <c r="AC226" s="209">
        <v>4</v>
      </c>
      <c r="AD226" s="196">
        <f t="shared" si="125"/>
        <v>7.7519379844961239E-3</v>
      </c>
      <c r="AE226" s="212">
        <f t="shared" si="126"/>
        <v>305010.25</v>
      </c>
      <c r="AF226" s="224">
        <v>391</v>
      </c>
      <c r="AG226" s="212">
        <v>2088902</v>
      </c>
      <c r="AH226" s="209">
        <v>69</v>
      </c>
      <c r="AI226" s="196">
        <f t="shared" si="144"/>
        <v>0.17647058823529413</v>
      </c>
      <c r="AJ226" s="212">
        <f t="shared" si="127"/>
        <v>30273.942028985508</v>
      </c>
      <c r="AK226" s="212">
        <v>899601</v>
      </c>
      <c r="AL226" s="209">
        <v>5</v>
      </c>
      <c r="AM226" s="196">
        <f t="shared" si="128"/>
        <v>1.278772378516624E-2</v>
      </c>
      <c r="AN226" s="209">
        <f t="shared" si="129"/>
        <v>179920.2</v>
      </c>
      <c r="AO226" s="224">
        <v>189</v>
      </c>
      <c r="AP226" s="212">
        <v>867778</v>
      </c>
      <c r="AQ226" s="209">
        <v>44</v>
      </c>
      <c r="AR226" s="196">
        <f t="shared" si="145"/>
        <v>0.23280423280423279</v>
      </c>
      <c r="AS226" s="212">
        <f t="shared" si="130"/>
        <v>19722.227272727272</v>
      </c>
      <c r="AT226" s="212">
        <v>1388082</v>
      </c>
      <c r="AU226" s="209">
        <v>3</v>
      </c>
      <c r="AV226" s="196">
        <f t="shared" si="131"/>
        <v>1.5873015873015872E-2</v>
      </c>
      <c r="AW226" s="212">
        <f t="shared" si="132"/>
        <v>462694</v>
      </c>
      <c r="AX226" s="224">
        <v>95</v>
      </c>
      <c r="AY226" s="212">
        <v>502280</v>
      </c>
      <c r="AZ226" s="209">
        <v>20</v>
      </c>
      <c r="BA226" s="196">
        <f t="shared" si="146"/>
        <v>0.21052631578947367</v>
      </c>
      <c r="BB226" s="212">
        <f t="shared" si="133"/>
        <v>25114</v>
      </c>
      <c r="BC226" s="212">
        <v>863693</v>
      </c>
      <c r="BD226" s="209">
        <v>2</v>
      </c>
      <c r="BE226" s="196">
        <f t="shared" si="134"/>
        <v>2.1052631578947368E-2</v>
      </c>
      <c r="BF226" s="209">
        <f t="shared" si="135"/>
        <v>431846.5</v>
      </c>
      <c r="BG226" s="224">
        <v>39</v>
      </c>
      <c r="BH226" s="212">
        <v>383724</v>
      </c>
      <c r="BI226" s="209">
        <v>8</v>
      </c>
      <c r="BJ226" s="196">
        <f t="shared" si="147"/>
        <v>0.20512820512820512</v>
      </c>
      <c r="BK226" s="212">
        <f t="shared" si="136"/>
        <v>47965.5</v>
      </c>
      <c r="BL226" s="212">
        <v>1414620</v>
      </c>
      <c r="BM226" s="209">
        <v>2</v>
      </c>
      <c r="BN226" s="196">
        <f t="shared" si="137"/>
        <v>5.128205128205128E-2</v>
      </c>
      <c r="BO226" s="212">
        <f t="shared" si="138"/>
        <v>707310</v>
      </c>
      <c r="BP226" s="224">
        <f t="shared" si="114"/>
        <v>1234</v>
      </c>
      <c r="BQ226" s="212">
        <f t="shared" si="114"/>
        <v>8710858</v>
      </c>
      <c r="BR226" s="209">
        <f t="shared" si="114"/>
        <v>220</v>
      </c>
      <c r="BS226" s="196">
        <f t="shared" si="141"/>
        <v>0.17828200972447325</v>
      </c>
      <c r="BT226" s="212">
        <f t="shared" si="115"/>
        <v>39594.80909090909</v>
      </c>
      <c r="BU226" s="212">
        <f t="shared" si="116"/>
        <v>5786037</v>
      </c>
      <c r="BV226" s="209">
        <f t="shared" si="116"/>
        <v>16</v>
      </c>
      <c r="BW226" s="196">
        <f t="shared" si="139"/>
        <v>1.2965964343598054E-2</v>
      </c>
      <c r="BX226" s="209">
        <f t="shared" si="117"/>
        <v>361627.3125</v>
      </c>
      <c r="BY226" s="69"/>
    </row>
    <row r="227" spans="2:77" ht="13.5" customHeight="1" thickBot="1">
      <c r="B227" s="284"/>
      <c r="C227" s="356"/>
      <c r="D227" s="53" t="s">
        <v>67</v>
      </c>
      <c r="E227" s="235">
        <v>2</v>
      </c>
      <c r="F227" s="236">
        <v>5615</v>
      </c>
      <c r="G227" s="237">
        <v>2</v>
      </c>
      <c r="H227" s="238">
        <f t="shared" si="118"/>
        <v>1</v>
      </c>
      <c r="I227" s="236">
        <f t="shared" si="119"/>
        <v>2807.5</v>
      </c>
      <c r="J227" s="236">
        <v>0</v>
      </c>
      <c r="K227" s="237">
        <v>0</v>
      </c>
      <c r="L227" s="238">
        <f t="shared" si="120"/>
        <v>0</v>
      </c>
      <c r="M227" s="236" t="str">
        <f t="shared" si="121"/>
        <v>-</v>
      </c>
      <c r="N227" s="235">
        <v>2</v>
      </c>
      <c r="O227" s="236">
        <v>9991</v>
      </c>
      <c r="P227" s="237">
        <v>1</v>
      </c>
      <c r="Q227" s="238">
        <f t="shared" si="142"/>
        <v>0.5</v>
      </c>
      <c r="R227" s="236">
        <f t="shared" si="122"/>
        <v>9991</v>
      </c>
      <c r="S227" s="236">
        <v>0</v>
      </c>
      <c r="T227" s="237">
        <v>0</v>
      </c>
      <c r="U227" s="238">
        <f t="shared" si="140"/>
        <v>0</v>
      </c>
      <c r="V227" s="237" t="str">
        <f t="shared" si="123"/>
        <v>-</v>
      </c>
      <c r="W227" s="235">
        <v>606</v>
      </c>
      <c r="X227" s="236">
        <v>5119122</v>
      </c>
      <c r="Y227" s="237">
        <v>87</v>
      </c>
      <c r="Z227" s="238">
        <f t="shared" si="143"/>
        <v>0.14356435643564355</v>
      </c>
      <c r="AA227" s="236">
        <f t="shared" si="124"/>
        <v>58840.482758620688</v>
      </c>
      <c r="AB227" s="236">
        <v>1220041</v>
      </c>
      <c r="AC227" s="237">
        <v>4</v>
      </c>
      <c r="AD227" s="238">
        <f t="shared" si="125"/>
        <v>6.6006600660066007E-3</v>
      </c>
      <c r="AE227" s="236">
        <f t="shared" si="126"/>
        <v>305010.25</v>
      </c>
      <c r="AF227" s="235">
        <v>443</v>
      </c>
      <c r="AG227" s="236">
        <v>2298833</v>
      </c>
      <c r="AH227" s="237">
        <v>79</v>
      </c>
      <c r="AI227" s="238">
        <f t="shared" si="144"/>
        <v>0.17832957110609482</v>
      </c>
      <c r="AJ227" s="236">
        <f t="shared" si="127"/>
        <v>29099.151898734177</v>
      </c>
      <c r="AK227" s="236">
        <v>899601</v>
      </c>
      <c r="AL227" s="237">
        <v>5</v>
      </c>
      <c r="AM227" s="238">
        <f t="shared" si="128"/>
        <v>1.1286681715575621E-2</v>
      </c>
      <c r="AN227" s="237">
        <f t="shared" si="129"/>
        <v>179920.2</v>
      </c>
      <c r="AO227" s="235">
        <v>213</v>
      </c>
      <c r="AP227" s="236">
        <v>958656</v>
      </c>
      <c r="AQ227" s="237">
        <v>47</v>
      </c>
      <c r="AR227" s="238">
        <f t="shared" si="145"/>
        <v>0.22065727699530516</v>
      </c>
      <c r="AS227" s="236">
        <f t="shared" si="130"/>
        <v>20396.936170212764</v>
      </c>
      <c r="AT227" s="236">
        <v>1388082</v>
      </c>
      <c r="AU227" s="237">
        <v>3</v>
      </c>
      <c r="AV227" s="238">
        <f t="shared" si="131"/>
        <v>1.4084507042253521E-2</v>
      </c>
      <c r="AW227" s="236">
        <f t="shared" si="132"/>
        <v>462694</v>
      </c>
      <c r="AX227" s="235">
        <v>103</v>
      </c>
      <c r="AY227" s="236">
        <v>949777</v>
      </c>
      <c r="AZ227" s="237">
        <v>21</v>
      </c>
      <c r="BA227" s="238">
        <f t="shared" si="146"/>
        <v>0.20388349514563106</v>
      </c>
      <c r="BB227" s="236">
        <f t="shared" si="133"/>
        <v>45227.476190476191</v>
      </c>
      <c r="BC227" s="236">
        <v>863693</v>
      </c>
      <c r="BD227" s="237">
        <v>2</v>
      </c>
      <c r="BE227" s="238">
        <f t="shared" si="134"/>
        <v>1.9417475728155338E-2</v>
      </c>
      <c r="BF227" s="237">
        <f t="shared" si="135"/>
        <v>431846.5</v>
      </c>
      <c r="BG227" s="235">
        <v>40</v>
      </c>
      <c r="BH227" s="236">
        <v>383724</v>
      </c>
      <c r="BI227" s="237">
        <v>8</v>
      </c>
      <c r="BJ227" s="238">
        <f t="shared" si="147"/>
        <v>0.2</v>
      </c>
      <c r="BK227" s="236">
        <f t="shared" si="136"/>
        <v>47965.5</v>
      </c>
      <c r="BL227" s="236">
        <v>1414620</v>
      </c>
      <c r="BM227" s="237">
        <v>2</v>
      </c>
      <c r="BN227" s="238">
        <f t="shared" si="137"/>
        <v>0.05</v>
      </c>
      <c r="BO227" s="236">
        <f t="shared" si="138"/>
        <v>707310</v>
      </c>
      <c r="BP227" s="181">
        <f t="shared" si="114"/>
        <v>1409</v>
      </c>
      <c r="BQ227" s="182">
        <f t="shared" si="114"/>
        <v>9725718</v>
      </c>
      <c r="BR227" s="218">
        <f t="shared" si="114"/>
        <v>245</v>
      </c>
      <c r="BS227" s="238">
        <f t="shared" si="141"/>
        <v>0.17388218594748048</v>
      </c>
      <c r="BT227" s="182">
        <f t="shared" si="115"/>
        <v>39696.808163265305</v>
      </c>
      <c r="BU227" s="182">
        <f t="shared" si="116"/>
        <v>5786037</v>
      </c>
      <c r="BV227" s="218">
        <f t="shared" si="116"/>
        <v>16</v>
      </c>
      <c r="BW227" s="238">
        <f t="shared" si="139"/>
        <v>1.1355571327182399E-2</v>
      </c>
      <c r="BX227" s="218">
        <f t="shared" si="117"/>
        <v>361627.3125</v>
      </c>
      <c r="BY227" s="69"/>
    </row>
    <row r="228" spans="2:77" ht="13.5" customHeight="1" thickTop="1">
      <c r="B228" s="298" t="s">
        <v>131</v>
      </c>
      <c r="C228" s="299"/>
      <c r="D228" s="52" t="s">
        <v>329</v>
      </c>
      <c r="E228" s="186">
        <f t="shared" ref="E228:G230" si="148">SUM(E6,E81,SUMIF($D$105:$D$227,$D228,E$105:E$227))</f>
        <v>132</v>
      </c>
      <c r="F228" s="186">
        <f t="shared" si="148"/>
        <v>606149</v>
      </c>
      <c r="G228" s="245">
        <f t="shared" si="148"/>
        <v>24</v>
      </c>
      <c r="H228" s="195">
        <f t="shared" si="118"/>
        <v>0.18181818181818182</v>
      </c>
      <c r="I228" s="208">
        <f t="shared" si="119"/>
        <v>25256.208333333332</v>
      </c>
      <c r="J228" s="186">
        <f>SUM(J6,J81,SUMIF($D$105:$D$227,$D228,J$105:J$227))</f>
        <v>6951</v>
      </c>
      <c r="K228" s="245">
        <f t="shared" ref="J228:K230" si="149">SUM(K6,K81,SUMIF($D$105:$D$227,$D228,K$105:K$227))</f>
        <v>2</v>
      </c>
      <c r="L228" s="195">
        <f t="shared" si="120"/>
        <v>1.5151515151515152E-2</v>
      </c>
      <c r="M228" s="208">
        <f t="shared" si="121"/>
        <v>3475.5</v>
      </c>
      <c r="N228" s="186">
        <f t="shared" ref="N228:P230" si="150">SUM(N6,N81,SUMIF($D$105:$D$227,$D228,N$105:N$227))</f>
        <v>324</v>
      </c>
      <c r="O228" s="186">
        <f t="shared" si="150"/>
        <v>5750692</v>
      </c>
      <c r="P228" s="245">
        <f t="shared" si="150"/>
        <v>94</v>
      </c>
      <c r="Q228" s="195">
        <f t="shared" si="142"/>
        <v>0.29012345679012347</v>
      </c>
      <c r="R228" s="208">
        <f t="shared" si="122"/>
        <v>61177.574468085106</v>
      </c>
      <c r="S228" s="186">
        <f t="shared" ref="S228:T230" si="151">SUM(S6,S81,SUMIF($D$105:$D$227,$D228,S$105:S$227))</f>
        <v>1435502</v>
      </c>
      <c r="T228" s="245">
        <f t="shared" si="151"/>
        <v>1</v>
      </c>
      <c r="U228" s="195">
        <f t="shared" si="140"/>
        <v>3.0864197530864196E-3</v>
      </c>
      <c r="V228" s="204">
        <f t="shared" si="123"/>
        <v>1435502</v>
      </c>
      <c r="W228" s="186">
        <f t="shared" ref="W228:Y230" si="152">SUM(W6,W81,SUMIF($D$105:$D$227,$D228,W$105:W$227))</f>
        <v>71595</v>
      </c>
      <c r="X228" s="186">
        <f t="shared" si="152"/>
        <v>884083099</v>
      </c>
      <c r="Y228" s="245">
        <f t="shared" si="152"/>
        <v>14258</v>
      </c>
      <c r="Z228" s="195">
        <f t="shared" si="143"/>
        <v>0.19914798519449683</v>
      </c>
      <c r="AA228" s="208">
        <f t="shared" si="124"/>
        <v>62006.108781035211</v>
      </c>
      <c r="AB228" s="186">
        <f t="shared" ref="AB228:AC230" si="153">SUM(AB6,AB81,SUMIF($D$105:$D$227,$D228,AB$105:AB$227))</f>
        <v>68917541</v>
      </c>
      <c r="AC228" s="245">
        <f t="shared" si="153"/>
        <v>259</v>
      </c>
      <c r="AD228" s="195">
        <f t="shared" si="125"/>
        <v>3.6175710594315244E-3</v>
      </c>
      <c r="AE228" s="208">
        <f t="shared" si="126"/>
        <v>266090.89189189189</v>
      </c>
      <c r="AF228" s="186">
        <f t="shared" ref="AF228:AH230" si="154">SUM(AF6,AF81,SUMIF($D$105:$D$227,$D228,AF$105:AF$227))</f>
        <v>53617</v>
      </c>
      <c r="AG228" s="186">
        <f t="shared" si="154"/>
        <v>912416003</v>
      </c>
      <c r="AH228" s="245">
        <f t="shared" si="154"/>
        <v>14208</v>
      </c>
      <c r="AI228" s="195">
        <f t="shared" si="144"/>
        <v>0.26499058134546877</v>
      </c>
      <c r="AJ228" s="208">
        <f t="shared" si="127"/>
        <v>64218.468679617115</v>
      </c>
      <c r="AK228" s="186">
        <f t="shared" ref="AK228:AL230" si="155">SUM(AK6,AK81,SUMIF($D$105:$D$227,$D228,AK$105:AK$227))</f>
        <v>80558607</v>
      </c>
      <c r="AL228" s="245">
        <f t="shared" si="155"/>
        <v>379</v>
      </c>
      <c r="AM228" s="195">
        <f t="shared" si="128"/>
        <v>7.0686535986720627E-3</v>
      </c>
      <c r="AN228" s="204">
        <f t="shared" si="129"/>
        <v>212555.691292876</v>
      </c>
      <c r="AO228" s="186">
        <f t="shared" ref="AO228:AQ230" si="156">SUM(AO6,AO81,SUMIF($D$105:$D$227,$D228,AO$105:AO$227))</f>
        <v>26222</v>
      </c>
      <c r="AP228" s="186">
        <f t="shared" si="156"/>
        <v>473208074</v>
      </c>
      <c r="AQ228" s="245">
        <f t="shared" si="156"/>
        <v>8056</v>
      </c>
      <c r="AR228" s="195">
        <f t="shared" si="145"/>
        <v>0.30722294256730992</v>
      </c>
      <c r="AS228" s="208">
        <f t="shared" si="130"/>
        <v>58739.830436941411</v>
      </c>
      <c r="AT228" s="186">
        <f t="shared" ref="AT228:AU230" si="157">SUM(AT6,AT81,SUMIF($D$105:$D$227,$D228,AT$105:AT$227))</f>
        <v>101681461</v>
      </c>
      <c r="AU228" s="245">
        <f t="shared" si="157"/>
        <v>334</v>
      </c>
      <c r="AV228" s="195">
        <f t="shared" si="131"/>
        <v>1.2737396079627794E-2</v>
      </c>
      <c r="AW228" s="208">
        <f t="shared" si="132"/>
        <v>304435.51197604788</v>
      </c>
      <c r="AX228" s="186">
        <f t="shared" ref="AX228:AZ230" si="158">SUM(AX6,AX81,SUMIF($D$105:$D$227,$D228,AX$105:AX$227))</f>
        <v>7987</v>
      </c>
      <c r="AY228" s="186">
        <f t="shared" si="158"/>
        <v>108610484</v>
      </c>
      <c r="AZ228" s="245">
        <f t="shared" si="158"/>
        <v>2703</v>
      </c>
      <c r="BA228" s="195">
        <f t="shared" si="146"/>
        <v>0.33842494052835859</v>
      </c>
      <c r="BB228" s="208">
        <f t="shared" si="133"/>
        <v>40181.459119496853</v>
      </c>
      <c r="BC228" s="186">
        <f t="shared" ref="BC228:BD230" si="159">SUM(BC6,BC81,SUMIF($D$105:$D$227,$D228,BC$105:BC$227))</f>
        <v>60507838</v>
      </c>
      <c r="BD228" s="245">
        <f t="shared" si="159"/>
        <v>161</v>
      </c>
      <c r="BE228" s="195">
        <f t="shared" si="134"/>
        <v>2.0157756354075372E-2</v>
      </c>
      <c r="BF228" s="204">
        <f t="shared" si="135"/>
        <v>375825.08074534161</v>
      </c>
      <c r="BG228" s="186">
        <f t="shared" ref="BG228:BI230" si="160">SUM(BG6,BG81,SUMIF($D$105:$D$227,$D228,BG$105:BG$227))</f>
        <v>1226</v>
      </c>
      <c r="BH228" s="186">
        <f t="shared" si="160"/>
        <v>17083789</v>
      </c>
      <c r="BI228" s="245">
        <f t="shared" si="160"/>
        <v>443</v>
      </c>
      <c r="BJ228" s="195">
        <f t="shared" si="147"/>
        <v>0.36133768352365414</v>
      </c>
      <c r="BK228" s="208">
        <f t="shared" si="136"/>
        <v>38563.857787810382</v>
      </c>
      <c r="BL228" s="186">
        <f t="shared" ref="BL228:BM230" si="161">SUM(BL6,BL81,SUMIF($D$105:$D$227,$D228,BL$105:BL$227))</f>
        <v>12177869</v>
      </c>
      <c r="BM228" s="245">
        <f t="shared" si="161"/>
        <v>38</v>
      </c>
      <c r="BN228" s="195">
        <f t="shared" si="137"/>
        <v>3.0995106035889071E-2</v>
      </c>
      <c r="BO228" s="208">
        <f t="shared" si="138"/>
        <v>320470.23684210528</v>
      </c>
      <c r="BP228" s="186">
        <f t="shared" si="114"/>
        <v>161103</v>
      </c>
      <c r="BQ228" s="187">
        <f t="shared" si="114"/>
        <v>2401758290</v>
      </c>
      <c r="BR228" s="223">
        <f t="shared" si="114"/>
        <v>39786</v>
      </c>
      <c r="BS228" s="195">
        <f t="shared" si="141"/>
        <v>0.24696001936649226</v>
      </c>
      <c r="BT228" s="187">
        <f t="shared" si="115"/>
        <v>60366.920273463031</v>
      </c>
      <c r="BU228" s="187">
        <f t="shared" si="116"/>
        <v>325285769</v>
      </c>
      <c r="BV228" s="223">
        <f t="shared" si="116"/>
        <v>1174</v>
      </c>
      <c r="BW228" s="195">
        <f t="shared" si="139"/>
        <v>7.2872634277449831E-3</v>
      </c>
      <c r="BX228" s="223">
        <f t="shared" si="117"/>
        <v>277074.76064735948</v>
      </c>
      <c r="BY228" s="69"/>
    </row>
    <row r="229" spans="2:77" ht="13.5" customHeight="1">
      <c r="B229" s="293"/>
      <c r="C229" s="294"/>
      <c r="D229" s="49" t="s">
        <v>326</v>
      </c>
      <c r="E229" s="224">
        <f t="shared" si="148"/>
        <v>1422</v>
      </c>
      <c r="F229" s="224">
        <f t="shared" si="148"/>
        <v>17586984</v>
      </c>
      <c r="G229" s="246">
        <f t="shared" si="148"/>
        <v>366</v>
      </c>
      <c r="H229" s="196">
        <f t="shared" si="118"/>
        <v>0.25738396624472576</v>
      </c>
      <c r="I229" s="212">
        <f t="shared" si="119"/>
        <v>48051.868852459018</v>
      </c>
      <c r="J229" s="224">
        <f t="shared" si="149"/>
        <v>18515340</v>
      </c>
      <c r="K229" s="246">
        <f t="shared" si="149"/>
        <v>31</v>
      </c>
      <c r="L229" s="196">
        <f t="shared" si="120"/>
        <v>2.180028129395218E-2</v>
      </c>
      <c r="M229" s="212">
        <f t="shared" si="121"/>
        <v>597269.03225806449</v>
      </c>
      <c r="N229" s="224">
        <f t="shared" si="150"/>
        <v>3831</v>
      </c>
      <c r="O229" s="224">
        <f t="shared" si="150"/>
        <v>131226075</v>
      </c>
      <c r="P229" s="246">
        <f t="shared" si="150"/>
        <v>1160</v>
      </c>
      <c r="Q229" s="196">
        <f t="shared" si="142"/>
        <v>0.30279300443748369</v>
      </c>
      <c r="R229" s="212">
        <f t="shared" si="122"/>
        <v>113125.92672413793</v>
      </c>
      <c r="S229" s="224">
        <f t="shared" si="151"/>
        <v>65896736</v>
      </c>
      <c r="T229" s="246">
        <f t="shared" si="151"/>
        <v>104</v>
      </c>
      <c r="U229" s="196">
        <f t="shared" si="140"/>
        <v>2.7146959018533021E-2</v>
      </c>
      <c r="V229" s="209">
        <f t="shared" si="123"/>
        <v>633622.4615384615</v>
      </c>
      <c r="W229" s="224">
        <f t="shared" si="152"/>
        <v>446094</v>
      </c>
      <c r="X229" s="224">
        <f t="shared" si="152"/>
        <v>6169557821</v>
      </c>
      <c r="Y229" s="246">
        <f t="shared" si="152"/>
        <v>89435</v>
      </c>
      <c r="Z229" s="196">
        <f t="shared" si="143"/>
        <v>0.20048465121700806</v>
      </c>
      <c r="AA229" s="212">
        <f t="shared" si="124"/>
        <v>68983.706837367921</v>
      </c>
      <c r="AB229" s="224">
        <f t="shared" si="153"/>
        <v>1337691745</v>
      </c>
      <c r="AC229" s="246">
        <f t="shared" si="153"/>
        <v>3587</v>
      </c>
      <c r="AD229" s="196">
        <f t="shared" si="125"/>
        <v>8.0409061767250847E-3</v>
      </c>
      <c r="AE229" s="212">
        <f t="shared" si="126"/>
        <v>372927.72372456093</v>
      </c>
      <c r="AF229" s="224">
        <f t="shared" si="154"/>
        <v>350204</v>
      </c>
      <c r="AG229" s="224">
        <f t="shared" si="154"/>
        <v>6390119395</v>
      </c>
      <c r="AH229" s="246">
        <f t="shared" si="154"/>
        <v>92595</v>
      </c>
      <c r="AI229" s="196">
        <f t="shared" si="144"/>
        <v>0.26440303366038082</v>
      </c>
      <c r="AJ229" s="212">
        <f t="shared" si="127"/>
        <v>69011.495167125657</v>
      </c>
      <c r="AK229" s="224">
        <f t="shared" si="155"/>
        <v>2305313065</v>
      </c>
      <c r="AL229" s="246">
        <f t="shared" si="155"/>
        <v>5766</v>
      </c>
      <c r="AM229" s="196">
        <f t="shared" si="128"/>
        <v>1.6464689152608195E-2</v>
      </c>
      <c r="AN229" s="209">
        <f t="shared" si="129"/>
        <v>399811.49236906</v>
      </c>
      <c r="AO229" s="224">
        <f t="shared" si="156"/>
        <v>220252</v>
      </c>
      <c r="AP229" s="224">
        <f t="shared" si="156"/>
        <v>3864199265</v>
      </c>
      <c r="AQ229" s="246">
        <f t="shared" si="156"/>
        <v>64916</v>
      </c>
      <c r="AR229" s="196">
        <f t="shared" si="145"/>
        <v>0.29473512158799919</v>
      </c>
      <c r="AS229" s="212">
        <f t="shared" si="130"/>
        <v>59526.145557335636</v>
      </c>
      <c r="AT229" s="224">
        <f t="shared" si="157"/>
        <v>2876744150</v>
      </c>
      <c r="AU229" s="246">
        <f t="shared" si="157"/>
        <v>6494</v>
      </c>
      <c r="AV229" s="196">
        <f t="shared" si="131"/>
        <v>2.9484408768138314E-2</v>
      </c>
      <c r="AW229" s="212">
        <f t="shared" si="132"/>
        <v>442984.93224514939</v>
      </c>
      <c r="AX229" s="224">
        <f t="shared" si="158"/>
        <v>105153</v>
      </c>
      <c r="AY229" s="224">
        <f t="shared" si="158"/>
        <v>1597803271</v>
      </c>
      <c r="AZ229" s="246">
        <f t="shared" si="158"/>
        <v>31623</v>
      </c>
      <c r="BA229" s="196">
        <f t="shared" si="146"/>
        <v>0.30073321731191693</v>
      </c>
      <c r="BB229" s="212">
        <f t="shared" si="133"/>
        <v>50526.618948233881</v>
      </c>
      <c r="BC229" s="224">
        <f t="shared" si="159"/>
        <v>2370609543</v>
      </c>
      <c r="BD229" s="246">
        <f t="shared" si="159"/>
        <v>4914</v>
      </c>
      <c r="BE229" s="196">
        <f t="shared" si="134"/>
        <v>4.6731904938518157E-2</v>
      </c>
      <c r="BF229" s="209">
        <f t="shared" si="135"/>
        <v>482419.52442002442</v>
      </c>
      <c r="BG229" s="224">
        <f t="shared" si="160"/>
        <v>34658</v>
      </c>
      <c r="BH229" s="224">
        <f t="shared" si="160"/>
        <v>399156546</v>
      </c>
      <c r="BI229" s="246">
        <f t="shared" si="160"/>
        <v>9298</v>
      </c>
      <c r="BJ229" s="196">
        <f t="shared" si="147"/>
        <v>0.26827860811356685</v>
      </c>
      <c r="BK229" s="212">
        <f t="shared" si="136"/>
        <v>42929.290815229084</v>
      </c>
      <c r="BL229" s="224">
        <f t="shared" si="161"/>
        <v>989605266</v>
      </c>
      <c r="BM229" s="246">
        <f t="shared" si="161"/>
        <v>2307</v>
      </c>
      <c r="BN229" s="196">
        <f t="shared" si="137"/>
        <v>6.6564718102602574E-2</v>
      </c>
      <c r="BO229" s="212">
        <f t="shared" si="138"/>
        <v>428957.63589076721</v>
      </c>
      <c r="BP229" s="224">
        <f t="shared" si="114"/>
        <v>1161614</v>
      </c>
      <c r="BQ229" s="212">
        <f t="shared" si="114"/>
        <v>18569649357</v>
      </c>
      <c r="BR229" s="209">
        <f t="shared" si="114"/>
        <v>289393</v>
      </c>
      <c r="BS229" s="196">
        <f t="shared" si="141"/>
        <v>0.24913008968555819</v>
      </c>
      <c r="BT229" s="212">
        <f t="shared" si="115"/>
        <v>64167.583034143878</v>
      </c>
      <c r="BU229" s="212">
        <f t="shared" si="116"/>
        <v>9964375845</v>
      </c>
      <c r="BV229" s="209">
        <f t="shared" si="116"/>
        <v>23203</v>
      </c>
      <c r="BW229" s="196">
        <f t="shared" si="139"/>
        <v>1.9974793692224782E-2</v>
      </c>
      <c r="BX229" s="209">
        <f t="shared" si="117"/>
        <v>429443.42735853122</v>
      </c>
      <c r="BY229" s="69"/>
    </row>
    <row r="230" spans="2:77" ht="13.5" customHeight="1">
      <c r="B230" s="287"/>
      <c r="C230" s="288"/>
      <c r="D230" s="45" t="s">
        <v>67</v>
      </c>
      <c r="E230" s="185">
        <f>SUM(E8,E83,SUMIF($D$105:$D$227,$D230,E$105:E$227))</f>
        <v>1554</v>
      </c>
      <c r="F230" s="185">
        <f t="shared" si="148"/>
        <v>18193133</v>
      </c>
      <c r="G230" s="247">
        <f t="shared" si="148"/>
        <v>390</v>
      </c>
      <c r="H230" s="234">
        <f t="shared" si="118"/>
        <v>0.25096525096525096</v>
      </c>
      <c r="I230" s="183">
        <f t="shared" si="119"/>
        <v>46649.058974358974</v>
      </c>
      <c r="J230" s="185">
        <f t="shared" si="149"/>
        <v>18522291</v>
      </c>
      <c r="K230" s="247">
        <f t="shared" si="149"/>
        <v>33</v>
      </c>
      <c r="L230" s="234">
        <f t="shared" si="120"/>
        <v>2.1235521235521235E-2</v>
      </c>
      <c r="M230" s="183">
        <f t="shared" si="121"/>
        <v>561281.54545454541</v>
      </c>
      <c r="N230" s="185">
        <f t="shared" si="150"/>
        <v>4155</v>
      </c>
      <c r="O230" s="185">
        <f t="shared" si="150"/>
        <v>136976767</v>
      </c>
      <c r="P230" s="247">
        <f t="shared" si="150"/>
        <v>1254</v>
      </c>
      <c r="Q230" s="234">
        <f t="shared" si="142"/>
        <v>0.30180505415162456</v>
      </c>
      <c r="R230" s="183">
        <f t="shared" si="122"/>
        <v>109231.87161084529</v>
      </c>
      <c r="S230" s="185">
        <f t="shared" si="151"/>
        <v>67332238</v>
      </c>
      <c r="T230" s="247">
        <f t="shared" si="151"/>
        <v>105</v>
      </c>
      <c r="U230" s="234">
        <f t="shared" si="140"/>
        <v>2.5270758122743681E-2</v>
      </c>
      <c r="V230" s="189">
        <f t="shared" si="123"/>
        <v>641259.40952380956</v>
      </c>
      <c r="W230" s="185">
        <f t="shared" si="152"/>
        <v>517689</v>
      </c>
      <c r="X230" s="185">
        <f t="shared" si="152"/>
        <v>7053640920</v>
      </c>
      <c r="Y230" s="247">
        <f t="shared" si="152"/>
        <v>103693</v>
      </c>
      <c r="Z230" s="234">
        <f t="shared" si="143"/>
        <v>0.20029979389169947</v>
      </c>
      <c r="AA230" s="183">
        <f t="shared" si="124"/>
        <v>68024.272805300265</v>
      </c>
      <c r="AB230" s="185">
        <f t="shared" si="153"/>
        <v>1406609286</v>
      </c>
      <c r="AC230" s="247">
        <f t="shared" si="153"/>
        <v>3846</v>
      </c>
      <c r="AD230" s="234">
        <f t="shared" si="125"/>
        <v>7.4291707955934936E-3</v>
      </c>
      <c r="AE230" s="183">
        <f t="shared" si="126"/>
        <v>365733.04368174728</v>
      </c>
      <c r="AF230" s="185">
        <f t="shared" si="154"/>
        <v>403821</v>
      </c>
      <c r="AG230" s="185">
        <f t="shared" si="154"/>
        <v>7302535398</v>
      </c>
      <c r="AH230" s="247">
        <f t="shared" si="154"/>
        <v>106803</v>
      </c>
      <c r="AI230" s="234">
        <f t="shared" si="144"/>
        <v>0.26448104481936302</v>
      </c>
      <c r="AJ230" s="183">
        <f t="shared" si="127"/>
        <v>68373.87899216314</v>
      </c>
      <c r="AK230" s="185">
        <f t="shared" si="155"/>
        <v>2385871672</v>
      </c>
      <c r="AL230" s="247">
        <f t="shared" si="155"/>
        <v>6145</v>
      </c>
      <c r="AM230" s="234">
        <f t="shared" si="128"/>
        <v>1.5217138286518037E-2</v>
      </c>
      <c r="AN230" s="189">
        <f t="shared" si="129"/>
        <v>388262.2737184703</v>
      </c>
      <c r="AO230" s="185">
        <f t="shared" si="156"/>
        <v>246474</v>
      </c>
      <c r="AP230" s="185">
        <f t="shared" si="156"/>
        <v>4337407339</v>
      </c>
      <c r="AQ230" s="247">
        <f t="shared" si="156"/>
        <v>72972</v>
      </c>
      <c r="AR230" s="234">
        <f t="shared" si="145"/>
        <v>0.29606368217337325</v>
      </c>
      <c r="AS230" s="183">
        <f t="shared" si="130"/>
        <v>59439.337540426466</v>
      </c>
      <c r="AT230" s="185">
        <f t="shared" si="157"/>
        <v>2978425611</v>
      </c>
      <c r="AU230" s="247">
        <f t="shared" si="157"/>
        <v>6828</v>
      </c>
      <c r="AV230" s="234">
        <f t="shared" si="131"/>
        <v>2.7702719150904356E-2</v>
      </c>
      <c r="AW230" s="183">
        <f t="shared" si="132"/>
        <v>436207.61731107207</v>
      </c>
      <c r="AX230" s="185">
        <f t="shared" si="158"/>
        <v>113140</v>
      </c>
      <c r="AY230" s="185">
        <f t="shared" si="158"/>
        <v>1706413755</v>
      </c>
      <c r="AZ230" s="247">
        <f t="shared" si="158"/>
        <v>34326</v>
      </c>
      <c r="BA230" s="234">
        <f t="shared" si="146"/>
        <v>0.30339402510164398</v>
      </c>
      <c r="BB230" s="183">
        <f t="shared" si="133"/>
        <v>49711.989599720328</v>
      </c>
      <c r="BC230" s="185">
        <f t="shared" si="159"/>
        <v>2431117381</v>
      </c>
      <c r="BD230" s="247">
        <f>SUM(BD8,BD83,SUMIF($D$105:$D$227,$D230,BD$105:BD$227))</f>
        <v>5075</v>
      </c>
      <c r="BE230" s="234">
        <f t="shared" si="134"/>
        <v>4.4855930705320839E-2</v>
      </c>
      <c r="BF230" s="189">
        <f t="shared" si="135"/>
        <v>479037.90758620691</v>
      </c>
      <c r="BG230" s="185">
        <f t="shared" si="160"/>
        <v>35884</v>
      </c>
      <c r="BH230" s="185">
        <f t="shared" si="160"/>
        <v>416240335</v>
      </c>
      <c r="BI230" s="247">
        <f t="shared" si="160"/>
        <v>9741</v>
      </c>
      <c r="BJ230" s="234">
        <f t="shared" si="147"/>
        <v>0.27145803143462266</v>
      </c>
      <c r="BK230" s="183">
        <f t="shared" si="136"/>
        <v>42730.760188892309</v>
      </c>
      <c r="BL230" s="185">
        <f t="shared" si="161"/>
        <v>1001783135</v>
      </c>
      <c r="BM230" s="247">
        <f t="shared" si="161"/>
        <v>2345</v>
      </c>
      <c r="BN230" s="234">
        <f t="shared" si="137"/>
        <v>6.5349459369078142E-2</v>
      </c>
      <c r="BO230" s="183">
        <f t="shared" si="138"/>
        <v>427199.63113006396</v>
      </c>
      <c r="BP230" s="185">
        <f t="shared" si="114"/>
        <v>1322717</v>
      </c>
      <c r="BQ230" s="183">
        <f t="shared" si="114"/>
        <v>20971407647</v>
      </c>
      <c r="BR230" s="189">
        <f t="shared" si="114"/>
        <v>329179</v>
      </c>
      <c r="BS230" s="234">
        <f t="shared" si="141"/>
        <v>0.24886578156930017</v>
      </c>
      <c r="BT230" s="183">
        <f t="shared" si="115"/>
        <v>63708.218467763742</v>
      </c>
      <c r="BU230" s="183">
        <f t="shared" si="116"/>
        <v>10289661614</v>
      </c>
      <c r="BV230" s="189">
        <f t="shared" si="116"/>
        <v>24377</v>
      </c>
      <c r="BW230" s="234">
        <f t="shared" si="139"/>
        <v>1.8429490208411926E-2</v>
      </c>
      <c r="BX230" s="189">
        <f t="shared" si="117"/>
        <v>422105.32936784672</v>
      </c>
      <c r="BY230" s="69"/>
    </row>
    <row r="231" spans="2:77">
      <c r="B231" s="4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sheetData>
  <mergeCells count="190">
    <mergeCell ref="B225:B227"/>
    <mergeCell ref="C225:C227"/>
    <mergeCell ref="B228:C230"/>
    <mergeCell ref="B216:B218"/>
    <mergeCell ref="C216:C218"/>
    <mergeCell ref="B219:B221"/>
    <mergeCell ref="C219:C221"/>
    <mergeCell ref="B222:B224"/>
    <mergeCell ref="C222:C224"/>
    <mergeCell ref="B207:B209"/>
    <mergeCell ref="C207:C209"/>
    <mergeCell ref="B210:B212"/>
    <mergeCell ref="C210:C212"/>
    <mergeCell ref="B213:B215"/>
    <mergeCell ref="C213:C215"/>
    <mergeCell ref="B198:B200"/>
    <mergeCell ref="C198:C200"/>
    <mergeCell ref="B201:B203"/>
    <mergeCell ref="C201:C203"/>
    <mergeCell ref="B204:B206"/>
    <mergeCell ref="C204:C206"/>
    <mergeCell ref="B189:B191"/>
    <mergeCell ref="C189:C191"/>
    <mergeCell ref="B192:B194"/>
    <mergeCell ref="C192:C194"/>
    <mergeCell ref="B195:B197"/>
    <mergeCell ref="C195:C197"/>
    <mergeCell ref="B180:B182"/>
    <mergeCell ref="C180:C182"/>
    <mergeCell ref="B183:B185"/>
    <mergeCell ref="C183:C185"/>
    <mergeCell ref="B186:B188"/>
    <mergeCell ref="C186:C188"/>
    <mergeCell ref="B171:B173"/>
    <mergeCell ref="C171:C173"/>
    <mergeCell ref="B174:B176"/>
    <mergeCell ref="C174:C176"/>
    <mergeCell ref="B177:B179"/>
    <mergeCell ref="C177:C179"/>
    <mergeCell ref="B162:B164"/>
    <mergeCell ref="C162:C164"/>
    <mergeCell ref="B165:B167"/>
    <mergeCell ref="C165:C167"/>
    <mergeCell ref="B168:B170"/>
    <mergeCell ref="C168:C170"/>
    <mergeCell ref="B153:B155"/>
    <mergeCell ref="C153:C155"/>
    <mergeCell ref="B156:B158"/>
    <mergeCell ref="C156:C158"/>
    <mergeCell ref="B159:B161"/>
    <mergeCell ref="C159:C161"/>
    <mergeCell ref="B144:B146"/>
    <mergeCell ref="C144:C146"/>
    <mergeCell ref="B147:B149"/>
    <mergeCell ref="C147:C149"/>
    <mergeCell ref="B150:B152"/>
    <mergeCell ref="C150:C152"/>
    <mergeCell ref="B135:B137"/>
    <mergeCell ref="C135:C137"/>
    <mergeCell ref="B138:B140"/>
    <mergeCell ref="C138:C140"/>
    <mergeCell ref="B141:B143"/>
    <mergeCell ref="C141:C143"/>
    <mergeCell ref="B126:B128"/>
    <mergeCell ref="C126:C128"/>
    <mergeCell ref="B129:B131"/>
    <mergeCell ref="C129:C131"/>
    <mergeCell ref="B132:B134"/>
    <mergeCell ref="C132:C134"/>
    <mergeCell ref="B117:B119"/>
    <mergeCell ref="C117:C119"/>
    <mergeCell ref="B120:B122"/>
    <mergeCell ref="C120:C122"/>
    <mergeCell ref="B123:B125"/>
    <mergeCell ref="C123:C125"/>
    <mergeCell ref="B108:B110"/>
    <mergeCell ref="C108:C110"/>
    <mergeCell ref="B111:B113"/>
    <mergeCell ref="C111:C113"/>
    <mergeCell ref="B114:B116"/>
    <mergeCell ref="C114:C116"/>
    <mergeCell ref="B99:B101"/>
    <mergeCell ref="C99:C101"/>
    <mergeCell ref="B102:B104"/>
    <mergeCell ref="C102:C104"/>
    <mergeCell ref="B105:B107"/>
    <mergeCell ref="C105:C107"/>
    <mergeCell ref="B90:B92"/>
    <mergeCell ref="C90:C92"/>
    <mergeCell ref="B93:B95"/>
    <mergeCell ref="C93:C95"/>
    <mergeCell ref="B96:B98"/>
    <mergeCell ref="C96:C98"/>
    <mergeCell ref="B81:B83"/>
    <mergeCell ref="C81:C83"/>
    <mergeCell ref="B84:B86"/>
    <mergeCell ref="C84:C86"/>
    <mergeCell ref="B87:B89"/>
    <mergeCell ref="C87:C89"/>
    <mergeCell ref="B72:B74"/>
    <mergeCell ref="C72:C74"/>
    <mergeCell ref="B75:B77"/>
    <mergeCell ref="C75:C77"/>
    <mergeCell ref="B78:B80"/>
    <mergeCell ref="C78:C80"/>
    <mergeCell ref="B63:B65"/>
    <mergeCell ref="C63:C65"/>
    <mergeCell ref="B66:B68"/>
    <mergeCell ref="C66:C68"/>
    <mergeCell ref="B69:B71"/>
    <mergeCell ref="C69:C71"/>
    <mergeCell ref="B54:B56"/>
    <mergeCell ref="C54:C56"/>
    <mergeCell ref="B57:B59"/>
    <mergeCell ref="C57:C59"/>
    <mergeCell ref="B60:B62"/>
    <mergeCell ref="C60:C62"/>
    <mergeCell ref="B45:B47"/>
    <mergeCell ref="C45:C47"/>
    <mergeCell ref="B48:B50"/>
    <mergeCell ref="C48:C50"/>
    <mergeCell ref="B51:B53"/>
    <mergeCell ref="C51:C53"/>
    <mergeCell ref="B36:B38"/>
    <mergeCell ref="C36:C38"/>
    <mergeCell ref="B39:B41"/>
    <mergeCell ref="C39:C41"/>
    <mergeCell ref="B42:B44"/>
    <mergeCell ref="C42:C44"/>
    <mergeCell ref="B27:B29"/>
    <mergeCell ref="C27:C29"/>
    <mergeCell ref="B30:B32"/>
    <mergeCell ref="C30:C32"/>
    <mergeCell ref="B33:B35"/>
    <mergeCell ref="C33:C35"/>
    <mergeCell ref="B18:B20"/>
    <mergeCell ref="C18:C20"/>
    <mergeCell ref="B21:B23"/>
    <mergeCell ref="C21:C23"/>
    <mergeCell ref="B24:B26"/>
    <mergeCell ref="C24:C26"/>
    <mergeCell ref="B9:B11"/>
    <mergeCell ref="C9:C11"/>
    <mergeCell ref="B12:B14"/>
    <mergeCell ref="C12:C14"/>
    <mergeCell ref="B15:B17"/>
    <mergeCell ref="C15:C17"/>
    <mergeCell ref="BH4:BK4"/>
    <mergeCell ref="BL4:BO4"/>
    <mergeCell ref="BP4:BP5"/>
    <mergeCell ref="BQ4:BT4"/>
    <mergeCell ref="BU4:BX4"/>
    <mergeCell ref="B6:B8"/>
    <mergeCell ref="C6:C8"/>
    <mergeCell ref="AP4:AS4"/>
    <mergeCell ref="AT4:AW4"/>
    <mergeCell ref="AX4:AX5"/>
    <mergeCell ref="AY4:BB4"/>
    <mergeCell ref="BC4:BF4"/>
    <mergeCell ref="BG4:BG5"/>
    <mergeCell ref="B3:B5"/>
    <mergeCell ref="C3:C5"/>
    <mergeCell ref="D3:D5"/>
    <mergeCell ref="W4:W5"/>
    <mergeCell ref="X4:AA4"/>
    <mergeCell ref="AB4:AE4"/>
    <mergeCell ref="CB3:CC3"/>
    <mergeCell ref="CD3:CE3"/>
    <mergeCell ref="CG3:CG5"/>
    <mergeCell ref="CH3:CI3"/>
    <mergeCell ref="CJ3:CK3"/>
    <mergeCell ref="E4:E5"/>
    <mergeCell ref="F4:I4"/>
    <mergeCell ref="J4:M4"/>
    <mergeCell ref="N4:N5"/>
    <mergeCell ref="O4:R4"/>
    <mergeCell ref="AF3:AN3"/>
    <mergeCell ref="AO3:AW3"/>
    <mergeCell ref="AX3:BF3"/>
    <mergeCell ref="BG3:BO3"/>
    <mergeCell ref="BP3:BX3"/>
    <mergeCell ref="CA3:CA5"/>
    <mergeCell ref="AF4:AF5"/>
    <mergeCell ref="AG4:AJ4"/>
    <mergeCell ref="AK4:AN4"/>
    <mergeCell ref="AO4:AO5"/>
    <mergeCell ref="E3:M3"/>
    <mergeCell ref="N3:V3"/>
    <mergeCell ref="W3:AE3"/>
    <mergeCell ref="S4:V4"/>
  </mergeCells>
  <phoneticPr fontId="3"/>
  <pageMargins left="0.70866141732283472" right="0.19685039370078741" top="0.59055118110236227" bottom="0.59055118110236227" header="0.31496062992125984" footer="0.31496062992125984"/>
  <pageSetup paperSize="8" scale="70" fitToHeight="0" pageOrder="overThenDown" orientation="landscape" r:id="rId1"/>
  <headerFooter>
    <oddHeader>&amp;R&amp;"ＭＳ 明朝,標準"&amp;12医科･歯科健診受診傾向</oddHeader>
  </headerFooter>
  <rowBreaks count="3" manualBreakCount="3">
    <brk id="65" max="43" man="1"/>
    <brk id="125" max="43" man="1"/>
    <brk id="185" max="43" man="1"/>
  </rowBreaks>
  <colBreaks count="3" manualBreakCount="3">
    <brk id="22" max="229" man="1"/>
    <brk id="40" max="229" man="1"/>
    <brk id="58" max="229" man="1"/>
  </colBreaks>
  <ignoredErrors>
    <ignoredError sqref="CB6:CE80" emptyCellReferenc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83522-159D-4B89-A286-12F9D17305A2}">
  <dimension ref="B1:J3"/>
  <sheetViews>
    <sheetView showGridLines="0" zoomScaleNormal="100" zoomScaleSheetLayoutView="100" workbookViewId="0"/>
  </sheetViews>
  <sheetFormatPr defaultColWidth="9" defaultRowHeight="13.5"/>
  <cols>
    <col min="1" max="1" width="4.625" style="1" customWidth="1"/>
    <col min="2" max="9" width="15.375" style="1" customWidth="1"/>
    <col min="10" max="10" width="20.625" style="1" customWidth="1"/>
    <col min="11" max="11" width="6.5" style="1" customWidth="1"/>
    <col min="12" max="12" width="20.625" style="1" customWidth="1"/>
    <col min="13" max="13" width="5.625" style="1" customWidth="1"/>
    <col min="14" max="16384" width="9" style="1"/>
  </cols>
  <sheetData>
    <row r="1" spans="2:10" ht="16.5" customHeight="1">
      <c r="B1" s="1" t="s">
        <v>322</v>
      </c>
    </row>
    <row r="2" spans="2:10" ht="16.5" customHeight="1">
      <c r="B2" s="1" t="s">
        <v>263</v>
      </c>
    </row>
    <row r="3" spans="2:10" ht="16.5" customHeight="1">
      <c r="B3" s="1" t="s">
        <v>330</v>
      </c>
      <c r="J3" s="1" t="s">
        <v>331</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8F7D9-C80D-4BDC-B170-B3E6A80FA13C}">
  <dimension ref="B1:J3"/>
  <sheetViews>
    <sheetView showGridLines="0" zoomScaleNormal="100" zoomScaleSheetLayoutView="100" workbookViewId="0"/>
  </sheetViews>
  <sheetFormatPr defaultColWidth="9" defaultRowHeight="13.5"/>
  <cols>
    <col min="1" max="1" width="4.625" style="1" customWidth="1"/>
    <col min="2" max="9" width="15.375" style="1" customWidth="1"/>
    <col min="10" max="10" width="20.625" style="1" customWidth="1"/>
    <col min="11" max="11" width="6.5" style="1" customWidth="1"/>
    <col min="12" max="12" width="20.625" style="1" customWidth="1"/>
    <col min="13" max="13" width="5.625" style="1" customWidth="1"/>
    <col min="14" max="16384" width="9" style="1"/>
  </cols>
  <sheetData>
    <row r="1" spans="2:10" ht="16.5" customHeight="1">
      <c r="B1" s="1" t="s">
        <v>324</v>
      </c>
    </row>
    <row r="2" spans="2:10" ht="16.5" customHeight="1">
      <c r="B2" s="1" t="s">
        <v>263</v>
      </c>
    </row>
    <row r="3" spans="2:10" ht="16.5" customHeight="1">
      <c r="B3" s="1" t="s">
        <v>330</v>
      </c>
      <c r="J3" s="1" t="s">
        <v>331</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J50"/>
  <sheetViews>
    <sheetView showGridLines="0" zoomScaleNormal="100" zoomScaleSheetLayoutView="100" workbookViewId="0"/>
  </sheetViews>
  <sheetFormatPr defaultColWidth="9" defaultRowHeight="13.5"/>
  <cols>
    <col min="1" max="1" width="4.625" style="30" customWidth="1"/>
    <col min="2" max="2" width="6.125" style="30" customWidth="1"/>
    <col min="3" max="6" width="16.625" style="30" customWidth="1"/>
    <col min="7" max="8" width="17.125" style="30" customWidth="1"/>
    <col min="9" max="9" width="9" style="30"/>
    <col min="10" max="10" width="17.875" style="30" customWidth="1"/>
    <col min="11" max="16384" width="9" style="30"/>
  </cols>
  <sheetData>
    <row r="1" spans="1:7" ht="16.5" customHeight="1">
      <c r="B1" s="1" t="s">
        <v>267</v>
      </c>
    </row>
    <row r="2" spans="1:7" ht="16.5" customHeight="1">
      <c r="B2" s="1" t="s">
        <v>157</v>
      </c>
    </row>
    <row r="3" spans="1:7" ht="18" customHeight="1">
      <c r="A3" s="1"/>
      <c r="B3" s="326" t="s">
        <v>127</v>
      </c>
      <c r="C3" s="326"/>
      <c r="D3" s="331" t="s">
        <v>146</v>
      </c>
      <c r="E3" s="324" t="s">
        <v>126</v>
      </c>
      <c r="F3" s="325"/>
    </row>
    <row r="4" spans="1:7" ht="42" customHeight="1">
      <c r="B4" s="326"/>
      <c r="C4" s="326"/>
      <c r="D4" s="332"/>
      <c r="E4" s="41" t="s">
        <v>142</v>
      </c>
      <c r="F4" s="80" t="s">
        <v>143</v>
      </c>
    </row>
    <row r="5" spans="1:7" ht="35.450000000000003" customHeight="1">
      <c r="B5" s="327" t="s">
        <v>193</v>
      </c>
      <c r="C5" s="328"/>
      <c r="D5" s="190">
        <v>1136321</v>
      </c>
      <c r="E5" s="248">
        <v>271556</v>
      </c>
      <c r="F5" s="249">
        <v>0.23897824646380733</v>
      </c>
    </row>
    <row r="6" spans="1:7" ht="35.450000000000003" customHeight="1" thickBot="1">
      <c r="B6" s="358" t="s">
        <v>198</v>
      </c>
      <c r="C6" s="359"/>
      <c r="D6" s="192">
        <v>8669</v>
      </c>
      <c r="E6" s="248">
        <v>894</v>
      </c>
      <c r="F6" s="249">
        <v>0.10312608143961241</v>
      </c>
    </row>
    <row r="7" spans="1:7" ht="35.450000000000003" customHeight="1" thickTop="1">
      <c r="B7" s="323" t="s">
        <v>67</v>
      </c>
      <c r="C7" s="323"/>
      <c r="D7" s="250">
        <v>1144990</v>
      </c>
      <c r="E7" s="251">
        <v>272450</v>
      </c>
      <c r="F7" s="252">
        <v>0.23794967641638792</v>
      </c>
    </row>
    <row r="8" spans="1:7" ht="13.5" customHeight="1">
      <c r="B8" s="111" t="s">
        <v>296</v>
      </c>
      <c r="C8" s="33"/>
      <c r="D8" s="33"/>
      <c r="E8" s="32"/>
      <c r="F8" s="31"/>
    </row>
    <row r="9" spans="1:7" ht="13.5" customHeight="1">
      <c r="B9" s="5" t="s">
        <v>285</v>
      </c>
      <c r="C9" s="33"/>
      <c r="D9" s="33"/>
      <c r="E9" s="32"/>
      <c r="F9" s="31"/>
    </row>
    <row r="10" spans="1:7" ht="13.5" customHeight="1">
      <c r="B10" s="6" t="s">
        <v>349</v>
      </c>
      <c r="C10" s="33"/>
      <c r="D10" s="33"/>
      <c r="E10" s="32"/>
      <c r="F10" s="31"/>
    </row>
    <row r="11" spans="1:7">
      <c r="B11" s="35" t="s">
        <v>195</v>
      </c>
    </row>
    <row r="12" spans="1:7">
      <c r="B12" s="35" t="s">
        <v>196</v>
      </c>
    </row>
    <row r="13" spans="1:7">
      <c r="B13" s="86" t="s">
        <v>197</v>
      </c>
      <c r="C13" s="109"/>
      <c r="D13" s="109"/>
      <c r="E13" s="109"/>
      <c r="F13" s="109"/>
      <c r="G13" s="109"/>
    </row>
    <row r="14" spans="1:7">
      <c r="B14" s="86"/>
      <c r="C14" s="109"/>
      <c r="D14" s="109"/>
      <c r="E14" s="109"/>
      <c r="F14" s="109"/>
      <c r="G14" s="109"/>
    </row>
    <row r="15" spans="1:7">
      <c r="B15" s="34"/>
      <c r="C15" s="36"/>
      <c r="D15" s="36"/>
    </row>
    <row r="16" spans="1:7" ht="16.5" customHeight="1">
      <c r="B16" s="1" t="s">
        <v>267</v>
      </c>
    </row>
    <row r="17" spans="2:10" ht="16.5" customHeight="1">
      <c r="B17" s="1" t="s">
        <v>157</v>
      </c>
    </row>
    <row r="18" spans="2:10">
      <c r="J18" s="79" t="s">
        <v>207</v>
      </c>
    </row>
    <row r="19" spans="2:10">
      <c r="J19" s="79" t="s">
        <v>208</v>
      </c>
    </row>
    <row r="47" spans="2:6" ht="16.5" customHeight="1"/>
    <row r="48" spans="2:6" ht="13.5" customHeight="1">
      <c r="B48" s="111" t="s">
        <v>296</v>
      </c>
      <c r="C48" s="33"/>
      <c r="D48" s="33"/>
      <c r="E48" s="32"/>
      <c r="F48" s="31"/>
    </row>
    <row r="49" spans="2:2">
      <c r="B49" s="5" t="s">
        <v>285</v>
      </c>
    </row>
    <row r="50" spans="2:2">
      <c r="B50" s="6" t="s">
        <v>349</v>
      </c>
    </row>
  </sheetData>
  <mergeCells count="6">
    <mergeCell ref="E3:F3"/>
    <mergeCell ref="B5:C5"/>
    <mergeCell ref="B6:C6"/>
    <mergeCell ref="B7:C7"/>
    <mergeCell ref="B3:C4"/>
    <mergeCell ref="D3:D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D21"/>
  <sheetViews>
    <sheetView showGridLines="0" zoomScaleNormal="100" zoomScaleSheetLayoutView="100" workbookViewId="0"/>
  </sheetViews>
  <sheetFormatPr defaultColWidth="9" defaultRowHeight="13.5"/>
  <cols>
    <col min="1" max="1" width="4.625" style="1" customWidth="1"/>
    <col min="2" max="5" width="14.875" style="1" customWidth="1"/>
    <col min="6" max="7" width="9" style="1"/>
    <col min="8" max="9" width="14.875" style="1" customWidth="1"/>
    <col min="10" max="10" width="8.375" style="1" customWidth="1"/>
    <col min="11" max="16384" width="9" style="1"/>
  </cols>
  <sheetData>
    <row r="1" spans="2:4" ht="16.5" customHeight="1">
      <c r="B1" s="1" t="s">
        <v>236</v>
      </c>
    </row>
    <row r="2" spans="2:4" ht="16.5" customHeight="1">
      <c r="B2" s="1" t="s">
        <v>237</v>
      </c>
    </row>
    <row r="3" spans="2:4">
      <c r="B3" s="7"/>
      <c r="C3" s="7"/>
      <c r="D3" s="7"/>
    </row>
    <row r="4" spans="2:4">
      <c r="B4" s="7"/>
      <c r="C4" s="7"/>
      <c r="D4" s="7"/>
    </row>
    <row r="5" spans="2:4">
      <c r="B5" s="7"/>
      <c r="C5" s="7"/>
      <c r="D5" s="7"/>
    </row>
    <row r="6" spans="2:4">
      <c r="B6" s="7"/>
      <c r="C6" s="7"/>
      <c r="D6" s="7"/>
    </row>
    <row r="7" spans="2:4">
      <c r="B7" s="7"/>
      <c r="C7" s="7"/>
      <c r="D7" s="7"/>
    </row>
    <row r="8" spans="2:4">
      <c r="B8" s="7"/>
      <c r="C8" s="7"/>
      <c r="D8" s="7"/>
    </row>
    <row r="9" spans="2:4">
      <c r="B9" s="7"/>
      <c r="C9" s="7"/>
      <c r="D9" s="7"/>
    </row>
    <row r="10" spans="2:4">
      <c r="B10" s="7"/>
      <c r="C10" s="7"/>
      <c r="D10" s="7"/>
    </row>
    <row r="11" spans="2:4">
      <c r="B11" s="7"/>
      <c r="C11" s="7"/>
      <c r="D11" s="7"/>
    </row>
    <row r="12" spans="2:4">
      <c r="B12" s="7"/>
      <c r="C12" s="7"/>
      <c r="D12" s="7"/>
    </row>
    <row r="13" spans="2:4">
      <c r="B13" s="7"/>
      <c r="C13" s="7"/>
      <c r="D13" s="7"/>
    </row>
    <row r="14" spans="2:4">
      <c r="B14" s="7"/>
      <c r="C14" s="7"/>
      <c r="D14" s="7"/>
    </row>
    <row r="15" spans="2:4">
      <c r="B15" s="7"/>
      <c r="C15" s="7"/>
      <c r="D15" s="7"/>
    </row>
    <row r="16" spans="2:4">
      <c r="B16" s="7"/>
      <c r="C16" s="7"/>
      <c r="D16" s="7"/>
    </row>
    <row r="17" spans="2:4">
      <c r="B17" s="7"/>
      <c r="C17" s="7"/>
      <c r="D17" s="7"/>
    </row>
    <row r="18" spans="2:4">
      <c r="B18" s="7"/>
      <c r="C18" s="7"/>
      <c r="D18" s="7"/>
    </row>
    <row r="19" spans="2:4">
      <c r="B19" s="7"/>
      <c r="C19" s="7"/>
      <c r="D19" s="7"/>
    </row>
    <row r="20" spans="2:4">
      <c r="B20" s="7"/>
      <c r="C20" s="7"/>
      <c r="D20" s="7"/>
    </row>
    <row r="21" spans="2:4">
      <c r="B21" s="7"/>
      <c r="C21" s="7"/>
      <c r="D21" s="7"/>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04208-C7F3-461A-9347-6AB066A93B54}">
  <sheetPr codeName="Sheet13"/>
  <dimension ref="B1:K20"/>
  <sheetViews>
    <sheetView showGridLines="0" zoomScaleNormal="100" zoomScaleSheetLayoutView="100" workbookViewId="0"/>
  </sheetViews>
  <sheetFormatPr defaultColWidth="9" defaultRowHeight="13.5"/>
  <cols>
    <col min="1" max="1" width="4.625" style="1" customWidth="1"/>
    <col min="2" max="3" width="16.625" style="1" customWidth="1"/>
    <col min="4" max="11" width="11.625" style="1" customWidth="1"/>
    <col min="12" max="16384" width="9" style="1"/>
  </cols>
  <sheetData>
    <row r="1" spans="2:11" ht="16.5" customHeight="1">
      <c r="B1" s="1" t="s">
        <v>234</v>
      </c>
    </row>
    <row r="2" spans="2:11" ht="16.5" customHeight="1">
      <c r="B2" s="1" t="s">
        <v>244</v>
      </c>
      <c r="C2" s="2"/>
      <c r="D2" s="2" t="s">
        <v>289</v>
      </c>
    </row>
    <row r="3" spans="2:11" ht="16.5" customHeight="1">
      <c r="B3" s="290" t="s">
        <v>230</v>
      </c>
      <c r="C3" s="266" t="s">
        <v>160</v>
      </c>
      <c r="D3" s="266" t="s">
        <v>66</v>
      </c>
      <c r="E3" s="290" t="s">
        <v>120</v>
      </c>
      <c r="F3" s="290"/>
      <c r="G3" s="290" t="s">
        <v>118</v>
      </c>
      <c r="H3" s="290"/>
      <c r="I3" s="290" t="s">
        <v>119</v>
      </c>
      <c r="J3" s="290"/>
      <c r="K3" s="77"/>
    </row>
    <row r="4" spans="2:11" ht="16.5" customHeight="1">
      <c r="B4" s="290"/>
      <c r="C4" s="267"/>
      <c r="D4" s="267"/>
      <c r="E4" s="290"/>
      <c r="F4" s="290"/>
      <c r="G4" s="290"/>
      <c r="H4" s="290"/>
      <c r="I4" s="290"/>
      <c r="J4" s="290"/>
      <c r="K4" s="77"/>
    </row>
    <row r="5" spans="2:11" ht="27" customHeight="1">
      <c r="B5" s="290"/>
      <c r="C5" s="268"/>
      <c r="D5" s="268"/>
      <c r="E5" s="58" t="s">
        <v>65</v>
      </c>
      <c r="F5" s="83" t="s">
        <v>117</v>
      </c>
      <c r="G5" s="58" t="s">
        <v>65</v>
      </c>
      <c r="H5" s="83" t="s">
        <v>117</v>
      </c>
      <c r="I5" s="58" t="s">
        <v>65</v>
      </c>
      <c r="J5" s="83" t="s">
        <v>117</v>
      </c>
      <c r="K5" s="67"/>
    </row>
    <row r="6" spans="2:11" ht="14.25" customHeight="1">
      <c r="B6" s="262" t="s">
        <v>231</v>
      </c>
      <c r="C6" s="91" t="s">
        <v>138</v>
      </c>
      <c r="D6" s="93">
        <v>309658</v>
      </c>
      <c r="E6" s="94">
        <v>15084</v>
      </c>
      <c r="F6" s="194">
        <f t="shared" ref="F6:F15" si="0">IFERROR(E6/D6,"-")</f>
        <v>4.8711804636082386E-2</v>
      </c>
      <c r="G6" s="94">
        <v>55097</v>
      </c>
      <c r="H6" s="194">
        <f t="shared" ref="H6:H13" si="1">IFERROR(G6/D6,"-")</f>
        <v>0.17792855343637173</v>
      </c>
      <c r="I6" s="94">
        <v>21285</v>
      </c>
      <c r="J6" s="88">
        <f t="shared" ref="J6:J13" si="2">IFERROR(I6/D6,"-")</f>
        <v>6.8737122890414587E-2</v>
      </c>
    </row>
    <row r="7" spans="2:11" ht="14.25" customHeight="1">
      <c r="B7" s="263"/>
      <c r="C7" s="122" t="s">
        <v>271</v>
      </c>
      <c r="D7" s="142">
        <v>150150</v>
      </c>
      <c r="E7" s="143">
        <v>10278</v>
      </c>
      <c r="F7" s="195">
        <f t="shared" si="0"/>
        <v>6.8451548451548452E-2</v>
      </c>
      <c r="G7" s="143">
        <v>31913</v>
      </c>
      <c r="H7" s="195">
        <f>IFERROR(G7/D7,"-")</f>
        <v>0.21254079254079253</v>
      </c>
      <c r="I7" s="143">
        <v>11047</v>
      </c>
      <c r="J7" s="144">
        <f>IFERROR(I7/D7,"-")</f>
        <v>7.3573093573093579E-2</v>
      </c>
    </row>
    <row r="8" spans="2:11" ht="14.25" customHeight="1">
      <c r="B8" s="263"/>
      <c r="C8" s="92" t="s">
        <v>156</v>
      </c>
      <c r="D8" s="116">
        <v>57314</v>
      </c>
      <c r="E8" s="117">
        <v>3253</v>
      </c>
      <c r="F8" s="196">
        <f t="shared" si="0"/>
        <v>5.6757511253794884E-2</v>
      </c>
      <c r="G8" s="117">
        <v>10636</v>
      </c>
      <c r="H8" s="196">
        <f t="shared" si="1"/>
        <v>0.1855742052552605</v>
      </c>
      <c r="I8" s="117">
        <v>4354</v>
      </c>
      <c r="J8" s="118">
        <f t="shared" si="2"/>
        <v>7.5967477405171513E-2</v>
      </c>
    </row>
    <row r="9" spans="2:11" ht="14.25" customHeight="1">
      <c r="B9" s="263"/>
      <c r="C9" s="95" t="s">
        <v>199</v>
      </c>
      <c r="D9" s="96">
        <v>10405</v>
      </c>
      <c r="E9" s="97">
        <v>55</v>
      </c>
      <c r="F9" s="197">
        <f t="shared" si="0"/>
        <v>5.2859202306583374E-3</v>
      </c>
      <c r="G9" s="97">
        <v>294</v>
      </c>
      <c r="H9" s="197">
        <f t="shared" si="1"/>
        <v>2.8255646323882749E-2</v>
      </c>
      <c r="I9" s="97">
        <v>190</v>
      </c>
      <c r="J9" s="89">
        <f t="shared" si="2"/>
        <v>1.8260451705910619E-2</v>
      </c>
    </row>
    <row r="10" spans="2:11" ht="14.25" customHeight="1">
      <c r="B10" s="264"/>
      <c r="C10" s="82" t="s">
        <v>67</v>
      </c>
      <c r="D10" s="93">
        <f>SUM(D6:D9)</f>
        <v>527527</v>
      </c>
      <c r="E10" s="94">
        <f>SUM(E6:E9)</f>
        <v>28670</v>
      </c>
      <c r="F10" s="194">
        <f t="shared" si="0"/>
        <v>5.4347929110737457E-2</v>
      </c>
      <c r="G10" s="94">
        <f>SUM(G6:G9)</f>
        <v>97940</v>
      </c>
      <c r="H10" s="194">
        <f t="shared" si="1"/>
        <v>0.18565874353350634</v>
      </c>
      <c r="I10" s="94">
        <f>SUM(I6:I9)</f>
        <v>36876</v>
      </c>
      <c r="J10" s="88">
        <f t="shared" si="2"/>
        <v>6.9903531004100267E-2</v>
      </c>
    </row>
    <row r="11" spans="2:11" ht="14.25" customHeight="1">
      <c r="B11" s="262" t="s">
        <v>232</v>
      </c>
      <c r="C11" s="91" t="s">
        <v>138</v>
      </c>
      <c r="D11" s="93">
        <v>633651</v>
      </c>
      <c r="E11" s="94">
        <v>30441</v>
      </c>
      <c r="F11" s="198">
        <f t="shared" si="0"/>
        <v>4.8040640668128042E-2</v>
      </c>
      <c r="G11" s="94">
        <v>106404</v>
      </c>
      <c r="H11" s="198">
        <f>IFERROR(G11/D11,"-")</f>
        <v>0.16792208960452995</v>
      </c>
      <c r="I11" s="94">
        <v>44128</v>
      </c>
      <c r="J11" s="146">
        <f>IFERROR(I11/D11,"-")</f>
        <v>6.964085908489058E-2</v>
      </c>
    </row>
    <row r="12" spans="2:11" ht="14.25" customHeight="1">
      <c r="B12" s="263"/>
      <c r="C12" s="122" t="s">
        <v>270</v>
      </c>
      <c r="D12" s="142">
        <v>102021</v>
      </c>
      <c r="E12" s="143">
        <v>6935</v>
      </c>
      <c r="F12" s="199">
        <f t="shared" si="0"/>
        <v>6.797620097822997E-2</v>
      </c>
      <c r="G12" s="143">
        <v>22659</v>
      </c>
      <c r="H12" s="199">
        <f>IFERROR(G12/D12,"-")</f>
        <v>0.22210133207868968</v>
      </c>
      <c r="I12" s="143">
        <v>7800</v>
      </c>
      <c r="J12" s="47">
        <f>IFERROR(I12/D12,"-")</f>
        <v>7.6454847531390591E-2</v>
      </c>
    </row>
    <row r="13" spans="2:11" ht="14.25" customHeight="1">
      <c r="B13" s="263"/>
      <c r="C13" s="92" t="s">
        <v>156</v>
      </c>
      <c r="D13" s="114">
        <v>45614</v>
      </c>
      <c r="E13" s="115">
        <v>2458</v>
      </c>
      <c r="F13" s="200">
        <f t="shared" si="0"/>
        <v>5.388696452843425E-2</v>
      </c>
      <c r="G13" s="115">
        <v>8522</v>
      </c>
      <c r="H13" s="200">
        <f t="shared" si="1"/>
        <v>0.18682860525277328</v>
      </c>
      <c r="I13" s="115">
        <v>3601</v>
      </c>
      <c r="J13" s="90">
        <f t="shared" si="2"/>
        <v>7.8945060726969787E-2</v>
      </c>
    </row>
    <row r="14" spans="2:11" ht="14.25" customHeight="1">
      <c r="B14" s="263"/>
      <c r="C14" s="95" t="s">
        <v>199</v>
      </c>
      <c r="D14" s="96">
        <v>13904</v>
      </c>
      <c r="E14" s="97">
        <v>35</v>
      </c>
      <c r="F14" s="197">
        <f t="shared" si="0"/>
        <v>2.5172612197928656E-3</v>
      </c>
      <c r="G14" s="97">
        <v>207</v>
      </c>
      <c r="H14" s="197">
        <f>IFERROR(G14/D14,"-")</f>
        <v>1.4887802071346375E-2</v>
      </c>
      <c r="I14" s="97">
        <v>159</v>
      </c>
      <c r="J14" s="89">
        <f>IFERROR(I14/D14,"-")</f>
        <v>1.1435558112773303E-2</v>
      </c>
    </row>
    <row r="15" spans="2:11" ht="14.25" customHeight="1" thickBot="1">
      <c r="B15" s="289"/>
      <c r="C15" s="123" t="s">
        <v>67</v>
      </c>
      <c r="D15" s="99">
        <f>SUM(D11:D14)</f>
        <v>795190</v>
      </c>
      <c r="E15" s="100">
        <f>SUM(E11:E14)</f>
        <v>39869</v>
      </c>
      <c r="F15" s="101">
        <f t="shared" si="0"/>
        <v>5.013770293892026E-2</v>
      </c>
      <c r="G15" s="100">
        <f>SUM(G11:G14)</f>
        <v>137792</v>
      </c>
      <c r="H15" s="101">
        <f>IFERROR(G15/D15,"-")</f>
        <v>0.17328185716621186</v>
      </c>
      <c r="I15" s="100">
        <f>SUM(I11:I14)</f>
        <v>55688</v>
      </c>
      <c r="J15" s="101">
        <f>IFERROR(I15/D15,"-")</f>
        <v>7.0031061758824939E-2</v>
      </c>
    </row>
    <row r="16" spans="2:11" ht="14.25" customHeight="1" thickTop="1">
      <c r="B16" s="292" t="s">
        <v>233</v>
      </c>
      <c r="C16" s="122" t="s">
        <v>138</v>
      </c>
      <c r="D16" s="98">
        <f>市区町村別_健診受診率!BB377</f>
        <v>943309</v>
      </c>
      <c r="E16" s="51">
        <f>市区町村別_健診受診率!BC377</f>
        <v>45525</v>
      </c>
      <c r="F16" s="50">
        <f>市区町村別_健診受診率!BD377</f>
        <v>4.8260962208565801E-2</v>
      </c>
      <c r="G16" s="51">
        <f>市区町村別_健診受診率!BE377</f>
        <v>161501</v>
      </c>
      <c r="H16" s="50">
        <f>市区町村別_健診受診率!BF377</f>
        <v>0.1712068897890299</v>
      </c>
      <c r="I16" s="51">
        <f>市区町村別_健診受診率!BG377</f>
        <v>65413</v>
      </c>
      <c r="J16" s="50">
        <f>市区町村別_健診受診率!BH377</f>
        <v>6.934419156395201E-2</v>
      </c>
    </row>
    <row r="17" spans="2:10" ht="14.25" customHeight="1">
      <c r="B17" s="263"/>
      <c r="C17" s="122" t="s">
        <v>270</v>
      </c>
      <c r="D17" s="125">
        <f>市区町村別_健診受診率!BB378</f>
        <v>252171</v>
      </c>
      <c r="E17" s="126">
        <f>市区町村別_健診受診率!BC378</f>
        <v>17213</v>
      </c>
      <c r="F17" s="62">
        <f>市区町村別_健診受診率!BD378</f>
        <v>6.8259236787735308E-2</v>
      </c>
      <c r="G17" s="126">
        <f>市区町村別_健診受診率!BE378</f>
        <v>54572</v>
      </c>
      <c r="H17" s="62">
        <f>市区町村別_健診受診率!BF378</f>
        <v>0.21640870679023361</v>
      </c>
      <c r="I17" s="126">
        <f>市区町村別_健診受診率!BG378</f>
        <v>18847</v>
      </c>
      <c r="J17" s="62">
        <f>市区町村別_健診受診率!BH378</f>
        <v>7.4738966812202837E-2</v>
      </c>
    </row>
    <row r="18" spans="2:10" ht="14.25" customHeight="1">
      <c r="B18" s="263"/>
      <c r="C18" s="92" t="s">
        <v>156</v>
      </c>
      <c r="D18" s="119">
        <f>市区町村別_健診受診率!BB379</f>
        <v>102928</v>
      </c>
      <c r="E18" s="48">
        <f>市区町村別_健診受診率!BC379</f>
        <v>5711</v>
      </c>
      <c r="F18" s="47">
        <f>市区町村別_健診受診率!BD379</f>
        <v>5.5485387843929736E-2</v>
      </c>
      <c r="G18" s="48">
        <f>市区町村別_健診受診率!BE379</f>
        <v>19158</v>
      </c>
      <c r="H18" s="47">
        <f>市区町村別_健診受診率!BF379</f>
        <v>0.18613011036841287</v>
      </c>
      <c r="I18" s="48">
        <f>市区町村別_健診受診率!BG379</f>
        <v>7955</v>
      </c>
      <c r="J18" s="47">
        <f>市区町村別_健診受診率!BH379</f>
        <v>7.7287035597699366E-2</v>
      </c>
    </row>
    <row r="19" spans="2:10" ht="14.25" customHeight="1">
      <c r="B19" s="263"/>
      <c r="C19" s="95" t="s">
        <v>199</v>
      </c>
      <c r="D19" s="113">
        <f>市区町村別_健診受診率!BB380</f>
        <v>24309</v>
      </c>
      <c r="E19" s="46">
        <f>市区町村別_健診受診率!BC380</f>
        <v>90</v>
      </c>
      <c r="F19" s="112">
        <f>市区町村別_健診受診率!BD380</f>
        <v>3.7023324694557573E-3</v>
      </c>
      <c r="G19" s="46">
        <f>市区町村別_健診受診率!BE380</f>
        <v>501</v>
      </c>
      <c r="H19" s="112">
        <f>市区町村別_健診受診率!BF380</f>
        <v>2.0609650746637048E-2</v>
      </c>
      <c r="I19" s="46">
        <f>市区町村別_健診受診率!BG380</f>
        <v>349</v>
      </c>
      <c r="J19" s="112">
        <f>市区町村別_健診受診率!BH380</f>
        <v>1.4356822576000659E-2</v>
      </c>
    </row>
    <row r="20" spans="2:10" ht="14.25" customHeight="1">
      <c r="B20" s="264"/>
      <c r="C20" s="82" t="s">
        <v>67</v>
      </c>
      <c r="D20" s="28">
        <f>市区町村別_健診受診率!BB381</f>
        <v>1322717</v>
      </c>
      <c r="E20" s="44">
        <f>市区町村別_健診受診率!BC381</f>
        <v>68539</v>
      </c>
      <c r="F20" s="43">
        <f>市区町村別_健診受診率!BD381</f>
        <v>5.1816828543067038E-2</v>
      </c>
      <c r="G20" s="44">
        <f>市区町村別_健診受診率!BE381</f>
        <v>235732</v>
      </c>
      <c r="H20" s="43">
        <f>市区町村別_健診受診率!BF381</f>
        <v>0.17821801640108959</v>
      </c>
      <c r="I20" s="44">
        <f>市区町村別_健診受診率!BG381</f>
        <v>92564</v>
      </c>
      <c r="J20" s="43">
        <f>市区町村別_健診受診率!BH381</f>
        <v>6.998019984622561E-2</v>
      </c>
    </row>
  </sheetData>
  <mergeCells count="9">
    <mergeCell ref="B16:B20"/>
    <mergeCell ref="B11:B15"/>
    <mergeCell ref="B6:B10"/>
    <mergeCell ref="G3:H4"/>
    <mergeCell ref="I3:J4"/>
    <mergeCell ref="B3:B5"/>
    <mergeCell ref="C3:C5"/>
    <mergeCell ref="D3:D5"/>
    <mergeCell ref="E3:F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ignoredErrors>
    <ignoredError sqref="J8:J9 J13:J14 J11 J6" emptyCellReference="1"/>
    <ignoredError sqref="H15 H10 F10 F15"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B1:HC382"/>
  <sheetViews>
    <sheetView showGridLines="0" zoomScaleNormal="100" zoomScaleSheetLayoutView="100" workbookViewId="0"/>
  </sheetViews>
  <sheetFormatPr defaultColWidth="9" defaultRowHeight="13.5"/>
  <cols>
    <col min="1" max="1" width="4.625" style="1" customWidth="1"/>
    <col min="2" max="2" width="3.125" style="1" customWidth="1"/>
    <col min="3" max="4" width="16.625" style="1" customWidth="1"/>
    <col min="5" max="60" width="10.625" style="1" customWidth="1"/>
    <col min="61" max="61" width="9" style="1"/>
    <col min="62" max="62" width="3.125" style="1" customWidth="1"/>
    <col min="63" max="64" width="16.625" style="1" customWidth="1"/>
    <col min="65" max="71" width="10.625" style="1" customWidth="1"/>
    <col min="72" max="72" width="9" style="1"/>
    <col min="73" max="74" width="16.875" style="1" customWidth="1"/>
    <col min="75" max="77" width="11.125" style="1" customWidth="1"/>
    <col min="78" max="78" width="14.125" style="1" bestFit="1" customWidth="1"/>
    <col min="79" max="211" width="11.125" style="1" customWidth="1"/>
    <col min="212" max="16384" width="9" style="1"/>
  </cols>
  <sheetData>
    <row r="1" spans="2:211" ht="16.5" customHeight="1">
      <c r="B1" s="1" t="s">
        <v>234</v>
      </c>
    </row>
    <row r="2" spans="2:211" ht="16.5" customHeight="1">
      <c r="B2" s="1" t="s">
        <v>246</v>
      </c>
      <c r="D2" s="2"/>
      <c r="E2" s="2" t="s">
        <v>289</v>
      </c>
      <c r="L2" s="2"/>
      <c r="S2" s="2"/>
      <c r="Z2" s="2"/>
      <c r="AG2" s="2"/>
      <c r="AN2" s="2"/>
      <c r="AU2" s="2"/>
      <c r="BJ2" s="2" t="s">
        <v>290</v>
      </c>
      <c r="BL2" s="2"/>
      <c r="BU2" s="2" t="s">
        <v>194</v>
      </c>
      <c r="BV2" s="2"/>
      <c r="BW2" s="3"/>
      <c r="BX2" s="3"/>
      <c r="BY2" s="3"/>
      <c r="BZ2" s="3" t="s">
        <v>124</v>
      </c>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t="s">
        <v>194</v>
      </c>
      <c r="DI2" s="3"/>
      <c r="DJ2" s="3"/>
      <c r="DK2" s="3"/>
      <c r="DL2" s="3"/>
      <c r="DM2" s="3"/>
      <c r="DN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row>
    <row r="3" spans="2:211" ht="16.5" customHeight="1">
      <c r="B3" s="306"/>
      <c r="C3" s="316" t="s">
        <v>133</v>
      </c>
      <c r="D3" s="317" t="s">
        <v>170</v>
      </c>
      <c r="E3" s="300" t="s">
        <v>58</v>
      </c>
      <c r="F3" s="301"/>
      <c r="G3" s="301"/>
      <c r="H3" s="301"/>
      <c r="I3" s="301"/>
      <c r="J3" s="301"/>
      <c r="K3" s="302"/>
      <c r="L3" s="300" t="s">
        <v>59</v>
      </c>
      <c r="M3" s="301"/>
      <c r="N3" s="301"/>
      <c r="O3" s="301"/>
      <c r="P3" s="301"/>
      <c r="Q3" s="301"/>
      <c r="R3" s="302"/>
      <c r="S3" s="300" t="s">
        <v>60</v>
      </c>
      <c r="T3" s="301"/>
      <c r="U3" s="301"/>
      <c r="V3" s="301"/>
      <c r="W3" s="301"/>
      <c r="X3" s="301"/>
      <c r="Y3" s="302"/>
      <c r="Z3" s="300" t="s">
        <v>61</v>
      </c>
      <c r="AA3" s="301"/>
      <c r="AB3" s="301"/>
      <c r="AC3" s="301"/>
      <c r="AD3" s="301"/>
      <c r="AE3" s="301"/>
      <c r="AF3" s="302"/>
      <c r="AG3" s="300" t="s">
        <v>62</v>
      </c>
      <c r="AH3" s="301"/>
      <c r="AI3" s="301"/>
      <c r="AJ3" s="301"/>
      <c r="AK3" s="301"/>
      <c r="AL3" s="301"/>
      <c r="AM3" s="302"/>
      <c r="AN3" s="300" t="s">
        <v>63</v>
      </c>
      <c r="AO3" s="301"/>
      <c r="AP3" s="301"/>
      <c r="AQ3" s="301"/>
      <c r="AR3" s="301"/>
      <c r="AS3" s="301"/>
      <c r="AT3" s="302"/>
      <c r="AU3" s="300" t="s">
        <v>64</v>
      </c>
      <c r="AV3" s="301"/>
      <c r="AW3" s="301"/>
      <c r="AX3" s="301"/>
      <c r="AY3" s="301"/>
      <c r="AZ3" s="301"/>
      <c r="BA3" s="302"/>
      <c r="BB3" s="300" t="s">
        <v>57</v>
      </c>
      <c r="BC3" s="301"/>
      <c r="BD3" s="301"/>
      <c r="BE3" s="301"/>
      <c r="BF3" s="301"/>
      <c r="BG3" s="301"/>
      <c r="BH3" s="302"/>
      <c r="BJ3" s="262"/>
      <c r="BK3" s="282" t="s">
        <v>133</v>
      </c>
      <c r="BL3" s="320" t="s">
        <v>160</v>
      </c>
      <c r="BM3" s="265" t="s">
        <v>57</v>
      </c>
      <c r="BN3" s="265"/>
      <c r="BO3" s="265"/>
      <c r="BP3" s="265"/>
      <c r="BQ3" s="265"/>
      <c r="BR3" s="265"/>
      <c r="BS3" s="265"/>
      <c r="BU3" s="262" t="s">
        <v>238</v>
      </c>
      <c r="BV3" s="262" t="s">
        <v>170</v>
      </c>
      <c r="BW3" s="265" t="s">
        <v>121</v>
      </c>
      <c r="BX3" s="265"/>
      <c r="BY3" s="67"/>
      <c r="BZ3" s="262" t="s">
        <v>238</v>
      </c>
      <c r="CA3" s="310" t="s">
        <v>67</v>
      </c>
      <c r="CB3" s="311"/>
      <c r="CC3" s="311"/>
      <c r="CD3" s="311"/>
      <c r="CE3" s="311"/>
      <c r="CF3" s="311"/>
      <c r="CG3" s="311"/>
      <c r="CH3" s="311"/>
      <c r="CI3" s="265" t="s">
        <v>138</v>
      </c>
      <c r="CJ3" s="265"/>
      <c r="CK3" s="265"/>
      <c r="CL3" s="265"/>
      <c r="CM3" s="265"/>
      <c r="CN3" s="265"/>
      <c r="CO3" s="265"/>
      <c r="CP3" s="265"/>
      <c r="CQ3" s="265" t="s">
        <v>275</v>
      </c>
      <c r="CR3" s="265"/>
      <c r="CS3" s="265"/>
      <c r="CT3" s="265"/>
      <c r="CU3" s="265"/>
      <c r="CV3" s="265"/>
      <c r="CW3" s="265"/>
      <c r="CX3" s="265"/>
      <c r="CY3" s="265" t="s">
        <v>139</v>
      </c>
      <c r="CZ3" s="265"/>
      <c r="DA3" s="265"/>
      <c r="DB3" s="265"/>
      <c r="DC3" s="265"/>
      <c r="DD3" s="265"/>
      <c r="DE3" s="265"/>
      <c r="DF3" s="265"/>
      <c r="DH3" s="262" t="s">
        <v>240</v>
      </c>
      <c r="DI3" s="310" t="s">
        <v>67</v>
      </c>
      <c r="DJ3" s="311"/>
      <c r="DK3" s="311"/>
      <c r="DL3" s="311"/>
      <c r="DM3" s="311"/>
      <c r="DN3" s="311"/>
      <c r="DO3" s="311"/>
      <c r="DP3" s="311"/>
      <c r="DQ3" s="311"/>
      <c r="DR3" s="311"/>
      <c r="DS3" s="311"/>
      <c r="DT3" s="311"/>
      <c r="DU3" s="265" t="s">
        <v>138</v>
      </c>
      <c r="DV3" s="265"/>
      <c r="DW3" s="265"/>
      <c r="DX3" s="265"/>
      <c r="DY3" s="265"/>
      <c r="DZ3" s="265"/>
      <c r="EA3" s="265"/>
      <c r="EB3" s="265"/>
      <c r="EC3" s="265"/>
      <c r="ED3" s="265"/>
      <c r="EE3" s="265"/>
      <c r="EF3" s="265"/>
      <c r="EG3" s="265" t="s">
        <v>273</v>
      </c>
      <c r="EH3" s="265"/>
      <c r="EI3" s="265"/>
      <c r="EJ3" s="265"/>
      <c r="EK3" s="265"/>
      <c r="EL3" s="265"/>
      <c r="EM3" s="265"/>
      <c r="EN3" s="265"/>
      <c r="EO3" s="265"/>
      <c r="EP3" s="265"/>
      <c r="EQ3" s="265"/>
      <c r="ER3" s="265"/>
      <c r="ES3" s="265" t="s">
        <v>139</v>
      </c>
      <c r="ET3" s="265"/>
      <c r="EU3" s="265"/>
      <c r="EV3" s="265"/>
      <c r="EW3" s="265"/>
      <c r="EX3" s="265"/>
      <c r="EY3" s="265"/>
      <c r="EZ3" s="265"/>
      <c r="FA3" s="265"/>
      <c r="FB3" s="265"/>
      <c r="FC3" s="265"/>
      <c r="FD3" s="265"/>
      <c r="FF3" s="310" t="s">
        <v>67</v>
      </c>
      <c r="FG3" s="311"/>
      <c r="FH3" s="311"/>
      <c r="FI3" s="311"/>
      <c r="FJ3" s="311"/>
      <c r="FK3" s="311"/>
      <c r="FL3" s="311"/>
      <c r="FM3" s="311"/>
      <c r="FN3" s="311"/>
      <c r="FO3" s="311"/>
      <c r="FP3" s="311"/>
      <c r="FQ3" s="314"/>
      <c r="FR3" s="265" t="s">
        <v>138</v>
      </c>
      <c r="FS3" s="265"/>
      <c r="FT3" s="265"/>
      <c r="FU3" s="265"/>
      <c r="FV3" s="265"/>
      <c r="FW3" s="265"/>
      <c r="FX3" s="265"/>
      <c r="FY3" s="265"/>
      <c r="FZ3" s="265"/>
      <c r="GA3" s="265"/>
      <c r="GB3" s="265"/>
      <c r="GC3" s="265"/>
      <c r="GD3" s="265" t="s">
        <v>273</v>
      </c>
      <c r="GE3" s="265"/>
      <c r="GF3" s="265"/>
      <c r="GG3" s="265"/>
      <c r="GH3" s="265"/>
      <c r="GI3" s="265"/>
      <c r="GJ3" s="265"/>
      <c r="GK3" s="265"/>
      <c r="GL3" s="265"/>
      <c r="GM3" s="265"/>
      <c r="GN3" s="265"/>
      <c r="GO3" s="265"/>
      <c r="GP3" s="265" t="s">
        <v>139</v>
      </c>
      <c r="GQ3" s="265"/>
      <c r="GR3" s="265"/>
      <c r="GS3" s="265"/>
      <c r="GT3" s="265"/>
      <c r="GU3" s="265"/>
      <c r="GV3" s="265"/>
      <c r="GW3" s="265"/>
      <c r="GX3" s="265"/>
      <c r="GY3" s="265"/>
      <c r="GZ3" s="265"/>
      <c r="HA3" s="265"/>
      <c r="HB3" s="262"/>
    </row>
    <row r="4" spans="2:211" ht="16.5" customHeight="1">
      <c r="B4" s="315"/>
      <c r="C4" s="316"/>
      <c r="D4" s="318"/>
      <c r="E4" s="303" t="s">
        <v>66</v>
      </c>
      <c r="F4" s="306" t="s">
        <v>120</v>
      </c>
      <c r="G4" s="307"/>
      <c r="H4" s="306" t="s">
        <v>118</v>
      </c>
      <c r="I4" s="307"/>
      <c r="J4" s="306" t="s">
        <v>119</v>
      </c>
      <c r="K4" s="307"/>
      <c r="L4" s="303" t="s">
        <v>66</v>
      </c>
      <c r="M4" s="306" t="s">
        <v>120</v>
      </c>
      <c r="N4" s="307"/>
      <c r="O4" s="306" t="s">
        <v>118</v>
      </c>
      <c r="P4" s="307"/>
      <c r="Q4" s="306" t="s">
        <v>119</v>
      </c>
      <c r="R4" s="307"/>
      <c r="S4" s="303" t="s">
        <v>66</v>
      </c>
      <c r="T4" s="306" t="s">
        <v>120</v>
      </c>
      <c r="U4" s="307"/>
      <c r="V4" s="306" t="s">
        <v>118</v>
      </c>
      <c r="W4" s="307"/>
      <c r="X4" s="306" t="s">
        <v>119</v>
      </c>
      <c r="Y4" s="307"/>
      <c r="Z4" s="303" t="s">
        <v>66</v>
      </c>
      <c r="AA4" s="306" t="s">
        <v>120</v>
      </c>
      <c r="AB4" s="307"/>
      <c r="AC4" s="306" t="s">
        <v>118</v>
      </c>
      <c r="AD4" s="307"/>
      <c r="AE4" s="306" t="s">
        <v>119</v>
      </c>
      <c r="AF4" s="307"/>
      <c r="AG4" s="303" t="s">
        <v>66</v>
      </c>
      <c r="AH4" s="306" t="s">
        <v>120</v>
      </c>
      <c r="AI4" s="307"/>
      <c r="AJ4" s="306" t="s">
        <v>118</v>
      </c>
      <c r="AK4" s="307"/>
      <c r="AL4" s="306" t="s">
        <v>119</v>
      </c>
      <c r="AM4" s="307"/>
      <c r="AN4" s="303" t="s">
        <v>66</v>
      </c>
      <c r="AO4" s="306" t="s">
        <v>120</v>
      </c>
      <c r="AP4" s="307"/>
      <c r="AQ4" s="306" t="s">
        <v>118</v>
      </c>
      <c r="AR4" s="307"/>
      <c r="AS4" s="306" t="s">
        <v>119</v>
      </c>
      <c r="AT4" s="307"/>
      <c r="AU4" s="303" t="s">
        <v>66</v>
      </c>
      <c r="AV4" s="306" t="s">
        <v>120</v>
      </c>
      <c r="AW4" s="307"/>
      <c r="AX4" s="306" t="s">
        <v>118</v>
      </c>
      <c r="AY4" s="307"/>
      <c r="AZ4" s="306" t="s">
        <v>119</v>
      </c>
      <c r="BA4" s="307"/>
      <c r="BB4" s="303" t="s">
        <v>66</v>
      </c>
      <c r="BC4" s="306" t="s">
        <v>120</v>
      </c>
      <c r="BD4" s="307"/>
      <c r="BE4" s="306" t="s">
        <v>118</v>
      </c>
      <c r="BF4" s="307"/>
      <c r="BG4" s="306" t="s">
        <v>119</v>
      </c>
      <c r="BH4" s="307"/>
      <c r="BJ4" s="263"/>
      <c r="BK4" s="283"/>
      <c r="BL4" s="321"/>
      <c r="BM4" s="279" t="s">
        <v>66</v>
      </c>
      <c r="BN4" s="273" t="s">
        <v>120</v>
      </c>
      <c r="BO4" s="274"/>
      <c r="BP4" s="273" t="s">
        <v>118</v>
      </c>
      <c r="BQ4" s="274"/>
      <c r="BR4" s="273" t="s">
        <v>119</v>
      </c>
      <c r="BS4" s="274"/>
      <c r="BU4" s="263"/>
      <c r="BV4" s="263"/>
      <c r="BW4" s="265"/>
      <c r="BX4" s="265"/>
      <c r="BY4" s="67"/>
      <c r="BZ4" s="263"/>
      <c r="CA4" s="273" t="s">
        <v>162</v>
      </c>
      <c r="CB4" s="274"/>
      <c r="CC4" s="273" t="s">
        <v>154</v>
      </c>
      <c r="CD4" s="274"/>
      <c r="CE4" s="273" t="s">
        <v>119</v>
      </c>
      <c r="CF4" s="274"/>
      <c r="CG4" s="273" t="s">
        <v>121</v>
      </c>
      <c r="CH4" s="274"/>
      <c r="CI4" s="273" t="s">
        <v>162</v>
      </c>
      <c r="CJ4" s="274"/>
      <c r="CK4" s="273" t="s">
        <v>154</v>
      </c>
      <c r="CL4" s="274"/>
      <c r="CM4" s="273" t="s">
        <v>119</v>
      </c>
      <c r="CN4" s="274"/>
      <c r="CO4" s="273" t="s">
        <v>121</v>
      </c>
      <c r="CP4" s="274"/>
      <c r="CQ4" s="273" t="s">
        <v>162</v>
      </c>
      <c r="CR4" s="274"/>
      <c r="CS4" s="273" t="s">
        <v>154</v>
      </c>
      <c r="CT4" s="274"/>
      <c r="CU4" s="273" t="s">
        <v>119</v>
      </c>
      <c r="CV4" s="274"/>
      <c r="CW4" s="273" t="s">
        <v>121</v>
      </c>
      <c r="CX4" s="274"/>
      <c r="CY4" s="273" t="s">
        <v>162</v>
      </c>
      <c r="CZ4" s="274"/>
      <c r="DA4" s="273" t="s">
        <v>154</v>
      </c>
      <c r="DB4" s="274"/>
      <c r="DC4" s="273" t="s">
        <v>119</v>
      </c>
      <c r="DD4" s="274"/>
      <c r="DE4" s="273" t="s">
        <v>121</v>
      </c>
      <c r="DF4" s="274"/>
      <c r="DH4" s="263"/>
      <c r="DI4" s="273" t="s">
        <v>218</v>
      </c>
      <c r="DJ4" s="312"/>
      <c r="DK4" s="274"/>
      <c r="DL4" s="273" t="s">
        <v>220</v>
      </c>
      <c r="DM4" s="312"/>
      <c r="DN4" s="274"/>
      <c r="DO4" s="273" t="s">
        <v>119</v>
      </c>
      <c r="DP4" s="312"/>
      <c r="DQ4" s="274"/>
      <c r="DR4" s="273" t="s">
        <v>121</v>
      </c>
      <c r="DS4" s="312"/>
      <c r="DT4" s="274"/>
      <c r="DU4" s="265" t="s">
        <v>162</v>
      </c>
      <c r="DV4" s="265"/>
      <c r="DW4" s="265"/>
      <c r="DX4" s="265" t="s">
        <v>154</v>
      </c>
      <c r="DY4" s="265"/>
      <c r="DZ4" s="265"/>
      <c r="EA4" s="265" t="s">
        <v>119</v>
      </c>
      <c r="EB4" s="265"/>
      <c r="EC4" s="265"/>
      <c r="ED4" s="265" t="s">
        <v>121</v>
      </c>
      <c r="EE4" s="265"/>
      <c r="EF4" s="265"/>
      <c r="EG4" s="265" t="s">
        <v>162</v>
      </c>
      <c r="EH4" s="265"/>
      <c r="EI4" s="265"/>
      <c r="EJ4" s="265" t="s">
        <v>154</v>
      </c>
      <c r="EK4" s="265"/>
      <c r="EL4" s="265"/>
      <c r="EM4" s="265" t="s">
        <v>119</v>
      </c>
      <c r="EN4" s="265"/>
      <c r="EO4" s="265"/>
      <c r="EP4" s="265" t="s">
        <v>121</v>
      </c>
      <c r="EQ4" s="265"/>
      <c r="ER4" s="265"/>
      <c r="ES4" s="265" t="s">
        <v>162</v>
      </c>
      <c r="ET4" s="265"/>
      <c r="EU4" s="265"/>
      <c r="EV4" s="265" t="s">
        <v>154</v>
      </c>
      <c r="EW4" s="265"/>
      <c r="EX4" s="265"/>
      <c r="EY4" s="265" t="s">
        <v>119</v>
      </c>
      <c r="EZ4" s="265"/>
      <c r="FA4" s="265"/>
      <c r="FB4" s="265" t="s">
        <v>121</v>
      </c>
      <c r="FC4" s="265"/>
      <c r="FD4" s="265"/>
      <c r="FE4" s="148"/>
      <c r="FF4" s="273" t="s">
        <v>162</v>
      </c>
      <c r="FG4" s="312"/>
      <c r="FH4" s="274"/>
      <c r="FI4" s="273" t="s">
        <v>154</v>
      </c>
      <c r="FJ4" s="312"/>
      <c r="FK4" s="274"/>
      <c r="FL4" s="273" t="s">
        <v>119</v>
      </c>
      <c r="FM4" s="312"/>
      <c r="FN4" s="274"/>
      <c r="FO4" s="273" t="s">
        <v>121</v>
      </c>
      <c r="FP4" s="312"/>
      <c r="FQ4" s="274"/>
      <c r="FR4" s="265" t="s">
        <v>162</v>
      </c>
      <c r="FS4" s="265"/>
      <c r="FT4" s="265"/>
      <c r="FU4" s="265" t="s">
        <v>154</v>
      </c>
      <c r="FV4" s="265"/>
      <c r="FW4" s="265"/>
      <c r="FX4" s="265" t="s">
        <v>119</v>
      </c>
      <c r="FY4" s="265"/>
      <c r="FZ4" s="265"/>
      <c r="GA4" s="265" t="s">
        <v>121</v>
      </c>
      <c r="GB4" s="265"/>
      <c r="GC4" s="265"/>
      <c r="GD4" s="265" t="s">
        <v>162</v>
      </c>
      <c r="GE4" s="265"/>
      <c r="GF4" s="265"/>
      <c r="GG4" s="265" t="s">
        <v>154</v>
      </c>
      <c r="GH4" s="265"/>
      <c r="GI4" s="265"/>
      <c r="GJ4" s="265" t="s">
        <v>119</v>
      </c>
      <c r="GK4" s="265"/>
      <c r="GL4" s="265"/>
      <c r="GM4" s="265" t="s">
        <v>121</v>
      </c>
      <c r="GN4" s="265"/>
      <c r="GO4" s="265"/>
      <c r="GP4" s="265" t="s">
        <v>162</v>
      </c>
      <c r="GQ4" s="265"/>
      <c r="GR4" s="265"/>
      <c r="GS4" s="265" t="s">
        <v>154</v>
      </c>
      <c r="GT4" s="265"/>
      <c r="GU4" s="265"/>
      <c r="GV4" s="265" t="s">
        <v>119</v>
      </c>
      <c r="GW4" s="265"/>
      <c r="GX4" s="265"/>
      <c r="GY4" s="265" t="s">
        <v>121</v>
      </c>
      <c r="GZ4" s="265"/>
      <c r="HA4" s="265"/>
      <c r="HB4" s="263"/>
    </row>
    <row r="5" spans="2:211" ht="16.5" customHeight="1">
      <c r="B5" s="315"/>
      <c r="C5" s="316"/>
      <c r="D5" s="318"/>
      <c r="E5" s="304"/>
      <c r="F5" s="308"/>
      <c r="G5" s="309"/>
      <c r="H5" s="308"/>
      <c r="I5" s="309"/>
      <c r="J5" s="308"/>
      <c r="K5" s="309"/>
      <c r="L5" s="304"/>
      <c r="M5" s="308"/>
      <c r="N5" s="309"/>
      <c r="O5" s="308"/>
      <c r="P5" s="309"/>
      <c r="Q5" s="308"/>
      <c r="R5" s="309"/>
      <c r="S5" s="304"/>
      <c r="T5" s="308"/>
      <c r="U5" s="309"/>
      <c r="V5" s="308"/>
      <c r="W5" s="309"/>
      <c r="X5" s="308"/>
      <c r="Y5" s="309"/>
      <c r="Z5" s="304"/>
      <c r="AA5" s="308"/>
      <c r="AB5" s="309"/>
      <c r="AC5" s="308"/>
      <c r="AD5" s="309"/>
      <c r="AE5" s="308"/>
      <c r="AF5" s="309"/>
      <c r="AG5" s="304"/>
      <c r="AH5" s="308"/>
      <c r="AI5" s="309"/>
      <c r="AJ5" s="308"/>
      <c r="AK5" s="309"/>
      <c r="AL5" s="308"/>
      <c r="AM5" s="309"/>
      <c r="AN5" s="304"/>
      <c r="AO5" s="308"/>
      <c r="AP5" s="309"/>
      <c r="AQ5" s="308"/>
      <c r="AR5" s="309"/>
      <c r="AS5" s="308"/>
      <c r="AT5" s="309"/>
      <c r="AU5" s="304"/>
      <c r="AV5" s="308"/>
      <c r="AW5" s="309"/>
      <c r="AX5" s="308"/>
      <c r="AY5" s="309"/>
      <c r="AZ5" s="308"/>
      <c r="BA5" s="309"/>
      <c r="BB5" s="304"/>
      <c r="BC5" s="308"/>
      <c r="BD5" s="309"/>
      <c r="BE5" s="308"/>
      <c r="BF5" s="309"/>
      <c r="BG5" s="308"/>
      <c r="BH5" s="309"/>
      <c r="BJ5" s="263"/>
      <c r="BK5" s="283"/>
      <c r="BL5" s="321"/>
      <c r="BM5" s="280"/>
      <c r="BN5" s="277"/>
      <c r="BO5" s="278"/>
      <c r="BP5" s="277"/>
      <c r="BQ5" s="278"/>
      <c r="BR5" s="277"/>
      <c r="BS5" s="278"/>
      <c r="BU5" s="263"/>
      <c r="BV5" s="263"/>
      <c r="BW5" s="265"/>
      <c r="BX5" s="265"/>
      <c r="BY5" s="67"/>
      <c r="BZ5" s="263"/>
      <c r="CA5" s="277"/>
      <c r="CB5" s="278"/>
      <c r="CC5" s="277"/>
      <c r="CD5" s="278"/>
      <c r="CE5" s="277"/>
      <c r="CF5" s="278"/>
      <c r="CG5" s="277"/>
      <c r="CH5" s="278"/>
      <c r="CI5" s="277"/>
      <c r="CJ5" s="278"/>
      <c r="CK5" s="277"/>
      <c r="CL5" s="278"/>
      <c r="CM5" s="277"/>
      <c r="CN5" s="278"/>
      <c r="CO5" s="277"/>
      <c r="CP5" s="278"/>
      <c r="CQ5" s="277"/>
      <c r="CR5" s="278"/>
      <c r="CS5" s="277"/>
      <c r="CT5" s="278"/>
      <c r="CU5" s="277"/>
      <c r="CV5" s="278"/>
      <c r="CW5" s="277"/>
      <c r="CX5" s="278"/>
      <c r="CY5" s="277"/>
      <c r="CZ5" s="278"/>
      <c r="DA5" s="277"/>
      <c r="DB5" s="278"/>
      <c r="DC5" s="277"/>
      <c r="DD5" s="278"/>
      <c r="DE5" s="277"/>
      <c r="DF5" s="278"/>
      <c r="DH5" s="263"/>
      <c r="DI5" s="277"/>
      <c r="DJ5" s="313"/>
      <c r="DK5" s="278"/>
      <c r="DL5" s="277"/>
      <c r="DM5" s="313"/>
      <c r="DN5" s="278"/>
      <c r="DO5" s="277"/>
      <c r="DP5" s="313"/>
      <c r="DQ5" s="278"/>
      <c r="DR5" s="277"/>
      <c r="DS5" s="313"/>
      <c r="DT5" s="278"/>
      <c r="DU5" s="265"/>
      <c r="DV5" s="265"/>
      <c r="DW5" s="265"/>
      <c r="DX5" s="265"/>
      <c r="DY5" s="265"/>
      <c r="DZ5" s="265"/>
      <c r="EA5" s="265"/>
      <c r="EB5" s="265"/>
      <c r="EC5" s="265"/>
      <c r="ED5" s="265"/>
      <c r="EE5" s="265"/>
      <c r="EF5" s="265"/>
      <c r="EG5" s="265"/>
      <c r="EH5" s="265"/>
      <c r="EI5" s="265"/>
      <c r="EJ5" s="265"/>
      <c r="EK5" s="265"/>
      <c r="EL5" s="265"/>
      <c r="EM5" s="265"/>
      <c r="EN5" s="265"/>
      <c r="EO5" s="265"/>
      <c r="EP5" s="265"/>
      <c r="EQ5" s="265"/>
      <c r="ER5" s="265"/>
      <c r="ES5" s="265"/>
      <c r="ET5" s="265"/>
      <c r="EU5" s="265"/>
      <c r="EV5" s="265"/>
      <c r="EW5" s="265"/>
      <c r="EX5" s="265"/>
      <c r="EY5" s="265"/>
      <c r="EZ5" s="265"/>
      <c r="FA5" s="265"/>
      <c r="FB5" s="265"/>
      <c r="FC5" s="265"/>
      <c r="FD5" s="265"/>
      <c r="FE5" s="148"/>
      <c r="FF5" s="277"/>
      <c r="FG5" s="313"/>
      <c r="FH5" s="278"/>
      <c r="FI5" s="277"/>
      <c r="FJ5" s="313"/>
      <c r="FK5" s="278"/>
      <c r="FL5" s="277"/>
      <c r="FM5" s="313"/>
      <c r="FN5" s="278"/>
      <c r="FO5" s="277"/>
      <c r="FP5" s="313"/>
      <c r="FQ5" s="278"/>
      <c r="FR5" s="265"/>
      <c r="FS5" s="265"/>
      <c r="FT5" s="265"/>
      <c r="FU5" s="265"/>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c r="GT5" s="265"/>
      <c r="GU5" s="265"/>
      <c r="GV5" s="265"/>
      <c r="GW5" s="265"/>
      <c r="GX5" s="265"/>
      <c r="GY5" s="265"/>
      <c r="GZ5" s="265"/>
      <c r="HA5" s="265"/>
      <c r="HB5" s="263"/>
    </row>
    <row r="6" spans="2:211" ht="27" customHeight="1">
      <c r="B6" s="308"/>
      <c r="C6" s="316"/>
      <c r="D6" s="319"/>
      <c r="E6" s="305"/>
      <c r="F6" s="58" t="s">
        <v>65</v>
      </c>
      <c r="G6" s="83" t="s">
        <v>117</v>
      </c>
      <c r="H6" s="58" t="s">
        <v>65</v>
      </c>
      <c r="I6" s="83" t="s">
        <v>117</v>
      </c>
      <c r="J6" s="58" t="s">
        <v>65</v>
      </c>
      <c r="K6" s="83" t="s">
        <v>117</v>
      </c>
      <c r="L6" s="305"/>
      <c r="M6" s="58" t="s">
        <v>65</v>
      </c>
      <c r="N6" s="83" t="s">
        <v>117</v>
      </c>
      <c r="O6" s="58" t="s">
        <v>65</v>
      </c>
      <c r="P6" s="83" t="s">
        <v>117</v>
      </c>
      <c r="Q6" s="58" t="s">
        <v>65</v>
      </c>
      <c r="R6" s="83" t="s">
        <v>117</v>
      </c>
      <c r="S6" s="305"/>
      <c r="T6" s="58" t="s">
        <v>65</v>
      </c>
      <c r="U6" s="83" t="s">
        <v>117</v>
      </c>
      <c r="V6" s="58" t="s">
        <v>65</v>
      </c>
      <c r="W6" s="83" t="s">
        <v>117</v>
      </c>
      <c r="X6" s="58" t="s">
        <v>65</v>
      </c>
      <c r="Y6" s="83" t="s">
        <v>117</v>
      </c>
      <c r="Z6" s="305"/>
      <c r="AA6" s="58" t="s">
        <v>65</v>
      </c>
      <c r="AB6" s="83" t="s">
        <v>117</v>
      </c>
      <c r="AC6" s="58" t="s">
        <v>65</v>
      </c>
      <c r="AD6" s="83" t="s">
        <v>117</v>
      </c>
      <c r="AE6" s="58" t="s">
        <v>65</v>
      </c>
      <c r="AF6" s="83" t="s">
        <v>117</v>
      </c>
      <c r="AG6" s="305"/>
      <c r="AH6" s="58" t="s">
        <v>65</v>
      </c>
      <c r="AI6" s="83" t="s">
        <v>117</v>
      </c>
      <c r="AJ6" s="58" t="s">
        <v>65</v>
      </c>
      <c r="AK6" s="83" t="s">
        <v>117</v>
      </c>
      <c r="AL6" s="58" t="s">
        <v>65</v>
      </c>
      <c r="AM6" s="83" t="s">
        <v>117</v>
      </c>
      <c r="AN6" s="305"/>
      <c r="AO6" s="58" t="s">
        <v>65</v>
      </c>
      <c r="AP6" s="83" t="s">
        <v>117</v>
      </c>
      <c r="AQ6" s="58" t="s">
        <v>65</v>
      </c>
      <c r="AR6" s="83" t="s">
        <v>117</v>
      </c>
      <c r="AS6" s="58" t="s">
        <v>65</v>
      </c>
      <c r="AT6" s="83" t="s">
        <v>117</v>
      </c>
      <c r="AU6" s="305"/>
      <c r="AV6" s="58" t="s">
        <v>65</v>
      </c>
      <c r="AW6" s="83" t="s">
        <v>117</v>
      </c>
      <c r="AX6" s="58" t="s">
        <v>65</v>
      </c>
      <c r="AY6" s="83" t="s">
        <v>117</v>
      </c>
      <c r="AZ6" s="58" t="s">
        <v>65</v>
      </c>
      <c r="BA6" s="83" t="s">
        <v>117</v>
      </c>
      <c r="BB6" s="305"/>
      <c r="BC6" s="58" t="s">
        <v>65</v>
      </c>
      <c r="BD6" s="65" t="s">
        <v>117</v>
      </c>
      <c r="BE6" s="58" t="s">
        <v>65</v>
      </c>
      <c r="BF6" s="65" t="s">
        <v>117</v>
      </c>
      <c r="BG6" s="58" t="s">
        <v>65</v>
      </c>
      <c r="BH6" s="65" t="s">
        <v>117</v>
      </c>
      <c r="BJ6" s="264"/>
      <c r="BK6" s="284"/>
      <c r="BL6" s="322"/>
      <c r="BM6" s="281"/>
      <c r="BN6" s="75" t="s">
        <v>65</v>
      </c>
      <c r="BO6" s="82" t="s">
        <v>117</v>
      </c>
      <c r="BP6" s="75" t="s">
        <v>65</v>
      </c>
      <c r="BQ6" s="82" t="s">
        <v>117</v>
      </c>
      <c r="BR6" s="75" t="s">
        <v>65</v>
      </c>
      <c r="BS6" s="82" t="s">
        <v>117</v>
      </c>
      <c r="BU6" s="264"/>
      <c r="BV6" s="264"/>
      <c r="BW6" s="82" t="s">
        <v>291</v>
      </c>
      <c r="BX6" s="82" t="s">
        <v>293</v>
      </c>
      <c r="BY6" s="67"/>
      <c r="BZ6" s="264"/>
      <c r="CA6" s="82" t="s">
        <v>292</v>
      </c>
      <c r="CB6" s="82" t="s">
        <v>278</v>
      </c>
      <c r="CC6" s="82" t="s">
        <v>291</v>
      </c>
      <c r="CD6" s="82" t="s">
        <v>293</v>
      </c>
      <c r="CE6" s="82" t="s">
        <v>291</v>
      </c>
      <c r="CF6" s="82" t="s">
        <v>293</v>
      </c>
      <c r="CG6" s="82" t="s">
        <v>291</v>
      </c>
      <c r="CH6" s="82" t="s">
        <v>293</v>
      </c>
      <c r="CI6" s="82" t="s">
        <v>291</v>
      </c>
      <c r="CJ6" s="82" t="s">
        <v>293</v>
      </c>
      <c r="CK6" s="82" t="s">
        <v>291</v>
      </c>
      <c r="CL6" s="82" t="s">
        <v>293</v>
      </c>
      <c r="CM6" s="82" t="s">
        <v>291</v>
      </c>
      <c r="CN6" s="82" t="s">
        <v>293</v>
      </c>
      <c r="CO6" s="82" t="s">
        <v>291</v>
      </c>
      <c r="CP6" s="82" t="s">
        <v>293</v>
      </c>
      <c r="CQ6" s="82" t="s">
        <v>291</v>
      </c>
      <c r="CR6" s="82" t="s">
        <v>293</v>
      </c>
      <c r="CS6" s="82" t="s">
        <v>291</v>
      </c>
      <c r="CT6" s="82" t="s">
        <v>293</v>
      </c>
      <c r="CU6" s="82" t="s">
        <v>291</v>
      </c>
      <c r="CV6" s="82" t="s">
        <v>293</v>
      </c>
      <c r="CW6" s="82" t="s">
        <v>291</v>
      </c>
      <c r="CX6" s="82" t="s">
        <v>293</v>
      </c>
      <c r="CY6" s="82" t="s">
        <v>291</v>
      </c>
      <c r="CZ6" s="82" t="s">
        <v>293</v>
      </c>
      <c r="DA6" s="82" t="s">
        <v>291</v>
      </c>
      <c r="DB6" s="82" t="s">
        <v>293</v>
      </c>
      <c r="DC6" s="82" t="s">
        <v>291</v>
      </c>
      <c r="DD6" s="82" t="s">
        <v>293</v>
      </c>
      <c r="DE6" s="82" t="s">
        <v>291</v>
      </c>
      <c r="DF6" s="82" t="s">
        <v>293</v>
      </c>
      <c r="DH6" s="264"/>
      <c r="DI6" s="82" t="s">
        <v>291</v>
      </c>
      <c r="DJ6" s="82" t="s">
        <v>293</v>
      </c>
      <c r="DK6" s="261" t="s">
        <v>219</v>
      </c>
      <c r="DL6" s="82" t="s">
        <v>291</v>
      </c>
      <c r="DM6" s="82" t="s">
        <v>293</v>
      </c>
      <c r="DN6" s="261" t="s">
        <v>221</v>
      </c>
      <c r="DO6" s="82" t="s">
        <v>291</v>
      </c>
      <c r="DP6" s="82" t="s">
        <v>293</v>
      </c>
      <c r="DQ6" s="261" t="s">
        <v>222</v>
      </c>
      <c r="DR6" s="82" t="s">
        <v>291</v>
      </c>
      <c r="DS6" s="82" t="s">
        <v>293</v>
      </c>
      <c r="DT6" s="261" t="s">
        <v>223</v>
      </c>
      <c r="DU6" s="150" t="s">
        <v>291</v>
      </c>
      <c r="DV6" s="150" t="s">
        <v>293</v>
      </c>
      <c r="DW6" s="261" t="s">
        <v>219</v>
      </c>
      <c r="DX6" s="150" t="s">
        <v>291</v>
      </c>
      <c r="DY6" s="150" t="s">
        <v>293</v>
      </c>
      <c r="DZ6" s="261" t="s">
        <v>221</v>
      </c>
      <c r="EA6" s="150" t="s">
        <v>291</v>
      </c>
      <c r="EB6" s="150" t="s">
        <v>293</v>
      </c>
      <c r="EC6" s="261" t="s">
        <v>222</v>
      </c>
      <c r="ED6" s="150" t="s">
        <v>291</v>
      </c>
      <c r="EE6" s="150" t="s">
        <v>293</v>
      </c>
      <c r="EF6" s="261" t="s">
        <v>223</v>
      </c>
      <c r="EG6" s="150" t="s">
        <v>291</v>
      </c>
      <c r="EH6" s="150" t="s">
        <v>293</v>
      </c>
      <c r="EI6" s="261" t="s">
        <v>219</v>
      </c>
      <c r="EJ6" s="150" t="s">
        <v>291</v>
      </c>
      <c r="EK6" s="150" t="s">
        <v>293</v>
      </c>
      <c r="EL6" s="261" t="s">
        <v>221</v>
      </c>
      <c r="EM6" s="150" t="s">
        <v>291</v>
      </c>
      <c r="EN6" s="150" t="s">
        <v>293</v>
      </c>
      <c r="EO6" s="261" t="s">
        <v>222</v>
      </c>
      <c r="EP6" s="150" t="s">
        <v>291</v>
      </c>
      <c r="EQ6" s="150" t="s">
        <v>293</v>
      </c>
      <c r="ER6" s="261" t="s">
        <v>223</v>
      </c>
      <c r="ES6" s="150" t="s">
        <v>291</v>
      </c>
      <c r="ET6" s="150" t="s">
        <v>293</v>
      </c>
      <c r="EU6" s="261" t="s">
        <v>219</v>
      </c>
      <c r="EV6" s="150" t="s">
        <v>291</v>
      </c>
      <c r="EW6" s="150" t="s">
        <v>293</v>
      </c>
      <c r="EX6" s="261" t="s">
        <v>221</v>
      </c>
      <c r="EY6" s="150" t="s">
        <v>291</v>
      </c>
      <c r="EZ6" s="150" t="s">
        <v>293</v>
      </c>
      <c r="FA6" s="261" t="s">
        <v>222</v>
      </c>
      <c r="FB6" s="150" t="s">
        <v>291</v>
      </c>
      <c r="FC6" s="150" t="s">
        <v>293</v>
      </c>
      <c r="FD6" s="261" t="s">
        <v>223</v>
      </c>
      <c r="FF6" s="82" t="s">
        <v>291</v>
      </c>
      <c r="FG6" s="82" t="s">
        <v>293</v>
      </c>
      <c r="FH6" s="130" t="s">
        <v>351</v>
      </c>
      <c r="FI6" s="82" t="s">
        <v>291</v>
      </c>
      <c r="FJ6" s="82" t="s">
        <v>293</v>
      </c>
      <c r="FK6" s="258" t="s">
        <v>351</v>
      </c>
      <c r="FL6" s="82" t="s">
        <v>291</v>
      </c>
      <c r="FM6" s="82" t="s">
        <v>293</v>
      </c>
      <c r="FN6" s="258" t="s">
        <v>351</v>
      </c>
      <c r="FO6" s="82" t="s">
        <v>291</v>
      </c>
      <c r="FP6" s="82" t="s">
        <v>293</v>
      </c>
      <c r="FQ6" s="258" t="s">
        <v>351</v>
      </c>
      <c r="FR6" s="150" t="s">
        <v>291</v>
      </c>
      <c r="FS6" s="150" t="s">
        <v>293</v>
      </c>
      <c r="FT6" s="258" t="s">
        <v>351</v>
      </c>
      <c r="FU6" s="150" t="s">
        <v>291</v>
      </c>
      <c r="FV6" s="150" t="s">
        <v>293</v>
      </c>
      <c r="FW6" s="258" t="s">
        <v>351</v>
      </c>
      <c r="FX6" s="150" t="s">
        <v>291</v>
      </c>
      <c r="FY6" s="150" t="s">
        <v>293</v>
      </c>
      <c r="FZ6" s="258" t="s">
        <v>351</v>
      </c>
      <c r="GA6" s="150" t="s">
        <v>291</v>
      </c>
      <c r="GB6" s="150" t="s">
        <v>293</v>
      </c>
      <c r="GC6" s="258" t="s">
        <v>351</v>
      </c>
      <c r="GD6" s="150" t="s">
        <v>291</v>
      </c>
      <c r="GE6" s="150" t="s">
        <v>293</v>
      </c>
      <c r="GF6" s="258" t="s">
        <v>351</v>
      </c>
      <c r="GG6" s="150" t="s">
        <v>291</v>
      </c>
      <c r="GH6" s="150" t="s">
        <v>293</v>
      </c>
      <c r="GI6" s="258" t="s">
        <v>351</v>
      </c>
      <c r="GJ6" s="150" t="s">
        <v>291</v>
      </c>
      <c r="GK6" s="150" t="s">
        <v>293</v>
      </c>
      <c r="GL6" s="258" t="s">
        <v>351</v>
      </c>
      <c r="GM6" s="150" t="s">
        <v>291</v>
      </c>
      <c r="GN6" s="150" t="s">
        <v>293</v>
      </c>
      <c r="GO6" s="258" t="s">
        <v>351</v>
      </c>
      <c r="GP6" s="150" t="s">
        <v>291</v>
      </c>
      <c r="GQ6" s="150" t="s">
        <v>293</v>
      </c>
      <c r="GR6" s="258" t="s">
        <v>351</v>
      </c>
      <c r="GS6" s="150" t="s">
        <v>291</v>
      </c>
      <c r="GT6" s="150" t="s">
        <v>293</v>
      </c>
      <c r="GU6" s="258" t="s">
        <v>351</v>
      </c>
      <c r="GV6" s="150" t="s">
        <v>291</v>
      </c>
      <c r="GW6" s="150" t="s">
        <v>293</v>
      </c>
      <c r="GX6" s="258" t="s">
        <v>351</v>
      </c>
      <c r="GY6" s="150" t="s">
        <v>291</v>
      </c>
      <c r="GZ6" s="150" t="s">
        <v>293</v>
      </c>
      <c r="HA6" s="258" t="s">
        <v>351</v>
      </c>
      <c r="HB6" s="264"/>
    </row>
    <row r="7" spans="2:211" ht="14.25" customHeight="1">
      <c r="B7" s="282">
        <v>1</v>
      </c>
      <c r="C7" s="295" t="s">
        <v>50</v>
      </c>
      <c r="D7" s="102" t="s">
        <v>138</v>
      </c>
      <c r="E7" s="201">
        <v>518</v>
      </c>
      <c r="F7" s="202">
        <v>23</v>
      </c>
      <c r="G7" s="180">
        <f>IFERROR(F7/E7,"-")</f>
        <v>4.4401544401544403E-2</v>
      </c>
      <c r="H7" s="203">
        <v>45</v>
      </c>
      <c r="I7" s="174">
        <f>IFERROR(H7/E7,"-")</f>
        <v>8.6872586872586879E-2</v>
      </c>
      <c r="J7" s="203">
        <v>18</v>
      </c>
      <c r="K7" s="174">
        <f>IFERROR(J7/E7,"-")</f>
        <v>3.4749034749034749E-2</v>
      </c>
      <c r="L7" s="201">
        <v>1462</v>
      </c>
      <c r="M7" s="202">
        <v>42</v>
      </c>
      <c r="N7" s="174">
        <f>IFERROR(M7/L7,"-")</f>
        <v>2.8727770177838577E-2</v>
      </c>
      <c r="O7" s="203">
        <v>132</v>
      </c>
      <c r="P7" s="174">
        <f>IFERROR(O7/L7,"-")</f>
        <v>9.0287277701778385E-2</v>
      </c>
      <c r="Q7" s="203">
        <v>57</v>
      </c>
      <c r="R7" s="174">
        <f>IFERROR(Q7/L7,"-")</f>
        <v>3.8987688098495211E-2</v>
      </c>
      <c r="S7" s="201">
        <v>97320</v>
      </c>
      <c r="T7" s="202">
        <v>3979</v>
      </c>
      <c r="U7" s="174">
        <f>IFERROR(T7/S7,"-")</f>
        <v>4.0885737772297578E-2</v>
      </c>
      <c r="V7" s="203">
        <v>14703</v>
      </c>
      <c r="W7" s="174">
        <f>IFERROR(V7/S7,"-")</f>
        <v>0.15107891491985204</v>
      </c>
      <c r="X7" s="203">
        <v>7289</v>
      </c>
      <c r="Y7" s="174">
        <f>IFERROR(X7/S7,"-")</f>
        <v>7.4897246198109335E-2</v>
      </c>
      <c r="Z7" s="201">
        <v>79474</v>
      </c>
      <c r="AA7" s="202">
        <v>2475</v>
      </c>
      <c r="AB7" s="174">
        <f>IFERROR(AA7/Z7,"-")</f>
        <v>3.1142260361879358E-2</v>
      </c>
      <c r="AC7" s="203">
        <v>10197</v>
      </c>
      <c r="AD7" s="174">
        <f>IFERROR(AC7/Z7,"-")</f>
        <v>0.12830611269094294</v>
      </c>
      <c r="AE7" s="203">
        <v>6851</v>
      </c>
      <c r="AF7" s="174">
        <f>IFERROR(AE7/Z7,"-")</f>
        <v>8.6204293227973933E-2</v>
      </c>
      <c r="AG7" s="201">
        <v>52841</v>
      </c>
      <c r="AH7" s="202">
        <v>1156</v>
      </c>
      <c r="AI7" s="174">
        <f>IFERROR(AH7/AG7,"-")</f>
        <v>2.1876951609545617E-2</v>
      </c>
      <c r="AJ7" s="203">
        <v>5186</v>
      </c>
      <c r="AK7" s="174">
        <f>IFERROR(AJ7/AG7,"-")</f>
        <v>9.814348706496849E-2</v>
      </c>
      <c r="AL7" s="203">
        <v>3951</v>
      </c>
      <c r="AM7" s="174">
        <f>IFERROR(AL7/AG7,"-")</f>
        <v>7.4771484264113092E-2</v>
      </c>
      <c r="AN7" s="201">
        <v>25721</v>
      </c>
      <c r="AO7" s="202">
        <v>355</v>
      </c>
      <c r="AP7" s="174">
        <f>IFERROR(AO7/AN7,"-")</f>
        <v>1.3801951712608375E-2</v>
      </c>
      <c r="AQ7" s="203">
        <v>1863</v>
      </c>
      <c r="AR7" s="174">
        <f>IFERROR(AQ7/AN7,"-")</f>
        <v>7.2431087438280001E-2</v>
      </c>
      <c r="AS7" s="203">
        <v>1392</v>
      </c>
      <c r="AT7" s="174">
        <f>IFERROR(AS7/AN7,"-")</f>
        <v>5.4119202208312275E-2</v>
      </c>
      <c r="AU7" s="201">
        <v>7692</v>
      </c>
      <c r="AV7" s="202">
        <v>47</v>
      </c>
      <c r="AW7" s="174">
        <f>IFERROR(AV7/AU7,"-")</f>
        <v>6.1102444097763907E-3</v>
      </c>
      <c r="AX7" s="203">
        <v>376</v>
      </c>
      <c r="AY7" s="174">
        <f>IFERROR(AX7/AU7,"-")</f>
        <v>4.8881955278211126E-2</v>
      </c>
      <c r="AZ7" s="203">
        <v>212</v>
      </c>
      <c r="BA7" s="174">
        <f>IFERROR(AZ7/AU7,"-")</f>
        <v>2.7561102444097763E-2</v>
      </c>
      <c r="BB7" s="201">
        <f>SUM(E7,L7,S7,Z7,AG7,AN7,AU7)</f>
        <v>265028</v>
      </c>
      <c r="BC7" s="176">
        <f>SUM(F7,M7,T7,AA7,AH7,AO7,AV7)</f>
        <v>8077</v>
      </c>
      <c r="BD7" s="174">
        <f>IFERROR(BC7/BB7,"-")</f>
        <v>3.0476025174698523E-2</v>
      </c>
      <c r="BE7" s="176">
        <f>SUM(H7,O7,V7,AC7,AJ7,AQ7,AX7)</f>
        <v>32502</v>
      </c>
      <c r="BF7" s="174">
        <f>IFERROR(BE7/BB7,"-")</f>
        <v>0.12263609882729372</v>
      </c>
      <c r="BG7" s="176">
        <f>SUM(J7,Q7,X7,AE7,AL7,AS7,AZ7)</f>
        <v>19770</v>
      </c>
      <c r="BH7" s="174">
        <f>IFERROR(BG7/BB7,"-")</f>
        <v>7.4595891754833457E-2</v>
      </c>
      <c r="BJ7" s="282">
        <v>1</v>
      </c>
      <c r="BK7" s="295" t="s">
        <v>50</v>
      </c>
      <c r="BL7" s="4" t="s">
        <v>138</v>
      </c>
      <c r="BM7" s="28">
        <v>265794</v>
      </c>
      <c r="BN7" s="28">
        <v>8574</v>
      </c>
      <c r="BO7" s="63">
        <v>3.2258064516129031E-2</v>
      </c>
      <c r="BP7" s="28">
        <v>31346</v>
      </c>
      <c r="BQ7" s="63">
        <v>0.11793343717314914</v>
      </c>
      <c r="BR7" s="28">
        <v>20517</v>
      </c>
      <c r="BS7" s="63">
        <v>7.7191358721415831E-2</v>
      </c>
      <c r="BU7" s="131" t="s">
        <v>50</v>
      </c>
      <c r="BV7" s="4" t="s">
        <v>138</v>
      </c>
      <c r="BW7" s="27">
        <f>(BB7-SUM(BC7,BE7,BG7))/BB7</f>
        <v>0.77229198424317436</v>
      </c>
      <c r="BX7" s="27">
        <f>(BM7-SUM(BN7,BP7,BR7))/BM7</f>
        <v>0.772617139589306</v>
      </c>
      <c r="BY7" s="105">
        <v>1</v>
      </c>
      <c r="BZ7" s="56" t="s">
        <v>50</v>
      </c>
      <c r="CA7" s="27">
        <f>INDEX($BD:$BD,(ROW()+($BY7)*4))</f>
        <v>3.1560850860011806E-2</v>
      </c>
      <c r="CB7" s="27">
        <f>INDEX($BO:$BO,(ROW()+($BY7)*4))</f>
        <v>3.2595202147290725E-2</v>
      </c>
      <c r="CC7" s="27">
        <f>INDEX($BF:$BF,(ROW()+($BY7)*4))</f>
        <v>0.12314433886147153</v>
      </c>
      <c r="CD7" s="27">
        <f>INDEX($BQ:$BQ,(ROW()+($BY7)*4))</f>
        <v>0.11505899457585417</v>
      </c>
      <c r="CE7" s="27">
        <f>INDEX($BH:$BH,(ROW()+($BY7)*4))</f>
        <v>7.4397507063415358E-2</v>
      </c>
      <c r="CF7" s="27">
        <f>INDEX($BS:$BS,(ROW()+($BY7)*4))</f>
        <v>7.5275401219034838E-2</v>
      </c>
      <c r="CG7" s="27">
        <f>INDEX($BW:$BW,(ROW()+($BY7)*4))</f>
        <v>0.7708973032151013</v>
      </c>
      <c r="CH7" s="27">
        <f>INDEX($BX:$BX,(ROW()+($BY7)*4))</f>
        <v>0.7770704020578203</v>
      </c>
      <c r="CI7" s="27">
        <f>INDEX($BD:$BD,(ROW()+($BY7*4)-4))</f>
        <v>3.0476025174698523E-2</v>
      </c>
      <c r="CJ7" s="27">
        <f>INDEX($BO:$BO,(ROW()+($BY7*4)-4))</f>
        <v>3.2258064516129031E-2</v>
      </c>
      <c r="CK7" s="27">
        <f>INDEX($BF:$BF,(ROW()+($BY7*4)-4))</f>
        <v>0.12263609882729372</v>
      </c>
      <c r="CL7" s="27">
        <f>INDEX($BQ:$BQ,(ROW()+($BY7*4)-4))</f>
        <v>0.11793343717314914</v>
      </c>
      <c r="CM7" s="27">
        <f>INDEX($BH:$BH,(ROW()+($BY7*4)-4))</f>
        <v>7.4595891754833457E-2</v>
      </c>
      <c r="CN7" s="27">
        <f>INDEX($BS:$BS,(ROW()+($BY7*4)-4))</f>
        <v>7.7191358721415831E-2</v>
      </c>
      <c r="CO7" s="27">
        <f>INDEX($BW:$BW,(ROW()+($BY7*4)-4))</f>
        <v>0.77229198424317436</v>
      </c>
      <c r="CP7" s="27">
        <f>INDEX($BX:$BX,(ROW()+($BY7*4)-4))</f>
        <v>0.772617139589306</v>
      </c>
      <c r="CQ7" s="27">
        <f>INDEX($BD:$BD,(ROW()+($BY7*4)-3))</f>
        <v>4.189718650942096E-2</v>
      </c>
      <c r="CR7" s="27">
        <f>INDEX($BO:$BO,(ROW()+($BY7*4)-3))</f>
        <v>4.5215389674449193E-2</v>
      </c>
      <c r="CS7" s="27">
        <f>INDEX($BF:$BF,(ROW()+($BY7*4)-3))</f>
        <v>0.14443503770353014</v>
      </c>
      <c r="CT7" s="27">
        <f>INDEX($BQ:$BQ,(ROW()+($BY7*4)-3))</f>
        <v>0.13951002959552777</v>
      </c>
      <c r="CU7" s="27">
        <f>INDEX($BH:$BH,(ROW()+($BY7*4)-3))</f>
        <v>8.0289815124726827E-2</v>
      </c>
      <c r="CV7" s="27">
        <f>INDEX($BS:$BS,(ROW()+($BY7*4)-3))</f>
        <v>8.6073659980269654E-2</v>
      </c>
      <c r="CW7" s="27">
        <f>INDEX($BW:$BW,(ROW()+($BY7*4)-3))</f>
        <v>0.73337796066232208</v>
      </c>
      <c r="CX7" s="27">
        <f>INDEX($BX:$BX,(ROW()+($BY7*4)-3))</f>
        <v>0.7292009207497534</v>
      </c>
      <c r="CY7" s="27">
        <f>INDEX($BD:$BD,(ROW()+($BY7*4)-2))</f>
        <v>3.2640492686682065E-2</v>
      </c>
      <c r="CZ7" s="27">
        <f>INDEX($BO:$BO,(ROW()+($BY7*4)-2))</f>
        <v>3.5593220338983052E-2</v>
      </c>
      <c r="DA7" s="27">
        <f>INDEX($BF:$BF,(ROW()+($BY7*4)-2))</f>
        <v>0.12455735180908391</v>
      </c>
      <c r="DB7" s="27">
        <f>INDEX($BQ:$BQ,(ROW()+($BY7*4)-2))</f>
        <v>0.11839603141794129</v>
      </c>
      <c r="DC7" s="27">
        <f>INDEX($BH:$BH,(ROW()+($BY7*4)-2))</f>
        <v>8.2755966127790612E-2</v>
      </c>
      <c r="DD7" s="27">
        <f>INDEX($BS:$BS,(ROW()+($BY7*4)-2))</f>
        <v>8.7556841670111615E-2</v>
      </c>
      <c r="DE7" s="27">
        <f>INDEX($BW:$BW,(ROW()+($BY7*4)-2))</f>
        <v>0.76004618937644342</v>
      </c>
      <c r="DF7" s="27">
        <f>INDEX($BX:$BX,(ROW()+($BY7*4)-2))</f>
        <v>0.75845390657296408</v>
      </c>
      <c r="DH7" s="56" t="s">
        <v>50</v>
      </c>
      <c r="DI7" s="27">
        <f t="shared" ref="DI7:DI50" si="0">VLOOKUP(DH7,$BZ$7:$DF$81,2,0)</f>
        <v>3.1560850860011806E-2</v>
      </c>
      <c r="DJ7" s="27">
        <f t="shared" ref="DJ7:DJ50" si="1">VLOOKUP(DH7,$BZ$7:$DF$81,3,0)</f>
        <v>3.2595202147290725E-2</v>
      </c>
      <c r="DK7" s="137">
        <f>(ROUND(DI7,3)-ROUND(DJ7,3))*100</f>
        <v>-0.10000000000000009</v>
      </c>
      <c r="DL7" s="27">
        <f t="shared" ref="DL7:DL50" si="2">VLOOKUP(DH7,$BZ$7:$DF$81,4,0)</f>
        <v>0.12314433886147153</v>
      </c>
      <c r="DM7" s="27">
        <f t="shared" ref="DM7:DM50" si="3">VLOOKUP(DH7,$BZ$7:$DF$81,5,0)</f>
        <v>0.11505899457585417</v>
      </c>
      <c r="DN7" s="137">
        <f>(ROUND(DL7,3)-ROUND(DM7,3))*100</f>
        <v>0.79999999999999938</v>
      </c>
      <c r="DO7" s="27">
        <f t="shared" ref="DO7:DO50" si="4">VLOOKUP(DH7,$BZ$7:$DF$81,6,0)</f>
        <v>7.4397507063415358E-2</v>
      </c>
      <c r="DP7" s="27">
        <f t="shared" ref="DP7:DP50" si="5">VLOOKUP(DH7,$BZ$7:$DF$81,7,0)</f>
        <v>7.5275401219034838E-2</v>
      </c>
      <c r="DQ7" s="137">
        <f>(ROUND(DO7,3)-ROUND(DP7,3))*100</f>
        <v>-0.10000000000000009</v>
      </c>
      <c r="DR7" s="27">
        <f t="shared" ref="DR7:DR50" si="6">VLOOKUP(DH7,$BZ$7:$DF$81,8,0)</f>
        <v>0.7708973032151013</v>
      </c>
      <c r="DS7" s="27">
        <f t="shared" ref="DS7:DS50" si="7">VLOOKUP(DH7,$BZ$7:$DF$81,9,0)</f>
        <v>0.7770704020578203</v>
      </c>
      <c r="DT7" s="137">
        <f>(ROUND(DR7,3)-ROUND(DS7,3))*100</f>
        <v>-0.60000000000000053</v>
      </c>
      <c r="DU7" s="27">
        <f t="shared" ref="DU7:DU50" si="8">VLOOKUP(DH7,$BZ$7:$DF$81,10,0)</f>
        <v>3.0476025174698523E-2</v>
      </c>
      <c r="DV7" s="27">
        <f>VLOOKUP(DH7,$BZ$7:$DF$81,11,0)</f>
        <v>3.2258064516129031E-2</v>
      </c>
      <c r="DW7" s="137">
        <f>(ROUND(DU7,3)-ROUND(DV7,3))*100</f>
        <v>-0.20000000000000018</v>
      </c>
      <c r="DX7" s="27">
        <f>VLOOKUP(DH7,$BZ$7:$DF$81,12,0)</f>
        <v>0.12263609882729372</v>
      </c>
      <c r="DY7" s="27">
        <f>VLOOKUP(DH7,$BZ$7:$DF$81,13,0)</f>
        <v>0.11793343717314914</v>
      </c>
      <c r="DZ7" s="137">
        <f>(ROUND(DX7,3)-ROUND(DY7,3))*100</f>
        <v>0.50000000000000044</v>
      </c>
      <c r="EA7" s="27">
        <f>VLOOKUP(DH7,$BZ$7:$DF$81,14,0)</f>
        <v>7.4595891754833457E-2</v>
      </c>
      <c r="EB7" s="27">
        <f>VLOOKUP(DH7,$BZ$7:$DF$81,15,0)</f>
        <v>7.7191358721415831E-2</v>
      </c>
      <c r="EC7" s="137">
        <f>(ROUND(EA7,3)-ROUND(EB7,3))*100</f>
        <v>-0.20000000000000018</v>
      </c>
      <c r="ED7" s="27">
        <f>VLOOKUP(DH7,$BZ$7:$DF$81,16,0)</f>
        <v>0.77229198424317436</v>
      </c>
      <c r="EE7" s="27">
        <f>VLOOKUP(DH7,$BZ$7:$DF$81,17,0)</f>
        <v>0.772617139589306</v>
      </c>
      <c r="EF7" s="137">
        <f>(ROUND(ED7,3)-ROUND(EE7,3))*100</f>
        <v>-0.10000000000000009</v>
      </c>
      <c r="EG7" s="27">
        <f>VLOOKUP(DH7,$BZ$7:$DF$81,18,0)</f>
        <v>4.189718650942096E-2</v>
      </c>
      <c r="EH7" s="27">
        <f>VLOOKUP(DH7,$BZ$7:$DF$81,19,0)</f>
        <v>4.5215389674449193E-2</v>
      </c>
      <c r="EI7" s="137">
        <f>(ROUND(EG7,3)-ROUND(EH7,3))*100</f>
        <v>-0.2999999999999996</v>
      </c>
      <c r="EJ7" s="27">
        <f>VLOOKUP(DH7,$BZ$7:$DF$81,20,0)</f>
        <v>0.14443503770353014</v>
      </c>
      <c r="EK7" s="27">
        <f>VLOOKUP(DH7,$BZ$7:$DF$81,21,0)</f>
        <v>0.13951002959552777</v>
      </c>
      <c r="EL7" s="137">
        <f>(ROUND(EJ7,3)-ROUND(EK7,3))*100</f>
        <v>0.39999999999999758</v>
      </c>
      <c r="EM7" s="27">
        <f>VLOOKUP(DH7,$BZ$7:$DF$81,22,0)</f>
        <v>8.0289815124726827E-2</v>
      </c>
      <c r="EN7" s="27">
        <f>VLOOKUP(DH7,$BZ$7:$DF$81,23,0)</f>
        <v>8.6073659980269654E-2</v>
      </c>
      <c r="EO7" s="137">
        <f>(ROUND(EM7,3)-ROUND(EN7,3))*100</f>
        <v>-0.5999999999999992</v>
      </c>
      <c r="EP7" s="27">
        <f>VLOOKUP(DH7,$BZ$7:$DF$81,24,0)</f>
        <v>0.73337796066232208</v>
      </c>
      <c r="EQ7" s="27">
        <f>VLOOKUP(DH7,$BZ$7:$DF$81,25,0)</f>
        <v>0.7292009207497534</v>
      </c>
      <c r="ER7" s="137">
        <f>(ROUND(EP7,3)-ROUND(EQ7,3))*100</f>
        <v>0.40000000000000036</v>
      </c>
      <c r="ES7" s="27">
        <f>VLOOKUP(DH7,$BZ$7:$DF$81,26,0)</f>
        <v>3.2640492686682065E-2</v>
      </c>
      <c r="ET7" s="27">
        <f>VLOOKUP(DH7,$BZ$7:$DF$81,27,0)</f>
        <v>3.5593220338983052E-2</v>
      </c>
      <c r="EU7" s="137">
        <f>(ROUND(ES7,3)-ROUND(ET7,3))*100</f>
        <v>-0.2999999999999996</v>
      </c>
      <c r="EV7" s="27">
        <f>VLOOKUP(DH7,$BZ$7:$DF$81,28,0)</f>
        <v>0.12455735180908391</v>
      </c>
      <c r="EW7" s="27">
        <f>VLOOKUP(DH7,$BZ$7:$DF$81,29,0)</f>
        <v>0.11839603141794129</v>
      </c>
      <c r="EX7" s="137">
        <f>(ROUND(EV7,3)-ROUND(EW7,3))*100</f>
        <v>0.70000000000000062</v>
      </c>
      <c r="EY7" s="27">
        <f>VLOOKUP(DH7,$BZ$7:$DF$81,30,0)</f>
        <v>8.2755966127790612E-2</v>
      </c>
      <c r="EZ7" s="27">
        <f>VLOOKUP(DH7,$BZ$7:$DF$81,31,0)</f>
        <v>8.7556841670111615E-2</v>
      </c>
      <c r="FA7" s="137">
        <f>(ROUND(EY7,3)-ROUND(EZ7,3))*100</f>
        <v>-0.49999999999999906</v>
      </c>
      <c r="FB7" s="27">
        <f>VLOOKUP(DH7,$BZ$7:$DF$81,32,0)</f>
        <v>0.76004618937644342</v>
      </c>
      <c r="FC7" s="27">
        <f>VLOOKUP(DH7,$BZ$7:$DF$81,33,0)</f>
        <v>0.75845390657296408</v>
      </c>
      <c r="FD7" s="137">
        <f>(ROUND(FB7,3)-ROUND(FC7,3))*100</f>
        <v>0.20000000000000018</v>
      </c>
      <c r="FF7" s="27">
        <f>$DI$50</f>
        <v>5.1816828543067038E-2</v>
      </c>
      <c r="FG7" s="27">
        <f t="shared" ref="FG7:FG49" si="9">$DJ$50</f>
        <v>5.246330782200663E-2</v>
      </c>
      <c r="FH7" s="137">
        <f>(ROUND(FF7,3)-ROUND(FG7,3))*100</f>
        <v>0</v>
      </c>
      <c r="FI7" s="27">
        <f t="shared" ref="FI7:FI49" si="10">$DL$50</f>
        <v>0.17821801640108959</v>
      </c>
      <c r="FJ7" s="27">
        <f t="shared" ref="FJ7:FJ49" si="11">$DM$50</f>
        <v>0.16981717092085957</v>
      </c>
      <c r="FK7" s="137">
        <f>(ROUND(FI7,3)-ROUND(FJ7,3))*100</f>
        <v>0.79999999999999793</v>
      </c>
      <c r="FL7" s="27">
        <f t="shared" ref="FL7:FL49" si="12">$DO$50</f>
        <v>6.998019984622561E-2</v>
      </c>
      <c r="FM7" s="27">
        <f t="shared" ref="FM7:FM49" si="13">$DP$50</f>
        <v>7.0421823311744888E-2</v>
      </c>
      <c r="FN7" s="137">
        <f>(ROUND(FL7,3)-ROUND(FM7,3))*100</f>
        <v>0</v>
      </c>
      <c r="FO7" s="27">
        <f t="shared" ref="FO7:FO49" si="14">$DR$50</f>
        <v>0.69998495520961779</v>
      </c>
      <c r="FP7" s="27">
        <f>$DS$50</f>
        <v>0.70729769794538888</v>
      </c>
      <c r="FQ7" s="137">
        <f>(ROUND(FO7,3)-ROUND(FP7,3))*100</f>
        <v>-0.70000000000000062</v>
      </c>
      <c r="FR7" s="27">
        <f>$DU$50</f>
        <v>4.8260962208565801E-2</v>
      </c>
      <c r="FS7" s="27">
        <f>$DV$50</f>
        <v>4.9503759206355462E-2</v>
      </c>
      <c r="FT7" s="137">
        <f>(ROUND(FR7,3)-ROUND(FS7,3))*100</f>
        <v>-0.20000000000000018</v>
      </c>
      <c r="FU7" s="27">
        <f>$DX$50</f>
        <v>0.1712068897890299</v>
      </c>
      <c r="FV7" s="27">
        <f>$DY$50</f>
        <v>0.16607589114113555</v>
      </c>
      <c r="FW7" s="137">
        <f>(ROUND(FU7,3)-ROUND(FV7,3))*100</f>
        <v>0.50000000000000044</v>
      </c>
      <c r="FX7" s="27">
        <f>$EA$50</f>
        <v>6.934419156395201E-2</v>
      </c>
      <c r="FY7" s="27">
        <f>$EB$50</f>
        <v>7.0594924618888555E-2</v>
      </c>
      <c r="FZ7" s="137">
        <f>(ROUND(FX7,3)-ROUND(FY7,3))*100</f>
        <v>-0.19999999999999879</v>
      </c>
      <c r="GA7" s="27">
        <f>$ED$50</f>
        <v>0.71118795643845234</v>
      </c>
      <c r="GB7" s="27">
        <f>$EE$50</f>
        <v>0.71382542503362045</v>
      </c>
      <c r="GC7" s="137">
        <f>(ROUND(GA7,3)-ROUND(GB7,3))*100</f>
        <v>-0.30000000000000027</v>
      </c>
      <c r="GD7" s="27">
        <f>$EG$50</f>
        <v>6.8259236787735308E-2</v>
      </c>
      <c r="GE7" s="27">
        <f>$EH$50</f>
        <v>7.1407282300928909E-2</v>
      </c>
      <c r="GF7" s="137">
        <f>(ROUND(GD7,3)-ROUND(GE7,3))*100</f>
        <v>-0.29999999999999888</v>
      </c>
      <c r="GG7" s="27">
        <f>$EJ$50</f>
        <v>0.21640870679023361</v>
      </c>
      <c r="GH7" s="27">
        <f>$EK$50</f>
        <v>0.21158909145099597</v>
      </c>
      <c r="GI7" s="137">
        <f>(ROUND(GG7,3)-ROUND(GH7,3))*100</f>
        <v>0.40000000000000036</v>
      </c>
      <c r="GJ7" s="27">
        <f>$EM$50</f>
        <v>7.4738966812202837E-2</v>
      </c>
      <c r="GK7" s="27">
        <f>$EN$50</f>
        <v>7.841968440050999E-2</v>
      </c>
      <c r="GL7" s="137">
        <f>(ROUND(GJ7,3)-ROUND(GK7,3))*100</f>
        <v>-0.30000000000000027</v>
      </c>
      <c r="GM7" s="27">
        <f>$EP$50</f>
        <v>0.6405930896098283</v>
      </c>
      <c r="GN7" s="27">
        <f>$EQ$50</f>
        <v>0.63858394184756506</v>
      </c>
      <c r="GO7" s="137">
        <f>(ROUND(GM7,3)-ROUND(GN7,3))*100</f>
        <v>0.20000000000000018</v>
      </c>
      <c r="GP7" s="27">
        <f>$ES$50</f>
        <v>5.5485387843929736E-2</v>
      </c>
      <c r="GQ7" s="27">
        <f>$ET$50</f>
        <v>5.8989431490645373E-2</v>
      </c>
      <c r="GR7" s="137">
        <f>(ROUND(GP7,3)-ROUND(GQ7,3))*100</f>
        <v>-0.39999999999999969</v>
      </c>
      <c r="GS7" s="27">
        <f>$EV$50</f>
        <v>0.18613011036841287</v>
      </c>
      <c r="GT7" s="27">
        <f>$EW$50</f>
        <v>0.18026385115241175</v>
      </c>
      <c r="GU7" s="137">
        <f>(ROUND(GS7,3)-ROUND(GT7,3))*100</f>
        <v>0.60000000000000053</v>
      </c>
      <c r="GV7" s="27">
        <f>$EY$50</f>
        <v>7.7287035597699366E-2</v>
      </c>
      <c r="GW7" s="27">
        <f>$EZ$50</f>
        <v>7.9888839530150732E-2</v>
      </c>
      <c r="GX7" s="137">
        <f>(ROUND(GV7,3)-ROUND(GW7,3))*100</f>
        <v>-0.30000000000000027</v>
      </c>
      <c r="GY7" s="27">
        <f>$FB$50</f>
        <v>0.68109746618995803</v>
      </c>
      <c r="GZ7" s="27">
        <f>$FC$50</f>
        <v>0.68085787782679219</v>
      </c>
      <c r="HA7" s="137">
        <f>(ROUND(GY7,3)-ROUND(GZ7,3))*100</f>
        <v>0</v>
      </c>
      <c r="HB7" s="108">
        <v>0</v>
      </c>
    </row>
    <row r="8" spans="2:211" ht="14.25" customHeight="1">
      <c r="B8" s="283"/>
      <c r="C8" s="296"/>
      <c r="D8" s="132" t="s">
        <v>274</v>
      </c>
      <c r="E8" s="204">
        <v>43</v>
      </c>
      <c r="F8" s="205">
        <v>0</v>
      </c>
      <c r="G8" s="199">
        <f>IFERROR(F8/E8,"-")</f>
        <v>0</v>
      </c>
      <c r="H8" s="206">
        <v>4</v>
      </c>
      <c r="I8" s="207">
        <f>IFERROR(H8/E8,"-")</f>
        <v>9.3023255813953487E-2</v>
      </c>
      <c r="J8" s="206">
        <v>7</v>
      </c>
      <c r="K8" s="207">
        <f>IFERROR(J8/E8,"-")</f>
        <v>0.16279069767441862</v>
      </c>
      <c r="L8" s="204">
        <v>112</v>
      </c>
      <c r="M8" s="205">
        <v>6</v>
      </c>
      <c r="N8" s="207">
        <f>IFERROR(M8/L8,"-")</f>
        <v>5.3571428571428568E-2</v>
      </c>
      <c r="O8" s="206">
        <v>11</v>
      </c>
      <c r="P8" s="207">
        <f>IFERROR(O8/L8,"-")</f>
        <v>9.8214285714285712E-2</v>
      </c>
      <c r="Q8" s="206">
        <v>8</v>
      </c>
      <c r="R8" s="207">
        <f>IFERROR(Q8/L8,"-")</f>
        <v>7.1428571428571425E-2</v>
      </c>
      <c r="S8" s="204">
        <v>22830</v>
      </c>
      <c r="T8" s="205">
        <v>1149</v>
      </c>
      <c r="U8" s="207">
        <f>IFERROR(T8/S8,"-")</f>
        <v>5.0328515111695137E-2</v>
      </c>
      <c r="V8" s="206">
        <v>3939</v>
      </c>
      <c r="W8" s="207">
        <f>IFERROR(V8/S8,"-")</f>
        <v>0.17253613666228645</v>
      </c>
      <c r="X8" s="206">
        <v>1785</v>
      </c>
      <c r="Y8" s="207">
        <f>IFERROR(X8/S8,"-")</f>
        <v>7.8186596583442833E-2</v>
      </c>
      <c r="Z8" s="204">
        <v>13980</v>
      </c>
      <c r="AA8" s="205">
        <v>568</v>
      </c>
      <c r="AB8" s="207">
        <f>IFERROR(AA8/Z8,"-")</f>
        <v>4.0629470672389124E-2</v>
      </c>
      <c r="AC8" s="206">
        <v>2038</v>
      </c>
      <c r="AD8" s="207">
        <f>IFERROR(AC8/Z8,"-")</f>
        <v>0.14577968526466381</v>
      </c>
      <c r="AE8" s="206">
        <v>1273</v>
      </c>
      <c r="AF8" s="207">
        <f>IFERROR(AE8/Z8,"-")</f>
        <v>9.1058655221745347E-2</v>
      </c>
      <c r="AG8" s="204">
        <v>8605</v>
      </c>
      <c r="AH8" s="205">
        <v>294</v>
      </c>
      <c r="AI8" s="207">
        <f>IFERROR(AH8/AG8,"-")</f>
        <v>3.4166182452062752E-2</v>
      </c>
      <c r="AJ8" s="206">
        <v>949</v>
      </c>
      <c r="AK8" s="207">
        <f>IFERROR(AJ8/AG8,"-")</f>
        <v>0.11028471818710052</v>
      </c>
      <c r="AL8" s="206">
        <v>691</v>
      </c>
      <c r="AM8" s="207">
        <f>IFERROR(AL8/AG8,"-")</f>
        <v>8.0302149912841375E-2</v>
      </c>
      <c r="AN8" s="204">
        <v>4133</v>
      </c>
      <c r="AO8" s="205">
        <v>96</v>
      </c>
      <c r="AP8" s="207">
        <f>IFERROR(AO8/AN8,"-")</f>
        <v>2.3227679651584805E-2</v>
      </c>
      <c r="AQ8" s="206">
        <v>335</v>
      </c>
      <c r="AR8" s="207">
        <f>IFERROR(AQ8/AN8,"-")</f>
        <v>8.1054923784176142E-2</v>
      </c>
      <c r="AS8" s="206">
        <v>270</v>
      </c>
      <c r="AT8" s="207">
        <f>IFERROR(AS8/AN8,"-")</f>
        <v>6.5327849020082263E-2</v>
      </c>
      <c r="AU8" s="204">
        <v>1088</v>
      </c>
      <c r="AV8" s="205">
        <v>15</v>
      </c>
      <c r="AW8" s="207">
        <f>IFERROR(AV8/AU8,"-")</f>
        <v>1.3786764705882353E-2</v>
      </c>
      <c r="AX8" s="206">
        <v>60</v>
      </c>
      <c r="AY8" s="207">
        <f>IFERROR(AX8/AU8,"-")</f>
        <v>5.514705882352941E-2</v>
      </c>
      <c r="AZ8" s="206">
        <v>44</v>
      </c>
      <c r="BA8" s="207">
        <f>IFERROR(AZ8/AU8,"-")</f>
        <v>4.0441176470588237E-2</v>
      </c>
      <c r="BB8" s="204">
        <f t="shared" ref="BB8:BB71" si="15">SUM(E8,L8,S8,Z8,AG8,AN8,AU8)</f>
        <v>50791</v>
      </c>
      <c r="BC8" s="208">
        <f t="shared" ref="BC8:BC71" si="16">SUM(F8,M8,T8,AA8,AH8,AO8,AV8)</f>
        <v>2128</v>
      </c>
      <c r="BD8" s="207">
        <f>IFERROR(BC8/BB8,"-")</f>
        <v>4.189718650942096E-2</v>
      </c>
      <c r="BE8" s="208">
        <f t="shared" ref="BE8:BE71" si="17">SUM(H8,O8,V8,AC8,AJ8,AQ8,AX8)</f>
        <v>7336</v>
      </c>
      <c r="BF8" s="207">
        <f>IFERROR(BE8/BB8,"-")</f>
        <v>0.14443503770353014</v>
      </c>
      <c r="BG8" s="208">
        <f t="shared" ref="BG8:BG71" si="18">SUM(J8,Q8,X8,AE8,AL8,AS8,AZ8)</f>
        <v>4078</v>
      </c>
      <c r="BH8" s="207">
        <f>IFERROR(BG8/BB8,"-")</f>
        <v>8.0289815124726827E-2</v>
      </c>
      <c r="BJ8" s="283"/>
      <c r="BK8" s="296"/>
      <c r="BL8" s="4" t="s">
        <v>273</v>
      </c>
      <c r="BM8" s="28">
        <v>48656</v>
      </c>
      <c r="BN8" s="28">
        <v>2200</v>
      </c>
      <c r="BO8" s="63">
        <v>4.5215389674449193E-2</v>
      </c>
      <c r="BP8" s="28">
        <v>6788</v>
      </c>
      <c r="BQ8" s="63">
        <v>0.13951002959552777</v>
      </c>
      <c r="BR8" s="28">
        <v>4188</v>
      </c>
      <c r="BS8" s="63">
        <v>8.6073659980269654E-2</v>
      </c>
      <c r="BU8" s="132"/>
      <c r="BV8" s="4" t="s">
        <v>275</v>
      </c>
      <c r="BW8" s="27">
        <f t="shared" ref="BW8:BW70" si="19">(BB8-SUM(BC8,BE8,BG8))/BB8</f>
        <v>0.73337796066232208</v>
      </c>
      <c r="BX8" s="27">
        <f>(BM8-SUM(BN8,BP8,BR8))/BM8</f>
        <v>0.7292009207497534</v>
      </c>
      <c r="BY8" s="105">
        <v>2</v>
      </c>
      <c r="BZ8" s="56" t="s">
        <v>98</v>
      </c>
      <c r="CA8" s="27">
        <f>INDEX($BD:$BD,(ROW()+($BY8)*4))</f>
        <v>3.7892999174607936E-2</v>
      </c>
      <c r="CB8" s="27">
        <f t="shared" ref="CB8:CB71" si="20">INDEX($BO:$BO,(ROW()+($BY8)*4))</f>
        <v>3.7619441727484763E-2</v>
      </c>
      <c r="CC8" s="27">
        <f t="shared" ref="CC8:CC71" si="21">INDEX($BF:$BF,(ROW()+($BY8)*4))</f>
        <v>0.13371351391911157</v>
      </c>
      <c r="CD8" s="27">
        <f t="shared" ref="CD8:CD71" si="22">INDEX($BQ:$BQ,(ROW()+($BY8)*4))</f>
        <v>0.12218794673087051</v>
      </c>
      <c r="CE8" s="27">
        <f t="shared" ref="CE8:CE71" si="23">INDEX($BH:$BH,(ROW()+($BY8)*4))</f>
        <v>7.7136639903954377E-2</v>
      </c>
      <c r="CF8" s="27">
        <f t="shared" ref="CF8:CF71" si="24">INDEX($BS:$BS,(ROW()+($BY8)*4))</f>
        <v>7.9076066511172979E-2</v>
      </c>
      <c r="CG8" s="27">
        <f>INDEX($BW:$BW,(ROW()+($BY8)*4))</f>
        <v>0.75125684700232609</v>
      </c>
      <c r="CH8" s="27">
        <f t="shared" ref="CH8:CH71" si="25">INDEX($BX:$BX,(ROW()+($BY8)*4))</f>
        <v>0.76111654503047177</v>
      </c>
      <c r="CI8" s="27">
        <f>INDEX($BD:$BD,(ROW()+($BY8*4)-4))</f>
        <v>3.7712261693926448E-2</v>
      </c>
      <c r="CJ8" s="27">
        <f t="shared" ref="CJ8:CJ71" si="26">INDEX($BO:$BO,(ROW()+($BY8*4)-4))</f>
        <v>3.7815126050420166E-2</v>
      </c>
      <c r="CK8" s="27">
        <f t="shared" ref="CK8:CK71" si="27">INDEX($BF:$BF,(ROW()+($BY8*4)-4))</f>
        <v>0.1300135430774039</v>
      </c>
      <c r="CL8" s="27">
        <f t="shared" ref="CL8:CL71" si="28">INDEX($BQ:$BQ,(ROW()+($BY8*4)-4))</f>
        <v>0.12132352941176471</v>
      </c>
      <c r="CM8" s="27">
        <f t="shared" ref="CM8:CM71" si="29">INDEX($BH:$BH,(ROW()+($BY8*4)-4))</f>
        <v>8.2925304719241588E-2</v>
      </c>
      <c r="CN8" s="27">
        <f t="shared" ref="CN8:CN71" si="30">INDEX($BS:$BS,(ROW()+($BY8*4)-4))</f>
        <v>8.3193277310924366E-2</v>
      </c>
      <c r="CO8" s="27">
        <f t="shared" ref="CO8:CO71" si="31">INDEX($BW:$BW,(ROW()+($BY8*4)-4))</f>
        <v>0.7493488905094281</v>
      </c>
      <c r="CP8" s="27">
        <f t="shared" ref="CP8:CP71" si="32">INDEX($BX:$BX,(ROW()+($BY8*4)-4))</f>
        <v>0.75766806722689073</v>
      </c>
      <c r="CQ8" s="27">
        <f t="shared" ref="CQ8:CQ71" si="33">INDEX($BD:$BD,(ROW()+($BY8*4)-3))</f>
        <v>4.1358293426208101E-2</v>
      </c>
      <c r="CR8" s="27">
        <f t="shared" ref="CR8:CR71" si="34">INDEX($BO:$BO,(ROW()+($BY8*4)-3))</f>
        <v>5.0895381715362863E-2</v>
      </c>
      <c r="CS8" s="27">
        <f t="shared" ref="CS8:CS71" si="35">INDEX($BF:$BF,(ROW()+($BY8*4)-3))</f>
        <v>0.16848062690465826</v>
      </c>
      <c r="CT8" s="27">
        <f t="shared" ref="CT8:CT71" si="36">INDEX($BQ:$BQ,(ROW()+($BY8*4)-3))</f>
        <v>0.15551366635249764</v>
      </c>
      <c r="CU8" s="27">
        <f t="shared" ref="CU8:CU71" si="37">INDEX($BH:$BH,(ROW()+($BY8*4)-3))</f>
        <v>6.9220722681758814E-2</v>
      </c>
      <c r="CV8" s="27">
        <f t="shared" ref="CV8:CV71" si="38">INDEX($BS:$BS,(ROW()+($BY8*4)-3))</f>
        <v>7.9170593779453347E-2</v>
      </c>
      <c r="CW8" s="27">
        <f t="shared" ref="CW8:CW71" si="39">INDEX($BW:$BW,(ROW()+($BY8*4)-3))</f>
        <v>0.7209403569873748</v>
      </c>
      <c r="CX8" s="27">
        <f t="shared" ref="CX8:CX71" si="40">INDEX($BX:$BX,(ROW()+($BY8*4)-3))</f>
        <v>0.71442035815268612</v>
      </c>
      <c r="CY8" s="27">
        <f t="shared" ref="CY8:CY71" si="41">INDEX($BD:$BD,(ROW()+($BY8*4)-2))</f>
        <v>4.2435424354243544E-2</v>
      </c>
      <c r="CZ8" s="27">
        <f t="shared" ref="CZ8:CZ71" si="42">INDEX($BO:$BO,(ROW()+($BY8*4)-2))</f>
        <v>3.0706243602865915E-2</v>
      </c>
      <c r="DA8" s="27">
        <f t="shared" ref="DA8:DA71" si="43">INDEX($BF:$BF,(ROW()+($BY8*4)-2))</f>
        <v>0.13284132841328414</v>
      </c>
      <c r="DB8" s="27">
        <f t="shared" ref="DB8:DB71" si="44">INDEX($BQ:$BQ,(ROW()+($BY8*4)-2))</f>
        <v>0.13613101330603888</v>
      </c>
      <c r="DC8" s="27">
        <f t="shared" ref="DC8:DC71" si="45">INDEX($BH:$BH,(ROW()+($BY8*4)-2))</f>
        <v>6.6420664206642069E-2</v>
      </c>
      <c r="DD8" s="27">
        <f t="shared" ref="DD8:DD71" si="46">INDEX($BS:$BS,(ROW()+($BY8*4)-2))</f>
        <v>9.1095189355168887E-2</v>
      </c>
      <c r="DE8" s="27">
        <f t="shared" ref="DE8:DE71" si="47">INDEX($BW:$BW,(ROW()+($BY8*4)-2))</f>
        <v>0.75830258302583031</v>
      </c>
      <c r="DF8" s="27">
        <f t="shared" ref="DF8:DF71" si="48">INDEX($BX:$BX,(ROW()+($BY8*4)-2))</f>
        <v>0.74206755373592626</v>
      </c>
      <c r="DH8" s="56" t="s">
        <v>30</v>
      </c>
      <c r="DI8" s="27">
        <f t="shared" si="0"/>
        <v>3.6339266889551518E-2</v>
      </c>
      <c r="DJ8" s="27">
        <f t="shared" si="1"/>
        <v>3.7250940661354405E-2</v>
      </c>
      <c r="DK8" s="137">
        <f>(ROUND(DI8,3)-ROUND(DJ8,3))*100</f>
        <v>-0.10000000000000009</v>
      </c>
      <c r="DL8" s="27">
        <f t="shared" si="2"/>
        <v>0.18092075539893376</v>
      </c>
      <c r="DM8" s="27">
        <f t="shared" si="3"/>
        <v>0.17606326651696194</v>
      </c>
      <c r="DN8" s="137">
        <f t="shared" ref="DN8:DN50" si="49">(ROUND(DL8,3)-ROUND(DM8,3))*100</f>
        <v>0.50000000000000044</v>
      </c>
      <c r="DO8" s="27">
        <f t="shared" si="4"/>
        <v>5.0397578386193187E-2</v>
      </c>
      <c r="DP8" s="27">
        <f t="shared" si="5"/>
        <v>5.0649262866970579E-2</v>
      </c>
      <c r="DQ8" s="137">
        <f t="shared" ref="DQ8:DQ50" si="50">(ROUND(DO8,3)-ROUND(DP8,3))*100</f>
        <v>-9.9999999999999395E-2</v>
      </c>
      <c r="DR8" s="27">
        <f t="shared" si="6"/>
        <v>0.73234239932532152</v>
      </c>
      <c r="DS8" s="27">
        <f t="shared" si="7"/>
        <v>0.73603652995471303</v>
      </c>
      <c r="DT8" s="137">
        <f t="shared" ref="DT8:DT50" si="51">(ROUND(DR8,3)-ROUND(DS8,3))*100</f>
        <v>-0.40000000000000036</v>
      </c>
      <c r="DU8" s="27">
        <f t="shared" si="8"/>
        <v>3.4788274985023175E-2</v>
      </c>
      <c r="DV8" s="27">
        <f t="shared" ref="DV8:DV50" si="52">VLOOKUP(DH8,$BZ$7:$DF$81,11,0)</f>
        <v>3.6132283062792994E-2</v>
      </c>
      <c r="DW8" s="137">
        <f t="shared" ref="DW8:DW50" si="53">(ROUND(DU8,3)-ROUND(DV8,3))*100</f>
        <v>-9.9999999999999395E-2</v>
      </c>
      <c r="DX8" s="27">
        <f t="shared" ref="DX8:DX50" si="54">VLOOKUP(DH8,$BZ$7:$DF$81,12,0)</f>
        <v>0.17526564158617719</v>
      </c>
      <c r="DY8" s="27">
        <f t="shared" ref="DY8:DY50" si="55">VLOOKUP(DH8,$BZ$7:$DF$81,13,0)</f>
        <v>0.17457027139075804</v>
      </c>
      <c r="DZ8" s="137">
        <f t="shared" ref="DZ8:DZ50" si="56">(ROUND(DX8,3)-ROUND(DY8,3))*100</f>
        <v>0</v>
      </c>
      <c r="EA8" s="27">
        <f t="shared" ref="EA8:EA50" si="57">VLOOKUP(DH8,$BZ$7:$DF$81,14,0)</f>
        <v>4.9912241058572525E-2</v>
      </c>
      <c r="EB8" s="27">
        <f t="shared" ref="EB8:EB50" si="58">VLOOKUP(DH8,$BZ$7:$DF$81,15,0)</f>
        <v>5.0600078663987837E-2</v>
      </c>
      <c r="EC8" s="137">
        <f t="shared" ref="EC8:EC50" si="59">(ROUND(EA8,3)-ROUND(EB8,3))*100</f>
        <v>-9.9999999999999395E-2</v>
      </c>
      <c r="ED8" s="27">
        <f t="shared" ref="ED8:ED50" si="60">VLOOKUP(DH8,$BZ$7:$DF$81,16,0)</f>
        <v>0.74003384237022707</v>
      </c>
      <c r="EE8" s="27">
        <f t="shared" ref="EE8:EE50" si="61">VLOOKUP(DH8,$BZ$7:$DF$81,17,0)</f>
        <v>0.73869736688246113</v>
      </c>
      <c r="EF8" s="137">
        <f t="shared" ref="EF8:EF50" si="62">(ROUND(ED8,3)-ROUND(EE8,3))*100</f>
        <v>0.10000000000000009</v>
      </c>
      <c r="EG8" s="27">
        <f t="shared" ref="EG8:EG50" si="63">VLOOKUP(DH8,$BZ$7:$DF$81,18,0)</f>
        <v>4.4448826661408009E-2</v>
      </c>
      <c r="EH8" s="27">
        <f t="shared" ref="EH8:EH50" si="64">VLOOKUP(DH8,$BZ$7:$DF$81,19,0)</f>
        <v>4.9482588699080156E-2</v>
      </c>
      <c r="EI8" s="137">
        <f t="shared" ref="EI8:EI50" si="65">(ROUND(EG8,3)-ROUND(EH8,3))*100</f>
        <v>-0.50000000000000044</v>
      </c>
      <c r="EJ8" s="27">
        <f t="shared" ref="EJ8:EJ50" si="66">VLOOKUP(DH8,$BZ$7:$DF$81,20,0)</f>
        <v>0.21510550187339775</v>
      </c>
      <c r="EK8" s="27">
        <f t="shared" ref="EK8:EK50" si="67">VLOOKUP(DH8,$BZ$7:$DF$81,21,0)</f>
        <v>0.2123850197109067</v>
      </c>
      <c r="EL8" s="137">
        <f t="shared" ref="EL8:EL50" si="68">(ROUND(EJ8,3)-ROUND(EK8,3))*100</f>
        <v>0.30000000000000027</v>
      </c>
      <c r="EM8" s="27">
        <f t="shared" ref="EM8:EM50" si="69">VLOOKUP(DH8,$BZ$7:$DF$81,22,0)</f>
        <v>5.4229934924078092E-2</v>
      </c>
      <c r="EN8" s="27">
        <f t="shared" ref="EN8:EN50" si="70">VLOOKUP(DH8,$BZ$7:$DF$81,23,0)</f>
        <v>5.888633377135348E-2</v>
      </c>
      <c r="EO8" s="137">
        <f t="shared" ref="EO8:EO50" si="71">(ROUND(EM8,3)-ROUND(EN8,3))*100</f>
        <v>-0.49999999999999978</v>
      </c>
      <c r="EP8" s="27">
        <f t="shared" ref="EP8:EP50" si="72">VLOOKUP(DH8,$BZ$7:$DF$81,24,0)</f>
        <v>0.68621573654111612</v>
      </c>
      <c r="EQ8" s="27">
        <f t="shared" ref="EQ8:EQ50" si="73">VLOOKUP(DH8,$BZ$7:$DF$81,25,0)</f>
        <v>0.67924605781865965</v>
      </c>
      <c r="ER8" s="137">
        <f t="shared" ref="ER8:ER50" si="74">(ROUND(EP8,3)-ROUND(EQ8,3))*100</f>
        <v>0.70000000000000062</v>
      </c>
      <c r="ES8" s="27">
        <f t="shared" ref="ES8:ES50" si="75">VLOOKUP(DH8,$BZ$7:$DF$81,26,0)</f>
        <v>3.9629706677761597E-2</v>
      </c>
      <c r="ET8" s="27">
        <f t="shared" ref="ET8:ET50" si="76">VLOOKUP(DH8,$BZ$7:$DF$81,27,0)</f>
        <v>3.8549493629532833E-2</v>
      </c>
      <c r="EU8" s="137">
        <f t="shared" ref="EU8:EU50" si="77">(ROUND(ES8,3)-ROUND(ET8,3))*100</f>
        <v>0.10000000000000009</v>
      </c>
      <c r="EV8" s="27">
        <f t="shared" ref="EV8:EV50" si="78">VLOOKUP(DH8,$BZ$7:$DF$81,28,0)</f>
        <v>0.19169960474308301</v>
      </c>
      <c r="EW8" s="27">
        <f t="shared" ref="EW8:EW50" si="79">VLOOKUP(DH8,$BZ$7:$DF$81,29,0)</f>
        <v>0.19492540564085811</v>
      </c>
      <c r="EX8" s="137">
        <f t="shared" ref="EX8:EX50" si="80">(ROUND(EV8,3)-ROUND(EW8,3))*100</f>
        <v>-0.30000000000000027</v>
      </c>
      <c r="EY8" s="27">
        <f t="shared" ref="EY8:EY50" si="81">VLOOKUP(DH8,$BZ$7:$DF$81,30,0)</f>
        <v>5.5752028292074061E-2</v>
      </c>
      <c r="EZ8" s="27">
        <f t="shared" ref="EZ8:EZ50" si="82">VLOOKUP(DH8,$BZ$7:$DF$81,31,0)</f>
        <v>5.6844168572361971E-2</v>
      </c>
      <c r="FA8" s="137">
        <f t="shared" ref="FA8:FA50" si="83">(ROUND(EY8,3)-ROUND(EZ8,3))*100</f>
        <v>-0.10000000000000009</v>
      </c>
      <c r="FB8" s="27">
        <f t="shared" ref="FB8:FB50" si="84">VLOOKUP(DH8,$BZ$7:$DF$81,32,0)</f>
        <v>0.71291866028708128</v>
      </c>
      <c r="FC8" s="27">
        <f t="shared" ref="FC8:FC50" si="85">VLOOKUP(DH8,$BZ$7:$DF$81,33,0)</f>
        <v>0.70968093215724704</v>
      </c>
      <c r="FD8" s="137">
        <f t="shared" ref="FD8:FD50" si="86">(ROUND(FB8,3)-ROUND(FC8,3))*100</f>
        <v>0.30000000000000027</v>
      </c>
      <c r="FF8" s="27">
        <f t="shared" ref="FF8:FF49" si="87">$DI$50</f>
        <v>5.1816828543067038E-2</v>
      </c>
      <c r="FG8" s="27">
        <f t="shared" si="9"/>
        <v>5.246330782200663E-2</v>
      </c>
      <c r="FH8" s="137">
        <f t="shared" ref="FH8:FH49" si="88">(ROUND(FF8,3)-ROUND(FG8,3))*100</f>
        <v>0</v>
      </c>
      <c r="FI8" s="27">
        <f t="shared" si="10"/>
        <v>0.17821801640108959</v>
      </c>
      <c r="FJ8" s="27">
        <f t="shared" si="11"/>
        <v>0.16981717092085957</v>
      </c>
      <c r="FK8" s="137">
        <f t="shared" ref="FK8:FK49" si="89">(ROUND(FI8,3)-ROUND(FJ8,3))*100</f>
        <v>0.79999999999999793</v>
      </c>
      <c r="FL8" s="27">
        <f t="shared" si="12"/>
        <v>6.998019984622561E-2</v>
      </c>
      <c r="FM8" s="27">
        <f t="shared" si="13"/>
        <v>7.0421823311744888E-2</v>
      </c>
      <c r="FN8" s="137">
        <f t="shared" ref="FN8:FN49" si="90">(ROUND(FL8,3)-ROUND(FM8,3))*100</f>
        <v>0</v>
      </c>
      <c r="FO8" s="27">
        <f t="shared" si="14"/>
        <v>0.69998495520961779</v>
      </c>
      <c r="FP8" s="27">
        <f t="shared" ref="FP8:FP49" si="91">$DS$50</f>
        <v>0.70729769794538888</v>
      </c>
      <c r="FQ8" s="137">
        <f t="shared" ref="FQ8:FQ49" si="92">(ROUND(FO8,3)-ROUND(FP8,3))*100</f>
        <v>-0.70000000000000062</v>
      </c>
      <c r="FR8" s="27">
        <f t="shared" ref="FR8:FR49" si="93">$DU$50</f>
        <v>4.8260962208565801E-2</v>
      </c>
      <c r="FS8" s="27">
        <f t="shared" ref="FS8:FS49" si="94">$DV$50</f>
        <v>4.9503759206355462E-2</v>
      </c>
      <c r="FT8" s="137">
        <f t="shared" ref="FT8:FT49" si="95">(ROUND(FR8,3)-ROUND(FS8,3))*100</f>
        <v>-0.20000000000000018</v>
      </c>
      <c r="FU8" s="27">
        <f t="shared" ref="FU8:FU49" si="96">$DX$50</f>
        <v>0.1712068897890299</v>
      </c>
      <c r="FV8" s="27">
        <f t="shared" ref="FV8:FV49" si="97">$DY$50</f>
        <v>0.16607589114113555</v>
      </c>
      <c r="FW8" s="137">
        <f t="shared" ref="FW8:FW49" si="98">(ROUND(FU8,3)-ROUND(FV8,3))*100</f>
        <v>0.50000000000000044</v>
      </c>
      <c r="FX8" s="27">
        <f t="shared" ref="FX8:FX49" si="99">$EA$50</f>
        <v>6.934419156395201E-2</v>
      </c>
      <c r="FY8" s="27">
        <f t="shared" ref="FY8:FY49" si="100">$EB$50</f>
        <v>7.0594924618888555E-2</v>
      </c>
      <c r="FZ8" s="137">
        <f t="shared" ref="FZ8:FZ49" si="101">(ROUND(FX8,3)-ROUND(FY8,3))*100</f>
        <v>-0.19999999999999879</v>
      </c>
      <c r="GA8" s="27">
        <f t="shared" ref="GA8:GA49" si="102">$ED$50</f>
        <v>0.71118795643845234</v>
      </c>
      <c r="GB8" s="27">
        <f t="shared" ref="GB8:GB49" si="103">$EE$50</f>
        <v>0.71382542503362045</v>
      </c>
      <c r="GC8" s="137">
        <f t="shared" ref="GC8:GC49" si="104">(ROUND(GA8,3)-ROUND(GB8,3))*100</f>
        <v>-0.30000000000000027</v>
      </c>
      <c r="GD8" s="27">
        <f t="shared" ref="GD8:GD49" si="105">$EG$50</f>
        <v>6.8259236787735308E-2</v>
      </c>
      <c r="GE8" s="27">
        <f t="shared" ref="GE8:GE49" si="106">$EH$50</f>
        <v>7.1407282300928909E-2</v>
      </c>
      <c r="GF8" s="137">
        <f t="shared" ref="GF8:GF49" si="107">(ROUND(GD8,3)-ROUND(GE8,3))*100</f>
        <v>-0.29999999999999888</v>
      </c>
      <c r="GG8" s="27">
        <f t="shared" ref="GG8:GG49" si="108">$EJ$50</f>
        <v>0.21640870679023361</v>
      </c>
      <c r="GH8" s="27">
        <f t="shared" ref="GH8:GH49" si="109">$EK$50</f>
        <v>0.21158909145099597</v>
      </c>
      <c r="GI8" s="137">
        <f t="shared" ref="GI8:GI49" si="110">(ROUND(GG8,3)-ROUND(GH8,3))*100</f>
        <v>0.40000000000000036</v>
      </c>
      <c r="GJ8" s="27">
        <f t="shared" ref="GJ8:GJ49" si="111">$EM$50</f>
        <v>7.4738966812202837E-2</v>
      </c>
      <c r="GK8" s="27">
        <f t="shared" ref="GK8:GK49" si="112">$EN$50</f>
        <v>7.841968440050999E-2</v>
      </c>
      <c r="GL8" s="137">
        <f t="shared" ref="GL8:GL49" si="113">(ROUND(GJ8,3)-ROUND(GK8,3))*100</f>
        <v>-0.30000000000000027</v>
      </c>
      <c r="GM8" s="27">
        <f t="shared" ref="GM8:GM49" si="114">$EP$50</f>
        <v>0.6405930896098283</v>
      </c>
      <c r="GN8" s="27">
        <f t="shared" ref="GN8:GN49" si="115">$EQ$50</f>
        <v>0.63858394184756506</v>
      </c>
      <c r="GO8" s="137">
        <f t="shared" ref="GO8:GO49" si="116">(ROUND(GM8,3)-ROUND(GN8,3))*100</f>
        <v>0.20000000000000018</v>
      </c>
      <c r="GP8" s="27">
        <f t="shared" ref="GP8:GP49" si="117">$ES$50</f>
        <v>5.5485387843929736E-2</v>
      </c>
      <c r="GQ8" s="27">
        <f t="shared" ref="GQ8:GQ49" si="118">$ET$50</f>
        <v>5.8989431490645373E-2</v>
      </c>
      <c r="GR8" s="137">
        <f t="shared" ref="GR8:GR49" si="119">(ROUND(GP8,3)-ROUND(GQ8,3))*100</f>
        <v>-0.39999999999999969</v>
      </c>
      <c r="GS8" s="27">
        <f t="shared" ref="GS8:GS49" si="120">$EV$50</f>
        <v>0.18613011036841287</v>
      </c>
      <c r="GT8" s="27">
        <f t="shared" ref="GT8:GT49" si="121">$EW$50</f>
        <v>0.18026385115241175</v>
      </c>
      <c r="GU8" s="137">
        <f t="shared" ref="GU8:GU49" si="122">(ROUND(GS8,3)-ROUND(GT8,3))*100</f>
        <v>0.60000000000000053</v>
      </c>
      <c r="GV8" s="27">
        <f t="shared" ref="GV8:GV49" si="123">$EY$50</f>
        <v>7.7287035597699366E-2</v>
      </c>
      <c r="GW8" s="27">
        <f t="shared" ref="GW8:GW49" si="124">$EZ$50</f>
        <v>7.9888839530150732E-2</v>
      </c>
      <c r="GX8" s="137">
        <f t="shared" ref="GX8:GX49" si="125">(ROUND(GV8,3)-ROUND(GW8,3))*100</f>
        <v>-0.30000000000000027</v>
      </c>
      <c r="GY8" s="27">
        <f t="shared" ref="GY8:GY49" si="126">$FB$50</f>
        <v>0.68109746618995803</v>
      </c>
      <c r="GZ8" s="27">
        <f t="shared" ref="GZ8:GZ49" si="127">$FC$50</f>
        <v>0.68085787782679219</v>
      </c>
      <c r="HA8" s="137">
        <f t="shared" ref="HA8:HA49" si="128">(ROUND(GY8,3)-ROUND(GZ8,3))*100</f>
        <v>0</v>
      </c>
      <c r="HB8" s="108">
        <v>0</v>
      </c>
    </row>
    <row r="9" spans="2:211" ht="14.25" customHeight="1">
      <c r="B9" s="283"/>
      <c r="C9" s="296"/>
      <c r="D9" s="124" t="s">
        <v>156</v>
      </c>
      <c r="E9" s="209">
        <v>18</v>
      </c>
      <c r="F9" s="210">
        <v>0</v>
      </c>
      <c r="G9" s="199">
        <f t="shared" ref="G9:G114" si="129">IFERROR(F9/E9,"-")</f>
        <v>0</v>
      </c>
      <c r="H9" s="211">
        <v>0</v>
      </c>
      <c r="I9" s="199">
        <f t="shared" ref="I9:I114" si="130">IFERROR(H9/E9,"-")</f>
        <v>0</v>
      </c>
      <c r="J9" s="211">
        <v>0</v>
      </c>
      <c r="K9" s="199">
        <f t="shared" ref="K9:K114" si="131">IFERROR(J9/E9,"-")</f>
        <v>0</v>
      </c>
      <c r="L9" s="209">
        <v>29</v>
      </c>
      <c r="M9" s="210">
        <v>0</v>
      </c>
      <c r="N9" s="199">
        <f t="shared" ref="N9:N114" si="132">IFERROR(M9/L9,"-")</f>
        <v>0</v>
      </c>
      <c r="O9" s="211">
        <v>1</v>
      </c>
      <c r="P9" s="199">
        <f t="shared" ref="P9:P114" si="133">IFERROR(O9/L9,"-")</f>
        <v>3.4482758620689655E-2</v>
      </c>
      <c r="Q9" s="211">
        <v>1</v>
      </c>
      <c r="R9" s="199">
        <f t="shared" ref="R9:R114" si="134">IFERROR(Q9/L9,"-")</f>
        <v>3.4482758620689655E-2</v>
      </c>
      <c r="S9" s="209">
        <v>13460</v>
      </c>
      <c r="T9" s="210">
        <v>513</v>
      </c>
      <c r="U9" s="199">
        <f t="shared" ref="U9:U114" si="135">IFERROR(T9/S9,"-")</f>
        <v>3.8112927191679052E-2</v>
      </c>
      <c r="V9" s="211">
        <v>1849</v>
      </c>
      <c r="W9" s="199">
        <f t="shared" ref="W9:W114" si="136">IFERROR(V9/S9,"-")</f>
        <v>0.137369985141159</v>
      </c>
      <c r="X9" s="211">
        <v>1080</v>
      </c>
      <c r="Y9" s="199">
        <f t="shared" ref="Y9:Y114" si="137">IFERROR(X9/S9,"-")</f>
        <v>8.0237741456166425E-2</v>
      </c>
      <c r="Z9" s="209">
        <v>6946</v>
      </c>
      <c r="AA9" s="210">
        <v>226</v>
      </c>
      <c r="AB9" s="199">
        <f t="shared" ref="AB9:AB114" si="138">IFERROR(AA9/Z9,"-")</f>
        <v>3.2536711776562047E-2</v>
      </c>
      <c r="AC9" s="211">
        <v>893</v>
      </c>
      <c r="AD9" s="199">
        <f t="shared" ref="AD9:AD114" si="139">IFERROR(AC9/Z9,"-")</f>
        <v>0.12856320184278722</v>
      </c>
      <c r="AE9" s="211">
        <v>662</v>
      </c>
      <c r="AF9" s="199">
        <f t="shared" ref="AF9:AF114" si="140">IFERROR(AE9/Z9,"-")</f>
        <v>9.530665131010653E-2</v>
      </c>
      <c r="AG9" s="209">
        <v>3503</v>
      </c>
      <c r="AH9" s="210">
        <v>81</v>
      </c>
      <c r="AI9" s="199">
        <f t="shared" ref="AI9:AI114" si="141">IFERROR(AH9/AG9,"-")</f>
        <v>2.3123037396517269E-2</v>
      </c>
      <c r="AJ9" s="211">
        <v>346</v>
      </c>
      <c r="AK9" s="199">
        <f t="shared" ref="AK9:AK114" si="142">IFERROR(AJ9/AG9,"-")</f>
        <v>9.8772480730802165E-2</v>
      </c>
      <c r="AL9" s="211">
        <v>288</v>
      </c>
      <c r="AM9" s="199">
        <f t="shared" ref="AM9:AM114" si="143">IFERROR(AL9/AG9,"-")</f>
        <v>8.221524407650585E-2</v>
      </c>
      <c r="AN9" s="209">
        <v>1549</v>
      </c>
      <c r="AO9" s="210">
        <v>22</v>
      </c>
      <c r="AP9" s="199">
        <f t="shared" ref="AP9:AP114" si="144">IFERROR(AO9/AN9,"-")</f>
        <v>1.4202711426726921E-2</v>
      </c>
      <c r="AQ9" s="211">
        <v>125</v>
      </c>
      <c r="AR9" s="199">
        <f t="shared" ref="AR9:AR114" si="145">IFERROR(AQ9/AN9,"-")</f>
        <v>8.0697224015493868E-2</v>
      </c>
      <c r="AS9" s="211">
        <v>102</v>
      </c>
      <c r="AT9" s="199">
        <f t="shared" ref="AT9:AT114" si="146">IFERROR(AS9/AN9,"-")</f>
        <v>6.5848934796642999E-2</v>
      </c>
      <c r="AU9" s="209">
        <v>475</v>
      </c>
      <c r="AV9" s="210">
        <v>6</v>
      </c>
      <c r="AW9" s="199">
        <f t="shared" ref="AW9:AW114" si="147">IFERROR(AV9/AU9,"-")</f>
        <v>1.2631578947368421E-2</v>
      </c>
      <c r="AX9" s="211">
        <v>22</v>
      </c>
      <c r="AY9" s="199">
        <f t="shared" ref="AY9:AY114" si="148">IFERROR(AX9/AU9,"-")</f>
        <v>4.6315789473684213E-2</v>
      </c>
      <c r="AZ9" s="211">
        <v>17</v>
      </c>
      <c r="BA9" s="199">
        <f t="shared" ref="BA9:BA114" si="149">IFERROR(AZ9/AU9,"-")</f>
        <v>3.5789473684210524E-2</v>
      </c>
      <c r="BB9" s="209">
        <f t="shared" si="15"/>
        <v>25980</v>
      </c>
      <c r="BC9" s="212">
        <f t="shared" si="16"/>
        <v>848</v>
      </c>
      <c r="BD9" s="199">
        <f t="shared" ref="BD9:BD114" si="150">IFERROR(BC9/BB9,"-")</f>
        <v>3.2640492686682065E-2</v>
      </c>
      <c r="BE9" s="212">
        <f t="shared" si="17"/>
        <v>3236</v>
      </c>
      <c r="BF9" s="199">
        <f t="shared" ref="BF9:BF114" si="151">IFERROR(BE9/BB9,"-")</f>
        <v>0.12455735180908391</v>
      </c>
      <c r="BG9" s="212">
        <f t="shared" si="18"/>
        <v>2150</v>
      </c>
      <c r="BH9" s="199">
        <f t="shared" ref="BH9:BH114" si="152">IFERROR(BG9/BB9,"-")</f>
        <v>8.2755966127790612E-2</v>
      </c>
      <c r="BJ9" s="283"/>
      <c r="BK9" s="296"/>
      <c r="BL9" s="4" t="s">
        <v>156</v>
      </c>
      <c r="BM9" s="28">
        <v>24190</v>
      </c>
      <c r="BN9" s="28">
        <v>861</v>
      </c>
      <c r="BO9" s="63">
        <v>3.5593220338983052E-2</v>
      </c>
      <c r="BP9" s="28">
        <v>2864</v>
      </c>
      <c r="BQ9" s="63">
        <v>0.11839603141794129</v>
      </c>
      <c r="BR9" s="28">
        <v>2118</v>
      </c>
      <c r="BS9" s="63">
        <v>8.7556841670111615E-2</v>
      </c>
      <c r="BU9" s="132"/>
      <c r="BV9" s="4" t="s">
        <v>139</v>
      </c>
      <c r="BW9" s="27">
        <f t="shared" si="19"/>
        <v>0.76004618937644342</v>
      </c>
      <c r="BX9" s="27">
        <f>(BM9-SUM(BN9,BP9,BR9))/BM9</f>
        <v>0.75845390657296408</v>
      </c>
      <c r="BY9" s="105">
        <v>3</v>
      </c>
      <c r="BZ9" s="56" t="s">
        <v>99</v>
      </c>
      <c r="CA9" s="27">
        <f t="shared" ref="CA9:CA71" si="153">INDEX($BD:$BD,(ROW()+($BY9)*4))</f>
        <v>2.5555290183902554E-2</v>
      </c>
      <c r="CB9" s="27">
        <f t="shared" si="20"/>
        <v>2.5436823962914537E-2</v>
      </c>
      <c r="CC9" s="27">
        <f t="shared" si="21"/>
        <v>0.13529973728206354</v>
      </c>
      <c r="CD9" s="27">
        <f t="shared" si="22"/>
        <v>0.13134434803280637</v>
      </c>
      <c r="CE9" s="27">
        <f t="shared" si="23"/>
        <v>6.1619297826606162E-2</v>
      </c>
      <c r="CF9" s="27">
        <f t="shared" si="24"/>
        <v>5.3132057530013078E-2</v>
      </c>
      <c r="CG9" s="27">
        <f t="shared" ref="CG9:CG71" si="154">INDEX($BW:$BW,(ROW()+($BY9)*4))</f>
        <v>0.77752567470742773</v>
      </c>
      <c r="CH9" s="27">
        <f t="shared" si="25"/>
        <v>0.79008677047426601</v>
      </c>
      <c r="CI9" s="27">
        <f t="shared" ref="CI9:CI71" si="155">INDEX($BD:$BD,(ROW()+($BY9*4)-4))</f>
        <v>2.4543946932006632E-2</v>
      </c>
      <c r="CJ9" s="27">
        <f t="shared" si="26"/>
        <v>2.3519599666388658E-2</v>
      </c>
      <c r="CK9" s="27">
        <f t="shared" si="27"/>
        <v>0.139469320066335</v>
      </c>
      <c r="CL9" s="27">
        <f t="shared" si="28"/>
        <v>0.14211843202668892</v>
      </c>
      <c r="CM9" s="27">
        <f t="shared" si="29"/>
        <v>6.4013266998341631E-2</v>
      </c>
      <c r="CN9" s="27">
        <f t="shared" si="30"/>
        <v>5.3377814845704752E-2</v>
      </c>
      <c r="CO9" s="27">
        <f t="shared" si="31"/>
        <v>0.77197346600331673</v>
      </c>
      <c r="CP9" s="27">
        <f t="shared" si="32"/>
        <v>0.78098415346121763</v>
      </c>
      <c r="CQ9" s="27">
        <f t="shared" si="33"/>
        <v>3.3451957295373667E-2</v>
      </c>
      <c r="CR9" s="27">
        <f t="shared" si="34"/>
        <v>4.2048929663608563E-2</v>
      </c>
      <c r="CS9" s="27">
        <f t="shared" si="35"/>
        <v>0.14163701067615658</v>
      </c>
      <c r="CT9" s="27">
        <f t="shared" si="36"/>
        <v>0.13608562691131498</v>
      </c>
      <c r="CU9" s="27">
        <f t="shared" si="37"/>
        <v>6.2633451957295375E-2</v>
      </c>
      <c r="CV9" s="27">
        <f t="shared" si="38"/>
        <v>6.8042813455657492E-2</v>
      </c>
      <c r="CW9" s="27">
        <f t="shared" si="39"/>
        <v>0.76227758007117441</v>
      </c>
      <c r="CX9" s="27">
        <f t="shared" si="40"/>
        <v>0.75382262996941896</v>
      </c>
      <c r="CY9" s="27">
        <f t="shared" si="41"/>
        <v>2.529960053262317E-2</v>
      </c>
      <c r="CZ9" s="27">
        <f t="shared" si="42"/>
        <v>2.575107296137339E-2</v>
      </c>
      <c r="DA9" s="27">
        <f t="shared" si="43"/>
        <v>0.11984021304926765</v>
      </c>
      <c r="DB9" s="27">
        <f t="shared" si="44"/>
        <v>0.10300429184549356</v>
      </c>
      <c r="DC9" s="27">
        <f t="shared" si="45"/>
        <v>5.459387483355526E-2</v>
      </c>
      <c r="DD9" s="27">
        <f t="shared" si="46"/>
        <v>5.007153075822604E-2</v>
      </c>
      <c r="DE9" s="27">
        <f t="shared" si="47"/>
        <v>0.80026631158455397</v>
      </c>
      <c r="DF9" s="27">
        <f t="shared" si="48"/>
        <v>0.82117310443490699</v>
      </c>
      <c r="DH9" s="56" t="s">
        <v>38</v>
      </c>
      <c r="DI9" s="27">
        <f t="shared" si="0"/>
        <v>3.7393748286262685E-2</v>
      </c>
      <c r="DJ9" s="27">
        <f t="shared" si="1"/>
        <v>3.5475951730576397E-2</v>
      </c>
      <c r="DK9" s="137">
        <f t="shared" ref="DK9:DK50" si="156">(ROUND(DI9,3)-ROUND(DJ9,3))*100</f>
        <v>0.19999999999999948</v>
      </c>
      <c r="DL9" s="27">
        <f t="shared" si="2"/>
        <v>0.16870030161776803</v>
      </c>
      <c r="DM9" s="27">
        <f t="shared" si="3"/>
        <v>0.16551986445835207</v>
      </c>
      <c r="DN9" s="137">
        <f t="shared" si="49"/>
        <v>0.30000000000000027</v>
      </c>
      <c r="DO9" s="27">
        <f t="shared" si="4"/>
        <v>5.7890046613655058E-2</v>
      </c>
      <c r="DP9" s="27">
        <f t="shared" si="5"/>
        <v>5.2937311987828917E-2</v>
      </c>
      <c r="DQ9" s="137">
        <f t="shared" si="50"/>
        <v>0.50000000000000044</v>
      </c>
      <c r="DR9" s="27">
        <f t="shared" si="6"/>
        <v>0.73601590348231427</v>
      </c>
      <c r="DS9" s="27">
        <f t="shared" si="7"/>
        <v>0.74606687182324261</v>
      </c>
      <c r="DT9" s="137">
        <f t="shared" si="51"/>
        <v>-1.0000000000000009</v>
      </c>
      <c r="DU9" s="27">
        <f t="shared" si="8"/>
        <v>3.3107982959807374E-2</v>
      </c>
      <c r="DV9" s="27">
        <f t="shared" si="52"/>
        <v>3.2761673967750954E-2</v>
      </c>
      <c r="DW9" s="137">
        <f t="shared" si="53"/>
        <v>0</v>
      </c>
      <c r="DX9" s="27">
        <f t="shared" si="54"/>
        <v>0.1610946471568809</v>
      </c>
      <c r="DY9" s="27">
        <f t="shared" si="55"/>
        <v>0.15779662596700531</v>
      </c>
      <c r="DZ9" s="137">
        <f t="shared" si="56"/>
        <v>0.30000000000000027</v>
      </c>
      <c r="EA9" s="27">
        <f t="shared" si="57"/>
        <v>5.6538247823671048E-2</v>
      </c>
      <c r="EB9" s="27">
        <f t="shared" si="58"/>
        <v>5.1076521577034205E-2</v>
      </c>
      <c r="EC9" s="137">
        <f t="shared" si="59"/>
        <v>0.60000000000000053</v>
      </c>
      <c r="ED9" s="27">
        <f t="shared" si="60"/>
        <v>0.74925912205964063</v>
      </c>
      <c r="EE9" s="27">
        <f t="shared" si="61"/>
        <v>0.7583651784882095</v>
      </c>
      <c r="EF9" s="137">
        <f t="shared" si="62"/>
        <v>-0.9000000000000008</v>
      </c>
      <c r="EG9" s="27">
        <f t="shared" si="63"/>
        <v>5.387647831800263E-2</v>
      </c>
      <c r="EH9" s="27">
        <f t="shared" si="64"/>
        <v>4.7314833300059894E-2</v>
      </c>
      <c r="EI9" s="137">
        <f t="shared" si="65"/>
        <v>0.7</v>
      </c>
      <c r="EJ9" s="27">
        <f t="shared" si="66"/>
        <v>0.20367936925098554</v>
      </c>
      <c r="EK9" s="27">
        <f t="shared" si="67"/>
        <v>0.21341585146735875</v>
      </c>
      <c r="EL9" s="137">
        <f t="shared" si="68"/>
        <v>-0.9000000000000008</v>
      </c>
      <c r="EM9" s="27">
        <f t="shared" si="69"/>
        <v>6.5515299418058948E-2</v>
      </c>
      <c r="EN9" s="27">
        <f t="shared" si="70"/>
        <v>6.54821321621082E-2</v>
      </c>
      <c r="EO9" s="137">
        <f t="shared" si="71"/>
        <v>0.10000000000000009</v>
      </c>
      <c r="EP9" s="27">
        <f t="shared" si="72"/>
        <v>0.67692885301295291</v>
      </c>
      <c r="EQ9" s="27">
        <f t="shared" si="73"/>
        <v>0.67378718307047314</v>
      </c>
      <c r="ER9" s="137">
        <f t="shared" si="74"/>
        <v>0.30000000000000027</v>
      </c>
      <c r="ES9" s="27">
        <f t="shared" si="75"/>
        <v>4.7337278106508875E-2</v>
      </c>
      <c r="ET9" s="27">
        <f t="shared" si="76"/>
        <v>4.8022598870056499E-2</v>
      </c>
      <c r="EU9" s="137">
        <f t="shared" si="77"/>
        <v>-0.10000000000000009</v>
      </c>
      <c r="EV9" s="27">
        <f t="shared" si="78"/>
        <v>0.18827326519634213</v>
      </c>
      <c r="EW9" s="27">
        <f t="shared" si="79"/>
        <v>0.18022598870056497</v>
      </c>
      <c r="EX9" s="137">
        <f t="shared" si="80"/>
        <v>0.80000000000000071</v>
      </c>
      <c r="EY9" s="27">
        <f t="shared" si="81"/>
        <v>6.1323292092522859E-2</v>
      </c>
      <c r="EZ9" s="27">
        <f t="shared" si="82"/>
        <v>5.7627118644067797E-2</v>
      </c>
      <c r="FA9" s="137">
        <f t="shared" si="83"/>
        <v>0.2999999999999996</v>
      </c>
      <c r="FB9" s="27">
        <f t="shared" si="84"/>
        <v>0.70306616460462612</v>
      </c>
      <c r="FC9" s="27">
        <f t="shared" si="85"/>
        <v>0.71412429378531073</v>
      </c>
      <c r="FD9" s="137">
        <f t="shared" si="86"/>
        <v>-1.100000000000001</v>
      </c>
      <c r="FF9" s="27">
        <f t="shared" si="87"/>
        <v>5.1816828543067038E-2</v>
      </c>
      <c r="FG9" s="27">
        <f t="shared" si="9"/>
        <v>5.246330782200663E-2</v>
      </c>
      <c r="FH9" s="137">
        <f t="shared" si="88"/>
        <v>0</v>
      </c>
      <c r="FI9" s="27">
        <f t="shared" si="10"/>
        <v>0.17821801640108959</v>
      </c>
      <c r="FJ9" s="27">
        <f t="shared" si="11"/>
        <v>0.16981717092085957</v>
      </c>
      <c r="FK9" s="137">
        <f t="shared" si="89"/>
        <v>0.79999999999999793</v>
      </c>
      <c r="FL9" s="27">
        <f t="shared" si="12"/>
        <v>6.998019984622561E-2</v>
      </c>
      <c r="FM9" s="27">
        <f t="shared" si="13"/>
        <v>7.0421823311744888E-2</v>
      </c>
      <c r="FN9" s="137">
        <f t="shared" si="90"/>
        <v>0</v>
      </c>
      <c r="FO9" s="27">
        <f t="shared" si="14"/>
        <v>0.69998495520961779</v>
      </c>
      <c r="FP9" s="27">
        <f t="shared" si="91"/>
        <v>0.70729769794538888</v>
      </c>
      <c r="FQ9" s="137">
        <f t="shared" si="92"/>
        <v>-0.70000000000000062</v>
      </c>
      <c r="FR9" s="27">
        <f t="shared" si="93"/>
        <v>4.8260962208565801E-2</v>
      </c>
      <c r="FS9" s="27">
        <f t="shared" si="94"/>
        <v>4.9503759206355462E-2</v>
      </c>
      <c r="FT9" s="137">
        <f t="shared" si="95"/>
        <v>-0.20000000000000018</v>
      </c>
      <c r="FU9" s="27">
        <f t="shared" si="96"/>
        <v>0.1712068897890299</v>
      </c>
      <c r="FV9" s="27">
        <f t="shared" si="97"/>
        <v>0.16607589114113555</v>
      </c>
      <c r="FW9" s="137">
        <f t="shared" si="98"/>
        <v>0.50000000000000044</v>
      </c>
      <c r="FX9" s="27">
        <f t="shared" si="99"/>
        <v>6.934419156395201E-2</v>
      </c>
      <c r="FY9" s="27">
        <f t="shared" si="100"/>
        <v>7.0594924618888555E-2</v>
      </c>
      <c r="FZ9" s="137">
        <f t="shared" si="101"/>
        <v>-0.19999999999999879</v>
      </c>
      <c r="GA9" s="27">
        <f t="shared" si="102"/>
        <v>0.71118795643845234</v>
      </c>
      <c r="GB9" s="27">
        <f t="shared" si="103"/>
        <v>0.71382542503362045</v>
      </c>
      <c r="GC9" s="137">
        <f t="shared" si="104"/>
        <v>-0.30000000000000027</v>
      </c>
      <c r="GD9" s="27">
        <f t="shared" si="105"/>
        <v>6.8259236787735308E-2</v>
      </c>
      <c r="GE9" s="27">
        <f t="shared" si="106"/>
        <v>7.1407282300928909E-2</v>
      </c>
      <c r="GF9" s="137">
        <f t="shared" si="107"/>
        <v>-0.29999999999999888</v>
      </c>
      <c r="GG9" s="27">
        <f t="shared" si="108"/>
        <v>0.21640870679023361</v>
      </c>
      <c r="GH9" s="27">
        <f t="shared" si="109"/>
        <v>0.21158909145099597</v>
      </c>
      <c r="GI9" s="137">
        <f t="shared" si="110"/>
        <v>0.40000000000000036</v>
      </c>
      <c r="GJ9" s="27">
        <f t="shared" si="111"/>
        <v>7.4738966812202837E-2</v>
      </c>
      <c r="GK9" s="27">
        <f t="shared" si="112"/>
        <v>7.841968440050999E-2</v>
      </c>
      <c r="GL9" s="137">
        <f t="shared" si="113"/>
        <v>-0.30000000000000027</v>
      </c>
      <c r="GM9" s="27">
        <f t="shared" si="114"/>
        <v>0.6405930896098283</v>
      </c>
      <c r="GN9" s="27">
        <f t="shared" si="115"/>
        <v>0.63858394184756506</v>
      </c>
      <c r="GO9" s="137">
        <f t="shared" si="116"/>
        <v>0.20000000000000018</v>
      </c>
      <c r="GP9" s="27">
        <f t="shared" si="117"/>
        <v>5.5485387843929736E-2</v>
      </c>
      <c r="GQ9" s="27">
        <f t="shared" si="118"/>
        <v>5.8989431490645373E-2</v>
      </c>
      <c r="GR9" s="137">
        <f t="shared" si="119"/>
        <v>-0.39999999999999969</v>
      </c>
      <c r="GS9" s="27">
        <f t="shared" si="120"/>
        <v>0.18613011036841287</v>
      </c>
      <c r="GT9" s="27">
        <f t="shared" si="121"/>
        <v>0.18026385115241175</v>
      </c>
      <c r="GU9" s="137">
        <f t="shared" si="122"/>
        <v>0.60000000000000053</v>
      </c>
      <c r="GV9" s="27">
        <f t="shared" si="123"/>
        <v>7.7287035597699366E-2</v>
      </c>
      <c r="GW9" s="27">
        <f t="shared" si="124"/>
        <v>7.9888839530150732E-2</v>
      </c>
      <c r="GX9" s="137">
        <f t="shared" si="125"/>
        <v>-0.30000000000000027</v>
      </c>
      <c r="GY9" s="27">
        <f t="shared" si="126"/>
        <v>0.68109746618995803</v>
      </c>
      <c r="GZ9" s="27">
        <f t="shared" si="127"/>
        <v>0.68085787782679219</v>
      </c>
      <c r="HA9" s="137">
        <f t="shared" si="128"/>
        <v>0</v>
      </c>
      <c r="HB9" s="108">
        <v>0</v>
      </c>
    </row>
    <row r="10" spans="2:211" ht="14.25" customHeight="1">
      <c r="B10" s="283"/>
      <c r="C10" s="296"/>
      <c r="D10" s="103" t="s">
        <v>200</v>
      </c>
      <c r="E10" s="213">
        <v>5</v>
      </c>
      <c r="F10" s="214">
        <v>0</v>
      </c>
      <c r="G10" s="215">
        <f>IFERROR(F10/E10,"-")</f>
        <v>0</v>
      </c>
      <c r="H10" s="216">
        <v>0</v>
      </c>
      <c r="I10" s="215">
        <f>IFERROR(H10/E10,"-")</f>
        <v>0</v>
      </c>
      <c r="J10" s="216">
        <v>0</v>
      </c>
      <c r="K10" s="215">
        <f>IFERROR(J10/E10,"-")</f>
        <v>0</v>
      </c>
      <c r="L10" s="213">
        <v>54</v>
      </c>
      <c r="M10" s="214">
        <v>0</v>
      </c>
      <c r="N10" s="215">
        <f>IFERROR(M10/L10,"-")</f>
        <v>0</v>
      </c>
      <c r="O10" s="216">
        <v>0</v>
      </c>
      <c r="P10" s="215">
        <f>IFERROR(O10/L10,"-")</f>
        <v>0</v>
      </c>
      <c r="Q10" s="216">
        <v>0</v>
      </c>
      <c r="R10" s="215">
        <f>IFERROR(Q10/L10,"-")</f>
        <v>0</v>
      </c>
      <c r="S10" s="213">
        <v>1023</v>
      </c>
      <c r="T10" s="214">
        <v>7</v>
      </c>
      <c r="U10" s="215">
        <f>IFERROR(T10/S10,"-")</f>
        <v>6.8426197458455523E-3</v>
      </c>
      <c r="V10" s="216">
        <v>27</v>
      </c>
      <c r="W10" s="215">
        <f>IFERROR(V10/S10,"-")</f>
        <v>2.6392961876832845E-2</v>
      </c>
      <c r="X10" s="216">
        <v>22</v>
      </c>
      <c r="Y10" s="215">
        <f>IFERROR(X10/S10,"-")</f>
        <v>2.1505376344086023E-2</v>
      </c>
      <c r="Z10" s="213">
        <v>1876</v>
      </c>
      <c r="AA10" s="214">
        <v>8</v>
      </c>
      <c r="AB10" s="215">
        <f>IFERROR(AA10/Z10,"-")</f>
        <v>4.2643923240938165E-3</v>
      </c>
      <c r="AC10" s="216">
        <v>30</v>
      </c>
      <c r="AD10" s="215">
        <f>IFERROR(AC10/Z10,"-")</f>
        <v>1.5991471215351813E-2</v>
      </c>
      <c r="AE10" s="216">
        <v>29</v>
      </c>
      <c r="AF10" s="215">
        <f>IFERROR(AE10/Z10,"-")</f>
        <v>1.5458422174840085E-2</v>
      </c>
      <c r="AG10" s="213">
        <v>2264</v>
      </c>
      <c r="AH10" s="214">
        <v>1</v>
      </c>
      <c r="AI10" s="215">
        <f>IFERROR(AH10/AG10,"-")</f>
        <v>4.4169611307420494E-4</v>
      </c>
      <c r="AJ10" s="216">
        <v>26</v>
      </c>
      <c r="AK10" s="215">
        <f>IFERROR(AJ10/AG10,"-")</f>
        <v>1.1484098939929329E-2</v>
      </c>
      <c r="AL10" s="216">
        <v>21</v>
      </c>
      <c r="AM10" s="215">
        <f>IFERROR(AL10/AG10,"-")</f>
        <v>9.2756183745583039E-3</v>
      </c>
      <c r="AN10" s="213">
        <v>2219</v>
      </c>
      <c r="AO10" s="214">
        <v>1</v>
      </c>
      <c r="AP10" s="215">
        <f>IFERROR(AO10/AN10,"-")</f>
        <v>4.5065344749887338E-4</v>
      </c>
      <c r="AQ10" s="216">
        <v>29</v>
      </c>
      <c r="AR10" s="215">
        <f>IFERROR(AQ10/AN10,"-")</f>
        <v>1.3068949977467327E-2</v>
      </c>
      <c r="AS10" s="216">
        <v>18</v>
      </c>
      <c r="AT10" s="215">
        <f>IFERROR(AS10/AN10,"-")</f>
        <v>8.1117620549797202E-3</v>
      </c>
      <c r="AU10" s="213">
        <v>1511</v>
      </c>
      <c r="AV10" s="214">
        <v>0</v>
      </c>
      <c r="AW10" s="215">
        <f>IFERROR(AV10/AU10,"-")</f>
        <v>0</v>
      </c>
      <c r="AX10" s="216">
        <v>7</v>
      </c>
      <c r="AY10" s="215">
        <f>IFERROR(AX10/AU10,"-")</f>
        <v>4.6326935804103242E-3</v>
      </c>
      <c r="AZ10" s="216">
        <v>7</v>
      </c>
      <c r="BA10" s="215">
        <f>IFERROR(AZ10/AU10,"-")</f>
        <v>4.6326935804103242E-3</v>
      </c>
      <c r="BB10" s="213">
        <f t="shared" si="15"/>
        <v>8952</v>
      </c>
      <c r="BC10" s="217">
        <f t="shared" si="16"/>
        <v>17</v>
      </c>
      <c r="BD10" s="215">
        <f>IFERROR(BC10/BB10,"-")</f>
        <v>1.8990169794459338E-3</v>
      </c>
      <c r="BE10" s="217">
        <f t="shared" si="17"/>
        <v>119</v>
      </c>
      <c r="BF10" s="215">
        <f>IFERROR(BE10/BB10,"-")</f>
        <v>1.3293118856121538E-2</v>
      </c>
      <c r="BG10" s="217">
        <f t="shared" si="18"/>
        <v>97</v>
      </c>
      <c r="BH10" s="215">
        <f>IFERROR(BG10/BB10,"-")</f>
        <v>1.0835567470956211E-2</v>
      </c>
      <c r="BJ10" s="283"/>
      <c r="BK10" s="296"/>
      <c r="BL10" s="4" t="s">
        <v>199</v>
      </c>
      <c r="BM10" s="28">
        <v>19020</v>
      </c>
      <c r="BN10" s="28">
        <v>23</v>
      </c>
      <c r="BO10" s="63">
        <v>1.2092534174553101E-3</v>
      </c>
      <c r="BP10" s="28">
        <v>154</v>
      </c>
      <c r="BQ10" s="63">
        <v>8.0967402733964251E-3</v>
      </c>
      <c r="BR10" s="28">
        <v>100</v>
      </c>
      <c r="BS10" s="63">
        <v>5.2576235541535229E-3</v>
      </c>
      <c r="BU10" s="132"/>
      <c r="BV10" s="4" t="s">
        <v>199</v>
      </c>
      <c r="BW10" s="27">
        <f t="shared" si="19"/>
        <v>0.97397229669347629</v>
      </c>
      <c r="BX10" s="27">
        <f t="shared" ref="BX10:BX73" si="157">(BM10-SUM(BN10,BP10,BR10))/BM10</f>
        <v>0.98543638275499479</v>
      </c>
      <c r="BY10" s="105">
        <v>4</v>
      </c>
      <c r="BZ10" s="56" t="s">
        <v>100</v>
      </c>
      <c r="CA10" s="27">
        <f t="shared" si="153"/>
        <v>1.8997531394225609E-2</v>
      </c>
      <c r="CB10" s="27">
        <f t="shared" si="20"/>
        <v>2.2804412388629614E-2</v>
      </c>
      <c r="CC10" s="27">
        <f t="shared" si="21"/>
        <v>0.16872383814532574</v>
      </c>
      <c r="CD10" s="27">
        <f t="shared" si="22"/>
        <v>0.16387356809503606</v>
      </c>
      <c r="CE10" s="27">
        <f t="shared" si="23"/>
        <v>3.4989803584844908E-2</v>
      </c>
      <c r="CF10" s="27">
        <f t="shared" si="24"/>
        <v>3.6274925753075941E-2</v>
      </c>
      <c r="CG10" s="27">
        <f t="shared" si="154"/>
        <v>0.77728882687560374</v>
      </c>
      <c r="CH10" s="27">
        <f t="shared" si="25"/>
        <v>0.77704709376325842</v>
      </c>
      <c r="CI10" s="27">
        <f t="shared" si="155"/>
        <v>1.9514839409134028E-2</v>
      </c>
      <c r="CJ10" s="27">
        <f t="shared" si="26"/>
        <v>2.4539877300613498E-2</v>
      </c>
      <c r="CK10" s="27">
        <f t="shared" si="27"/>
        <v>0.16967068708497085</v>
      </c>
      <c r="CL10" s="27">
        <f t="shared" si="28"/>
        <v>0.17464212678936605</v>
      </c>
      <c r="CM10" s="27">
        <f t="shared" si="29"/>
        <v>3.2931291502913677E-2</v>
      </c>
      <c r="CN10" s="27">
        <f t="shared" si="30"/>
        <v>3.4355828220858899E-2</v>
      </c>
      <c r="CO10" s="27">
        <f t="shared" si="31"/>
        <v>0.77788318200298145</v>
      </c>
      <c r="CP10" s="27">
        <f t="shared" si="32"/>
        <v>0.76646216768916153</v>
      </c>
      <c r="CQ10" s="27">
        <f t="shared" si="33"/>
        <v>1.8475750577367205E-2</v>
      </c>
      <c r="CR10" s="27">
        <f t="shared" si="34"/>
        <v>2.0833333333333332E-2</v>
      </c>
      <c r="CS10" s="27">
        <f t="shared" si="35"/>
        <v>0.18475750577367206</v>
      </c>
      <c r="CT10" s="27">
        <f t="shared" si="36"/>
        <v>0.16586538461538461</v>
      </c>
      <c r="CU10" s="27">
        <f t="shared" si="37"/>
        <v>4.3879907621247112E-2</v>
      </c>
      <c r="CV10" s="27">
        <f t="shared" si="38"/>
        <v>5.0480769230769232E-2</v>
      </c>
      <c r="CW10" s="27">
        <f t="shared" si="39"/>
        <v>0.75288683602771367</v>
      </c>
      <c r="CX10" s="27">
        <f t="shared" si="40"/>
        <v>0.76282051282051277</v>
      </c>
      <c r="CY10" s="27">
        <f t="shared" si="41"/>
        <v>2.0594965675057208E-2</v>
      </c>
      <c r="CZ10" s="27">
        <f t="shared" si="42"/>
        <v>2.3872679045092837E-2</v>
      </c>
      <c r="DA10" s="27">
        <f t="shared" si="43"/>
        <v>0.17620137299771166</v>
      </c>
      <c r="DB10" s="27">
        <f t="shared" si="44"/>
        <v>0.14058355437665782</v>
      </c>
      <c r="DC10" s="27">
        <f t="shared" si="45"/>
        <v>5.7208237986270026E-2</v>
      </c>
      <c r="DD10" s="27">
        <f t="shared" si="46"/>
        <v>7.161803713527852E-2</v>
      </c>
      <c r="DE10" s="27">
        <f t="shared" si="47"/>
        <v>0.74599542334096114</v>
      </c>
      <c r="DF10" s="27">
        <f t="shared" si="48"/>
        <v>0.76392572944297077</v>
      </c>
      <c r="DH10" s="56" t="s">
        <v>1</v>
      </c>
      <c r="DI10" s="27">
        <f t="shared" si="0"/>
        <v>4.0326765656126022E-2</v>
      </c>
      <c r="DJ10" s="27">
        <f t="shared" si="1"/>
        <v>3.9564287758641008E-2</v>
      </c>
      <c r="DK10" s="137">
        <f t="shared" si="156"/>
        <v>0</v>
      </c>
      <c r="DL10" s="27">
        <f t="shared" si="2"/>
        <v>0.17364447494852436</v>
      </c>
      <c r="DM10" s="27">
        <f t="shared" si="3"/>
        <v>0.16169166792935671</v>
      </c>
      <c r="DN10" s="137">
        <f t="shared" si="49"/>
        <v>1.1999999999999984</v>
      </c>
      <c r="DO10" s="27">
        <f t="shared" si="4"/>
        <v>6.8316118988231755E-2</v>
      </c>
      <c r="DP10" s="27">
        <f t="shared" si="5"/>
        <v>6.7309796791083731E-2</v>
      </c>
      <c r="DQ10" s="137">
        <f t="shared" si="50"/>
        <v>0.10000000000000009</v>
      </c>
      <c r="DR10" s="27">
        <f t="shared" si="6"/>
        <v>0.71771264040711791</v>
      </c>
      <c r="DS10" s="27">
        <f t="shared" si="7"/>
        <v>0.73143424752091857</v>
      </c>
      <c r="DT10" s="137">
        <f t="shared" si="51"/>
        <v>-1.3000000000000012</v>
      </c>
      <c r="DU10" s="27">
        <f t="shared" si="8"/>
        <v>3.7070524412296565E-2</v>
      </c>
      <c r="DV10" s="27">
        <f t="shared" si="52"/>
        <v>3.7586547972304651E-2</v>
      </c>
      <c r="DW10" s="137">
        <f t="shared" si="53"/>
        <v>-0.10000000000000009</v>
      </c>
      <c r="DX10" s="27">
        <f t="shared" si="54"/>
        <v>0.16495881052843078</v>
      </c>
      <c r="DY10" s="27">
        <f t="shared" si="55"/>
        <v>0.15952725151538208</v>
      </c>
      <c r="DZ10" s="137">
        <f t="shared" si="56"/>
        <v>0.50000000000000044</v>
      </c>
      <c r="EA10" s="27">
        <f t="shared" si="57"/>
        <v>6.5903154510749448E-2</v>
      </c>
      <c r="EB10" s="27">
        <f t="shared" si="58"/>
        <v>6.4673210073803541E-2</v>
      </c>
      <c r="EC10" s="137">
        <f t="shared" si="59"/>
        <v>0.10000000000000009</v>
      </c>
      <c r="ED10" s="27">
        <f t="shared" si="60"/>
        <v>0.73206751054852326</v>
      </c>
      <c r="EE10" s="27">
        <f t="shared" si="61"/>
        <v>0.73821299043850974</v>
      </c>
      <c r="EF10" s="137">
        <f t="shared" si="62"/>
        <v>-0.60000000000000053</v>
      </c>
      <c r="EG10" s="27">
        <f t="shared" si="63"/>
        <v>5.1598386095592801E-2</v>
      </c>
      <c r="EH10" s="27">
        <f t="shared" si="64"/>
        <v>4.9179014817781336E-2</v>
      </c>
      <c r="EI10" s="137">
        <f t="shared" si="65"/>
        <v>0.2999999999999996</v>
      </c>
      <c r="EJ10" s="27">
        <f t="shared" si="66"/>
        <v>0.20282433271260086</v>
      </c>
      <c r="EK10" s="27">
        <f t="shared" si="67"/>
        <v>0.18734481377653184</v>
      </c>
      <c r="EL10" s="137">
        <f t="shared" si="68"/>
        <v>1.6000000000000014</v>
      </c>
      <c r="EM10" s="27">
        <f t="shared" si="69"/>
        <v>7.5729360645561766E-2</v>
      </c>
      <c r="EN10" s="27">
        <f t="shared" si="70"/>
        <v>8.0176211453744498E-2</v>
      </c>
      <c r="EO10" s="137">
        <f t="shared" si="71"/>
        <v>-0.40000000000000036</v>
      </c>
      <c r="EP10" s="27">
        <f t="shared" si="72"/>
        <v>0.66984792054624454</v>
      </c>
      <c r="EQ10" s="27">
        <f t="shared" si="73"/>
        <v>0.68329995995194237</v>
      </c>
      <c r="ER10" s="137">
        <f t="shared" si="74"/>
        <v>-1.3000000000000012</v>
      </c>
      <c r="ES10" s="27">
        <f t="shared" si="75"/>
        <v>4.2413572343149811E-2</v>
      </c>
      <c r="ET10" s="27">
        <f t="shared" si="76"/>
        <v>4.201113548169394E-2</v>
      </c>
      <c r="EU10" s="137">
        <f t="shared" si="77"/>
        <v>0</v>
      </c>
      <c r="EV10" s="27">
        <f t="shared" si="78"/>
        <v>0.18709987195902689</v>
      </c>
      <c r="EW10" s="27">
        <f t="shared" si="79"/>
        <v>0.16045216804454193</v>
      </c>
      <c r="EX10" s="137">
        <f t="shared" si="80"/>
        <v>2.6999999999999997</v>
      </c>
      <c r="EY10" s="27">
        <f t="shared" si="81"/>
        <v>7.4743918053777211E-2</v>
      </c>
      <c r="EZ10" s="27">
        <f t="shared" si="82"/>
        <v>7.2718069849839723E-2</v>
      </c>
      <c r="FA10" s="137">
        <f t="shared" si="83"/>
        <v>0.20000000000000018</v>
      </c>
      <c r="FB10" s="27">
        <f t="shared" si="84"/>
        <v>0.69574263764404609</v>
      </c>
      <c r="FC10" s="27">
        <f t="shared" si="85"/>
        <v>0.72481862662392438</v>
      </c>
      <c r="FD10" s="137">
        <f t="shared" si="86"/>
        <v>-2.9000000000000026</v>
      </c>
      <c r="FF10" s="27">
        <f t="shared" si="87"/>
        <v>5.1816828543067038E-2</v>
      </c>
      <c r="FG10" s="27">
        <f t="shared" si="9"/>
        <v>5.246330782200663E-2</v>
      </c>
      <c r="FH10" s="137">
        <f t="shared" si="88"/>
        <v>0</v>
      </c>
      <c r="FI10" s="27">
        <f t="shared" si="10"/>
        <v>0.17821801640108959</v>
      </c>
      <c r="FJ10" s="27">
        <f t="shared" si="11"/>
        <v>0.16981717092085957</v>
      </c>
      <c r="FK10" s="137">
        <f t="shared" si="89"/>
        <v>0.79999999999999793</v>
      </c>
      <c r="FL10" s="27">
        <f t="shared" si="12"/>
        <v>6.998019984622561E-2</v>
      </c>
      <c r="FM10" s="27">
        <f t="shared" si="13"/>
        <v>7.0421823311744888E-2</v>
      </c>
      <c r="FN10" s="137">
        <f t="shared" si="90"/>
        <v>0</v>
      </c>
      <c r="FO10" s="27">
        <f t="shared" si="14"/>
        <v>0.69998495520961779</v>
      </c>
      <c r="FP10" s="27">
        <f t="shared" si="91"/>
        <v>0.70729769794538888</v>
      </c>
      <c r="FQ10" s="137">
        <f t="shared" si="92"/>
        <v>-0.70000000000000062</v>
      </c>
      <c r="FR10" s="27">
        <f t="shared" si="93"/>
        <v>4.8260962208565801E-2</v>
      </c>
      <c r="FS10" s="27">
        <f t="shared" si="94"/>
        <v>4.9503759206355462E-2</v>
      </c>
      <c r="FT10" s="137">
        <f t="shared" si="95"/>
        <v>-0.20000000000000018</v>
      </c>
      <c r="FU10" s="27">
        <f t="shared" si="96"/>
        <v>0.1712068897890299</v>
      </c>
      <c r="FV10" s="27">
        <f t="shared" si="97"/>
        <v>0.16607589114113555</v>
      </c>
      <c r="FW10" s="137">
        <f t="shared" si="98"/>
        <v>0.50000000000000044</v>
      </c>
      <c r="FX10" s="27">
        <f t="shared" si="99"/>
        <v>6.934419156395201E-2</v>
      </c>
      <c r="FY10" s="27">
        <f t="shared" si="100"/>
        <v>7.0594924618888555E-2</v>
      </c>
      <c r="FZ10" s="137">
        <f t="shared" si="101"/>
        <v>-0.19999999999999879</v>
      </c>
      <c r="GA10" s="27">
        <f t="shared" si="102"/>
        <v>0.71118795643845234</v>
      </c>
      <c r="GB10" s="27">
        <f t="shared" si="103"/>
        <v>0.71382542503362045</v>
      </c>
      <c r="GC10" s="137">
        <f t="shared" si="104"/>
        <v>-0.30000000000000027</v>
      </c>
      <c r="GD10" s="27">
        <f t="shared" si="105"/>
        <v>6.8259236787735308E-2</v>
      </c>
      <c r="GE10" s="27">
        <f t="shared" si="106"/>
        <v>7.1407282300928909E-2</v>
      </c>
      <c r="GF10" s="137">
        <f t="shared" si="107"/>
        <v>-0.29999999999999888</v>
      </c>
      <c r="GG10" s="27">
        <f t="shared" si="108"/>
        <v>0.21640870679023361</v>
      </c>
      <c r="GH10" s="27">
        <f t="shared" si="109"/>
        <v>0.21158909145099597</v>
      </c>
      <c r="GI10" s="137">
        <f t="shared" si="110"/>
        <v>0.40000000000000036</v>
      </c>
      <c r="GJ10" s="27">
        <f t="shared" si="111"/>
        <v>7.4738966812202837E-2</v>
      </c>
      <c r="GK10" s="27">
        <f t="shared" si="112"/>
        <v>7.841968440050999E-2</v>
      </c>
      <c r="GL10" s="137">
        <f t="shared" si="113"/>
        <v>-0.30000000000000027</v>
      </c>
      <c r="GM10" s="27">
        <f t="shared" si="114"/>
        <v>0.6405930896098283</v>
      </c>
      <c r="GN10" s="27">
        <f t="shared" si="115"/>
        <v>0.63858394184756506</v>
      </c>
      <c r="GO10" s="137">
        <f t="shared" si="116"/>
        <v>0.20000000000000018</v>
      </c>
      <c r="GP10" s="27">
        <f t="shared" si="117"/>
        <v>5.5485387843929736E-2</v>
      </c>
      <c r="GQ10" s="27">
        <f t="shared" si="118"/>
        <v>5.8989431490645373E-2</v>
      </c>
      <c r="GR10" s="137">
        <f t="shared" si="119"/>
        <v>-0.39999999999999969</v>
      </c>
      <c r="GS10" s="27">
        <f t="shared" si="120"/>
        <v>0.18613011036841287</v>
      </c>
      <c r="GT10" s="27">
        <f t="shared" si="121"/>
        <v>0.18026385115241175</v>
      </c>
      <c r="GU10" s="137">
        <f t="shared" si="122"/>
        <v>0.60000000000000053</v>
      </c>
      <c r="GV10" s="27">
        <f t="shared" si="123"/>
        <v>7.7287035597699366E-2</v>
      </c>
      <c r="GW10" s="27">
        <f t="shared" si="124"/>
        <v>7.9888839530150732E-2</v>
      </c>
      <c r="GX10" s="137">
        <f t="shared" si="125"/>
        <v>-0.30000000000000027</v>
      </c>
      <c r="GY10" s="27">
        <f t="shared" si="126"/>
        <v>0.68109746618995803</v>
      </c>
      <c r="GZ10" s="27">
        <f t="shared" si="127"/>
        <v>0.68085787782679219</v>
      </c>
      <c r="HA10" s="137">
        <f t="shared" si="128"/>
        <v>0</v>
      </c>
      <c r="HB10" s="108">
        <v>0</v>
      </c>
    </row>
    <row r="11" spans="2:211" ht="14.25" customHeight="1">
      <c r="B11" s="284"/>
      <c r="C11" s="297"/>
      <c r="D11" s="104" t="s">
        <v>67</v>
      </c>
      <c r="E11" s="218">
        <v>584</v>
      </c>
      <c r="F11" s="219">
        <v>23</v>
      </c>
      <c r="G11" s="180">
        <f t="shared" si="129"/>
        <v>3.9383561643835614E-2</v>
      </c>
      <c r="H11" s="220">
        <v>49</v>
      </c>
      <c r="I11" s="180">
        <f t="shared" si="130"/>
        <v>8.3904109589041098E-2</v>
      </c>
      <c r="J11" s="220">
        <v>25</v>
      </c>
      <c r="K11" s="180">
        <f t="shared" si="131"/>
        <v>4.2808219178082189E-2</v>
      </c>
      <c r="L11" s="218">
        <v>1657</v>
      </c>
      <c r="M11" s="219">
        <v>48</v>
      </c>
      <c r="N11" s="180">
        <f t="shared" si="132"/>
        <v>2.8968014484007241E-2</v>
      </c>
      <c r="O11" s="220">
        <v>144</v>
      </c>
      <c r="P11" s="180">
        <f t="shared" si="133"/>
        <v>8.6904043452021726E-2</v>
      </c>
      <c r="Q11" s="220">
        <v>66</v>
      </c>
      <c r="R11" s="180">
        <f t="shared" si="134"/>
        <v>3.9831019915509955E-2</v>
      </c>
      <c r="S11" s="218">
        <v>134633</v>
      </c>
      <c r="T11" s="219">
        <v>5648</v>
      </c>
      <c r="U11" s="180">
        <f t="shared" si="135"/>
        <v>4.1951081829863408E-2</v>
      </c>
      <c r="V11" s="220">
        <v>20518</v>
      </c>
      <c r="W11" s="180">
        <f t="shared" si="136"/>
        <v>0.15239948601011638</v>
      </c>
      <c r="X11" s="220">
        <v>10176</v>
      </c>
      <c r="Y11" s="180">
        <f t="shared" si="137"/>
        <v>7.558325224870574E-2</v>
      </c>
      <c r="Z11" s="218">
        <v>102276</v>
      </c>
      <c r="AA11" s="219">
        <v>3277</v>
      </c>
      <c r="AB11" s="180">
        <f t="shared" si="138"/>
        <v>3.2040752473698621E-2</v>
      </c>
      <c r="AC11" s="220">
        <v>13158</v>
      </c>
      <c r="AD11" s="180">
        <f t="shared" si="139"/>
        <v>0.12865188313973952</v>
      </c>
      <c r="AE11" s="220">
        <v>8815</v>
      </c>
      <c r="AF11" s="180">
        <f t="shared" si="140"/>
        <v>8.6188353083812425E-2</v>
      </c>
      <c r="AG11" s="218">
        <v>67213</v>
      </c>
      <c r="AH11" s="219">
        <v>1532</v>
      </c>
      <c r="AI11" s="180">
        <f t="shared" si="141"/>
        <v>2.2793209646943299E-2</v>
      </c>
      <c r="AJ11" s="220">
        <v>6507</v>
      </c>
      <c r="AK11" s="180">
        <f t="shared" si="142"/>
        <v>9.6811628702780705E-2</v>
      </c>
      <c r="AL11" s="220">
        <v>4951</v>
      </c>
      <c r="AM11" s="180">
        <f t="shared" si="143"/>
        <v>7.3661345275467541E-2</v>
      </c>
      <c r="AN11" s="218">
        <v>33622</v>
      </c>
      <c r="AO11" s="219">
        <v>474</v>
      </c>
      <c r="AP11" s="180">
        <f t="shared" si="144"/>
        <v>1.4097912081375291E-2</v>
      </c>
      <c r="AQ11" s="220">
        <v>2352</v>
      </c>
      <c r="AR11" s="180">
        <f t="shared" si="145"/>
        <v>6.9954196656950809E-2</v>
      </c>
      <c r="AS11" s="220">
        <v>1782</v>
      </c>
      <c r="AT11" s="180">
        <f t="shared" si="146"/>
        <v>5.300101124263875E-2</v>
      </c>
      <c r="AU11" s="218">
        <v>10766</v>
      </c>
      <c r="AV11" s="219">
        <v>68</v>
      </c>
      <c r="AW11" s="180">
        <f t="shared" si="147"/>
        <v>6.3161805684562511E-3</v>
      </c>
      <c r="AX11" s="220">
        <v>465</v>
      </c>
      <c r="AY11" s="180">
        <f t="shared" si="148"/>
        <v>4.3191528887237603E-2</v>
      </c>
      <c r="AZ11" s="220">
        <v>280</v>
      </c>
      <c r="BA11" s="180">
        <f t="shared" si="149"/>
        <v>2.600780234070221E-2</v>
      </c>
      <c r="BB11" s="218">
        <f t="shared" si="15"/>
        <v>350751</v>
      </c>
      <c r="BC11" s="182">
        <f t="shared" si="16"/>
        <v>11070</v>
      </c>
      <c r="BD11" s="180">
        <f t="shared" si="150"/>
        <v>3.1560850860011806E-2</v>
      </c>
      <c r="BE11" s="182">
        <f t="shared" si="17"/>
        <v>43193</v>
      </c>
      <c r="BF11" s="180">
        <f t="shared" si="151"/>
        <v>0.12314433886147153</v>
      </c>
      <c r="BG11" s="182">
        <f t="shared" si="18"/>
        <v>26095</v>
      </c>
      <c r="BH11" s="180">
        <f t="shared" si="152"/>
        <v>7.4397507063415358E-2</v>
      </c>
      <c r="BJ11" s="284"/>
      <c r="BK11" s="297"/>
      <c r="BL11" s="85" t="s">
        <v>67</v>
      </c>
      <c r="BM11" s="28">
        <v>357660</v>
      </c>
      <c r="BN11" s="28">
        <v>11658</v>
      </c>
      <c r="BO11" s="63">
        <v>3.2595202147290725E-2</v>
      </c>
      <c r="BP11" s="28">
        <v>41152</v>
      </c>
      <c r="BQ11" s="63">
        <v>0.11505899457585417</v>
      </c>
      <c r="BR11" s="28">
        <v>26923</v>
      </c>
      <c r="BS11" s="63">
        <v>7.5275401219034838E-2</v>
      </c>
      <c r="BU11" s="133"/>
      <c r="BV11" s="85" t="s">
        <v>67</v>
      </c>
      <c r="BW11" s="27">
        <f t="shared" si="19"/>
        <v>0.7708973032151013</v>
      </c>
      <c r="BX11" s="27">
        <f t="shared" si="157"/>
        <v>0.7770704020578203</v>
      </c>
      <c r="BY11" s="105">
        <v>5</v>
      </c>
      <c r="BZ11" s="56" t="s">
        <v>101</v>
      </c>
      <c r="CA11" s="27">
        <f t="shared" si="153"/>
        <v>3.416294904907255E-2</v>
      </c>
      <c r="CB11" s="27">
        <f t="shared" si="20"/>
        <v>3.6971623690097724E-2</v>
      </c>
      <c r="CC11" s="27">
        <f t="shared" si="21"/>
        <v>0.10166705799483447</v>
      </c>
      <c r="CD11" s="27">
        <f t="shared" si="22"/>
        <v>8.9838690686447661E-2</v>
      </c>
      <c r="CE11" s="27">
        <f t="shared" si="23"/>
        <v>0.10190185489551538</v>
      </c>
      <c r="CF11" s="27">
        <f t="shared" si="24"/>
        <v>0.10326150947839396</v>
      </c>
      <c r="CG11" s="27">
        <f t="shared" si="154"/>
        <v>0.76226813806057758</v>
      </c>
      <c r="CH11" s="27">
        <f t="shared" si="25"/>
        <v>0.76992817614506059</v>
      </c>
      <c r="CI11" s="27">
        <f t="shared" si="155"/>
        <v>3.3286859532938307E-2</v>
      </c>
      <c r="CJ11" s="27">
        <f t="shared" si="26"/>
        <v>3.9330841786794801E-2</v>
      </c>
      <c r="CK11" s="27">
        <f t="shared" si="27"/>
        <v>0.10317183687696062</v>
      </c>
      <c r="CL11" s="27">
        <f t="shared" si="28"/>
        <v>9.3077059975084531E-2</v>
      </c>
      <c r="CM11" s="27">
        <f t="shared" si="29"/>
        <v>9.9686301847333569E-2</v>
      </c>
      <c r="CN11" s="27">
        <f t="shared" si="30"/>
        <v>0.10179747285993949</v>
      </c>
      <c r="CO11" s="27">
        <f t="shared" si="31"/>
        <v>0.76385500174276755</v>
      </c>
      <c r="CP11" s="27">
        <f t="shared" si="32"/>
        <v>0.76579462537818122</v>
      </c>
      <c r="CQ11" s="27">
        <f t="shared" si="33"/>
        <v>4.662491301322199E-2</v>
      </c>
      <c r="CR11" s="27">
        <f t="shared" si="34"/>
        <v>4.3447792571829014E-2</v>
      </c>
      <c r="CS11" s="27">
        <f t="shared" si="35"/>
        <v>0.10716771050800278</v>
      </c>
      <c r="CT11" s="27">
        <f t="shared" si="36"/>
        <v>9.6005606166783455E-2</v>
      </c>
      <c r="CU11" s="27">
        <f t="shared" si="37"/>
        <v>0.11273486430062631</v>
      </c>
      <c r="CV11" s="27">
        <f t="shared" si="38"/>
        <v>0.11843027330063069</v>
      </c>
      <c r="CW11" s="27">
        <f t="shared" si="39"/>
        <v>0.73347251217814891</v>
      </c>
      <c r="CX11" s="27">
        <f t="shared" si="40"/>
        <v>0.74211632796075688</v>
      </c>
      <c r="CY11" s="27">
        <f t="shared" si="41"/>
        <v>2.8423772609819122E-2</v>
      </c>
      <c r="CZ11" s="27">
        <f t="shared" si="42"/>
        <v>2.932551319648094E-2</v>
      </c>
      <c r="DA11" s="27">
        <f t="shared" si="43"/>
        <v>0.10163652024117141</v>
      </c>
      <c r="DB11" s="27">
        <f t="shared" si="44"/>
        <v>9.7751710654936458E-2</v>
      </c>
      <c r="DC11" s="27">
        <f t="shared" si="45"/>
        <v>0.1119724375538329</v>
      </c>
      <c r="DD11" s="27">
        <f t="shared" si="46"/>
        <v>0.1270772238514174</v>
      </c>
      <c r="DE11" s="27">
        <f t="shared" si="47"/>
        <v>0.75796726959517657</v>
      </c>
      <c r="DF11" s="27">
        <f t="shared" si="48"/>
        <v>0.7458455522971652</v>
      </c>
      <c r="DH11" s="56" t="s">
        <v>2</v>
      </c>
      <c r="DI11" s="27">
        <f t="shared" si="0"/>
        <v>7.0363494820049111E-2</v>
      </c>
      <c r="DJ11" s="27">
        <f t="shared" si="1"/>
        <v>7.1703792895845872E-2</v>
      </c>
      <c r="DK11" s="137">
        <f t="shared" si="156"/>
        <v>-0.19999999999999879</v>
      </c>
      <c r="DL11" s="27">
        <f t="shared" si="2"/>
        <v>0.36068028025630278</v>
      </c>
      <c r="DM11" s="27">
        <f t="shared" si="3"/>
        <v>0.3402167369054786</v>
      </c>
      <c r="DN11" s="137">
        <f t="shared" si="49"/>
        <v>2.0999999999999961</v>
      </c>
      <c r="DO11" s="27">
        <f t="shared" si="4"/>
        <v>3.5032037846577636E-2</v>
      </c>
      <c r="DP11" s="27">
        <f t="shared" si="5"/>
        <v>3.9133052378085488E-2</v>
      </c>
      <c r="DQ11" s="137">
        <f t="shared" si="50"/>
        <v>-0.39999999999999969</v>
      </c>
      <c r="DR11" s="27">
        <f t="shared" si="6"/>
        <v>0.53392418707707046</v>
      </c>
      <c r="DS11" s="27">
        <f t="shared" si="7"/>
        <v>0.54894641782059006</v>
      </c>
      <c r="DT11" s="137">
        <f t="shared" si="51"/>
        <v>-1.5000000000000013</v>
      </c>
      <c r="DU11" s="27">
        <f t="shared" si="8"/>
        <v>6.75636713118693E-2</v>
      </c>
      <c r="DV11" s="27">
        <f t="shared" si="52"/>
        <v>6.8694233905785287E-2</v>
      </c>
      <c r="DW11" s="137">
        <f t="shared" si="53"/>
        <v>-0.10000000000000009</v>
      </c>
      <c r="DX11" s="27">
        <f t="shared" si="54"/>
        <v>0.35300336376741953</v>
      </c>
      <c r="DY11" s="27">
        <f t="shared" si="55"/>
        <v>0.332629761105248</v>
      </c>
      <c r="DZ11" s="137">
        <f t="shared" si="56"/>
        <v>1.9999999999999962</v>
      </c>
      <c r="EA11" s="27">
        <f t="shared" si="57"/>
        <v>3.4887073522345026E-2</v>
      </c>
      <c r="EB11" s="27">
        <f t="shared" si="58"/>
        <v>4.0103617000863477E-2</v>
      </c>
      <c r="EC11" s="137">
        <f t="shared" si="59"/>
        <v>-0.49999999999999978</v>
      </c>
      <c r="ED11" s="27">
        <f t="shared" si="60"/>
        <v>0.54454589139836618</v>
      </c>
      <c r="EE11" s="27">
        <f t="shared" si="61"/>
        <v>0.55857238798810327</v>
      </c>
      <c r="EF11" s="137">
        <f t="shared" si="62"/>
        <v>-1.4000000000000012</v>
      </c>
      <c r="EG11" s="27">
        <f t="shared" si="63"/>
        <v>8.4901433691756276E-2</v>
      </c>
      <c r="EH11" s="27">
        <f t="shared" si="64"/>
        <v>8.6696919035108663E-2</v>
      </c>
      <c r="EI11" s="137">
        <f t="shared" si="65"/>
        <v>-0.19999999999999879</v>
      </c>
      <c r="EJ11" s="27">
        <f t="shared" si="66"/>
        <v>0.39852150537634407</v>
      </c>
      <c r="EK11" s="27">
        <f t="shared" si="67"/>
        <v>0.38834487700023884</v>
      </c>
      <c r="EL11" s="137">
        <f t="shared" si="68"/>
        <v>1.100000000000001</v>
      </c>
      <c r="EM11" s="27">
        <f t="shared" si="69"/>
        <v>3.6738351254480286E-2</v>
      </c>
      <c r="EN11" s="27">
        <f t="shared" si="70"/>
        <v>4.0124193933604009E-2</v>
      </c>
      <c r="EO11" s="137">
        <f t="shared" si="71"/>
        <v>-0.30000000000000027</v>
      </c>
      <c r="EP11" s="27">
        <f t="shared" si="72"/>
        <v>0.47983870967741937</v>
      </c>
      <c r="EQ11" s="27">
        <f t="shared" si="73"/>
        <v>0.48483401003104848</v>
      </c>
      <c r="ER11" s="137">
        <f t="shared" si="74"/>
        <v>-0.50000000000000044</v>
      </c>
      <c r="ES11" s="27">
        <f t="shared" si="75"/>
        <v>5.931656995486783E-2</v>
      </c>
      <c r="ET11" s="27">
        <f t="shared" si="76"/>
        <v>7.2549019607843143E-2</v>
      </c>
      <c r="EU11" s="137">
        <f t="shared" si="77"/>
        <v>-1.4</v>
      </c>
      <c r="EV11" s="27">
        <f t="shared" si="78"/>
        <v>0.35912314635718889</v>
      </c>
      <c r="EW11" s="27">
        <f t="shared" si="79"/>
        <v>0.35228758169934643</v>
      </c>
      <c r="EX11" s="137">
        <f t="shared" si="80"/>
        <v>0.70000000000000062</v>
      </c>
      <c r="EY11" s="27">
        <f t="shared" si="81"/>
        <v>3.5460992907801421E-2</v>
      </c>
      <c r="EZ11" s="27">
        <f t="shared" si="82"/>
        <v>3.9869281045751631E-2</v>
      </c>
      <c r="FA11" s="137">
        <f t="shared" si="83"/>
        <v>-0.49999999999999978</v>
      </c>
      <c r="FB11" s="27">
        <f t="shared" si="84"/>
        <v>0.54609929078014185</v>
      </c>
      <c r="FC11" s="27">
        <f t="shared" si="85"/>
        <v>0.53529411764705881</v>
      </c>
      <c r="FD11" s="137">
        <f t="shared" si="86"/>
        <v>1.100000000000001</v>
      </c>
      <c r="FF11" s="27">
        <f t="shared" si="87"/>
        <v>5.1816828543067038E-2</v>
      </c>
      <c r="FG11" s="27">
        <f t="shared" si="9"/>
        <v>5.246330782200663E-2</v>
      </c>
      <c r="FH11" s="137">
        <f t="shared" si="88"/>
        <v>0</v>
      </c>
      <c r="FI11" s="27">
        <f t="shared" si="10"/>
        <v>0.17821801640108959</v>
      </c>
      <c r="FJ11" s="27">
        <f t="shared" si="11"/>
        <v>0.16981717092085957</v>
      </c>
      <c r="FK11" s="137">
        <f t="shared" si="89"/>
        <v>0.79999999999999793</v>
      </c>
      <c r="FL11" s="27">
        <f t="shared" si="12"/>
        <v>6.998019984622561E-2</v>
      </c>
      <c r="FM11" s="27">
        <f t="shared" si="13"/>
        <v>7.0421823311744888E-2</v>
      </c>
      <c r="FN11" s="137">
        <f t="shared" si="90"/>
        <v>0</v>
      </c>
      <c r="FO11" s="27">
        <f t="shared" si="14"/>
        <v>0.69998495520961779</v>
      </c>
      <c r="FP11" s="27">
        <f t="shared" si="91"/>
        <v>0.70729769794538888</v>
      </c>
      <c r="FQ11" s="137">
        <f t="shared" si="92"/>
        <v>-0.70000000000000062</v>
      </c>
      <c r="FR11" s="27">
        <f t="shared" si="93"/>
        <v>4.8260962208565801E-2</v>
      </c>
      <c r="FS11" s="27">
        <f t="shared" si="94"/>
        <v>4.9503759206355462E-2</v>
      </c>
      <c r="FT11" s="137">
        <f t="shared" si="95"/>
        <v>-0.20000000000000018</v>
      </c>
      <c r="FU11" s="27">
        <f t="shared" si="96"/>
        <v>0.1712068897890299</v>
      </c>
      <c r="FV11" s="27">
        <f t="shared" si="97"/>
        <v>0.16607589114113555</v>
      </c>
      <c r="FW11" s="137">
        <f t="shared" si="98"/>
        <v>0.50000000000000044</v>
      </c>
      <c r="FX11" s="27">
        <f t="shared" si="99"/>
        <v>6.934419156395201E-2</v>
      </c>
      <c r="FY11" s="27">
        <f t="shared" si="100"/>
        <v>7.0594924618888555E-2</v>
      </c>
      <c r="FZ11" s="137">
        <f t="shared" si="101"/>
        <v>-0.19999999999999879</v>
      </c>
      <c r="GA11" s="27">
        <f t="shared" si="102"/>
        <v>0.71118795643845234</v>
      </c>
      <c r="GB11" s="27">
        <f t="shared" si="103"/>
        <v>0.71382542503362045</v>
      </c>
      <c r="GC11" s="137">
        <f t="shared" si="104"/>
        <v>-0.30000000000000027</v>
      </c>
      <c r="GD11" s="27">
        <f t="shared" si="105"/>
        <v>6.8259236787735308E-2</v>
      </c>
      <c r="GE11" s="27">
        <f t="shared" si="106"/>
        <v>7.1407282300928909E-2</v>
      </c>
      <c r="GF11" s="137">
        <f t="shared" si="107"/>
        <v>-0.29999999999999888</v>
      </c>
      <c r="GG11" s="27">
        <f t="shared" si="108"/>
        <v>0.21640870679023361</v>
      </c>
      <c r="GH11" s="27">
        <f t="shared" si="109"/>
        <v>0.21158909145099597</v>
      </c>
      <c r="GI11" s="137">
        <f t="shared" si="110"/>
        <v>0.40000000000000036</v>
      </c>
      <c r="GJ11" s="27">
        <f t="shared" si="111"/>
        <v>7.4738966812202837E-2</v>
      </c>
      <c r="GK11" s="27">
        <f t="shared" si="112"/>
        <v>7.841968440050999E-2</v>
      </c>
      <c r="GL11" s="137">
        <f t="shared" si="113"/>
        <v>-0.30000000000000027</v>
      </c>
      <c r="GM11" s="27">
        <f t="shared" si="114"/>
        <v>0.6405930896098283</v>
      </c>
      <c r="GN11" s="27">
        <f t="shared" si="115"/>
        <v>0.63858394184756506</v>
      </c>
      <c r="GO11" s="137">
        <f t="shared" si="116"/>
        <v>0.20000000000000018</v>
      </c>
      <c r="GP11" s="27">
        <f t="shared" si="117"/>
        <v>5.5485387843929736E-2</v>
      </c>
      <c r="GQ11" s="27">
        <f t="shared" si="118"/>
        <v>5.8989431490645373E-2</v>
      </c>
      <c r="GR11" s="137">
        <f t="shared" si="119"/>
        <v>-0.39999999999999969</v>
      </c>
      <c r="GS11" s="27">
        <f t="shared" si="120"/>
        <v>0.18613011036841287</v>
      </c>
      <c r="GT11" s="27">
        <f t="shared" si="121"/>
        <v>0.18026385115241175</v>
      </c>
      <c r="GU11" s="137">
        <f t="shared" si="122"/>
        <v>0.60000000000000053</v>
      </c>
      <c r="GV11" s="27">
        <f t="shared" si="123"/>
        <v>7.7287035597699366E-2</v>
      </c>
      <c r="GW11" s="27">
        <f t="shared" si="124"/>
        <v>7.9888839530150732E-2</v>
      </c>
      <c r="GX11" s="137">
        <f t="shared" si="125"/>
        <v>-0.30000000000000027</v>
      </c>
      <c r="GY11" s="27">
        <f t="shared" si="126"/>
        <v>0.68109746618995803</v>
      </c>
      <c r="GZ11" s="27">
        <f t="shared" si="127"/>
        <v>0.68085787782679219</v>
      </c>
      <c r="HA11" s="137">
        <f t="shared" si="128"/>
        <v>0</v>
      </c>
      <c r="HB11" s="108">
        <v>0</v>
      </c>
    </row>
    <row r="12" spans="2:211" ht="14.25" customHeight="1">
      <c r="B12" s="282">
        <v>2</v>
      </c>
      <c r="C12" s="295" t="s">
        <v>98</v>
      </c>
      <c r="D12" s="102" t="s">
        <v>138</v>
      </c>
      <c r="E12" s="201">
        <v>15</v>
      </c>
      <c r="F12" s="202">
        <v>0</v>
      </c>
      <c r="G12" s="174">
        <f t="shared" si="129"/>
        <v>0</v>
      </c>
      <c r="H12" s="203">
        <v>0</v>
      </c>
      <c r="I12" s="174">
        <f t="shared" si="130"/>
        <v>0</v>
      </c>
      <c r="J12" s="203">
        <v>1</v>
      </c>
      <c r="K12" s="174">
        <f t="shared" si="131"/>
        <v>6.6666666666666666E-2</v>
      </c>
      <c r="L12" s="201">
        <v>41</v>
      </c>
      <c r="M12" s="202">
        <v>1</v>
      </c>
      <c r="N12" s="174">
        <f t="shared" si="132"/>
        <v>2.4390243902439025E-2</v>
      </c>
      <c r="O12" s="203">
        <v>7</v>
      </c>
      <c r="P12" s="174">
        <f t="shared" si="133"/>
        <v>0.17073170731707318</v>
      </c>
      <c r="Q12" s="203">
        <v>3</v>
      </c>
      <c r="R12" s="174">
        <f t="shared" si="134"/>
        <v>7.3170731707317069E-2</v>
      </c>
      <c r="S12" s="201">
        <v>3727</v>
      </c>
      <c r="T12" s="202">
        <v>204</v>
      </c>
      <c r="U12" s="174">
        <f t="shared" si="135"/>
        <v>5.4735712369197748E-2</v>
      </c>
      <c r="V12" s="203">
        <v>580</v>
      </c>
      <c r="W12" s="174">
        <f t="shared" si="136"/>
        <v>0.15562114301046417</v>
      </c>
      <c r="X12" s="203">
        <v>313</v>
      </c>
      <c r="Y12" s="174">
        <f t="shared" si="137"/>
        <v>8.3981754762543603E-2</v>
      </c>
      <c r="Z12" s="201">
        <v>2682</v>
      </c>
      <c r="AA12" s="202">
        <v>97</v>
      </c>
      <c r="AB12" s="174">
        <f t="shared" si="138"/>
        <v>3.6167039522744221E-2</v>
      </c>
      <c r="AC12" s="203">
        <v>350</v>
      </c>
      <c r="AD12" s="174">
        <f t="shared" si="139"/>
        <v>0.13049962714392244</v>
      </c>
      <c r="AE12" s="203">
        <v>260</v>
      </c>
      <c r="AF12" s="174">
        <f t="shared" si="140"/>
        <v>9.6942580164056671E-2</v>
      </c>
      <c r="AG12" s="201">
        <v>1810</v>
      </c>
      <c r="AH12" s="202">
        <v>49</v>
      </c>
      <c r="AI12" s="174">
        <f t="shared" si="141"/>
        <v>2.7071823204419889E-2</v>
      </c>
      <c r="AJ12" s="203">
        <v>209</v>
      </c>
      <c r="AK12" s="174">
        <f t="shared" si="142"/>
        <v>0.11546961325966851</v>
      </c>
      <c r="AL12" s="203">
        <v>147</v>
      </c>
      <c r="AM12" s="174">
        <f t="shared" si="143"/>
        <v>8.1215469613259664E-2</v>
      </c>
      <c r="AN12" s="201">
        <v>1005</v>
      </c>
      <c r="AO12" s="202">
        <v>10</v>
      </c>
      <c r="AP12" s="174">
        <f t="shared" si="144"/>
        <v>9.9502487562189053E-3</v>
      </c>
      <c r="AQ12" s="203">
        <v>85</v>
      </c>
      <c r="AR12" s="174">
        <f t="shared" si="145"/>
        <v>8.45771144278607E-2</v>
      </c>
      <c r="AS12" s="203">
        <v>63</v>
      </c>
      <c r="AT12" s="174">
        <f t="shared" si="146"/>
        <v>6.2686567164179099E-2</v>
      </c>
      <c r="AU12" s="201">
        <v>319</v>
      </c>
      <c r="AV12" s="202">
        <v>1</v>
      </c>
      <c r="AW12" s="174">
        <f t="shared" si="147"/>
        <v>3.134796238244514E-3</v>
      </c>
      <c r="AX12" s="203">
        <v>17</v>
      </c>
      <c r="AY12" s="174">
        <f t="shared" si="148"/>
        <v>5.329153605015674E-2</v>
      </c>
      <c r="AZ12" s="203">
        <v>9</v>
      </c>
      <c r="BA12" s="174">
        <f t="shared" si="149"/>
        <v>2.8213166144200628E-2</v>
      </c>
      <c r="BB12" s="201">
        <f t="shared" si="15"/>
        <v>9599</v>
      </c>
      <c r="BC12" s="176">
        <f t="shared" si="16"/>
        <v>362</v>
      </c>
      <c r="BD12" s="174">
        <f t="shared" si="150"/>
        <v>3.7712261693926448E-2</v>
      </c>
      <c r="BE12" s="176">
        <f t="shared" si="17"/>
        <v>1248</v>
      </c>
      <c r="BF12" s="174">
        <f t="shared" si="151"/>
        <v>0.1300135430774039</v>
      </c>
      <c r="BG12" s="176">
        <f t="shared" si="18"/>
        <v>796</v>
      </c>
      <c r="BH12" s="174">
        <f t="shared" si="152"/>
        <v>8.2925304719241588E-2</v>
      </c>
      <c r="BJ12" s="282">
        <v>2</v>
      </c>
      <c r="BK12" s="295" t="s">
        <v>98</v>
      </c>
      <c r="BL12" s="4" t="s">
        <v>138</v>
      </c>
      <c r="BM12" s="28">
        <v>9520</v>
      </c>
      <c r="BN12" s="28">
        <v>360</v>
      </c>
      <c r="BO12" s="63">
        <v>3.7815126050420166E-2</v>
      </c>
      <c r="BP12" s="28">
        <v>1155</v>
      </c>
      <c r="BQ12" s="63">
        <v>0.12132352941176471</v>
      </c>
      <c r="BR12" s="28">
        <v>792</v>
      </c>
      <c r="BS12" s="63">
        <v>8.3193277310924366E-2</v>
      </c>
      <c r="BU12" s="131" t="s">
        <v>98</v>
      </c>
      <c r="BV12" s="4" t="s">
        <v>138</v>
      </c>
      <c r="BW12" s="27">
        <f t="shared" si="19"/>
        <v>0.7493488905094281</v>
      </c>
      <c r="BX12" s="27">
        <f t="shared" si="157"/>
        <v>0.75766806722689073</v>
      </c>
      <c r="BY12" s="105">
        <v>6</v>
      </c>
      <c r="BZ12" s="56" t="s">
        <v>102</v>
      </c>
      <c r="CA12" s="27">
        <f t="shared" si="153"/>
        <v>3.7176676896098201E-2</v>
      </c>
      <c r="CB12" s="27">
        <f t="shared" si="20"/>
        <v>3.7559498052790997E-2</v>
      </c>
      <c r="CC12" s="27">
        <f t="shared" si="21"/>
        <v>8.347216133274879E-2</v>
      </c>
      <c r="CD12" s="27">
        <f t="shared" si="22"/>
        <v>8.126352228472522E-2</v>
      </c>
      <c r="CE12" s="27">
        <f t="shared" si="23"/>
        <v>0.13239807102148179</v>
      </c>
      <c r="CF12" s="27">
        <f t="shared" si="24"/>
        <v>0.1359584595413241</v>
      </c>
      <c r="CG12" s="27">
        <f t="shared" si="154"/>
        <v>0.7469530907496712</v>
      </c>
      <c r="CH12" s="27">
        <f t="shared" si="25"/>
        <v>0.74521852012115963</v>
      </c>
      <c r="CI12" s="27">
        <f t="shared" si="155"/>
        <v>3.4002040122407345E-2</v>
      </c>
      <c r="CJ12" s="27">
        <f t="shared" si="26"/>
        <v>3.4766903713737439E-2</v>
      </c>
      <c r="CK12" s="27">
        <f t="shared" si="27"/>
        <v>8.1491556160036269E-2</v>
      </c>
      <c r="CL12" s="27">
        <f t="shared" si="28"/>
        <v>7.9692967603566991E-2</v>
      </c>
      <c r="CM12" s="27">
        <f t="shared" si="29"/>
        <v>0.13136121500623371</v>
      </c>
      <c r="CN12" s="27">
        <f t="shared" si="30"/>
        <v>0.13726154193475562</v>
      </c>
      <c r="CO12" s="27">
        <f t="shared" si="31"/>
        <v>0.75314518871132263</v>
      </c>
      <c r="CP12" s="27">
        <f t="shared" si="32"/>
        <v>0.7482785867479399</v>
      </c>
      <c r="CQ12" s="27">
        <f t="shared" si="33"/>
        <v>5.4388133498145856E-2</v>
      </c>
      <c r="CR12" s="27">
        <f t="shared" si="34"/>
        <v>5.9249506254114549E-2</v>
      </c>
      <c r="CS12" s="27">
        <f t="shared" si="35"/>
        <v>9.6415327564894932E-2</v>
      </c>
      <c r="CT12" s="27">
        <f t="shared" si="36"/>
        <v>0.10994075049374588</v>
      </c>
      <c r="CU12" s="27">
        <f t="shared" si="37"/>
        <v>0.14956736711990112</v>
      </c>
      <c r="CV12" s="27">
        <f t="shared" si="38"/>
        <v>0.16194865042791309</v>
      </c>
      <c r="CW12" s="27">
        <f t="shared" si="39"/>
        <v>0.69962917181705808</v>
      </c>
      <c r="CX12" s="27">
        <f t="shared" si="40"/>
        <v>0.66886109282422646</v>
      </c>
      <c r="CY12" s="27">
        <f t="shared" si="41"/>
        <v>4.8226950354609929E-2</v>
      </c>
      <c r="CZ12" s="27">
        <f t="shared" si="42"/>
        <v>5.3030303030303032E-2</v>
      </c>
      <c r="DA12" s="27">
        <f t="shared" si="43"/>
        <v>0.10638297872340426</v>
      </c>
      <c r="DB12" s="27">
        <f t="shared" si="44"/>
        <v>9.5454545454545459E-2</v>
      </c>
      <c r="DC12" s="27">
        <f t="shared" si="45"/>
        <v>0.14468085106382977</v>
      </c>
      <c r="DD12" s="27">
        <f t="shared" si="46"/>
        <v>0.15606060606060607</v>
      </c>
      <c r="DE12" s="27">
        <f t="shared" si="47"/>
        <v>0.70070921985815604</v>
      </c>
      <c r="DF12" s="27">
        <f t="shared" si="48"/>
        <v>0.69545454545454544</v>
      </c>
      <c r="DH12" s="56" t="s">
        <v>3</v>
      </c>
      <c r="DI12" s="27">
        <f t="shared" si="0"/>
        <v>9.4546776075438502E-2</v>
      </c>
      <c r="DJ12" s="27">
        <f t="shared" si="1"/>
        <v>9.8827470686767172E-2</v>
      </c>
      <c r="DK12" s="137">
        <f t="shared" si="156"/>
        <v>-0.40000000000000036</v>
      </c>
      <c r="DL12" s="27">
        <f t="shared" si="2"/>
        <v>0.24571067883169795</v>
      </c>
      <c r="DM12" s="27">
        <f t="shared" si="3"/>
        <v>0.23837578698088141</v>
      </c>
      <c r="DN12" s="137">
        <f t="shared" si="49"/>
        <v>0.80000000000000071</v>
      </c>
      <c r="DO12" s="27">
        <f t="shared" si="4"/>
        <v>7.012107649050324E-2</v>
      </c>
      <c r="DP12" s="27">
        <f t="shared" si="5"/>
        <v>7.0871599376191308E-2</v>
      </c>
      <c r="DQ12" s="137">
        <f t="shared" si="50"/>
        <v>-9.9999999999998701E-2</v>
      </c>
      <c r="DR12" s="27">
        <f t="shared" si="6"/>
        <v>0.58962146860236031</v>
      </c>
      <c r="DS12" s="27">
        <f t="shared" si="7"/>
        <v>0.59192514295616017</v>
      </c>
      <c r="DT12" s="137">
        <f t="shared" si="51"/>
        <v>-0.20000000000000018</v>
      </c>
      <c r="DU12" s="27">
        <f t="shared" si="8"/>
        <v>8.8607224401381648E-2</v>
      </c>
      <c r="DV12" s="27">
        <f t="shared" si="52"/>
        <v>9.4746494705081938E-2</v>
      </c>
      <c r="DW12" s="137">
        <f t="shared" si="53"/>
        <v>-0.60000000000000053</v>
      </c>
      <c r="DX12" s="27">
        <f t="shared" si="54"/>
        <v>0.24214038990691411</v>
      </c>
      <c r="DY12" s="27">
        <f t="shared" si="55"/>
        <v>0.23895166538484292</v>
      </c>
      <c r="DZ12" s="137">
        <f t="shared" si="56"/>
        <v>0.30000000000000027</v>
      </c>
      <c r="EA12" s="27">
        <f t="shared" si="57"/>
        <v>6.7648264153152629E-2</v>
      </c>
      <c r="EB12" s="27">
        <f t="shared" si="58"/>
        <v>6.8419807134828134E-2</v>
      </c>
      <c r="EC12" s="137">
        <f t="shared" si="59"/>
        <v>0</v>
      </c>
      <c r="ED12" s="27">
        <f t="shared" si="60"/>
        <v>0.60160412153855158</v>
      </c>
      <c r="EE12" s="27">
        <f t="shared" si="61"/>
        <v>0.59788203277524699</v>
      </c>
      <c r="EF12" s="137">
        <f t="shared" si="62"/>
        <v>0.40000000000000036</v>
      </c>
      <c r="EG12" s="27">
        <f t="shared" si="63"/>
        <v>0.11707237645526337</v>
      </c>
      <c r="EH12" s="27">
        <f t="shared" si="64"/>
        <v>0.1221484508001362</v>
      </c>
      <c r="EI12" s="137">
        <f t="shared" si="65"/>
        <v>-0.49999999999999906</v>
      </c>
      <c r="EJ12" s="27">
        <f t="shared" si="66"/>
        <v>0.27900350077342667</v>
      </c>
      <c r="EK12" s="27">
        <f t="shared" si="67"/>
        <v>0.2669390534559074</v>
      </c>
      <c r="EL12" s="137">
        <f t="shared" si="68"/>
        <v>1.2000000000000011</v>
      </c>
      <c r="EM12" s="27">
        <f t="shared" si="69"/>
        <v>7.4737441992998449E-2</v>
      </c>
      <c r="EN12" s="27">
        <f t="shared" si="70"/>
        <v>8.0439223697650664E-2</v>
      </c>
      <c r="EO12" s="137">
        <f t="shared" si="71"/>
        <v>-0.50000000000000044</v>
      </c>
      <c r="EP12" s="27">
        <f t="shared" si="72"/>
        <v>0.52918668077831144</v>
      </c>
      <c r="EQ12" s="27">
        <f t="shared" si="73"/>
        <v>0.53047327204630579</v>
      </c>
      <c r="ER12" s="137">
        <f t="shared" si="74"/>
        <v>-0.10000000000000009</v>
      </c>
      <c r="ES12" s="27">
        <f t="shared" si="75"/>
        <v>9.3036978756884339E-2</v>
      </c>
      <c r="ET12" s="27">
        <f t="shared" si="76"/>
        <v>0.10063930707362342</v>
      </c>
      <c r="EU12" s="137">
        <f t="shared" si="77"/>
        <v>-0.80000000000000071</v>
      </c>
      <c r="EV12" s="27">
        <f t="shared" si="78"/>
        <v>0.22187254130605821</v>
      </c>
      <c r="EW12" s="27">
        <f t="shared" si="79"/>
        <v>0.23571870488760568</v>
      </c>
      <c r="EX12" s="137">
        <f t="shared" si="80"/>
        <v>-1.3999999999999986</v>
      </c>
      <c r="EY12" s="27">
        <f t="shared" si="81"/>
        <v>8.3398898505114089E-2</v>
      </c>
      <c r="EZ12" s="27">
        <f t="shared" si="82"/>
        <v>8.4759744277170548E-2</v>
      </c>
      <c r="FA12" s="137">
        <f t="shared" si="83"/>
        <v>-0.20000000000000018</v>
      </c>
      <c r="FB12" s="27">
        <f t="shared" si="84"/>
        <v>0.60169158143194335</v>
      </c>
      <c r="FC12" s="27">
        <f t="shared" si="85"/>
        <v>0.57888224376160036</v>
      </c>
      <c r="FD12" s="137">
        <f t="shared" si="86"/>
        <v>2.300000000000002</v>
      </c>
      <c r="FF12" s="27">
        <f t="shared" si="87"/>
        <v>5.1816828543067038E-2</v>
      </c>
      <c r="FG12" s="27">
        <f t="shared" si="9"/>
        <v>5.246330782200663E-2</v>
      </c>
      <c r="FH12" s="137">
        <f t="shared" si="88"/>
        <v>0</v>
      </c>
      <c r="FI12" s="27">
        <f t="shared" si="10"/>
        <v>0.17821801640108959</v>
      </c>
      <c r="FJ12" s="27">
        <f t="shared" si="11"/>
        <v>0.16981717092085957</v>
      </c>
      <c r="FK12" s="137">
        <f t="shared" si="89"/>
        <v>0.79999999999999793</v>
      </c>
      <c r="FL12" s="27">
        <f t="shared" si="12"/>
        <v>6.998019984622561E-2</v>
      </c>
      <c r="FM12" s="27">
        <f t="shared" si="13"/>
        <v>7.0421823311744888E-2</v>
      </c>
      <c r="FN12" s="137">
        <f t="shared" si="90"/>
        <v>0</v>
      </c>
      <c r="FO12" s="27">
        <f t="shared" si="14"/>
        <v>0.69998495520961779</v>
      </c>
      <c r="FP12" s="27">
        <f t="shared" si="91"/>
        <v>0.70729769794538888</v>
      </c>
      <c r="FQ12" s="137">
        <f t="shared" si="92"/>
        <v>-0.70000000000000062</v>
      </c>
      <c r="FR12" s="27">
        <f t="shared" si="93"/>
        <v>4.8260962208565801E-2</v>
      </c>
      <c r="FS12" s="27">
        <f t="shared" si="94"/>
        <v>4.9503759206355462E-2</v>
      </c>
      <c r="FT12" s="137">
        <f t="shared" si="95"/>
        <v>-0.20000000000000018</v>
      </c>
      <c r="FU12" s="27">
        <f t="shared" si="96"/>
        <v>0.1712068897890299</v>
      </c>
      <c r="FV12" s="27">
        <f t="shared" si="97"/>
        <v>0.16607589114113555</v>
      </c>
      <c r="FW12" s="137">
        <f t="shared" si="98"/>
        <v>0.50000000000000044</v>
      </c>
      <c r="FX12" s="27">
        <f t="shared" si="99"/>
        <v>6.934419156395201E-2</v>
      </c>
      <c r="FY12" s="27">
        <f t="shared" si="100"/>
        <v>7.0594924618888555E-2</v>
      </c>
      <c r="FZ12" s="137">
        <f t="shared" si="101"/>
        <v>-0.19999999999999879</v>
      </c>
      <c r="GA12" s="27">
        <f t="shared" si="102"/>
        <v>0.71118795643845234</v>
      </c>
      <c r="GB12" s="27">
        <f t="shared" si="103"/>
        <v>0.71382542503362045</v>
      </c>
      <c r="GC12" s="137">
        <f t="shared" si="104"/>
        <v>-0.30000000000000027</v>
      </c>
      <c r="GD12" s="27">
        <f t="shared" si="105"/>
        <v>6.8259236787735308E-2</v>
      </c>
      <c r="GE12" s="27">
        <f t="shared" si="106"/>
        <v>7.1407282300928909E-2</v>
      </c>
      <c r="GF12" s="137">
        <f t="shared" si="107"/>
        <v>-0.29999999999999888</v>
      </c>
      <c r="GG12" s="27">
        <f t="shared" si="108"/>
        <v>0.21640870679023361</v>
      </c>
      <c r="GH12" s="27">
        <f t="shared" si="109"/>
        <v>0.21158909145099597</v>
      </c>
      <c r="GI12" s="137">
        <f t="shared" si="110"/>
        <v>0.40000000000000036</v>
      </c>
      <c r="GJ12" s="27">
        <f t="shared" si="111"/>
        <v>7.4738966812202837E-2</v>
      </c>
      <c r="GK12" s="27">
        <f t="shared" si="112"/>
        <v>7.841968440050999E-2</v>
      </c>
      <c r="GL12" s="137">
        <f t="shared" si="113"/>
        <v>-0.30000000000000027</v>
      </c>
      <c r="GM12" s="27">
        <f t="shared" si="114"/>
        <v>0.6405930896098283</v>
      </c>
      <c r="GN12" s="27">
        <f t="shared" si="115"/>
        <v>0.63858394184756506</v>
      </c>
      <c r="GO12" s="137">
        <f t="shared" si="116"/>
        <v>0.20000000000000018</v>
      </c>
      <c r="GP12" s="27">
        <f t="shared" si="117"/>
        <v>5.5485387843929736E-2</v>
      </c>
      <c r="GQ12" s="27">
        <f t="shared" si="118"/>
        <v>5.8989431490645373E-2</v>
      </c>
      <c r="GR12" s="137">
        <f t="shared" si="119"/>
        <v>-0.39999999999999969</v>
      </c>
      <c r="GS12" s="27">
        <f t="shared" si="120"/>
        <v>0.18613011036841287</v>
      </c>
      <c r="GT12" s="27">
        <f t="shared" si="121"/>
        <v>0.18026385115241175</v>
      </c>
      <c r="GU12" s="137">
        <f t="shared" si="122"/>
        <v>0.60000000000000053</v>
      </c>
      <c r="GV12" s="27">
        <f t="shared" si="123"/>
        <v>7.7287035597699366E-2</v>
      </c>
      <c r="GW12" s="27">
        <f t="shared" si="124"/>
        <v>7.9888839530150732E-2</v>
      </c>
      <c r="GX12" s="137">
        <f t="shared" si="125"/>
        <v>-0.30000000000000027</v>
      </c>
      <c r="GY12" s="27">
        <f t="shared" si="126"/>
        <v>0.68109746618995803</v>
      </c>
      <c r="GZ12" s="27">
        <f t="shared" si="127"/>
        <v>0.68085787782679219</v>
      </c>
      <c r="HA12" s="137">
        <f t="shared" si="128"/>
        <v>0</v>
      </c>
      <c r="HB12" s="108">
        <v>0</v>
      </c>
    </row>
    <row r="13" spans="2:211" ht="14.25" customHeight="1">
      <c r="B13" s="283"/>
      <c r="C13" s="296"/>
      <c r="D13" s="132" t="s">
        <v>274</v>
      </c>
      <c r="E13" s="204">
        <v>3</v>
      </c>
      <c r="F13" s="205">
        <v>0</v>
      </c>
      <c r="G13" s="207">
        <f t="shared" si="129"/>
        <v>0</v>
      </c>
      <c r="H13" s="206">
        <v>0</v>
      </c>
      <c r="I13" s="207">
        <f>IFERROR(H13/E13,"-")</f>
        <v>0</v>
      </c>
      <c r="J13" s="206">
        <v>1</v>
      </c>
      <c r="K13" s="207">
        <f>IFERROR(J13/E13,"-")</f>
        <v>0.33333333333333331</v>
      </c>
      <c r="L13" s="204">
        <v>5</v>
      </c>
      <c r="M13" s="205">
        <v>1</v>
      </c>
      <c r="N13" s="207">
        <f>IFERROR(M13/L13,"-")</f>
        <v>0.2</v>
      </c>
      <c r="O13" s="206">
        <v>1</v>
      </c>
      <c r="P13" s="207">
        <f>IFERROR(O13/L13,"-")</f>
        <v>0.2</v>
      </c>
      <c r="Q13" s="206">
        <v>0</v>
      </c>
      <c r="R13" s="207">
        <f>IFERROR(Q13/L13,"-")</f>
        <v>0</v>
      </c>
      <c r="S13" s="204">
        <v>1078</v>
      </c>
      <c r="T13" s="205">
        <v>44</v>
      </c>
      <c r="U13" s="207">
        <f>IFERROR(T13/S13,"-")</f>
        <v>4.0816326530612242E-2</v>
      </c>
      <c r="V13" s="206">
        <v>216</v>
      </c>
      <c r="W13" s="207">
        <f>IFERROR(V13/S13,"-")</f>
        <v>0.20037105751391465</v>
      </c>
      <c r="X13" s="206">
        <v>79</v>
      </c>
      <c r="Y13" s="207">
        <f>IFERROR(X13/S13,"-")</f>
        <v>7.3283858998144713E-2</v>
      </c>
      <c r="Z13" s="204">
        <v>650</v>
      </c>
      <c r="AA13" s="205">
        <v>38</v>
      </c>
      <c r="AB13" s="207">
        <f>IFERROR(AA13/Z13,"-")</f>
        <v>5.8461538461538461E-2</v>
      </c>
      <c r="AC13" s="206">
        <v>110</v>
      </c>
      <c r="AD13" s="207">
        <f>IFERROR(AC13/Z13,"-")</f>
        <v>0.16923076923076924</v>
      </c>
      <c r="AE13" s="206">
        <v>54</v>
      </c>
      <c r="AF13" s="207">
        <f>IFERROR(AE13/Z13,"-")</f>
        <v>8.3076923076923076E-2</v>
      </c>
      <c r="AG13" s="204">
        <v>349</v>
      </c>
      <c r="AH13" s="205">
        <v>10</v>
      </c>
      <c r="AI13" s="207">
        <f>IFERROR(AH13/AG13,"-")</f>
        <v>2.865329512893983E-2</v>
      </c>
      <c r="AJ13" s="206">
        <v>46</v>
      </c>
      <c r="AK13" s="207">
        <f>IFERROR(AJ13/AG13,"-")</f>
        <v>0.1318051575931232</v>
      </c>
      <c r="AL13" s="206">
        <v>20</v>
      </c>
      <c r="AM13" s="207">
        <f>IFERROR(AL13/AG13,"-")</f>
        <v>5.730659025787966E-2</v>
      </c>
      <c r="AN13" s="204">
        <v>170</v>
      </c>
      <c r="AO13" s="205">
        <v>2</v>
      </c>
      <c r="AP13" s="207">
        <f>IFERROR(AO13/AN13,"-")</f>
        <v>1.1764705882352941E-2</v>
      </c>
      <c r="AQ13" s="206">
        <v>10</v>
      </c>
      <c r="AR13" s="207">
        <f>IFERROR(AQ13/AN13,"-")</f>
        <v>5.8823529411764705E-2</v>
      </c>
      <c r="AS13" s="206">
        <v>5</v>
      </c>
      <c r="AT13" s="207">
        <f>IFERROR(AS13/AN13,"-")</f>
        <v>2.9411764705882353E-2</v>
      </c>
      <c r="AU13" s="204">
        <v>42</v>
      </c>
      <c r="AV13" s="205">
        <v>0</v>
      </c>
      <c r="AW13" s="207">
        <f>IFERROR(AV13/AU13,"-")</f>
        <v>0</v>
      </c>
      <c r="AX13" s="206">
        <v>4</v>
      </c>
      <c r="AY13" s="207">
        <f>IFERROR(AX13/AU13,"-")</f>
        <v>9.5238095238095233E-2</v>
      </c>
      <c r="AZ13" s="206">
        <v>0</v>
      </c>
      <c r="BA13" s="207">
        <f>IFERROR(AZ13/AU13,"-")</f>
        <v>0</v>
      </c>
      <c r="BB13" s="204">
        <f t="shared" si="15"/>
        <v>2297</v>
      </c>
      <c r="BC13" s="208">
        <f t="shared" si="16"/>
        <v>95</v>
      </c>
      <c r="BD13" s="207">
        <f>IFERROR(BC13/BB13,"-")</f>
        <v>4.1358293426208101E-2</v>
      </c>
      <c r="BE13" s="208">
        <f t="shared" si="17"/>
        <v>387</v>
      </c>
      <c r="BF13" s="207">
        <f>IFERROR(BE13/BB13,"-")</f>
        <v>0.16848062690465826</v>
      </c>
      <c r="BG13" s="208">
        <f t="shared" si="18"/>
        <v>159</v>
      </c>
      <c r="BH13" s="207">
        <f>IFERROR(BG13/BB13,"-")</f>
        <v>6.9220722681758814E-2</v>
      </c>
      <c r="BJ13" s="283"/>
      <c r="BK13" s="296"/>
      <c r="BL13" s="4" t="s">
        <v>273</v>
      </c>
      <c r="BM13" s="28">
        <v>2122</v>
      </c>
      <c r="BN13" s="28">
        <v>108</v>
      </c>
      <c r="BO13" s="63">
        <v>5.0895381715362863E-2</v>
      </c>
      <c r="BP13" s="28">
        <v>330</v>
      </c>
      <c r="BQ13" s="63">
        <v>0.15551366635249764</v>
      </c>
      <c r="BR13" s="28">
        <v>168</v>
      </c>
      <c r="BS13" s="63">
        <v>7.9170593779453347E-2</v>
      </c>
      <c r="BU13" s="132"/>
      <c r="BV13" s="4" t="s">
        <v>270</v>
      </c>
      <c r="BW13" s="27">
        <f t="shared" si="19"/>
        <v>0.7209403569873748</v>
      </c>
      <c r="BX13" s="27">
        <f t="shared" si="157"/>
        <v>0.71442035815268612</v>
      </c>
      <c r="BY13" s="105">
        <v>7</v>
      </c>
      <c r="BZ13" s="56" t="s">
        <v>103</v>
      </c>
      <c r="CA13" s="27">
        <f t="shared" si="153"/>
        <v>4.2623268429720043E-2</v>
      </c>
      <c r="CB13" s="27">
        <f t="shared" si="20"/>
        <v>4.4537495241720591E-2</v>
      </c>
      <c r="CC13" s="27">
        <f t="shared" si="21"/>
        <v>0.12990409764603314</v>
      </c>
      <c r="CD13" s="27">
        <f t="shared" si="22"/>
        <v>0.12028930338789494</v>
      </c>
      <c r="CE13" s="27">
        <f t="shared" si="23"/>
        <v>9.3286835222319092E-2</v>
      </c>
      <c r="CF13" s="27">
        <f t="shared" si="24"/>
        <v>9.9448039588884665E-2</v>
      </c>
      <c r="CG13" s="27">
        <f t="shared" si="154"/>
        <v>0.73418579870192768</v>
      </c>
      <c r="CH13" s="27">
        <f t="shared" si="25"/>
        <v>0.73572516178149983</v>
      </c>
      <c r="CI13" s="27">
        <f t="shared" si="155"/>
        <v>4.2355245440078342E-2</v>
      </c>
      <c r="CJ13" s="27">
        <f t="shared" si="26"/>
        <v>4.4040502622910822E-2</v>
      </c>
      <c r="CK13" s="27">
        <f t="shared" si="27"/>
        <v>0.12767780634104542</v>
      </c>
      <c r="CL13" s="27">
        <f t="shared" si="28"/>
        <v>0.12223984384530925</v>
      </c>
      <c r="CM13" s="27">
        <f t="shared" si="29"/>
        <v>9.2300159138205412E-2</v>
      </c>
      <c r="CN13" s="27">
        <f t="shared" si="30"/>
        <v>0.10150054898133463</v>
      </c>
      <c r="CO13" s="27">
        <f t="shared" si="31"/>
        <v>0.73766678908067085</v>
      </c>
      <c r="CP13" s="27">
        <f t="shared" si="32"/>
        <v>0.73221910455044525</v>
      </c>
      <c r="CQ13" s="27">
        <f t="shared" si="33"/>
        <v>4.6579330422125184E-2</v>
      </c>
      <c r="CR13" s="27">
        <f t="shared" si="34"/>
        <v>6.0719640179910044E-2</v>
      </c>
      <c r="CS13" s="27">
        <f t="shared" si="35"/>
        <v>0.14192139737991266</v>
      </c>
      <c r="CT13" s="27">
        <f t="shared" si="36"/>
        <v>0.13868065967016491</v>
      </c>
      <c r="CU13" s="27">
        <f t="shared" si="37"/>
        <v>0.10407569141193596</v>
      </c>
      <c r="CV13" s="27">
        <f t="shared" si="38"/>
        <v>0.11919040479760119</v>
      </c>
      <c r="CW13" s="27">
        <f t="shared" si="39"/>
        <v>0.70742358078602618</v>
      </c>
      <c r="CX13" s="27">
        <f t="shared" si="40"/>
        <v>0.68140929535232386</v>
      </c>
      <c r="CY13" s="27">
        <f t="shared" si="41"/>
        <v>4.9469964664310952E-2</v>
      </c>
      <c r="CZ13" s="27">
        <f t="shared" si="42"/>
        <v>4.9407114624505928E-2</v>
      </c>
      <c r="DA13" s="27">
        <f t="shared" si="43"/>
        <v>0.17491166077738515</v>
      </c>
      <c r="DB13" s="27">
        <f t="shared" si="44"/>
        <v>0.14426877470355731</v>
      </c>
      <c r="DC13" s="27">
        <f t="shared" si="45"/>
        <v>0.11130742049469965</v>
      </c>
      <c r="DD13" s="27">
        <f t="shared" si="46"/>
        <v>9.6837944664031617E-2</v>
      </c>
      <c r="DE13" s="27">
        <f t="shared" si="47"/>
        <v>0.66431095406360419</v>
      </c>
      <c r="DF13" s="27">
        <f t="shared" si="48"/>
        <v>0.70948616600790515</v>
      </c>
      <c r="DH13" s="56" t="s">
        <v>39</v>
      </c>
      <c r="DI13" s="27">
        <f t="shared" si="0"/>
        <v>5.8657907085875177E-2</v>
      </c>
      <c r="DJ13" s="27">
        <f t="shared" si="1"/>
        <v>5.6993853604023093E-2</v>
      </c>
      <c r="DK13" s="137">
        <f t="shared" si="156"/>
        <v>0.19999999999999948</v>
      </c>
      <c r="DL13" s="27">
        <f t="shared" si="2"/>
        <v>0.22008446738620366</v>
      </c>
      <c r="DM13" s="27">
        <f t="shared" si="3"/>
        <v>0.19854721549636803</v>
      </c>
      <c r="DN13" s="137">
        <f t="shared" si="49"/>
        <v>2.0999999999999992</v>
      </c>
      <c r="DO13" s="27">
        <f t="shared" si="4"/>
        <v>6.8324730173627404E-2</v>
      </c>
      <c r="DP13" s="27">
        <f t="shared" si="5"/>
        <v>7.1521698640342704E-2</v>
      </c>
      <c r="DQ13" s="137">
        <f t="shared" si="50"/>
        <v>-0.39999999999999897</v>
      </c>
      <c r="DR13" s="27">
        <f t="shared" si="6"/>
        <v>0.65293289535429377</v>
      </c>
      <c r="DS13" s="27">
        <f t="shared" si="7"/>
        <v>0.67293723225926616</v>
      </c>
      <c r="DT13" s="137">
        <f t="shared" si="51"/>
        <v>-2.0000000000000018</v>
      </c>
      <c r="DU13" s="27">
        <f t="shared" si="8"/>
        <v>5.6215948489351165E-2</v>
      </c>
      <c r="DV13" s="27">
        <f t="shared" si="52"/>
        <v>5.7886219345201044E-2</v>
      </c>
      <c r="DW13" s="137">
        <f t="shared" si="53"/>
        <v>-0.20000000000000018</v>
      </c>
      <c r="DX13" s="27">
        <f t="shared" si="54"/>
        <v>0.22102526002971767</v>
      </c>
      <c r="DY13" s="27">
        <f t="shared" si="55"/>
        <v>0.20154363251587204</v>
      </c>
      <c r="DZ13" s="137">
        <f t="shared" si="56"/>
        <v>1.899999999999999</v>
      </c>
      <c r="EA13" s="27">
        <f t="shared" si="57"/>
        <v>6.8722139673105503E-2</v>
      </c>
      <c r="EB13" s="27">
        <f t="shared" si="58"/>
        <v>6.9214490227810288E-2</v>
      </c>
      <c r="EC13" s="137">
        <f t="shared" si="59"/>
        <v>0</v>
      </c>
      <c r="ED13" s="27">
        <f t="shared" si="60"/>
        <v>0.65403665180782566</v>
      </c>
      <c r="EE13" s="27">
        <f t="shared" si="61"/>
        <v>0.67135565791111662</v>
      </c>
      <c r="EF13" s="137">
        <f t="shared" si="62"/>
        <v>-1.7000000000000015</v>
      </c>
      <c r="EG13" s="27">
        <f t="shared" si="63"/>
        <v>7.4292452830188677E-2</v>
      </c>
      <c r="EH13" s="27">
        <f t="shared" si="64"/>
        <v>6.4141722663408673E-2</v>
      </c>
      <c r="EI13" s="137">
        <f t="shared" si="65"/>
        <v>0.99999999999999956</v>
      </c>
      <c r="EJ13" s="27">
        <f t="shared" si="66"/>
        <v>0.24174528301886791</v>
      </c>
      <c r="EK13" s="27">
        <f t="shared" si="67"/>
        <v>0.23946243127672573</v>
      </c>
      <c r="EL13" s="137">
        <f t="shared" si="68"/>
        <v>0.30000000000000027</v>
      </c>
      <c r="EM13" s="27">
        <f t="shared" si="69"/>
        <v>7.0754716981132074E-2</v>
      </c>
      <c r="EN13" s="27">
        <f t="shared" si="70"/>
        <v>9.6518020769700674E-2</v>
      </c>
      <c r="EO13" s="137">
        <f t="shared" si="71"/>
        <v>-2.600000000000001</v>
      </c>
      <c r="EP13" s="27">
        <f t="shared" si="72"/>
        <v>0.6132075471698113</v>
      </c>
      <c r="EQ13" s="27">
        <f t="shared" si="73"/>
        <v>0.59987782529016498</v>
      </c>
      <c r="ER13" s="137">
        <f t="shared" si="74"/>
        <v>1.3000000000000012</v>
      </c>
      <c r="ES13" s="27">
        <f t="shared" si="75"/>
        <v>6.7164179104477612E-2</v>
      </c>
      <c r="ET13" s="27">
        <f t="shared" si="76"/>
        <v>6.7681895093062605E-2</v>
      </c>
      <c r="EU13" s="137">
        <f t="shared" si="77"/>
        <v>-0.10000000000000009</v>
      </c>
      <c r="EV13" s="27">
        <f t="shared" si="78"/>
        <v>0.21194029850746268</v>
      </c>
      <c r="EW13" s="27">
        <f t="shared" si="79"/>
        <v>0.19289340101522842</v>
      </c>
      <c r="EX13" s="137">
        <f t="shared" si="80"/>
        <v>1.899999999999999</v>
      </c>
      <c r="EY13" s="27">
        <f t="shared" si="81"/>
        <v>7.4626865671641784E-2</v>
      </c>
      <c r="EZ13" s="27">
        <f t="shared" si="82"/>
        <v>8.2910321489001695E-2</v>
      </c>
      <c r="FA13" s="137">
        <f t="shared" si="83"/>
        <v>-0.80000000000000071</v>
      </c>
      <c r="FB13" s="27">
        <f t="shared" si="84"/>
        <v>0.64626865671641787</v>
      </c>
      <c r="FC13" s="27">
        <f t="shared" si="85"/>
        <v>0.65651438240270732</v>
      </c>
      <c r="FD13" s="137">
        <f t="shared" si="86"/>
        <v>-1.100000000000001</v>
      </c>
      <c r="FF13" s="27">
        <f t="shared" si="87"/>
        <v>5.1816828543067038E-2</v>
      </c>
      <c r="FG13" s="27">
        <f t="shared" si="9"/>
        <v>5.246330782200663E-2</v>
      </c>
      <c r="FH13" s="137">
        <f t="shared" si="88"/>
        <v>0</v>
      </c>
      <c r="FI13" s="27">
        <f t="shared" si="10"/>
        <v>0.17821801640108959</v>
      </c>
      <c r="FJ13" s="27">
        <f t="shared" si="11"/>
        <v>0.16981717092085957</v>
      </c>
      <c r="FK13" s="137">
        <f t="shared" si="89"/>
        <v>0.79999999999999793</v>
      </c>
      <c r="FL13" s="27">
        <f t="shared" si="12"/>
        <v>6.998019984622561E-2</v>
      </c>
      <c r="FM13" s="27">
        <f t="shared" si="13"/>
        <v>7.0421823311744888E-2</v>
      </c>
      <c r="FN13" s="137">
        <f t="shared" si="90"/>
        <v>0</v>
      </c>
      <c r="FO13" s="27">
        <f t="shared" si="14"/>
        <v>0.69998495520961779</v>
      </c>
      <c r="FP13" s="27">
        <f t="shared" si="91"/>
        <v>0.70729769794538888</v>
      </c>
      <c r="FQ13" s="137">
        <f t="shared" si="92"/>
        <v>-0.70000000000000062</v>
      </c>
      <c r="FR13" s="27">
        <f t="shared" si="93"/>
        <v>4.8260962208565801E-2</v>
      </c>
      <c r="FS13" s="27">
        <f t="shared" si="94"/>
        <v>4.9503759206355462E-2</v>
      </c>
      <c r="FT13" s="137">
        <f t="shared" si="95"/>
        <v>-0.20000000000000018</v>
      </c>
      <c r="FU13" s="27">
        <f t="shared" si="96"/>
        <v>0.1712068897890299</v>
      </c>
      <c r="FV13" s="27">
        <f t="shared" si="97"/>
        <v>0.16607589114113555</v>
      </c>
      <c r="FW13" s="137">
        <f t="shared" si="98"/>
        <v>0.50000000000000044</v>
      </c>
      <c r="FX13" s="27">
        <f t="shared" si="99"/>
        <v>6.934419156395201E-2</v>
      </c>
      <c r="FY13" s="27">
        <f t="shared" si="100"/>
        <v>7.0594924618888555E-2</v>
      </c>
      <c r="FZ13" s="137">
        <f t="shared" si="101"/>
        <v>-0.19999999999999879</v>
      </c>
      <c r="GA13" s="27">
        <f t="shared" si="102"/>
        <v>0.71118795643845234</v>
      </c>
      <c r="GB13" s="27">
        <f t="shared" si="103"/>
        <v>0.71382542503362045</v>
      </c>
      <c r="GC13" s="137">
        <f t="shared" si="104"/>
        <v>-0.30000000000000027</v>
      </c>
      <c r="GD13" s="27">
        <f t="shared" si="105"/>
        <v>6.8259236787735308E-2</v>
      </c>
      <c r="GE13" s="27">
        <f t="shared" si="106"/>
        <v>7.1407282300928909E-2</v>
      </c>
      <c r="GF13" s="137">
        <f t="shared" si="107"/>
        <v>-0.29999999999999888</v>
      </c>
      <c r="GG13" s="27">
        <f t="shared" si="108"/>
        <v>0.21640870679023361</v>
      </c>
      <c r="GH13" s="27">
        <f t="shared" si="109"/>
        <v>0.21158909145099597</v>
      </c>
      <c r="GI13" s="137">
        <f t="shared" si="110"/>
        <v>0.40000000000000036</v>
      </c>
      <c r="GJ13" s="27">
        <f t="shared" si="111"/>
        <v>7.4738966812202837E-2</v>
      </c>
      <c r="GK13" s="27">
        <f t="shared" si="112"/>
        <v>7.841968440050999E-2</v>
      </c>
      <c r="GL13" s="137">
        <f t="shared" si="113"/>
        <v>-0.30000000000000027</v>
      </c>
      <c r="GM13" s="27">
        <f t="shared" si="114"/>
        <v>0.6405930896098283</v>
      </c>
      <c r="GN13" s="27">
        <f t="shared" si="115"/>
        <v>0.63858394184756506</v>
      </c>
      <c r="GO13" s="137">
        <f t="shared" si="116"/>
        <v>0.20000000000000018</v>
      </c>
      <c r="GP13" s="27">
        <f t="shared" si="117"/>
        <v>5.5485387843929736E-2</v>
      </c>
      <c r="GQ13" s="27">
        <f t="shared" si="118"/>
        <v>5.8989431490645373E-2</v>
      </c>
      <c r="GR13" s="137">
        <f t="shared" si="119"/>
        <v>-0.39999999999999969</v>
      </c>
      <c r="GS13" s="27">
        <f t="shared" si="120"/>
        <v>0.18613011036841287</v>
      </c>
      <c r="GT13" s="27">
        <f t="shared" si="121"/>
        <v>0.18026385115241175</v>
      </c>
      <c r="GU13" s="137">
        <f t="shared" si="122"/>
        <v>0.60000000000000053</v>
      </c>
      <c r="GV13" s="27">
        <f t="shared" si="123"/>
        <v>7.7287035597699366E-2</v>
      </c>
      <c r="GW13" s="27">
        <f t="shared" si="124"/>
        <v>7.9888839530150732E-2</v>
      </c>
      <c r="GX13" s="137">
        <f t="shared" si="125"/>
        <v>-0.30000000000000027</v>
      </c>
      <c r="GY13" s="27">
        <f t="shared" si="126"/>
        <v>0.68109746618995803</v>
      </c>
      <c r="GZ13" s="27">
        <f t="shared" si="127"/>
        <v>0.68085787782679219</v>
      </c>
      <c r="HA13" s="137">
        <f t="shared" si="128"/>
        <v>0</v>
      </c>
      <c r="HB13" s="108">
        <v>0</v>
      </c>
    </row>
    <row r="14" spans="2:211" ht="14.25" customHeight="1">
      <c r="B14" s="283"/>
      <c r="C14" s="296"/>
      <c r="D14" s="124" t="s">
        <v>156</v>
      </c>
      <c r="E14" s="209">
        <v>0</v>
      </c>
      <c r="F14" s="210">
        <v>0</v>
      </c>
      <c r="G14" s="199" t="str">
        <f t="shared" si="129"/>
        <v>-</v>
      </c>
      <c r="H14" s="211">
        <v>0</v>
      </c>
      <c r="I14" s="199" t="str">
        <f t="shared" si="130"/>
        <v>-</v>
      </c>
      <c r="J14" s="211">
        <v>0</v>
      </c>
      <c r="K14" s="199" t="str">
        <f t="shared" si="131"/>
        <v>-</v>
      </c>
      <c r="L14" s="209">
        <v>1</v>
      </c>
      <c r="M14" s="210">
        <v>0</v>
      </c>
      <c r="N14" s="199">
        <f t="shared" si="132"/>
        <v>0</v>
      </c>
      <c r="O14" s="211">
        <v>0</v>
      </c>
      <c r="P14" s="199">
        <f t="shared" si="133"/>
        <v>0</v>
      </c>
      <c r="Q14" s="211">
        <v>0</v>
      </c>
      <c r="R14" s="199">
        <f t="shared" si="134"/>
        <v>0</v>
      </c>
      <c r="S14" s="209">
        <v>573</v>
      </c>
      <c r="T14" s="210">
        <v>27</v>
      </c>
      <c r="U14" s="199">
        <f t="shared" si="135"/>
        <v>4.712041884816754E-2</v>
      </c>
      <c r="V14" s="211">
        <v>83</v>
      </c>
      <c r="W14" s="199">
        <f t="shared" si="136"/>
        <v>0.14485165794066318</v>
      </c>
      <c r="X14" s="211">
        <v>38</v>
      </c>
      <c r="Y14" s="199">
        <f t="shared" si="137"/>
        <v>6.6317626527050616E-2</v>
      </c>
      <c r="Z14" s="209">
        <v>275</v>
      </c>
      <c r="AA14" s="210">
        <v>12</v>
      </c>
      <c r="AB14" s="199">
        <f t="shared" si="138"/>
        <v>4.363636363636364E-2</v>
      </c>
      <c r="AC14" s="211">
        <v>39</v>
      </c>
      <c r="AD14" s="199">
        <f t="shared" si="139"/>
        <v>0.14181818181818182</v>
      </c>
      <c r="AE14" s="211">
        <v>26</v>
      </c>
      <c r="AF14" s="199">
        <f t="shared" si="140"/>
        <v>9.4545454545454544E-2</v>
      </c>
      <c r="AG14" s="209">
        <v>153</v>
      </c>
      <c r="AH14" s="210">
        <v>5</v>
      </c>
      <c r="AI14" s="199">
        <f t="shared" si="141"/>
        <v>3.2679738562091505E-2</v>
      </c>
      <c r="AJ14" s="211">
        <v>16</v>
      </c>
      <c r="AK14" s="199">
        <f t="shared" si="142"/>
        <v>0.10457516339869281</v>
      </c>
      <c r="AL14" s="211">
        <v>7</v>
      </c>
      <c r="AM14" s="199">
        <f t="shared" si="143"/>
        <v>4.5751633986928102E-2</v>
      </c>
      <c r="AN14" s="209">
        <v>59</v>
      </c>
      <c r="AO14" s="210">
        <v>2</v>
      </c>
      <c r="AP14" s="199">
        <f t="shared" si="144"/>
        <v>3.3898305084745763E-2</v>
      </c>
      <c r="AQ14" s="211">
        <v>5</v>
      </c>
      <c r="AR14" s="199">
        <f t="shared" si="145"/>
        <v>8.4745762711864403E-2</v>
      </c>
      <c r="AS14" s="211">
        <v>0</v>
      </c>
      <c r="AT14" s="199">
        <f t="shared" si="146"/>
        <v>0</v>
      </c>
      <c r="AU14" s="209">
        <v>23</v>
      </c>
      <c r="AV14" s="210">
        <v>0</v>
      </c>
      <c r="AW14" s="199">
        <f t="shared" si="147"/>
        <v>0</v>
      </c>
      <c r="AX14" s="211">
        <v>1</v>
      </c>
      <c r="AY14" s="199">
        <f t="shared" si="148"/>
        <v>4.3478260869565216E-2</v>
      </c>
      <c r="AZ14" s="211">
        <v>1</v>
      </c>
      <c r="BA14" s="199">
        <f t="shared" si="149"/>
        <v>4.3478260869565216E-2</v>
      </c>
      <c r="BB14" s="209">
        <f t="shared" si="15"/>
        <v>1084</v>
      </c>
      <c r="BC14" s="212">
        <f t="shared" si="16"/>
        <v>46</v>
      </c>
      <c r="BD14" s="199">
        <f t="shared" si="150"/>
        <v>4.2435424354243544E-2</v>
      </c>
      <c r="BE14" s="212">
        <f t="shared" si="17"/>
        <v>144</v>
      </c>
      <c r="BF14" s="199">
        <f t="shared" si="151"/>
        <v>0.13284132841328414</v>
      </c>
      <c r="BG14" s="212">
        <f t="shared" si="18"/>
        <v>72</v>
      </c>
      <c r="BH14" s="199">
        <f t="shared" si="152"/>
        <v>6.6420664206642069E-2</v>
      </c>
      <c r="BJ14" s="283"/>
      <c r="BK14" s="296"/>
      <c r="BL14" s="4" t="s">
        <v>156</v>
      </c>
      <c r="BM14" s="28">
        <v>977</v>
      </c>
      <c r="BN14" s="28">
        <v>30</v>
      </c>
      <c r="BO14" s="63">
        <v>3.0706243602865915E-2</v>
      </c>
      <c r="BP14" s="28">
        <v>133</v>
      </c>
      <c r="BQ14" s="63">
        <v>0.13613101330603888</v>
      </c>
      <c r="BR14" s="28">
        <v>89</v>
      </c>
      <c r="BS14" s="63">
        <v>9.1095189355168887E-2</v>
      </c>
      <c r="BU14" s="132"/>
      <c r="BV14" s="4" t="s">
        <v>156</v>
      </c>
      <c r="BW14" s="27">
        <f t="shared" si="19"/>
        <v>0.75830258302583031</v>
      </c>
      <c r="BX14" s="27">
        <f t="shared" si="157"/>
        <v>0.74206755373592626</v>
      </c>
      <c r="BY14" s="105">
        <v>8</v>
      </c>
      <c r="BZ14" s="56" t="s">
        <v>51</v>
      </c>
      <c r="CA14" s="27">
        <f t="shared" si="153"/>
        <v>2.1458710066305002E-2</v>
      </c>
      <c r="CB14" s="27">
        <f t="shared" si="20"/>
        <v>2.5008974512384829E-2</v>
      </c>
      <c r="CC14" s="27">
        <f t="shared" si="21"/>
        <v>0.12537673297166968</v>
      </c>
      <c r="CD14" s="27">
        <f t="shared" si="22"/>
        <v>0.12109608711260021</v>
      </c>
      <c r="CE14" s="27">
        <f t="shared" si="23"/>
        <v>3.6045810729355032E-2</v>
      </c>
      <c r="CF14" s="27">
        <f t="shared" si="24"/>
        <v>3.4821108053129116E-2</v>
      </c>
      <c r="CG14" s="27">
        <f t="shared" si="154"/>
        <v>0.81711874623267033</v>
      </c>
      <c r="CH14" s="27">
        <f t="shared" si="25"/>
        <v>0.81907383032188585</v>
      </c>
      <c r="CI14" s="27">
        <f t="shared" si="155"/>
        <v>2.0471014492753622E-2</v>
      </c>
      <c r="CJ14" s="27">
        <f t="shared" si="26"/>
        <v>2.5200876552227903E-2</v>
      </c>
      <c r="CK14" s="27">
        <f t="shared" si="27"/>
        <v>0.12971014492753624</v>
      </c>
      <c r="CL14" s="27">
        <f t="shared" si="28"/>
        <v>0.12527392257121986</v>
      </c>
      <c r="CM14" s="27">
        <f t="shared" si="29"/>
        <v>3.170289855072464E-2</v>
      </c>
      <c r="CN14" s="27">
        <f t="shared" si="30"/>
        <v>3.4696859021183343E-2</v>
      </c>
      <c r="CO14" s="27">
        <f t="shared" si="31"/>
        <v>0.81811594202898552</v>
      </c>
      <c r="CP14" s="27">
        <f t="shared" si="32"/>
        <v>0.8148283418553689</v>
      </c>
      <c r="CQ14" s="27">
        <f t="shared" si="33"/>
        <v>2.8425655976676383E-2</v>
      </c>
      <c r="CR14" s="27">
        <f t="shared" si="34"/>
        <v>3.0069390902081727E-2</v>
      </c>
      <c r="CS14" s="27">
        <f t="shared" si="35"/>
        <v>0.12682215743440234</v>
      </c>
      <c r="CT14" s="27">
        <f t="shared" si="36"/>
        <v>0.15574402467232074</v>
      </c>
      <c r="CU14" s="27">
        <f t="shared" si="37"/>
        <v>4.0816326530612242E-2</v>
      </c>
      <c r="CV14" s="27">
        <f t="shared" si="38"/>
        <v>3.2382420971472627E-2</v>
      </c>
      <c r="CW14" s="27">
        <f t="shared" si="39"/>
        <v>0.80393586005830908</v>
      </c>
      <c r="CX14" s="27">
        <f t="shared" si="40"/>
        <v>0.78180416345412496</v>
      </c>
      <c r="CY14" s="27">
        <f t="shared" si="41"/>
        <v>2.2033898305084745E-2</v>
      </c>
      <c r="CZ14" s="27">
        <f t="shared" si="42"/>
        <v>3.0046948356807511E-2</v>
      </c>
      <c r="DA14" s="27">
        <f t="shared" si="43"/>
        <v>0.12457627118644068</v>
      </c>
      <c r="DB14" s="27">
        <f t="shared" si="44"/>
        <v>0.11267605633802817</v>
      </c>
      <c r="DC14" s="27">
        <f t="shared" si="45"/>
        <v>5.3389830508474574E-2</v>
      </c>
      <c r="DD14" s="27">
        <f t="shared" si="46"/>
        <v>5.4460093896713614E-2</v>
      </c>
      <c r="DE14" s="27">
        <f t="shared" si="47"/>
        <v>0.8</v>
      </c>
      <c r="DF14" s="27">
        <f t="shared" si="48"/>
        <v>0.80281690140845074</v>
      </c>
      <c r="DH14" s="56" t="s">
        <v>7</v>
      </c>
      <c r="DI14" s="27">
        <f t="shared" si="0"/>
        <v>5.9607703049394341E-2</v>
      </c>
      <c r="DJ14" s="27">
        <f t="shared" si="1"/>
        <v>6.0783091010535299E-2</v>
      </c>
      <c r="DK14" s="137">
        <f t="shared" si="156"/>
        <v>-0.10000000000000009</v>
      </c>
      <c r="DL14" s="27">
        <f t="shared" si="2"/>
        <v>0.26676517390315979</v>
      </c>
      <c r="DM14" s="27">
        <f t="shared" si="3"/>
        <v>0.25333945977879158</v>
      </c>
      <c r="DN14" s="137">
        <f t="shared" si="49"/>
        <v>1.4000000000000012</v>
      </c>
      <c r="DO14" s="27">
        <f t="shared" si="4"/>
        <v>5.0758289221576332E-2</v>
      </c>
      <c r="DP14" s="27">
        <f t="shared" si="5"/>
        <v>5.4383143522924941E-2</v>
      </c>
      <c r="DQ14" s="137">
        <f t="shared" si="50"/>
        <v>-0.30000000000000027</v>
      </c>
      <c r="DR14" s="27">
        <f t="shared" si="6"/>
        <v>0.62286883382586955</v>
      </c>
      <c r="DS14" s="27">
        <f t="shared" si="7"/>
        <v>0.63149430568774823</v>
      </c>
      <c r="DT14" s="137">
        <f t="shared" si="51"/>
        <v>-0.80000000000000071</v>
      </c>
      <c r="DU14" s="27">
        <f t="shared" si="8"/>
        <v>5.4671419247954212E-2</v>
      </c>
      <c r="DV14" s="27">
        <f t="shared" si="52"/>
        <v>5.5427777075698216E-2</v>
      </c>
      <c r="DW14" s="137">
        <f t="shared" si="53"/>
        <v>0</v>
      </c>
      <c r="DX14" s="27">
        <f t="shared" si="54"/>
        <v>0.25596164466087656</v>
      </c>
      <c r="DY14" s="27">
        <f t="shared" si="55"/>
        <v>0.24357386579047138</v>
      </c>
      <c r="DZ14" s="137">
        <f t="shared" si="56"/>
        <v>1.2000000000000011</v>
      </c>
      <c r="EA14" s="27">
        <f t="shared" si="57"/>
        <v>5.2035744766303529E-2</v>
      </c>
      <c r="EB14" s="27">
        <f t="shared" si="58"/>
        <v>5.4492607102236829E-2</v>
      </c>
      <c r="EC14" s="137">
        <f t="shared" si="59"/>
        <v>-0.20000000000000018</v>
      </c>
      <c r="ED14" s="27">
        <f t="shared" si="60"/>
        <v>0.63733119132486571</v>
      </c>
      <c r="EE14" s="27">
        <f t="shared" si="61"/>
        <v>0.64650575003159361</v>
      </c>
      <c r="EF14" s="137">
        <f t="shared" si="62"/>
        <v>-1.0000000000000009</v>
      </c>
      <c r="EG14" s="27">
        <f t="shared" si="63"/>
        <v>7.2587262513412867E-2</v>
      </c>
      <c r="EH14" s="27">
        <f t="shared" si="64"/>
        <v>7.4897333941724792E-2</v>
      </c>
      <c r="EI14" s="137">
        <f t="shared" si="65"/>
        <v>-0.20000000000000018</v>
      </c>
      <c r="EJ14" s="27">
        <f t="shared" si="66"/>
        <v>0.3011424603926024</v>
      </c>
      <c r="EK14" s="27">
        <f t="shared" si="67"/>
        <v>0.29717749820741801</v>
      </c>
      <c r="EL14" s="137">
        <f t="shared" si="68"/>
        <v>0.40000000000000036</v>
      </c>
      <c r="EM14" s="27">
        <f t="shared" si="69"/>
        <v>4.8538786845925642E-2</v>
      </c>
      <c r="EN14" s="27">
        <f t="shared" si="70"/>
        <v>5.4885600677921906E-2</v>
      </c>
      <c r="EO14" s="137">
        <f t="shared" si="71"/>
        <v>-0.59999999999999987</v>
      </c>
      <c r="EP14" s="27">
        <f t="shared" si="72"/>
        <v>0.57773149024805903</v>
      </c>
      <c r="EQ14" s="27">
        <f t="shared" si="73"/>
        <v>0.57303956717293525</v>
      </c>
      <c r="ER14" s="137">
        <f t="shared" si="74"/>
        <v>0.50000000000000044</v>
      </c>
      <c r="ES14" s="27">
        <f t="shared" si="75"/>
        <v>6.5949119373776913E-2</v>
      </c>
      <c r="ET14" s="27">
        <f t="shared" si="76"/>
        <v>7.4639347689734473E-2</v>
      </c>
      <c r="EU14" s="137">
        <f t="shared" si="77"/>
        <v>-0.89999999999999947</v>
      </c>
      <c r="EV14" s="27">
        <f t="shared" si="78"/>
        <v>0.28003913894324856</v>
      </c>
      <c r="EW14" s="27">
        <f t="shared" si="79"/>
        <v>0.25507003972402259</v>
      </c>
      <c r="EX14" s="137">
        <f t="shared" si="80"/>
        <v>2.5000000000000022</v>
      </c>
      <c r="EY14" s="27">
        <f t="shared" si="81"/>
        <v>5.1467710371819964E-2</v>
      </c>
      <c r="EZ14" s="27">
        <f t="shared" si="82"/>
        <v>6.2513067112690779E-2</v>
      </c>
      <c r="FA14" s="137">
        <f t="shared" si="83"/>
        <v>-1.2000000000000004</v>
      </c>
      <c r="FB14" s="27">
        <f t="shared" si="84"/>
        <v>0.60254403131115464</v>
      </c>
      <c r="FC14" s="27">
        <f t="shared" si="85"/>
        <v>0.60777754547355212</v>
      </c>
      <c r="FD14" s="137">
        <f t="shared" si="86"/>
        <v>-0.50000000000000044</v>
      </c>
      <c r="FF14" s="27">
        <f t="shared" si="87"/>
        <v>5.1816828543067038E-2</v>
      </c>
      <c r="FG14" s="27">
        <f t="shared" si="9"/>
        <v>5.246330782200663E-2</v>
      </c>
      <c r="FH14" s="137">
        <f t="shared" si="88"/>
        <v>0</v>
      </c>
      <c r="FI14" s="27">
        <f t="shared" si="10"/>
        <v>0.17821801640108959</v>
      </c>
      <c r="FJ14" s="27">
        <f t="shared" si="11"/>
        <v>0.16981717092085957</v>
      </c>
      <c r="FK14" s="137">
        <f t="shared" si="89"/>
        <v>0.79999999999999793</v>
      </c>
      <c r="FL14" s="27">
        <f t="shared" si="12"/>
        <v>6.998019984622561E-2</v>
      </c>
      <c r="FM14" s="27">
        <f t="shared" si="13"/>
        <v>7.0421823311744888E-2</v>
      </c>
      <c r="FN14" s="137">
        <f t="shared" si="90"/>
        <v>0</v>
      </c>
      <c r="FO14" s="27">
        <f t="shared" si="14"/>
        <v>0.69998495520961779</v>
      </c>
      <c r="FP14" s="27">
        <f t="shared" si="91"/>
        <v>0.70729769794538888</v>
      </c>
      <c r="FQ14" s="137">
        <f t="shared" si="92"/>
        <v>-0.70000000000000062</v>
      </c>
      <c r="FR14" s="27">
        <f t="shared" si="93"/>
        <v>4.8260962208565801E-2</v>
      </c>
      <c r="FS14" s="27">
        <f t="shared" si="94"/>
        <v>4.9503759206355462E-2</v>
      </c>
      <c r="FT14" s="137">
        <f t="shared" si="95"/>
        <v>-0.20000000000000018</v>
      </c>
      <c r="FU14" s="27">
        <f t="shared" si="96"/>
        <v>0.1712068897890299</v>
      </c>
      <c r="FV14" s="27">
        <f t="shared" si="97"/>
        <v>0.16607589114113555</v>
      </c>
      <c r="FW14" s="137">
        <f t="shared" si="98"/>
        <v>0.50000000000000044</v>
      </c>
      <c r="FX14" s="27">
        <f t="shared" si="99"/>
        <v>6.934419156395201E-2</v>
      </c>
      <c r="FY14" s="27">
        <f t="shared" si="100"/>
        <v>7.0594924618888555E-2</v>
      </c>
      <c r="FZ14" s="137">
        <f t="shared" si="101"/>
        <v>-0.19999999999999879</v>
      </c>
      <c r="GA14" s="27">
        <f t="shared" si="102"/>
        <v>0.71118795643845234</v>
      </c>
      <c r="GB14" s="27">
        <f t="shared" si="103"/>
        <v>0.71382542503362045</v>
      </c>
      <c r="GC14" s="137">
        <f t="shared" si="104"/>
        <v>-0.30000000000000027</v>
      </c>
      <c r="GD14" s="27">
        <f t="shared" si="105"/>
        <v>6.8259236787735308E-2</v>
      </c>
      <c r="GE14" s="27">
        <f t="shared" si="106"/>
        <v>7.1407282300928909E-2</v>
      </c>
      <c r="GF14" s="137">
        <f t="shared" si="107"/>
        <v>-0.29999999999999888</v>
      </c>
      <c r="GG14" s="27">
        <f t="shared" si="108"/>
        <v>0.21640870679023361</v>
      </c>
      <c r="GH14" s="27">
        <f t="shared" si="109"/>
        <v>0.21158909145099597</v>
      </c>
      <c r="GI14" s="137">
        <f t="shared" si="110"/>
        <v>0.40000000000000036</v>
      </c>
      <c r="GJ14" s="27">
        <f t="shared" si="111"/>
        <v>7.4738966812202837E-2</v>
      </c>
      <c r="GK14" s="27">
        <f t="shared" si="112"/>
        <v>7.841968440050999E-2</v>
      </c>
      <c r="GL14" s="137">
        <f t="shared" si="113"/>
        <v>-0.30000000000000027</v>
      </c>
      <c r="GM14" s="27">
        <f t="shared" si="114"/>
        <v>0.6405930896098283</v>
      </c>
      <c r="GN14" s="27">
        <f t="shared" si="115"/>
        <v>0.63858394184756506</v>
      </c>
      <c r="GO14" s="137">
        <f t="shared" si="116"/>
        <v>0.20000000000000018</v>
      </c>
      <c r="GP14" s="27">
        <f t="shared" si="117"/>
        <v>5.5485387843929736E-2</v>
      </c>
      <c r="GQ14" s="27">
        <f t="shared" si="118"/>
        <v>5.8989431490645373E-2</v>
      </c>
      <c r="GR14" s="137">
        <f t="shared" si="119"/>
        <v>-0.39999999999999969</v>
      </c>
      <c r="GS14" s="27">
        <f t="shared" si="120"/>
        <v>0.18613011036841287</v>
      </c>
      <c r="GT14" s="27">
        <f t="shared" si="121"/>
        <v>0.18026385115241175</v>
      </c>
      <c r="GU14" s="137">
        <f t="shared" si="122"/>
        <v>0.60000000000000053</v>
      </c>
      <c r="GV14" s="27">
        <f t="shared" si="123"/>
        <v>7.7287035597699366E-2</v>
      </c>
      <c r="GW14" s="27">
        <f t="shared" si="124"/>
        <v>7.9888839530150732E-2</v>
      </c>
      <c r="GX14" s="137">
        <f t="shared" si="125"/>
        <v>-0.30000000000000027</v>
      </c>
      <c r="GY14" s="27">
        <f t="shared" si="126"/>
        <v>0.68109746618995803</v>
      </c>
      <c r="GZ14" s="27">
        <f t="shared" si="127"/>
        <v>0.68085787782679219</v>
      </c>
      <c r="HA14" s="137">
        <f t="shared" si="128"/>
        <v>0</v>
      </c>
      <c r="HB14" s="108">
        <v>0</v>
      </c>
    </row>
    <row r="15" spans="2:211" ht="14.25" customHeight="1">
      <c r="B15" s="283"/>
      <c r="C15" s="296"/>
      <c r="D15" s="103" t="s">
        <v>200</v>
      </c>
      <c r="E15" s="209">
        <v>0</v>
      </c>
      <c r="F15" s="210">
        <v>0</v>
      </c>
      <c r="G15" s="199" t="str">
        <f>IFERROR(F15/E15,"-")</f>
        <v>-</v>
      </c>
      <c r="H15" s="211">
        <v>0</v>
      </c>
      <c r="I15" s="199" t="str">
        <f>IFERROR(H15/E15,"-")</f>
        <v>-</v>
      </c>
      <c r="J15" s="211">
        <v>0</v>
      </c>
      <c r="K15" s="199" t="str">
        <f>IFERROR(J15/E15,"-")</f>
        <v>-</v>
      </c>
      <c r="L15" s="209">
        <v>2</v>
      </c>
      <c r="M15" s="210">
        <v>0</v>
      </c>
      <c r="N15" s="199">
        <f>IFERROR(M15/L15,"-")</f>
        <v>0</v>
      </c>
      <c r="O15" s="211">
        <v>0</v>
      </c>
      <c r="P15" s="199">
        <f>IFERROR(O15/L15,"-")</f>
        <v>0</v>
      </c>
      <c r="Q15" s="211">
        <v>0</v>
      </c>
      <c r="R15" s="199">
        <f>IFERROR(Q15/L15,"-")</f>
        <v>0</v>
      </c>
      <c r="S15" s="209">
        <v>34</v>
      </c>
      <c r="T15" s="210">
        <v>0</v>
      </c>
      <c r="U15" s="199">
        <f>IFERROR(T15/S15,"-")</f>
        <v>0</v>
      </c>
      <c r="V15" s="211">
        <v>0</v>
      </c>
      <c r="W15" s="199">
        <f>IFERROR(V15/S15,"-")</f>
        <v>0</v>
      </c>
      <c r="X15" s="211">
        <v>0</v>
      </c>
      <c r="Y15" s="199">
        <f>IFERROR(X15/S15,"-")</f>
        <v>0</v>
      </c>
      <c r="Z15" s="209">
        <v>64</v>
      </c>
      <c r="AA15" s="210">
        <v>2</v>
      </c>
      <c r="AB15" s="199">
        <f>IFERROR(AA15/Z15,"-")</f>
        <v>3.125E-2</v>
      </c>
      <c r="AC15" s="211">
        <v>1</v>
      </c>
      <c r="AD15" s="199">
        <f>IFERROR(AC15/Z15,"-")</f>
        <v>1.5625E-2</v>
      </c>
      <c r="AE15" s="211">
        <v>0</v>
      </c>
      <c r="AF15" s="199">
        <f>IFERROR(AE15/Z15,"-")</f>
        <v>0</v>
      </c>
      <c r="AG15" s="209">
        <v>92</v>
      </c>
      <c r="AH15" s="210">
        <v>0</v>
      </c>
      <c r="AI15" s="199">
        <f>IFERROR(AH15/AG15,"-")</f>
        <v>0</v>
      </c>
      <c r="AJ15" s="211">
        <v>0</v>
      </c>
      <c r="AK15" s="199">
        <f>IFERROR(AJ15/AG15,"-")</f>
        <v>0</v>
      </c>
      <c r="AL15" s="211">
        <v>0</v>
      </c>
      <c r="AM15" s="199">
        <f>IFERROR(AL15/AG15,"-")</f>
        <v>0</v>
      </c>
      <c r="AN15" s="209">
        <v>100</v>
      </c>
      <c r="AO15" s="210">
        <v>0</v>
      </c>
      <c r="AP15" s="199">
        <f>IFERROR(AO15/AN15,"-")</f>
        <v>0</v>
      </c>
      <c r="AQ15" s="211">
        <v>2</v>
      </c>
      <c r="AR15" s="199">
        <f>IFERROR(AQ15/AN15,"-")</f>
        <v>0.02</v>
      </c>
      <c r="AS15" s="211">
        <v>1</v>
      </c>
      <c r="AT15" s="199">
        <f>IFERROR(AS15/AN15,"-")</f>
        <v>0.01</v>
      </c>
      <c r="AU15" s="209">
        <v>55</v>
      </c>
      <c r="AV15" s="210">
        <v>0</v>
      </c>
      <c r="AW15" s="199">
        <f>IFERROR(AV15/AU15,"-")</f>
        <v>0</v>
      </c>
      <c r="AX15" s="211">
        <v>0</v>
      </c>
      <c r="AY15" s="199">
        <f>IFERROR(AX15/AU15,"-")</f>
        <v>0</v>
      </c>
      <c r="AZ15" s="211">
        <v>0</v>
      </c>
      <c r="BA15" s="199">
        <f>IFERROR(AZ15/AU15,"-")</f>
        <v>0</v>
      </c>
      <c r="BB15" s="209">
        <f t="shared" si="15"/>
        <v>347</v>
      </c>
      <c r="BC15" s="212">
        <f t="shared" si="16"/>
        <v>2</v>
      </c>
      <c r="BD15" s="199">
        <f>IFERROR(BC15/BB15,"-")</f>
        <v>5.763688760806916E-3</v>
      </c>
      <c r="BE15" s="212">
        <f t="shared" si="17"/>
        <v>3</v>
      </c>
      <c r="BF15" s="199">
        <f>IFERROR(BE15/BB15,"-")</f>
        <v>8.6455331412103754E-3</v>
      </c>
      <c r="BG15" s="212">
        <f t="shared" si="18"/>
        <v>1</v>
      </c>
      <c r="BH15" s="199">
        <f>IFERROR(BG15/BB15,"-")</f>
        <v>2.881844380403458E-3</v>
      </c>
      <c r="BJ15" s="283"/>
      <c r="BK15" s="296"/>
      <c r="BL15" s="4" t="s">
        <v>199</v>
      </c>
      <c r="BM15" s="28">
        <v>672</v>
      </c>
      <c r="BN15" s="28">
        <v>2</v>
      </c>
      <c r="BO15" s="63">
        <v>2.976190476190476E-3</v>
      </c>
      <c r="BP15" s="28">
        <v>6</v>
      </c>
      <c r="BQ15" s="63">
        <v>8.9285714285714281E-3</v>
      </c>
      <c r="BR15" s="28">
        <v>2</v>
      </c>
      <c r="BS15" s="63">
        <v>2.976190476190476E-3</v>
      </c>
      <c r="BU15" s="132"/>
      <c r="BV15" s="4" t="s">
        <v>199</v>
      </c>
      <c r="BW15" s="27">
        <f t="shared" si="19"/>
        <v>0.98270893371757928</v>
      </c>
      <c r="BX15" s="27">
        <f t="shared" si="157"/>
        <v>0.98511904761904767</v>
      </c>
      <c r="BY15" s="105">
        <v>9</v>
      </c>
      <c r="BZ15" s="56" t="s">
        <v>104</v>
      </c>
      <c r="CA15" s="27">
        <f t="shared" si="153"/>
        <v>2.7668759811616955E-2</v>
      </c>
      <c r="CB15" s="27">
        <f t="shared" si="20"/>
        <v>2.9450632433452899E-2</v>
      </c>
      <c r="CC15" s="27">
        <f t="shared" si="21"/>
        <v>0.10262951334379906</v>
      </c>
      <c r="CD15" s="27">
        <f t="shared" si="22"/>
        <v>9.1183688880498395E-2</v>
      </c>
      <c r="CE15" s="27">
        <f t="shared" si="23"/>
        <v>7.7119309262166411E-2</v>
      </c>
      <c r="CF15" s="27">
        <f t="shared" si="24"/>
        <v>7.4004153294317532E-2</v>
      </c>
      <c r="CG15" s="27">
        <f t="shared" si="154"/>
        <v>0.79258241758241754</v>
      </c>
      <c r="CH15" s="27">
        <f t="shared" si="25"/>
        <v>0.80536152539173111</v>
      </c>
      <c r="CI15" s="27">
        <f t="shared" si="155"/>
        <v>2.4096385542168676E-2</v>
      </c>
      <c r="CJ15" s="27">
        <f t="shared" si="26"/>
        <v>3.0765115034777957E-2</v>
      </c>
      <c r="CK15" s="27">
        <f t="shared" si="27"/>
        <v>0.10388219544846052</v>
      </c>
      <c r="CL15" s="27">
        <f t="shared" si="28"/>
        <v>9.5505617977528087E-2</v>
      </c>
      <c r="CM15" s="27">
        <f t="shared" si="29"/>
        <v>7.6037483266398934E-2</v>
      </c>
      <c r="CN15" s="27">
        <f t="shared" si="30"/>
        <v>7.4371321562332796E-2</v>
      </c>
      <c r="CO15" s="27">
        <f t="shared" si="31"/>
        <v>0.79598393574297188</v>
      </c>
      <c r="CP15" s="27">
        <f t="shared" si="32"/>
        <v>0.7993579454253612</v>
      </c>
      <c r="CQ15" s="27">
        <f t="shared" si="33"/>
        <v>4.6511627906976744E-2</v>
      </c>
      <c r="CR15" s="27">
        <f t="shared" si="34"/>
        <v>3.7216828478964403E-2</v>
      </c>
      <c r="CS15" s="27">
        <f t="shared" si="35"/>
        <v>0.12713178294573643</v>
      </c>
      <c r="CT15" s="27">
        <f t="shared" si="36"/>
        <v>0.12621359223300971</v>
      </c>
      <c r="CU15" s="27">
        <f t="shared" si="37"/>
        <v>8.9922480620155038E-2</v>
      </c>
      <c r="CV15" s="27">
        <f t="shared" si="38"/>
        <v>0.10517799352750809</v>
      </c>
      <c r="CW15" s="27">
        <f t="shared" si="39"/>
        <v>0.73643410852713176</v>
      </c>
      <c r="CX15" s="27">
        <f t="shared" si="40"/>
        <v>0.73139158576051777</v>
      </c>
      <c r="CY15" s="27">
        <f t="shared" si="41"/>
        <v>4.1584158415841586E-2</v>
      </c>
      <c r="CZ15" s="27">
        <f t="shared" si="42"/>
        <v>3.5123966942148761E-2</v>
      </c>
      <c r="DA15" s="27">
        <f t="shared" si="43"/>
        <v>0.100990099009901</v>
      </c>
      <c r="DB15" s="27">
        <f t="shared" si="44"/>
        <v>9.2975206611570244E-2</v>
      </c>
      <c r="DC15" s="27">
        <f t="shared" si="45"/>
        <v>9.9009900990099015E-2</v>
      </c>
      <c r="DD15" s="27">
        <f t="shared" si="46"/>
        <v>9.9173553719008267E-2</v>
      </c>
      <c r="DE15" s="27">
        <f t="shared" si="47"/>
        <v>0.75841584158415842</v>
      </c>
      <c r="DF15" s="27">
        <f t="shared" si="48"/>
        <v>0.77272727272727271</v>
      </c>
      <c r="DH15" s="56" t="s">
        <v>40</v>
      </c>
      <c r="DI15" s="27">
        <f t="shared" si="0"/>
        <v>4.6056782334384858E-2</v>
      </c>
      <c r="DJ15" s="27">
        <f t="shared" si="1"/>
        <v>4.3154761904761904E-2</v>
      </c>
      <c r="DK15" s="137">
        <f t="shared" si="156"/>
        <v>0.30000000000000027</v>
      </c>
      <c r="DL15" s="27">
        <f t="shared" si="2"/>
        <v>0.16813880126182965</v>
      </c>
      <c r="DM15" s="27">
        <f t="shared" si="3"/>
        <v>0.15969611528822056</v>
      </c>
      <c r="DN15" s="137">
        <f t="shared" si="49"/>
        <v>0.80000000000000071</v>
      </c>
      <c r="DO15" s="27">
        <f t="shared" si="4"/>
        <v>8.3675078864353311E-2</v>
      </c>
      <c r="DP15" s="27">
        <f t="shared" si="5"/>
        <v>8.0278822055137838E-2</v>
      </c>
      <c r="DQ15" s="137">
        <f t="shared" si="50"/>
        <v>0.40000000000000036</v>
      </c>
      <c r="DR15" s="27">
        <f t="shared" si="6"/>
        <v>0.70212933753943219</v>
      </c>
      <c r="DS15" s="27">
        <f t="shared" si="7"/>
        <v>0.71687030075187974</v>
      </c>
      <c r="DT15" s="137">
        <f t="shared" si="51"/>
        <v>-1.5000000000000013</v>
      </c>
      <c r="DU15" s="27">
        <f t="shared" si="8"/>
        <v>4.4722339974565491E-2</v>
      </c>
      <c r="DV15" s="27">
        <f t="shared" si="52"/>
        <v>4.229065597975111E-2</v>
      </c>
      <c r="DW15" s="137">
        <f t="shared" si="53"/>
        <v>0.2999999999999996</v>
      </c>
      <c r="DX15" s="27">
        <f t="shared" si="54"/>
        <v>0.16087325137770242</v>
      </c>
      <c r="DY15" s="27">
        <f t="shared" si="55"/>
        <v>0.15914364058215566</v>
      </c>
      <c r="DZ15" s="137">
        <f t="shared" si="56"/>
        <v>0.20000000000000018</v>
      </c>
      <c r="EA15" s="27">
        <f t="shared" si="57"/>
        <v>8.1178465451462484E-2</v>
      </c>
      <c r="EB15" s="27">
        <f t="shared" si="58"/>
        <v>7.8780847922379243E-2</v>
      </c>
      <c r="EC15" s="137">
        <f t="shared" si="59"/>
        <v>0.20000000000000018</v>
      </c>
      <c r="ED15" s="27">
        <f t="shared" si="60"/>
        <v>0.71322594319626964</v>
      </c>
      <c r="EE15" s="27">
        <f t="shared" si="61"/>
        <v>0.71978485551571403</v>
      </c>
      <c r="EF15" s="137">
        <f t="shared" si="62"/>
        <v>-0.70000000000000062</v>
      </c>
      <c r="EG15" s="27">
        <f t="shared" si="63"/>
        <v>5.4111631870472944E-2</v>
      </c>
      <c r="EH15" s="27">
        <f t="shared" si="64"/>
        <v>5.1065719360568383E-2</v>
      </c>
      <c r="EI15" s="137">
        <f t="shared" si="65"/>
        <v>0.30000000000000027</v>
      </c>
      <c r="EJ15" s="27">
        <f t="shared" si="66"/>
        <v>0.20409032807839794</v>
      </c>
      <c r="EK15" s="27">
        <f t="shared" si="67"/>
        <v>0.19049733570159857</v>
      </c>
      <c r="EL15" s="137">
        <f t="shared" si="68"/>
        <v>1.3999999999999986</v>
      </c>
      <c r="EM15" s="27">
        <f t="shared" si="69"/>
        <v>9.7145291861951422E-2</v>
      </c>
      <c r="EN15" s="27">
        <f t="shared" si="70"/>
        <v>9.1474245115452935E-2</v>
      </c>
      <c r="EO15" s="137">
        <f t="shared" si="71"/>
        <v>0.60000000000000053</v>
      </c>
      <c r="EP15" s="27">
        <f t="shared" si="72"/>
        <v>0.64465274818917773</v>
      </c>
      <c r="EQ15" s="27">
        <f t="shared" si="73"/>
        <v>0.6669626998223801</v>
      </c>
      <c r="ER15" s="137">
        <f t="shared" si="74"/>
        <v>-2.200000000000002</v>
      </c>
      <c r="ES15" s="27">
        <f t="shared" si="75"/>
        <v>4.8814504881450491E-2</v>
      </c>
      <c r="ET15" s="27">
        <f t="shared" si="76"/>
        <v>5.1829268292682924E-2</v>
      </c>
      <c r="EU15" s="137">
        <f t="shared" si="77"/>
        <v>-0.2999999999999996</v>
      </c>
      <c r="EV15" s="27">
        <f t="shared" si="78"/>
        <v>0.18270571827057183</v>
      </c>
      <c r="EW15" s="27">
        <f t="shared" si="79"/>
        <v>0.14634146341463414</v>
      </c>
      <c r="EX15" s="137">
        <f t="shared" si="80"/>
        <v>3.7000000000000006</v>
      </c>
      <c r="EY15" s="27">
        <f t="shared" si="81"/>
        <v>8.926080892608089E-2</v>
      </c>
      <c r="EZ15" s="27">
        <f t="shared" si="82"/>
        <v>0.10518292682926829</v>
      </c>
      <c r="FA15" s="137">
        <f t="shared" si="83"/>
        <v>-1.6</v>
      </c>
      <c r="FB15" s="27">
        <f t="shared" si="84"/>
        <v>0.67921896792189684</v>
      </c>
      <c r="FC15" s="27">
        <f t="shared" si="85"/>
        <v>0.69664634146341464</v>
      </c>
      <c r="FD15" s="137">
        <f t="shared" si="86"/>
        <v>-1.7999999999999905</v>
      </c>
      <c r="FF15" s="27">
        <f t="shared" si="87"/>
        <v>5.1816828543067038E-2</v>
      </c>
      <c r="FG15" s="27">
        <f t="shared" si="9"/>
        <v>5.246330782200663E-2</v>
      </c>
      <c r="FH15" s="137">
        <f t="shared" si="88"/>
        <v>0</v>
      </c>
      <c r="FI15" s="27">
        <f t="shared" si="10"/>
        <v>0.17821801640108959</v>
      </c>
      <c r="FJ15" s="27">
        <f t="shared" si="11"/>
        <v>0.16981717092085957</v>
      </c>
      <c r="FK15" s="137">
        <f t="shared" si="89"/>
        <v>0.79999999999999793</v>
      </c>
      <c r="FL15" s="27">
        <f t="shared" si="12"/>
        <v>6.998019984622561E-2</v>
      </c>
      <c r="FM15" s="27">
        <f t="shared" si="13"/>
        <v>7.0421823311744888E-2</v>
      </c>
      <c r="FN15" s="137">
        <f t="shared" si="90"/>
        <v>0</v>
      </c>
      <c r="FO15" s="27">
        <f t="shared" si="14"/>
        <v>0.69998495520961779</v>
      </c>
      <c r="FP15" s="27">
        <f t="shared" si="91"/>
        <v>0.70729769794538888</v>
      </c>
      <c r="FQ15" s="137">
        <f t="shared" si="92"/>
        <v>-0.70000000000000062</v>
      </c>
      <c r="FR15" s="27">
        <f t="shared" si="93"/>
        <v>4.8260962208565801E-2</v>
      </c>
      <c r="FS15" s="27">
        <f t="shared" si="94"/>
        <v>4.9503759206355462E-2</v>
      </c>
      <c r="FT15" s="137">
        <f t="shared" si="95"/>
        <v>-0.20000000000000018</v>
      </c>
      <c r="FU15" s="27">
        <f t="shared" si="96"/>
        <v>0.1712068897890299</v>
      </c>
      <c r="FV15" s="27">
        <f t="shared" si="97"/>
        <v>0.16607589114113555</v>
      </c>
      <c r="FW15" s="137">
        <f t="shared" si="98"/>
        <v>0.50000000000000044</v>
      </c>
      <c r="FX15" s="27">
        <f t="shared" si="99"/>
        <v>6.934419156395201E-2</v>
      </c>
      <c r="FY15" s="27">
        <f t="shared" si="100"/>
        <v>7.0594924618888555E-2</v>
      </c>
      <c r="FZ15" s="137">
        <f t="shared" si="101"/>
        <v>-0.19999999999999879</v>
      </c>
      <c r="GA15" s="27">
        <f t="shared" si="102"/>
        <v>0.71118795643845234</v>
      </c>
      <c r="GB15" s="27">
        <f t="shared" si="103"/>
        <v>0.71382542503362045</v>
      </c>
      <c r="GC15" s="137">
        <f t="shared" si="104"/>
        <v>-0.30000000000000027</v>
      </c>
      <c r="GD15" s="27">
        <f t="shared" si="105"/>
        <v>6.8259236787735308E-2</v>
      </c>
      <c r="GE15" s="27">
        <f t="shared" si="106"/>
        <v>7.1407282300928909E-2</v>
      </c>
      <c r="GF15" s="137">
        <f t="shared" si="107"/>
        <v>-0.29999999999999888</v>
      </c>
      <c r="GG15" s="27">
        <f t="shared" si="108"/>
        <v>0.21640870679023361</v>
      </c>
      <c r="GH15" s="27">
        <f t="shared" si="109"/>
        <v>0.21158909145099597</v>
      </c>
      <c r="GI15" s="137">
        <f t="shared" si="110"/>
        <v>0.40000000000000036</v>
      </c>
      <c r="GJ15" s="27">
        <f t="shared" si="111"/>
        <v>7.4738966812202837E-2</v>
      </c>
      <c r="GK15" s="27">
        <f t="shared" si="112"/>
        <v>7.841968440050999E-2</v>
      </c>
      <c r="GL15" s="137">
        <f t="shared" si="113"/>
        <v>-0.30000000000000027</v>
      </c>
      <c r="GM15" s="27">
        <f t="shared" si="114"/>
        <v>0.6405930896098283</v>
      </c>
      <c r="GN15" s="27">
        <f t="shared" si="115"/>
        <v>0.63858394184756506</v>
      </c>
      <c r="GO15" s="137">
        <f t="shared" si="116"/>
        <v>0.20000000000000018</v>
      </c>
      <c r="GP15" s="27">
        <f t="shared" si="117"/>
        <v>5.5485387843929736E-2</v>
      </c>
      <c r="GQ15" s="27">
        <f t="shared" si="118"/>
        <v>5.8989431490645373E-2</v>
      </c>
      <c r="GR15" s="137">
        <f t="shared" si="119"/>
        <v>-0.39999999999999969</v>
      </c>
      <c r="GS15" s="27">
        <f t="shared" si="120"/>
        <v>0.18613011036841287</v>
      </c>
      <c r="GT15" s="27">
        <f t="shared" si="121"/>
        <v>0.18026385115241175</v>
      </c>
      <c r="GU15" s="137">
        <f t="shared" si="122"/>
        <v>0.60000000000000053</v>
      </c>
      <c r="GV15" s="27">
        <f t="shared" si="123"/>
        <v>7.7287035597699366E-2</v>
      </c>
      <c r="GW15" s="27">
        <f t="shared" si="124"/>
        <v>7.9888839530150732E-2</v>
      </c>
      <c r="GX15" s="137">
        <f t="shared" si="125"/>
        <v>-0.30000000000000027</v>
      </c>
      <c r="GY15" s="27">
        <f t="shared" si="126"/>
        <v>0.68109746618995803</v>
      </c>
      <c r="GZ15" s="27">
        <f t="shared" si="127"/>
        <v>0.68085787782679219</v>
      </c>
      <c r="HA15" s="137">
        <f t="shared" si="128"/>
        <v>0</v>
      </c>
      <c r="HB15" s="108">
        <v>0</v>
      </c>
    </row>
    <row r="16" spans="2:211" ht="14.25" customHeight="1">
      <c r="B16" s="284"/>
      <c r="C16" s="297"/>
      <c r="D16" s="104" t="s">
        <v>67</v>
      </c>
      <c r="E16" s="218">
        <v>18</v>
      </c>
      <c r="F16" s="219">
        <v>0</v>
      </c>
      <c r="G16" s="180">
        <f t="shared" si="129"/>
        <v>0</v>
      </c>
      <c r="H16" s="220">
        <v>0</v>
      </c>
      <c r="I16" s="180">
        <f t="shared" si="130"/>
        <v>0</v>
      </c>
      <c r="J16" s="220">
        <v>2</v>
      </c>
      <c r="K16" s="180">
        <f t="shared" si="131"/>
        <v>0.1111111111111111</v>
      </c>
      <c r="L16" s="218">
        <v>49</v>
      </c>
      <c r="M16" s="219">
        <v>2</v>
      </c>
      <c r="N16" s="180">
        <f t="shared" si="132"/>
        <v>4.0816326530612242E-2</v>
      </c>
      <c r="O16" s="220">
        <v>8</v>
      </c>
      <c r="P16" s="180">
        <f t="shared" si="133"/>
        <v>0.16326530612244897</v>
      </c>
      <c r="Q16" s="220">
        <v>3</v>
      </c>
      <c r="R16" s="180">
        <f t="shared" si="134"/>
        <v>6.1224489795918366E-2</v>
      </c>
      <c r="S16" s="218">
        <v>5412</v>
      </c>
      <c r="T16" s="219">
        <v>275</v>
      </c>
      <c r="U16" s="180">
        <f t="shared" si="135"/>
        <v>5.08130081300813E-2</v>
      </c>
      <c r="V16" s="220">
        <v>879</v>
      </c>
      <c r="W16" s="180">
        <f t="shared" si="136"/>
        <v>0.16241685144124168</v>
      </c>
      <c r="X16" s="220">
        <v>430</v>
      </c>
      <c r="Y16" s="180">
        <f t="shared" si="137"/>
        <v>7.9453067257945306E-2</v>
      </c>
      <c r="Z16" s="218">
        <v>3671</v>
      </c>
      <c r="AA16" s="219">
        <v>149</v>
      </c>
      <c r="AB16" s="180">
        <f t="shared" si="138"/>
        <v>4.0588395532552439E-2</v>
      </c>
      <c r="AC16" s="220">
        <v>500</v>
      </c>
      <c r="AD16" s="180">
        <f t="shared" si="139"/>
        <v>0.13620266957232363</v>
      </c>
      <c r="AE16" s="220">
        <v>340</v>
      </c>
      <c r="AF16" s="180">
        <f t="shared" si="140"/>
        <v>9.2617815309180063E-2</v>
      </c>
      <c r="AG16" s="218">
        <v>2404</v>
      </c>
      <c r="AH16" s="219">
        <v>64</v>
      </c>
      <c r="AI16" s="180">
        <f t="shared" si="141"/>
        <v>2.6622296173044926E-2</v>
      </c>
      <c r="AJ16" s="220">
        <v>271</v>
      </c>
      <c r="AK16" s="180">
        <f t="shared" si="142"/>
        <v>0.1127287853577371</v>
      </c>
      <c r="AL16" s="220">
        <v>174</v>
      </c>
      <c r="AM16" s="180">
        <f t="shared" si="143"/>
        <v>7.2379367720465895E-2</v>
      </c>
      <c r="AN16" s="218">
        <v>1334</v>
      </c>
      <c r="AO16" s="219">
        <v>14</v>
      </c>
      <c r="AP16" s="180">
        <f t="shared" si="144"/>
        <v>1.0494752623688156E-2</v>
      </c>
      <c r="AQ16" s="220">
        <v>102</v>
      </c>
      <c r="AR16" s="180">
        <f t="shared" si="145"/>
        <v>7.646176911544228E-2</v>
      </c>
      <c r="AS16" s="220">
        <v>69</v>
      </c>
      <c r="AT16" s="180">
        <f t="shared" si="146"/>
        <v>5.1724137931034482E-2</v>
      </c>
      <c r="AU16" s="218">
        <v>439</v>
      </c>
      <c r="AV16" s="219">
        <v>1</v>
      </c>
      <c r="AW16" s="180">
        <f t="shared" si="147"/>
        <v>2.2779043280182231E-3</v>
      </c>
      <c r="AX16" s="220">
        <v>22</v>
      </c>
      <c r="AY16" s="180">
        <f t="shared" si="148"/>
        <v>5.011389521640091E-2</v>
      </c>
      <c r="AZ16" s="220">
        <v>10</v>
      </c>
      <c r="BA16" s="180">
        <f t="shared" si="149"/>
        <v>2.2779043280182234E-2</v>
      </c>
      <c r="BB16" s="218">
        <f t="shared" si="15"/>
        <v>13327</v>
      </c>
      <c r="BC16" s="182">
        <f t="shared" si="16"/>
        <v>505</v>
      </c>
      <c r="BD16" s="180">
        <f t="shared" si="150"/>
        <v>3.7892999174607936E-2</v>
      </c>
      <c r="BE16" s="182">
        <f t="shared" si="17"/>
        <v>1782</v>
      </c>
      <c r="BF16" s="180">
        <f t="shared" si="151"/>
        <v>0.13371351391911157</v>
      </c>
      <c r="BG16" s="182">
        <f t="shared" si="18"/>
        <v>1028</v>
      </c>
      <c r="BH16" s="180">
        <f t="shared" si="152"/>
        <v>7.7136639903954377E-2</v>
      </c>
      <c r="BJ16" s="284"/>
      <c r="BK16" s="297"/>
      <c r="BL16" s="85" t="s">
        <v>67</v>
      </c>
      <c r="BM16" s="28">
        <v>13291</v>
      </c>
      <c r="BN16" s="28">
        <v>500</v>
      </c>
      <c r="BO16" s="63">
        <v>3.7619441727484763E-2</v>
      </c>
      <c r="BP16" s="28">
        <v>1624</v>
      </c>
      <c r="BQ16" s="63">
        <v>0.12218794673087051</v>
      </c>
      <c r="BR16" s="28">
        <v>1051</v>
      </c>
      <c r="BS16" s="63">
        <v>7.9076066511172979E-2</v>
      </c>
      <c r="BU16" s="133"/>
      <c r="BV16" s="85" t="s">
        <v>67</v>
      </c>
      <c r="BW16" s="27">
        <f t="shared" si="19"/>
        <v>0.75125684700232609</v>
      </c>
      <c r="BX16" s="27">
        <f t="shared" si="157"/>
        <v>0.76111654503047177</v>
      </c>
      <c r="BY16" s="105">
        <v>10</v>
      </c>
      <c r="BZ16" s="56" t="s">
        <v>52</v>
      </c>
      <c r="CA16" s="27">
        <f t="shared" si="153"/>
        <v>4.7575057736720557E-2</v>
      </c>
      <c r="CB16" s="27">
        <f t="shared" si="20"/>
        <v>4.5079120030876108E-2</v>
      </c>
      <c r="CC16" s="27">
        <f t="shared" si="21"/>
        <v>0.1550423402617398</v>
      </c>
      <c r="CD16" s="27">
        <f t="shared" si="22"/>
        <v>0.14372829023543032</v>
      </c>
      <c r="CE16" s="27">
        <f t="shared" si="23"/>
        <v>8.8298691301000765E-2</v>
      </c>
      <c r="CF16" s="27">
        <f t="shared" si="24"/>
        <v>8.8537244307217294E-2</v>
      </c>
      <c r="CG16" s="27">
        <f t="shared" si="154"/>
        <v>0.70908391070053889</v>
      </c>
      <c r="CH16" s="27">
        <f t="shared" si="25"/>
        <v>0.72265534542647625</v>
      </c>
      <c r="CI16" s="27">
        <f t="shared" si="155"/>
        <v>4.6670690002011669E-2</v>
      </c>
      <c r="CJ16" s="27">
        <f t="shared" si="26"/>
        <v>4.5945673028375239E-2</v>
      </c>
      <c r="CK16" s="27">
        <f t="shared" si="27"/>
        <v>0.15379199356266346</v>
      </c>
      <c r="CL16" s="27">
        <f t="shared" si="28"/>
        <v>0.14470362516409169</v>
      </c>
      <c r="CM16" s="27">
        <f t="shared" si="29"/>
        <v>8.9318044659022336E-2</v>
      </c>
      <c r="CN16" s="27">
        <f t="shared" si="30"/>
        <v>9.1487428052105427E-2</v>
      </c>
      <c r="CO16" s="27">
        <f t="shared" si="31"/>
        <v>0.71021927177630251</v>
      </c>
      <c r="CP16" s="27">
        <f t="shared" si="32"/>
        <v>0.71786327375542769</v>
      </c>
      <c r="CQ16" s="27">
        <f t="shared" si="33"/>
        <v>5.9115747640337807E-2</v>
      </c>
      <c r="CR16" s="27">
        <f t="shared" si="34"/>
        <v>5.372340425531915E-2</v>
      </c>
      <c r="CS16" s="27">
        <f t="shared" si="35"/>
        <v>0.18082463984103328</v>
      </c>
      <c r="CT16" s="27">
        <f t="shared" si="36"/>
        <v>0.16170212765957448</v>
      </c>
      <c r="CU16" s="27">
        <f t="shared" si="37"/>
        <v>8.6438152011922509E-2</v>
      </c>
      <c r="CV16" s="27">
        <f t="shared" si="38"/>
        <v>8.5106382978723402E-2</v>
      </c>
      <c r="CW16" s="27">
        <f t="shared" si="39"/>
        <v>0.67362146050670646</v>
      </c>
      <c r="CX16" s="27">
        <f t="shared" si="40"/>
        <v>0.69946808510638303</v>
      </c>
      <c r="CY16" s="27">
        <f t="shared" si="41"/>
        <v>4.3080939947780679E-2</v>
      </c>
      <c r="CZ16" s="27">
        <f t="shared" si="42"/>
        <v>4.0298507462686567E-2</v>
      </c>
      <c r="DA16" s="27">
        <f t="shared" si="43"/>
        <v>0.15274151436031333</v>
      </c>
      <c r="DB16" s="27">
        <f t="shared" si="44"/>
        <v>0.17761194029850746</v>
      </c>
      <c r="DC16" s="27">
        <f t="shared" si="45"/>
        <v>0.10574412532637076</v>
      </c>
      <c r="DD16" s="27">
        <f t="shared" si="46"/>
        <v>0.11791044776119403</v>
      </c>
      <c r="DE16" s="27">
        <f t="shared" si="47"/>
        <v>0.69843342036553524</v>
      </c>
      <c r="DF16" s="27">
        <f t="shared" si="48"/>
        <v>0.66417910447761197</v>
      </c>
      <c r="DH16" s="56" t="s">
        <v>11</v>
      </c>
      <c r="DI16" s="27">
        <f t="shared" si="0"/>
        <v>4.04343105320304E-2</v>
      </c>
      <c r="DJ16" s="27">
        <f t="shared" si="1"/>
        <v>4.0507730970737316E-2</v>
      </c>
      <c r="DK16" s="137">
        <f t="shared" si="156"/>
        <v>-0.10000000000000009</v>
      </c>
      <c r="DL16" s="27">
        <f t="shared" si="2"/>
        <v>0.11973941368078175</v>
      </c>
      <c r="DM16" s="27">
        <f t="shared" si="3"/>
        <v>0.10929846232482855</v>
      </c>
      <c r="DN16" s="137">
        <f t="shared" si="49"/>
        <v>1.0999999999999996</v>
      </c>
      <c r="DO16" s="27">
        <f t="shared" si="4"/>
        <v>8.5385450597176976E-2</v>
      </c>
      <c r="DP16" s="27">
        <f t="shared" si="5"/>
        <v>8.4550836989393877E-2</v>
      </c>
      <c r="DQ16" s="137">
        <f t="shared" si="50"/>
        <v>0</v>
      </c>
      <c r="DR16" s="27">
        <f t="shared" si="6"/>
        <v>0.75444082519001088</v>
      </c>
      <c r="DS16" s="27">
        <f t="shared" si="7"/>
        <v>0.7656429697150402</v>
      </c>
      <c r="DT16" s="137">
        <f t="shared" si="51"/>
        <v>-1.2000000000000011</v>
      </c>
      <c r="DU16" s="27">
        <f t="shared" si="8"/>
        <v>4.0613462084635045E-2</v>
      </c>
      <c r="DV16" s="27">
        <f t="shared" si="52"/>
        <v>4.0412532929768513E-2</v>
      </c>
      <c r="DW16" s="137">
        <f t="shared" si="53"/>
        <v>0.10000000000000009</v>
      </c>
      <c r="DX16" s="27">
        <f t="shared" si="54"/>
        <v>0.11723942061914229</v>
      </c>
      <c r="DY16" s="27">
        <f t="shared" si="55"/>
        <v>0.10901855277170562</v>
      </c>
      <c r="DZ16" s="137">
        <f t="shared" si="56"/>
        <v>0.80000000000000071</v>
      </c>
      <c r="EA16" s="27">
        <f t="shared" si="57"/>
        <v>8.6907128656631638E-2</v>
      </c>
      <c r="EB16" s="27">
        <f t="shared" si="58"/>
        <v>8.682248752872597E-2</v>
      </c>
      <c r="EC16" s="137">
        <f t="shared" si="59"/>
        <v>0</v>
      </c>
      <c r="ED16" s="27">
        <f t="shared" si="60"/>
        <v>0.75523998863959108</v>
      </c>
      <c r="EE16" s="27">
        <f t="shared" si="61"/>
        <v>0.76374642676979987</v>
      </c>
      <c r="EF16" s="137">
        <f t="shared" si="62"/>
        <v>-0.9000000000000008</v>
      </c>
      <c r="EG16" s="27">
        <f t="shared" si="63"/>
        <v>4.4738323016319637E-2</v>
      </c>
      <c r="EH16" s="27">
        <f t="shared" si="64"/>
        <v>4.7366872609591056E-2</v>
      </c>
      <c r="EI16" s="137">
        <f t="shared" si="65"/>
        <v>-0.20000000000000018</v>
      </c>
      <c r="EJ16" s="27">
        <f t="shared" si="66"/>
        <v>0.13562183455261678</v>
      </c>
      <c r="EK16" s="27">
        <f t="shared" si="67"/>
        <v>0.13209767578699619</v>
      </c>
      <c r="EL16" s="137">
        <f t="shared" si="68"/>
        <v>0.40000000000000036</v>
      </c>
      <c r="EM16" s="27">
        <f t="shared" si="69"/>
        <v>9.0039392234102414E-2</v>
      </c>
      <c r="EN16" s="27">
        <f t="shared" si="70"/>
        <v>9.4145336863783471E-2</v>
      </c>
      <c r="EO16" s="137">
        <f t="shared" si="71"/>
        <v>-0.40000000000000036</v>
      </c>
      <c r="EP16" s="27">
        <f t="shared" si="72"/>
        <v>0.72960045019696118</v>
      </c>
      <c r="EQ16" s="27">
        <f t="shared" si="73"/>
        <v>0.72639011473962933</v>
      </c>
      <c r="ER16" s="137">
        <f t="shared" si="74"/>
        <v>0.40000000000000036</v>
      </c>
      <c r="ES16" s="27">
        <f t="shared" si="75"/>
        <v>4.0482954545454544E-2</v>
      </c>
      <c r="ET16" s="27">
        <f t="shared" si="76"/>
        <v>5.0566037735849056E-2</v>
      </c>
      <c r="EU16" s="137">
        <f t="shared" si="77"/>
        <v>-1.0999999999999996</v>
      </c>
      <c r="EV16" s="27">
        <f t="shared" si="78"/>
        <v>0.14630681818181818</v>
      </c>
      <c r="EW16" s="27">
        <f t="shared" si="79"/>
        <v>0.12603773584905661</v>
      </c>
      <c r="EX16" s="137">
        <f t="shared" si="80"/>
        <v>1.9999999999999991</v>
      </c>
      <c r="EY16" s="27">
        <f t="shared" si="81"/>
        <v>7.5994318181818177E-2</v>
      </c>
      <c r="EZ16" s="27">
        <f t="shared" si="82"/>
        <v>8.3018867924528297E-2</v>
      </c>
      <c r="FA16" s="137">
        <f t="shared" si="83"/>
        <v>-0.70000000000000062</v>
      </c>
      <c r="FB16" s="27">
        <f t="shared" si="84"/>
        <v>0.73721590909090906</v>
      </c>
      <c r="FC16" s="27">
        <f t="shared" si="85"/>
        <v>0.74037735849056607</v>
      </c>
      <c r="FD16" s="137">
        <f t="shared" si="86"/>
        <v>-0.30000000000000027</v>
      </c>
      <c r="FF16" s="27">
        <f t="shared" si="87"/>
        <v>5.1816828543067038E-2</v>
      </c>
      <c r="FG16" s="27">
        <f t="shared" si="9"/>
        <v>5.246330782200663E-2</v>
      </c>
      <c r="FH16" s="137">
        <f t="shared" si="88"/>
        <v>0</v>
      </c>
      <c r="FI16" s="27">
        <f t="shared" si="10"/>
        <v>0.17821801640108959</v>
      </c>
      <c r="FJ16" s="27">
        <f t="shared" si="11"/>
        <v>0.16981717092085957</v>
      </c>
      <c r="FK16" s="137">
        <f t="shared" si="89"/>
        <v>0.79999999999999793</v>
      </c>
      <c r="FL16" s="27">
        <f t="shared" si="12"/>
        <v>6.998019984622561E-2</v>
      </c>
      <c r="FM16" s="27">
        <f t="shared" si="13"/>
        <v>7.0421823311744888E-2</v>
      </c>
      <c r="FN16" s="137">
        <f t="shared" si="90"/>
        <v>0</v>
      </c>
      <c r="FO16" s="27">
        <f t="shared" si="14"/>
        <v>0.69998495520961779</v>
      </c>
      <c r="FP16" s="27">
        <f t="shared" si="91"/>
        <v>0.70729769794538888</v>
      </c>
      <c r="FQ16" s="137">
        <f t="shared" si="92"/>
        <v>-0.70000000000000062</v>
      </c>
      <c r="FR16" s="27">
        <f t="shared" si="93"/>
        <v>4.8260962208565801E-2</v>
      </c>
      <c r="FS16" s="27">
        <f t="shared" si="94"/>
        <v>4.9503759206355462E-2</v>
      </c>
      <c r="FT16" s="137">
        <f t="shared" si="95"/>
        <v>-0.20000000000000018</v>
      </c>
      <c r="FU16" s="27">
        <f t="shared" si="96"/>
        <v>0.1712068897890299</v>
      </c>
      <c r="FV16" s="27">
        <f t="shared" si="97"/>
        <v>0.16607589114113555</v>
      </c>
      <c r="FW16" s="137">
        <f t="shared" si="98"/>
        <v>0.50000000000000044</v>
      </c>
      <c r="FX16" s="27">
        <f t="shared" si="99"/>
        <v>6.934419156395201E-2</v>
      </c>
      <c r="FY16" s="27">
        <f t="shared" si="100"/>
        <v>7.0594924618888555E-2</v>
      </c>
      <c r="FZ16" s="137">
        <f t="shared" si="101"/>
        <v>-0.19999999999999879</v>
      </c>
      <c r="GA16" s="27">
        <f t="shared" si="102"/>
        <v>0.71118795643845234</v>
      </c>
      <c r="GB16" s="27">
        <f t="shared" si="103"/>
        <v>0.71382542503362045</v>
      </c>
      <c r="GC16" s="137">
        <f t="shared" si="104"/>
        <v>-0.30000000000000027</v>
      </c>
      <c r="GD16" s="27">
        <f t="shared" si="105"/>
        <v>6.8259236787735308E-2</v>
      </c>
      <c r="GE16" s="27">
        <f t="shared" si="106"/>
        <v>7.1407282300928909E-2</v>
      </c>
      <c r="GF16" s="137">
        <f t="shared" si="107"/>
        <v>-0.29999999999999888</v>
      </c>
      <c r="GG16" s="27">
        <f t="shared" si="108"/>
        <v>0.21640870679023361</v>
      </c>
      <c r="GH16" s="27">
        <f t="shared" si="109"/>
        <v>0.21158909145099597</v>
      </c>
      <c r="GI16" s="137">
        <f t="shared" si="110"/>
        <v>0.40000000000000036</v>
      </c>
      <c r="GJ16" s="27">
        <f t="shared" si="111"/>
        <v>7.4738966812202837E-2</v>
      </c>
      <c r="GK16" s="27">
        <f t="shared" si="112"/>
        <v>7.841968440050999E-2</v>
      </c>
      <c r="GL16" s="137">
        <f t="shared" si="113"/>
        <v>-0.30000000000000027</v>
      </c>
      <c r="GM16" s="27">
        <f t="shared" si="114"/>
        <v>0.6405930896098283</v>
      </c>
      <c r="GN16" s="27">
        <f t="shared" si="115"/>
        <v>0.63858394184756506</v>
      </c>
      <c r="GO16" s="137">
        <f t="shared" si="116"/>
        <v>0.20000000000000018</v>
      </c>
      <c r="GP16" s="27">
        <f t="shared" si="117"/>
        <v>5.5485387843929736E-2</v>
      </c>
      <c r="GQ16" s="27">
        <f t="shared" si="118"/>
        <v>5.8989431490645373E-2</v>
      </c>
      <c r="GR16" s="137">
        <f t="shared" si="119"/>
        <v>-0.39999999999999969</v>
      </c>
      <c r="GS16" s="27">
        <f t="shared" si="120"/>
        <v>0.18613011036841287</v>
      </c>
      <c r="GT16" s="27">
        <f t="shared" si="121"/>
        <v>0.18026385115241175</v>
      </c>
      <c r="GU16" s="137">
        <f t="shared" si="122"/>
        <v>0.60000000000000053</v>
      </c>
      <c r="GV16" s="27">
        <f t="shared" si="123"/>
        <v>7.7287035597699366E-2</v>
      </c>
      <c r="GW16" s="27">
        <f t="shared" si="124"/>
        <v>7.9888839530150732E-2</v>
      </c>
      <c r="GX16" s="137">
        <f t="shared" si="125"/>
        <v>-0.30000000000000027</v>
      </c>
      <c r="GY16" s="27">
        <f t="shared" si="126"/>
        <v>0.68109746618995803</v>
      </c>
      <c r="GZ16" s="27">
        <f t="shared" si="127"/>
        <v>0.68085787782679219</v>
      </c>
      <c r="HA16" s="137">
        <f t="shared" si="128"/>
        <v>0</v>
      </c>
      <c r="HB16" s="108">
        <v>0</v>
      </c>
    </row>
    <row r="17" spans="2:210" ht="14.25" customHeight="1">
      <c r="B17" s="282">
        <v>3</v>
      </c>
      <c r="C17" s="295" t="s">
        <v>99</v>
      </c>
      <c r="D17" s="102" t="s">
        <v>138</v>
      </c>
      <c r="E17" s="201">
        <v>7</v>
      </c>
      <c r="F17" s="202">
        <v>1</v>
      </c>
      <c r="G17" s="174">
        <f t="shared" si="129"/>
        <v>0.14285714285714285</v>
      </c>
      <c r="H17" s="203">
        <v>0</v>
      </c>
      <c r="I17" s="174">
        <f t="shared" si="130"/>
        <v>0</v>
      </c>
      <c r="J17" s="203">
        <v>2</v>
      </c>
      <c r="K17" s="174">
        <f t="shared" si="131"/>
        <v>0.2857142857142857</v>
      </c>
      <c r="L17" s="201">
        <v>32</v>
      </c>
      <c r="M17" s="202">
        <v>1</v>
      </c>
      <c r="N17" s="174">
        <f t="shared" si="132"/>
        <v>3.125E-2</v>
      </c>
      <c r="O17" s="203">
        <v>5</v>
      </c>
      <c r="P17" s="174">
        <f t="shared" si="133"/>
        <v>0.15625</v>
      </c>
      <c r="Q17" s="203">
        <v>1</v>
      </c>
      <c r="R17" s="174">
        <f t="shared" si="134"/>
        <v>3.125E-2</v>
      </c>
      <c r="S17" s="201">
        <v>2258</v>
      </c>
      <c r="T17" s="202">
        <v>79</v>
      </c>
      <c r="U17" s="174">
        <f t="shared" si="135"/>
        <v>3.4986713906111605E-2</v>
      </c>
      <c r="V17" s="203">
        <v>377</v>
      </c>
      <c r="W17" s="174">
        <f t="shared" si="136"/>
        <v>0.16696191319751993</v>
      </c>
      <c r="X17" s="203">
        <v>161</v>
      </c>
      <c r="Y17" s="174">
        <f t="shared" si="137"/>
        <v>7.1302037201062887E-2</v>
      </c>
      <c r="Z17" s="201">
        <v>1757</v>
      </c>
      <c r="AA17" s="202">
        <v>41</v>
      </c>
      <c r="AB17" s="174">
        <f t="shared" si="138"/>
        <v>2.3335230506545249E-2</v>
      </c>
      <c r="AC17" s="203">
        <v>232</v>
      </c>
      <c r="AD17" s="174">
        <f t="shared" si="139"/>
        <v>0.13204325554923166</v>
      </c>
      <c r="AE17" s="203">
        <v>133</v>
      </c>
      <c r="AF17" s="174">
        <f t="shared" si="140"/>
        <v>7.5697211155378488E-2</v>
      </c>
      <c r="AG17" s="201">
        <v>1135</v>
      </c>
      <c r="AH17" s="202">
        <v>16</v>
      </c>
      <c r="AI17" s="174">
        <f t="shared" si="141"/>
        <v>1.4096916299559472E-2</v>
      </c>
      <c r="AJ17" s="203">
        <v>152</v>
      </c>
      <c r="AK17" s="174">
        <f t="shared" si="142"/>
        <v>0.13392070484581498</v>
      </c>
      <c r="AL17" s="203">
        <v>54</v>
      </c>
      <c r="AM17" s="174">
        <f t="shared" si="143"/>
        <v>4.7577092511013219E-2</v>
      </c>
      <c r="AN17" s="201">
        <v>649</v>
      </c>
      <c r="AO17" s="202">
        <v>10</v>
      </c>
      <c r="AP17" s="174">
        <f t="shared" si="144"/>
        <v>1.5408320493066256E-2</v>
      </c>
      <c r="AQ17" s="203">
        <v>63</v>
      </c>
      <c r="AR17" s="174">
        <f t="shared" si="145"/>
        <v>9.7072419106317406E-2</v>
      </c>
      <c r="AS17" s="203">
        <v>30</v>
      </c>
      <c r="AT17" s="174">
        <f t="shared" si="146"/>
        <v>4.6224961479198766E-2</v>
      </c>
      <c r="AU17" s="201">
        <v>192</v>
      </c>
      <c r="AV17" s="202">
        <v>0</v>
      </c>
      <c r="AW17" s="174">
        <f t="shared" si="147"/>
        <v>0</v>
      </c>
      <c r="AX17" s="203">
        <v>12</v>
      </c>
      <c r="AY17" s="174">
        <f t="shared" si="148"/>
        <v>6.25E-2</v>
      </c>
      <c r="AZ17" s="203">
        <v>5</v>
      </c>
      <c r="BA17" s="174">
        <f t="shared" si="149"/>
        <v>2.6041666666666668E-2</v>
      </c>
      <c r="BB17" s="201">
        <f t="shared" si="15"/>
        <v>6030</v>
      </c>
      <c r="BC17" s="176">
        <f t="shared" si="16"/>
        <v>148</v>
      </c>
      <c r="BD17" s="174">
        <f t="shared" si="150"/>
        <v>2.4543946932006632E-2</v>
      </c>
      <c r="BE17" s="176">
        <f t="shared" si="17"/>
        <v>841</v>
      </c>
      <c r="BF17" s="174">
        <f t="shared" si="151"/>
        <v>0.139469320066335</v>
      </c>
      <c r="BG17" s="176">
        <f t="shared" si="18"/>
        <v>386</v>
      </c>
      <c r="BH17" s="174">
        <f t="shared" si="152"/>
        <v>6.4013266998341631E-2</v>
      </c>
      <c r="BJ17" s="282">
        <v>3</v>
      </c>
      <c r="BK17" s="295" t="s">
        <v>99</v>
      </c>
      <c r="BL17" s="4" t="s">
        <v>138</v>
      </c>
      <c r="BM17" s="28">
        <v>5995</v>
      </c>
      <c r="BN17" s="28">
        <v>141</v>
      </c>
      <c r="BO17" s="63">
        <v>2.3519599666388658E-2</v>
      </c>
      <c r="BP17" s="28">
        <v>852</v>
      </c>
      <c r="BQ17" s="63">
        <v>0.14211843202668892</v>
      </c>
      <c r="BR17" s="28">
        <v>320</v>
      </c>
      <c r="BS17" s="63">
        <v>5.3377814845704752E-2</v>
      </c>
      <c r="BU17" s="131" t="s">
        <v>99</v>
      </c>
      <c r="BV17" s="4" t="s">
        <v>138</v>
      </c>
      <c r="BW17" s="27">
        <f t="shared" si="19"/>
        <v>0.77197346600331673</v>
      </c>
      <c r="BX17" s="27">
        <f t="shared" si="157"/>
        <v>0.78098415346121763</v>
      </c>
      <c r="BY17" s="105">
        <v>11</v>
      </c>
      <c r="BZ17" s="56" t="s">
        <v>53</v>
      </c>
      <c r="CA17" s="27">
        <f t="shared" si="153"/>
        <v>3.506823964839232E-2</v>
      </c>
      <c r="CB17" s="27">
        <f t="shared" si="20"/>
        <v>3.7555667783848307E-2</v>
      </c>
      <c r="CC17" s="27">
        <f t="shared" si="21"/>
        <v>0.1316678232708767</v>
      </c>
      <c r="CD17" s="27">
        <f t="shared" si="22"/>
        <v>0.12230843395620036</v>
      </c>
      <c r="CE17" s="27">
        <f t="shared" si="23"/>
        <v>6.6342817487855657E-2</v>
      </c>
      <c r="CF17" s="27">
        <f t="shared" si="24"/>
        <v>7.033653183967678E-2</v>
      </c>
      <c r="CG17" s="27">
        <f t="shared" si="154"/>
        <v>0.76692111959287534</v>
      </c>
      <c r="CH17" s="27">
        <f t="shared" si="25"/>
        <v>0.76979936642027458</v>
      </c>
      <c r="CI17" s="27">
        <f t="shared" si="155"/>
        <v>3.3759560229445505E-2</v>
      </c>
      <c r="CJ17" s="27">
        <f t="shared" si="26"/>
        <v>3.6812394907518614E-2</v>
      </c>
      <c r="CK17" s="27">
        <f t="shared" si="27"/>
        <v>0.13025812619502869</v>
      </c>
      <c r="CL17" s="27">
        <f t="shared" si="28"/>
        <v>0.1243694451116983</v>
      </c>
      <c r="CM17" s="27">
        <f t="shared" si="29"/>
        <v>6.6204588910133838E-2</v>
      </c>
      <c r="CN17" s="27">
        <f t="shared" si="30"/>
        <v>7.1883257266394426E-2</v>
      </c>
      <c r="CO17" s="27">
        <f t="shared" si="31"/>
        <v>0.76977772466539196</v>
      </c>
      <c r="CP17" s="27">
        <f t="shared" si="32"/>
        <v>0.76693490271438869</v>
      </c>
      <c r="CQ17" s="27">
        <f t="shared" si="33"/>
        <v>4.5382418279911137E-2</v>
      </c>
      <c r="CR17" s="27">
        <f t="shared" si="34"/>
        <v>5.0050050050050053E-2</v>
      </c>
      <c r="CS17" s="27">
        <f t="shared" si="35"/>
        <v>0.1539193906696287</v>
      </c>
      <c r="CT17" s="27">
        <f t="shared" si="36"/>
        <v>0.14347681014347682</v>
      </c>
      <c r="CU17" s="27">
        <f t="shared" si="37"/>
        <v>7.5214217708663919E-2</v>
      </c>
      <c r="CV17" s="27">
        <f t="shared" si="38"/>
        <v>7.7744411077744408E-2</v>
      </c>
      <c r="CW17" s="27">
        <f t="shared" si="39"/>
        <v>0.72548397334179626</v>
      </c>
      <c r="CX17" s="27">
        <f t="shared" si="40"/>
        <v>0.72872872872872874</v>
      </c>
      <c r="CY17" s="27">
        <f t="shared" si="41"/>
        <v>3.8034865293185421E-2</v>
      </c>
      <c r="CZ17" s="27">
        <f t="shared" si="42"/>
        <v>4.4277360066833749E-2</v>
      </c>
      <c r="DA17" s="27">
        <f t="shared" si="43"/>
        <v>0.13549920760697307</v>
      </c>
      <c r="DB17" s="27">
        <f t="shared" si="44"/>
        <v>0.12949039264828738</v>
      </c>
      <c r="DC17" s="27">
        <f t="shared" si="45"/>
        <v>6.5768621236133126E-2</v>
      </c>
      <c r="DD17" s="27">
        <f t="shared" si="46"/>
        <v>8.0200501253132828E-2</v>
      </c>
      <c r="DE17" s="27">
        <f t="shared" si="47"/>
        <v>0.76069730586370843</v>
      </c>
      <c r="DF17" s="27">
        <f t="shared" si="48"/>
        <v>0.74603174603174605</v>
      </c>
      <c r="DH17" s="56" t="s">
        <v>12</v>
      </c>
      <c r="DI17" s="27">
        <f t="shared" si="0"/>
        <v>5.4875737312165461E-2</v>
      </c>
      <c r="DJ17" s="27">
        <f t="shared" si="1"/>
        <v>5.1503276073049456E-2</v>
      </c>
      <c r="DK17" s="137">
        <f t="shared" si="156"/>
        <v>0.30000000000000027</v>
      </c>
      <c r="DL17" s="27">
        <f t="shared" si="2"/>
        <v>0.1907534610077484</v>
      </c>
      <c r="DM17" s="27">
        <f t="shared" si="3"/>
        <v>0.18613981009619107</v>
      </c>
      <c r="DN17" s="137">
        <f t="shared" si="49"/>
        <v>0.50000000000000044</v>
      </c>
      <c r="DO17" s="27">
        <f t="shared" si="4"/>
        <v>4.2608682466754616E-2</v>
      </c>
      <c r="DP17" s="27">
        <f t="shared" si="5"/>
        <v>4.3247262194271906E-2</v>
      </c>
      <c r="DQ17" s="137">
        <f t="shared" si="50"/>
        <v>0</v>
      </c>
      <c r="DR17" s="27">
        <f t="shared" si="6"/>
        <v>0.71176211921333155</v>
      </c>
      <c r="DS17" s="27">
        <f t="shared" si="7"/>
        <v>0.71910965163648755</v>
      </c>
      <c r="DT17" s="137">
        <f t="shared" si="51"/>
        <v>-0.70000000000000062</v>
      </c>
      <c r="DU17" s="27">
        <f t="shared" si="8"/>
        <v>5.2570200310985089E-2</v>
      </c>
      <c r="DV17" s="27">
        <f t="shared" si="52"/>
        <v>4.7455888865580498E-2</v>
      </c>
      <c r="DW17" s="137">
        <f t="shared" si="53"/>
        <v>0.59999999999999987</v>
      </c>
      <c r="DX17" s="27">
        <f t="shared" si="54"/>
        <v>0.17945669075276685</v>
      </c>
      <c r="DY17" s="27">
        <f t="shared" si="55"/>
        <v>0.17548889355056757</v>
      </c>
      <c r="DZ17" s="137">
        <f t="shared" si="56"/>
        <v>0.40000000000000036</v>
      </c>
      <c r="EA17" s="27">
        <f t="shared" si="57"/>
        <v>4.109119180462819E-2</v>
      </c>
      <c r="EB17" s="27">
        <f t="shared" si="58"/>
        <v>4.2421275901452116E-2</v>
      </c>
      <c r="EC17" s="137">
        <f t="shared" si="59"/>
        <v>-0.10000000000000009</v>
      </c>
      <c r="ED17" s="27">
        <f t="shared" si="60"/>
        <v>0.72688191713161987</v>
      </c>
      <c r="EE17" s="27">
        <f t="shared" si="61"/>
        <v>0.73463394168239982</v>
      </c>
      <c r="EF17" s="137">
        <f t="shared" si="62"/>
        <v>-0.80000000000000071</v>
      </c>
      <c r="EG17" s="27">
        <f t="shared" si="63"/>
        <v>6.2480396461953455E-2</v>
      </c>
      <c r="EH17" s="27">
        <f t="shared" si="64"/>
        <v>6.3543385021445062E-2</v>
      </c>
      <c r="EI17" s="137">
        <f t="shared" si="65"/>
        <v>-0.20000000000000018</v>
      </c>
      <c r="EJ17" s="27">
        <f t="shared" si="66"/>
        <v>0.22200614766953139</v>
      </c>
      <c r="EK17" s="27">
        <f t="shared" si="67"/>
        <v>0.22210491586935005</v>
      </c>
      <c r="EL17" s="137">
        <f t="shared" si="68"/>
        <v>0</v>
      </c>
      <c r="EM17" s="27">
        <f t="shared" si="69"/>
        <v>4.7048491311711939E-2</v>
      </c>
      <c r="EN17" s="27">
        <f t="shared" si="70"/>
        <v>4.7377103266248763E-2</v>
      </c>
      <c r="EO17" s="137">
        <f t="shared" si="71"/>
        <v>0</v>
      </c>
      <c r="EP17" s="27">
        <f t="shared" si="72"/>
        <v>0.66846496455680326</v>
      </c>
      <c r="EQ17" s="27">
        <f t="shared" si="73"/>
        <v>0.66697459584295615</v>
      </c>
      <c r="ER17" s="137">
        <f t="shared" si="74"/>
        <v>0.10000000000000009</v>
      </c>
      <c r="ES17" s="27">
        <f t="shared" si="75"/>
        <v>5.7605760576057603E-2</v>
      </c>
      <c r="ET17" s="27">
        <f t="shared" si="76"/>
        <v>6.2415978490493566E-2</v>
      </c>
      <c r="EU17" s="137">
        <f t="shared" si="77"/>
        <v>-0.39999999999999969</v>
      </c>
      <c r="EV17" s="27">
        <f t="shared" si="78"/>
        <v>0.21116111611161117</v>
      </c>
      <c r="EW17" s="27">
        <f t="shared" si="79"/>
        <v>0.21125408104474747</v>
      </c>
      <c r="EX17" s="137">
        <f t="shared" si="80"/>
        <v>0</v>
      </c>
      <c r="EY17" s="27">
        <f t="shared" si="81"/>
        <v>4.6444644464446447E-2</v>
      </c>
      <c r="EZ17" s="27">
        <f t="shared" si="82"/>
        <v>4.6475897829844438E-2</v>
      </c>
      <c r="FA17" s="137">
        <f t="shared" si="83"/>
        <v>0</v>
      </c>
      <c r="FB17" s="27">
        <f t="shared" si="84"/>
        <v>0.68478847884788474</v>
      </c>
      <c r="FC17" s="27">
        <f t="shared" si="85"/>
        <v>0.67985404263491456</v>
      </c>
      <c r="FD17" s="137">
        <f t="shared" si="86"/>
        <v>0.50000000000000044</v>
      </c>
      <c r="FF17" s="27">
        <f t="shared" si="87"/>
        <v>5.1816828543067038E-2</v>
      </c>
      <c r="FG17" s="27">
        <f t="shared" si="9"/>
        <v>5.246330782200663E-2</v>
      </c>
      <c r="FH17" s="137">
        <f t="shared" si="88"/>
        <v>0</v>
      </c>
      <c r="FI17" s="27">
        <f t="shared" si="10"/>
        <v>0.17821801640108959</v>
      </c>
      <c r="FJ17" s="27">
        <f t="shared" si="11"/>
        <v>0.16981717092085957</v>
      </c>
      <c r="FK17" s="137">
        <f t="shared" si="89"/>
        <v>0.79999999999999793</v>
      </c>
      <c r="FL17" s="27">
        <f t="shared" si="12"/>
        <v>6.998019984622561E-2</v>
      </c>
      <c r="FM17" s="27">
        <f t="shared" si="13"/>
        <v>7.0421823311744888E-2</v>
      </c>
      <c r="FN17" s="137">
        <f t="shared" si="90"/>
        <v>0</v>
      </c>
      <c r="FO17" s="27">
        <f t="shared" si="14"/>
        <v>0.69998495520961779</v>
      </c>
      <c r="FP17" s="27">
        <f t="shared" si="91"/>
        <v>0.70729769794538888</v>
      </c>
      <c r="FQ17" s="137">
        <f t="shared" si="92"/>
        <v>-0.70000000000000062</v>
      </c>
      <c r="FR17" s="27">
        <f t="shared" si="93"/>
        <v>4.8260962208565801E-2</v>
      </c>
      <c r="FS17" s="27">
        <f t="shared" si="94"/>
        <v>4.9503759206355462E-2</v>
      </c>
      <c r="FT17" s="137">
        <f t="shared" si="95"/>
        <v>-0.20000000000000018</v>
      </c>
      <c r="FU17" s="27">
        <f t="shared" si="96"/>
        <v>0.1712068897890299</v>
      </c>
      <c r="FV17" s="27">
        <f t="shared" si="97"/>
        <v>0.16607589114113555</v>
      </c>
      <c r="FW17" s="137">
        <f t="shared" si="98"/>
        <v>0.50000000000000044</v>
      </c>
      <c r="FX17" s="27">
        <f t="shared" si="99"/>
        <v>6.934419156395201E-2</v>
      </c>
      <c r="FY17" s="27">
        <f t="shared" si="100"/>
        <v>7.0594924618888555E-2</v>
      </c>
      <c r="FZ17" s="137">
        <f t="shared" si="101"/>
        <v>-0.19999999999999879</v>
      </c>
      <c r="GA17" s="27">
        <f t="shared" si="102"/>
        <v>0.71118795643845234</v>
      </c>
      <c r="GB17" s="27">
        <f t="shared" si="103"/>
        <v>0.71382542503362045</v>
      </c>
      <c r="GC17" s="137">
        <f t="shared" si="104"/>
        <v>-0.30000000000000027</v>
      </c>
      <c r="GD17" s="27">
        <f t="shared" si="105"/>
        <v>6.8259236787735308E-2</v>
      </c>
      <c r="GE17" s="27">
        <f t="shared" si="106"/>
        <v>7.1407282300928909E-2</v>
      </c>
      <c r="GF17" s="137">
        <f t="shared" si="107"/>
        <v>-0.29999999999999888</v>
      </c>
      <c r="GG17" s="27">
        <f t="shared" si="108"/>
        <v>0.21640870679023361</v>
      </c>
      <c r="GH17" s="27">
        <f t="shared" si="109"/>
        <v>0.21158909145099597</v>
      </c>
      <c r="GI17" s="137">
        <f t="shared" si="110"/>
        <v>0.40000000000000036</v>
      </c>
      <c r="GJ17" s="27">
        <f t="shared" si="111"/>
        <v>7.4738966812202837E-2</v>
      </c>
      <c r="GK17" s="27">
        <f t="shared" si="112"/>
        <v>7.841968440050999E-2</v>
      </c>
      <c r="GL17" s="137">
        <f t="shared" si="113"/>
        <v>-0.30000000000000027</v>
      </c>
      <c r="GM17" s="27">
        <f t="shared" si="114"/>
        <v>0.6405930896098283</v>
      </c>
      <c r="GN17" s="27">
        <f t="shared" si="115"/>
        <v>0.63858394184756506</v>
      </c>
      <c r="GO17" s="137">
        <f t="shared" si="116"/>
        <v>0.20000000000000018</v>
      </c>
      <c r="GP17" s="27">
        <f t="shared" si="117"/>
        <v>5.5485387843929736E-2</v>
      </c>
      <c r="GQ17" s="27">
        <f t="shared" si="118"/>
        <v>5.8989431490645373E-2</v>
      </c>
      <c r="GR17" s="137">
        <f t="shared" si="119"/>
        <v>-0.39999999999999969</v>
      </c>
      <c r="GS17" s="27">
        <f t="shared" si="120"/>
        <v>0.18613011036841287</v>
      </c>
      <c r="GT17" s="27">
        <f t="shared" si="121"/>
        <v>0.18026385115241175</v>
      </c>
      <c r="GU17" s="137">
        <f t="shared" si="122"/>
        <v>0.60000000000000053</v>
      </c>
      <c r="GV17" s="27">
        <f t="shared" si="123"/>
        <v>7.7287035597699366E-2</v>
      </c>
      <c r="GW17" s="27">
        <f t="shared" si="124"/>
        <v>7.9888839530150732E-2</v>
      </c>
      <c r="GX17" s="137">
        <f t="shared" si="125"/>
        <v>-0.30000000000000027</v>
      </c>
      <c r="GY17" s="27">
        <f t="shared" si="126"/>
        <v>0.68109746618995803</v>
      </c>
      <c r="GZ17" s="27">
        <f t="shared" si="127"/>
        <v>0.68085787782679219</v>
      </c>
      <c r="HA17" s="137">
        <f t="shared" si="128"/>
        <v>0</v>
      </c>
      <c r="HB17" s="108">
        <v>0</v>
      </c>
    </row>
    <row r="18" spans="2:210" ht="14.25" customHeight="1">
      <c r="B18" s="283"/>
      <c r="C18" s="296"/>
      <c r="D18" s="132" t="s">
        <v>274</v>
      </c>
      <c r="E18" s="204">
        <v>2</v>
      </c>
      <c r="F18" s="205">
        <v>0</v>
      </c>
      <c r="G18" s="207">
        <f t="shared" si="129"/>
        <v>0</v>
      </c>
      <c r="H18" s="206">
        <v>0</v>
      </c>
      <c r="I18" s="207">
        <f>IFERROR(H18/E18,"-")</f>
        <v>0</v>
      </c>
      <c r="J18" s="206">
        <v>1</v>
      </c>
      <c r="K18" s="207">
        <f>IFERROR(J18/E18,"-")</f>
        <v>0.5</v>
      </c>
      <c r="L18" s="204">
        <v>3</v>
      </c>
      <c r="M18" s="205">
        <v>0</v>
      </c>
      <c r="N18" s="207">
        <f>IFERROR(M18/L18,"-")</f>
        <v>0</v>
      </c>
      <c r="O18" s="206">
        <v>0</v>
      </c>
      <c r="P18" s="207">
        <f>IFERROR(O18/L18,"-")</f>
        <v>0</v>
      </c>
      <c r="Q18" s="206">
        <v>1</v>
      </c>
      <c r="R18" s="207">
        <f>IFERROR(Q18/L18,"-")</f>
        <v>0.33333333333333331</v>
      </c>
      <c r="S18" s="204">
        <v>599</v>
      </c>
      <c r="T18" s="205">
        <v>20</v>
      </c>
      <c r="U18" s="207">
        <f>IFERROR(T18/S18,"-")</f>
        <v>3.3388981636060099E-2</v>
      </c>
      <c r="V18" s="206">
        <v>103</v>
      </c>
      <c r="W18" s="207">
        <f>IFERROR(V18/S18,"-")</f>
        <v>0.17195325542570952</v>
      </c>
      <c r="X18" s="206">
        <v>35</v>
      </c>
      <c r="Y18" s="207">
        <f>IFERROR(X18/S18,"-")</f>
        <v>5.8430717863105178E-2</v>
      </c>
      <c r="Z18" s="204">
        <v>404</v>
      </c>
      <c r="AA18" s="205">
        <v>14</v>
      </c>
      <c r="AB18" s="207">
        <f>IFERROR(AA18/Z18,"-")</f>
        <v>3.4653465346534656E-2</v>
      </c>
      <c r="AC18" s="206">
        <v>54</v>
      </c>
      <c r="AD18" s="207">
        <f>IFERROR(AC18/Z18,"-")</f>
        <v>0.13366336633663367</v>
      </c>
      <c r="AE18" s="206">
        <v>30</v>
      </c>
      <c r="AF18" s="207">
        <f>IFERROR(AE18/Z18,"-")</f>
        <v>7.4257425742574254E-2</v>
      </c>
      <c r="AG18" s="204">
        <v>245</v>
      </c>
      <c r="AH18" s="205">
        <v>11</v>
      </c>
      <c r="AI18" s="207">
        <f>IFERROR(AH18/AG18,"-")</f>
        <v>4.4897959183673466E-2</v>
      </c>
      <c r="AJ18" s="206">
        <v>29</v>
      </c>
      <c r="AK18" s="207">
        <f>IFERROR(AJ18/AG18,"-")</f>
        <v>0.11836734693877551</v>
      </c>
      <c r="AL18" s="206">
        <v>16</v>
      </c>
      <c r="AM18" s="207">
        <f>IFERROR(AL18/AG18,"-")</f>
        <v>6.5306122448979598E-2</v>
      </c>
      <c r="AN18" s="204">
        <v>119</v>
      </c>
      <c r="AO18" s="205">
        <v>2</v>
      </c>
      <c r="AP18" s="207">
        <f>IFERROR(AO18/AN18,"-")</f>
        <v>1.680672268907563E-2</v>
      </c>
      <c r="AQ18" s="206">
        <v>10</v>
      </c>
      <c r="AR18" s="207">
        <f>IFERROR(AQ18/AN18,"-")</f>
        <v>8.4033613445378158E-2</v>
      </c>
      <c r="AS18" s="206">
        <v>5</v>
      </c>
      <c r="AT18" s="207">
        <f>IFERROR(AS18/AN18,"-")</f>
        <v>4.2016806722689079E-2</v>
      </c>
      <c r="AU18" s="204">
        <v>33</v>
      </c>
      <c r="AV18" s="205">
        <v>0</v>
      </c>
      <c r="AW18" s="207">
        <f>IFERROR(AV18/AU18,"-")</f>
        <v>0</v>
      </c>
      <c r="AX18" s="206">
        <v>3</v>
      </c>
      <c r="AY18" s="207">
        <f>IFERROR(AX18/AU18,"-")</f>
        <v>9.0909090909090912E-2</v>
      </c>
      <c r="AZ18" s="206">
        <v>0</v>
      </c>
      <c r="BA18" s="207">
        <f>IFERROR(AZ18/AU18,"-")</f>
        <v>0</v>
      </c>
      <c r="BB18" s="204">
        <f t="shared" si="15"/>
        <v>1405</v>
      </c>
      <c r="BC18" s="208">
        <f t="shared" si="16"/>
        <v>47</v>
      </c>
      <c r="BD18" s="207">
        <f>IFERROR(BC18/BB18,"-")</f>
        <v>3.3451957295373667E-2</v>
      </c>
      <c r="BE18" s="208">
        <f t="shared" si="17"/>
        <v>199</v>
      </c>
      <c r="BF18" s="207">
        <f>IFERROR(BE18/BB18,"-")</f>
        <v>0.14163701067615658</v>
      </c>
      <c r="BG18" s="208">
        <f t="shared" si="18"/>
        <v>88</v>
      </c>
      <c r="BH18" s="207">
        <f>IFERROR(BG18/BB18,"-")</f>
        <v>6.2633451957295375E-2</v>
      </c>
      <c r="BJ18" s="283"/>
      <c r="BK18" s="296"/>
      <c r="BL18" s="4" t="s">
        <v>273</v>
      </c>
      <c r="BM18" s="28">
        <v>1308</v>
      </c>
      <c r="BN18" s="28">
        <v>55</v>
      </c>
      <c r="BO18" s="63">
        <v>4.2048929663608563E-2</v>
      </c>
      <c r="BP18" s="28">
        <v>178</v>
      </c>
      <c r="BQ18" s="63">
        <v>0.13608562691131498</v>
      </c>
      <c r="BR18" s="28">
        <v>89</v>
      </c>
      <c r="BS18" s="63">
        <v>6.8042813455657492E-2</v>
      </c>
      <c r="BU18" s="132"/>
      <c r="BV18" s="4" t="s">
        <v>270</v>
      </c>
      <c r="BW18" s="27">
        <f t="shared" si="19"/>
        <v>0.76227758007117441</v>
      </c>
      <c r="BX18" s="27">
        <f t="shared" si="157"/>
        <v>0.75382262996941896</v>
      </c>
      <c r="BY18" s="105">
        <v>12</v>
      </c>
      <c r="BZ18" s="56" t="s">
        <v>105</v>
      </c>
      <c r="CA18" s="27">
        <f t="shared" si="153"/>
        <v>4.5036764705882353E-2</v>
      </c>
      <c r="CB18" s="27">
        <f t="shared" si="20"/>
        <v>4.2981746245841203E-2</v>
      </c>
      <c r="CC18" s="27">
        <f t="shared" si="21"/>
        <v>0.11727941176470588</v>
      </c>
      <c r="CD18" s="27">
        <f t="shared" si="22"/>
        <v>0.11150076431975542</v>
      </c>
      <c r="CE18" s="27">
        <f t="shared" si="23"/>
        <v>0.11773897058823529</v>
      </c>
      <c r="CF18" s="27">
        <f t="shared" si="24"/>
        <v>0.11563708299613344</v>
      </c>
      <c r="CG18" s="27">
        <f t="shared" si="154"/>
        <v>0.71994485294117649</v>
      </c>
      <c r="CH18" s="27">
        <f t="shared" si="25"/>
        <v>0.7298804064382699</v>
      </c>
      <c r="CI18" s="27">
        <f t="shared" si="155"/>
        <v>4.4860261484946623E-2</v>
      </c>
      <c r="CJ18" s="27">
        <f t="shared" si="26"/>
        <v>4.4774318126961136E-2</v>
      </c>
      <c r="CK18" s="27">
        <f t="shared" si="27"/>
        <v>0.11958738155211707</v>
      </c>
      <c r="CL18" s="27">
        <f t="shared" si="28"/>
        <v>0.11537533188510742</v>
      </c>
      <c r="CM18" s="27">
        <f t="shared" si="29"/>
        <v>0.11982727599856063</v>
      </c>
      <c r="CN18" s="27">
        <f t="shared" si="30"/>
        <v>0.12068549360366884</v>
      </c>
      <c r="CO18" s="27">
        <f t="shared" si="31"/>
        <v>0.7157250809643757</v>
      </c>
      <c r="CP18" s="27">
        <f t="shared" si="32"/>
        <v>0.71916485638426264</v>
      </c>
      <c r="CQ18" s="27">
        <f t="shared" si="33"/>
        <v>5.3315105946684892E-2</v>
      </c>
      <c r="CR18" s="27">
        <f t="shared" si="34"/>
        <v>5.1663128096249115E-2</v>
      </c>
      <c r="CS18" s="27">
        <f t="shared" si="35"/>
        <v>0.12235133287764867</v>
      </c>
      <c r="CT18" s="27">
        <f t="shared" si="36"/>
        <v>0.13375796178343949</v>
      </c>
      <c r="CU18" s="27">
        <f t="shared" si="37"/>
        <v>0.12235133287764867</v>
      </c>
      <c r="CV18" s="27">
        <f t="shared" si="38"/>
        <v>0.12880396319886767</v>
      </c>
      <c r="CW18" s="27">
        <f t="shared" si="39"/>
        <v>0.70198222829801782</v>
      </c>
      <c r="CX18" s="27">
        <f t="shared" si="40"/>
        <v>0.6857749469214437</v>
      </c>
      <c r="CY18" s="27">
        <f t="shared" si="41"/>
        <v>4.9286640726329441E-2</v>
      </c>
      <c r="CZ18" s="27">
        <f t="shared" si="42"/>
        <v>4.456094364351245E-2</v>
      </c>
      <c r="DA18" s="27">
        <f t="shared" si="43"/>
        <v>0.12191958495460441</v>
      </c>
      <c r="DB18" s="27">
        <f t="shared" si="44"/>
        <v>0.12057667103538663</v>
      </c>
      <c r="DC18" s="27">
        <f t="shared" si="45"/>
        <v>0.13229571984435798</v>
      </c>
      <c r="DD18" s="27">
        <f t="shared" si="46"/>
        <v>0.12581913499344691</v>
      </c>
      <c r="DE18" s="27">
        <f t="shared" si="47"/>
        <v>0.69649805447470814</v>
      </c>
      <c r="DF18" s="27">
        <f t="shared" si="48"/>
        <v>0.70904325032765403</v>
      </c>
      <c r="DH18" s="56" t="s">
        <v>8</v>
      </c>
      <c r="DI18" s="27">
        <f t="shared" si="0"/>
        <v>9.7899306421835239E-2</v>
      </c>
      <c r="DJ18" s="27">
        <f t="shared" si="1"/>
        <v>9.4084521333265683E-2</v>
      </c>
      <c r="DK18" s="137">
        <f t="shared" si="156"/>
        <v>0.40000000000000036</v>
      </c>
      <c r="DL18" s="27">
        <f t="shared" si="2"/>
        <v>0.1663090664138516</v>
      </c>
      <c r="DM18" s="27">
        <f t="shared" si="3"/>
        <v>0.16221906549642331</v>
      </c>
      <c r="DN18" s="137">
        <f t="shared" si="49"/>
        <v>0.40000000000000036</v>
      </c>
      <c r="DO18" s="27">
        <f t="shared" si="4"/>
        <v>0.13569682151589241</v>
      </c>
      <c r="DP18" s="27">
        <f t="shared" si="5"/>
        <v>0.13051088224849069</v>
      </c>
      <c r="DQ18" s="137">
        <f t="shared" si="50"/>
        <v>0.50000000000000044</v>
      </c>
      <c r="DR18" s="27">
        <f t="shared" si="6"/>
        <v>0.60009480564842077</v>
      </c>
      <c r="DS18" s="27">
        <f t="shared" si="7"/>
        <v>0.61318553092182027</v>
      </c>
      <c r="DT18" s="137">
        <f t="shared" si="51"/>
        <v>-1.3000000000000012</v>
      </c>
      <c r="DU18" s="27">
        <f t="shared" si="8"/>
        <v>9.1248330583706502E-2</v>
      </c>
      <c r="DV18" s="27">
        <f t="shared" si="52"/>
        <v>8.6772232885476641E-2</v>
      </c>
      <c r="DW18" s="137">
        <f t="shared" si="53"/>
        <v>0.40000000000000036</v>
      </c>
      <c r="DX18" s="27">
        <f t="shared" si="54"/>
        <v>0.15763217849006206</v>
      </c>
      <c r="DY18" s="27">
        <f t="shared" si="55"/>
        <v>0.1552703134996801</v>
      </c>
      <c r="DZ18" s="137">
        <f t="shared" si="56"/>
        <v>0.30000000000000027</v>
      </c>
      <c r="EA18" s="27">
        <f t="shared" si="57"/>
        <v>0.13457459344803205</v>
      </c>
      <c r="EB18" s="27">
        <f t="shared" si="58"/>
        <v>0.13099808061420345</v>
      </c>
      <c r="EC18" s="137">
        <f t="shared" si="59"/>
        <v>0.40000000000000036</v>
      </c>
      <c r="ED18" s="27">
        <f t="shared" si="60"/>
        <v>0.61654489747819941</v>
      </c>
      <c r="EE18" s="27">
        <f t="shared" si="61"/>
        <v>0.62695937300063975</v>
      </c>
      <c r="EF18" s="137">
        <f t="shared" si="62"/>
        <v>-1.0000000000000009</v>
      </c>
      <c r="EG18" s="27">
        <f t="shared" si="63"/>
        <v>0.11998814931858581</v>
      </c>
      <c r="EH18" s="27">
        <f t="shared" si="64"/>
        <v>0.1193123327156681</v>
      </c>
      <c r="EI18" s="137">
        <f t="shared" si="65"/>
        <v>0.10000000000000009</v>
      </c>
      <c r="EJ18" s="27">
        <f t="shared" si="66"/>
        <v>0.18970965830535255</v>
      </c>
      <c r="EK18" s="27">
        <f t="shared" si="67"/>
        <v>0.19343215976940498</v>
      </c>
      <c r="EL18" s="137">
        <f t="shared" si="68"/>
        <v>-0.30000000000000027</v>
      </c>
      <c r="EM18" s="27">
        <f t="shared" si="69"/>
        <v>0.14062808611495162</v>
      </c>
      <c r="EN18" s="27">
        <f t="shared" si="70"/>
        <v>0.13495985176034589</v>
      </c>
      <c r="EO18" s="137">
        <f t="shared" si="71"/>
        <v>0.59999999999999776</v>
      </c>
      <c r="EP18" s="27">
        <f t="shared" si="72"/>
        <v>0.54967410626111002</v>
      </c>
      <c r="EQ18" s="27">
        <f t="shared" si="73"/>
        <v>0.55229565575458106</v>
      </c>
      <c r="ER18" s="137">
        <f t="shared" si="74"/>
        <v>-0.20000000000000018</v>
      </c>
      <c r="ES18" s="27">
        <f t="shared" si="75"/>
        <v>9.587317564167086E-2</v>
      </c>
      <c r="ET18" s="27">
        <f t="shared" si="76"/>
        <v>0.10123523093447906</v>
      </c>
      <c r="EU18" s="137">
        <f t="shared" si="77"/>
        <v>-0.50000000000000044</v>
      </c>
      <c r="EV18" s="27">
        <f t="shared" si="78"/>
        <v>0.18243583291394061</v>
      </c>
      <c r="EW18" s="27">
        <f t="shared" si="79"/>
        <v>0.16702470461868957</v>
      </c>
      <c r="EX18" s="137">
        <f t="shared" si="80"/>
        <v>1.4999999999999987</v>
      </c>
      <c r="EY18" s="27">
        <f t="shared" si="81"/>
        <v>0.14267740312028182</v>
      </c>
      <c r="EZ18" s="27">
        <f t="shared" si="82"/>
        <v>0.1436627282491944</v>
      </c>
      <c r="FA18" s="137">
        <f t="shared" si="83"/>
        <v>-0.10000000000000009</v>
      </c>
      <c r="FB18" s="27">
        <f t="shared" si="84"/>
        <v>0.57901358832410665</v>
      </c>
      <c r="FC18" s="27">
        <f t="shared" si="85"/>
        <v>0.58807733619763691</v>
      </c>
      <c r="FD18" s="137">
        <f t="shared" si="86"/>
        <v>-0.9000000000000008</v>
      </c>
      <c r="FF18" s="27">
        <f t="shared" si="87"/>
        <v>5.1816828543067038E-2</v>
      </c>
      <c r="FG18" s="27">
        <f t="shared" si="9"/>
        <v>5.246330782200663E-2</v>
      </c>
      <c r="FH18" s="137">
        <f t="shared" si="88"/>
        <v>0</v>
      </c>
      <c r="FI18" s="27">
        <f t="shared" si="10"/>
        <v>0.17821801640108959</v>
      </c>
      <c r="FJ18" s="27">
        <f t="shared" si="11"/>
        <v>0.16981717092085957</v>
      </c>
      <c r="FK18" s="137">
        <f t="shared" si="89"/>
        <v>0.79999999999999793</v>
      </c>
      <c r="FL18" s="27">
        <f t="shared" si="12"/>
        <v>6.998019984622561E-2</v>
      </c>
      <c r="FM18" s="27">
        <f t="shared" si="13"/>
        <v>7.0421823311744888E-2</v>
      </c>
      <c r="FN18" s="137">
        <f t="shared" si="90"/>
        <v>0</v>
      </c>
      <c r="FO18" s="27">
        <f t="shared" si="14"/>
        <v>0.69998495520961779</v>
      </c>
      <c r="FP18" s="27">
        <f t="shared" si="91"/>
        <v>0.70729769794538888</v>
      </c>
      <c r="FQ18" s="137">
        <f t="shared" si="92"/>
        <v>-0.70000000000000062</v>
      </c>
      <c r="FR18" s="27">
        <f t="shared" si="93"/>
        <v>4.8260962208565801E-2</v>
      </c>
      <c r="FS18" s="27">
        <f t="shared" si="94"/>
        <v>4.9503759206355462E-2</v>
      </c>
      <c r="FT18" s="137">
        <f t="shared" si="95"/>
        <v>-0.20000000000000018</v>
      </c>
      <c r="FU18" s="27">
        <f t="shared" si="96"/>
        <v>0.1712068897890299</v>
      </c>
      <c r="FV18" s="27">
        <f t="shared" si="97"/>
        <v>0.16607589114113555</v>
      </c>
      <c r="FW18" s="137">
        <f t="shared" si="98"/>
        <v>0.50000000000000044</v>
      </c>
      <c r="FX18" s="27">
        <f t="shared" si="99"/>
        <v>6.934419156395201E-2</v>
      </c>
      <c r="FY18" s="27">
        <f t="shared" si="100"/>
        <v>7.0594924618888555E-2</v>
      </c>
      <c r="FZ18" s="137">
        <f t="shared" si="101"/>
        <v>-0.19999999999999879</v>
      </c>
      <c r="GA18" s="27">
        <f t="shared" si="102"/>
        <v>0.71118795643845234</v>
      </c>
      <c r="GB18" s="27">
        <f t="shared" si="103"/>
        <v>0.71382542503362045</v>
      </c>
      <c r="GC18" s="137">
        <f t="shared" si="104"/>
        <v>-0.30000000000000027</v>
      </c>
      <c r="GD18" s="27">
        <f t="shared" si="105"/>
        <v>6.8259236787735308E-2</v>
      </c>
      <c r="GE18" s="27">
        <f t="shared" si="106"/>
        <v>7.1407282300928909E-2</v>
      </c>
      <c r="GF18" s="137">
        <f t="shared" si="107"/>
        <v>-0.29999999999999888</v>
      </c>
      <c r="GG18" s="27">
        <f t="shared" si="108"/>
        <v>0.21640870679023361</v>
      </c>
      <c r="GH18" s="27">
        <f t="shared" si="109"/>
        <v>0.21158909145099597</v>
      </c>
      <c r="GI18" s="137">
        <f t="shared" si="110"/>
        <v>0.40000000000000036</v>
      </c>
      <c r="GJ18" s="27">
        <f t="shared" si="111"/>
        <v>7.4738966812202837E-2</v>
      </c>
      <c r="GK18" s="27">
        <f t="shared" si="112"/>
        <v>7.841968440050999E-2</v>
      </c>
      <c r="GL18" s="137">
        <f t="shared" si="113"/>
        <v>-0.30000000000000027</v>
      </c>
      <c r="GM18" s="27">
        <f t="shared" si="114"/>
        <v>0.6405930896098283</v>
      </c>
      <c r="GN18" s="27">
        <f t="shared" si="115"/>
        <v>0.63858394184756506</v>
      </c>
      <c r="GO18" s="137">
        <f t="shared" si="116"/>
        <v>0.20000000000000018</v>
      </c>
      <c r="GP18" s="27">
        <f t="shared" si="117"/>
        <v>5.5485387843929736E-2</v>
      </c>
      <c r="GQ18" s="27">
        <f t="shared" si="118"/>
        <v>5.8989431490645373E-2</v>
      </c>
      <c r="GR18" s="137">
        <f t="shared" si="119"/>
        <v>-0.39999999999999969</v>
      </c>
      <c r="GS18" s="27">
        <f t="shared" si="120"/>
        <v>0.18613011036841287</v>
      </c>
      <c r="GT18" s="27">
        <f t="shared" si="121"/>
        <v>0.18026385115241175</v>
      </c>
      <c r="GU18" s="137">
        <f t="shared" si="122"/>
        <v>0.60000000000000053</v>
      </c>
      <c r="GV18" s="27">
        <f t="shared" si="123"/>
        <v>7.7287035597699366E-2</v>
      </c>
      <c r="GW18" s="27">
        <f t="shared" si="124"/>
        <v>7.9888839530150732E-2</v>
      </c>
      <c r="GX18" s="137">
        <f t="shared" si="125"/>
        <v>-0.30000000000000027</v>
      </c>
      <c r="GY18" s="27">
        <f t="shared" si="126"/>
        <v>0.68109746618995803</v>
      </c>
      <c r="GZ18" s="27">
        <f t="shared" si="127"/>
        <v>0.68085787782679219</v>
      </c>
      <c r="HA18" s="137">
        <f t="shared" si="128"/>
        <v>0</v>
      </c>
      <c r="HB18" s="108">
        <v>0</v>
      </c>
    </row>
    <row r="19" spans="2:210" ht="14.25" customHeight="1">
      <c r="B19" s="283"/>
      <c r="C19" s="296"/>
      <c r="D19" s="124" t="s">
        <v>156</v>
      </c>
      <c r="E19" s="209">
        <v>2</v>
      </c>
      <c r="F19" s="210">
        <v>0</v>
      </c>
      <c r="G19" s="199">
        <f t="shared" si="129"/>
        <v>0</v>
      </c>
      <c r="H19" s="211">
        <v>0</v>
      </c>
      <c r="I19" s="199">
        <f t="shared" si="130"/>
        <v>0</v>
      </c>
      <c r="J19" s="211">
        <v>0</v>
      </c>
      <c r="K19" s="199">
        <f t="shared" si="131"/>
        <v>0</v>
      </c>
      <c r="L19" s="209">
        <v>1</v>
      </c>
      <c r="M19" s="210">
        <v>0</v>
      </c>
      <c r="N19" s="199">
        <f t="shared" si="132"/>
        <v>0</v>
      </c>
      <c r="O19" s="211">
        <v>0</v>
      </c>
      <c r="P19" s="199">
        <f t="shared" si="133"/>
        <v>0</v>
      </c>
      <c r="Q19" s="211">
        <v>0</v>
      </c>
      <c r="R19" s="199">
        <f t="shared" si="134"/>
        <v>0</v>
      </c>
      <c r="S19" s="209">
        <v>412</v>
      </c>
      <c r="T19" s="210">
        <v>12</v>
      </c>
      <c r="U19" s="199">
        <f t="shared" si="135"/>
        <v>2.9126213592233011E-2</v>
      </c>
      <c r="V19" s="211">
        <v>53</v>
      </c>
      <c r="W19" s="199">
        <f t="shared" si="136"/>
        <v>0.12864077669902912</v>
      </c>
      <c r="X19" s="211">
        <v>24</v>
      </c>
      <c r="Y19" s="199">
        <f>IFERROR(X19/S19,"-")</f>
        <v>5.8252427184466021E-2</v>
      </c>
      <c r="Z19" s="209">
        <v>194</v>
      </c>
      <c r="AA19" s="210">
        <v>6</v>
      </c>
      <c r="AB19" s="199">
        <f t="shared" si="138"/>
        <v>3.0927835051546393E-2</v>
      </c>
      <c r="AC19" s="211">
        <v>22</v>
      </c>
      <c r="AD19" s="199">
        <f t="shared" si="139"/>
        <v>0.1134020618556701</v>
      </c>
      <c r="AE19" s="211">
        <v>11</v>
      </c>
      <c r="AF19" s="199">
        <f t="shared" si="140"/>
        <v>5.6701030927835051E-2</v>
      </c>
      <c r="AG19" s="209">
        <v>83</v>
      </c>
      <c r="AH19" s="210">
        <v>1</v>
      </c>
      <c r="AI19" s="199">
        <f t="shared" si="141"/>
        <v>1.2048192771084338E-2</v>
      </c>
      <c r="AJ19" s="211">
        <v>8</v>
      </c>
      <c r="AK19" s="199">
        <f t="shared" si="142"/>
        <v>9.6385542168674704E-2</v>
      </c>
      <c r="AL19" s="211">
        <v>5</v>
      </c>
      <c r="AM19" s="199">
        <f t="shared" si="143"/>
        <v>6.0240963855421686E-2</v>
      </c>
      <c r="AN19" s="209">
        <v>45</v>
      </c>
      <c r="AO19" s="210">
        <v>0</v>
      </c>
      <c r="AP19" s="199">
        <f t="shared" si="144"/>
        <v>0</v>
      </c>
      <c r="AQ19" s="211">
        <v>5</v>
      </c>
      <c r="AR19" s="199">
        <f t="shared" si="145"/>
        <v>0.1111111111111111</v>
      </c>
      <c r="AS19" s="211">
        <v>1</v>
      </c>
      <c r="AT19" s="199">
        <f t="shared" si="146"/>
        <v>2.2222222222222223E-2</v>
      </c>
      <c r="AU19" s="209">
        <v>14</v>
      </c>
      <c r="AV19" s="210">
        <v>0</v>
      </c>
      <c r="AW19" s="199">
        <f t="shared" si="147"/>
        <v>0</v>
      </c>
      <c r="AX19" s="211">
        <v>2</v>
      </c>
      <c r="AY19" s="199">
        <f t="shared" si="148"/>
        <v>0.14285714285714285</v>
      </c>
      <c r="AZ19" s="211">
        <v>0</v>
      </c>
      <c r="BA19" s="199">
        <f t="shared" si="149"/>
        <v>0</v>
      </c>
      <c r="BB19" s="209">
        <f t="shared" si="15"/>
        <v>751</v>
      </c>
      <c r="BC19" s="212">
        <f t="shared" si="16"/>
        <v>19</v>
      </c>
      <c r="BD19" s="199">
        <f t="shared" si="150"/>
        <v>2.529960053262317E-2</v>
      </c>
      <c r="BE19" s="212">
        <f t="shared" si="17"/>
        <v>90</v>
      </c>
      <c r="BF19" s="199">
        <f t="shared" si="151"/>
        <v>0.11984021304926765</v>
      </c>
      <c r="BG19" s="212">
        <f t="shared" si="18"/>
        <v>41</v>
      </c>
      <c r="BH19" s="199">
        <f t="shared" si="152"/>
        <v>5.459387483355526E-2</v>
      </c>
      <c r="BJ19" s="283"/>
      <c r="BK19" s="296"/>
      <c r="BL19" s="4" t="s">
        <v>156</v>
      </c>
      <c r="BM19" s="28">
        <v>699</v>
      </c>
      <c r="BN19" s="28">
        <v>18</v>
      </c>
      <c r="BO19" s="63">
        <v>2.575107296137339E-2</v>
      </c>
      <c r="BP19" s="28">
        <v>72</v>
      </c>
      <c r="BQ19" s="63">
        <v>0.10300429184549356</v>
      </c>
      <c r="BR19" s="28">
        <v>35</v>
      </c>
      <c r="BS19" s="63">
        <v>5.007153075822604E-2</v>
      </c>
      <c r="BU19" s="132"/>
      <c r="BV19" s="4" t="s">
        <v>156</v>
      </c>
      <c r="BW19" s="27">
        <f t="shared" si="19"/>
        <v>0.80026631158455397</v>
      </c>
      <c r="BX19" s="27">
        <f t="shared" si="157"/>
        <v>0.82117310443490699</v>
      </c>
      <c r="BY19" s="105">
        <v>13</v>
      </c>
      <c r="BZ19" s="56" t="s">
        <v>106</v>
      </c>
      <c r="CA19" s="27">
        <f t="shared" si="153"/>
        <v>2.2150514110697878E-2</v>
      </c>
      <c r="CB19" s="27">
        <f t="shared" si="20"/>
        <v>2.3090870307167236E-2</v>
      </c>
      <c r="CC19" s="27">
        <f t="shared" si="21"/>
        <v>0.12322248960840079</v>
      </c>
      <c r="CD19" s="27">
        <f t="shared" si="22"/>
        <v>0.10948165529010238</v>
      </c>
      <c r="CE19" s="27">
        <f t="shared" si="23"/>
        <v>6.9240866331218551E-2</v>
      </c>
      <c r="CF19" s="27">
        <f t="shared" si="24"/>
        <v>6.9805887372013653E-2</v>
      </c>
      <c r="CG19" s="27">
        <f t="shared" si="154"/>
        <v>0.78538612994968282</v>
      </c>
      <c r="CH19" s="27">
        <f t="shared" si="25"/>
        <v>0.79762158703071673</v>
      </c>
      <c r="CI19" s="27">
        <f t="shared" si="155"/>
        <v>2.1794871794871794E-2</v>
      </c>
      <c r="CJ19" s="27">
        <f t="shared" si="26"/>
        <v>2.2725749145270497E-2</v>
      </c>
      <c r="CK19" s="27">
        <f t="shared" si="27"/>
        <v>0.12462887989203779</v>
      </c>
      <c r="CL19" s="27">
        <f t="shared" si="28"/>
        <v>0.11336059529395991</v>
      </c>
      <c r="CM19" s="27">
        <f t="shared" si="29"/>
        <v>6.9703103913630229E-2</v>
      </c>
      <c r="CN19" s="27">
        <f t="shared" si="30"/>
        <v>7.1395052624522351E-2</v>
      </c>
      <c r="CO19" s="27">
        <f t="shared" si="31"/>
        <v>0.78387314439946021</v>
      </c>
      <c r="CP19" s="27">
        <f t="shared" si="32"/>
        <v>0.79251860293624721</v>
      </c>
      <c r="CQ19" s="27">
        <f t="shared" si="33"/>
        <v>3.3441208198489752E-2</v>
      </c>
      <c r="CR19" s="27">
        <f t="shared" si="34"/>
        <v>3.2905744562186277E-2</v>
      </c>
      <c r="CS19" s="27">
        <f t="shared" si="35"/>
        <v>0.13484358144552319</v>
      </c>
      <c r="CT19" s="27">
        <f t="shared" si="36"/>
        <v>0.12325711098717233</v>
      </c>
      <c r="CU19" s="27">
        <f t="shared" si="37"/>
        <v>6.8500539374325778E-2</v>
      </c>
      <c r="CV19" s="27">
        <f t="shared" si="38"/>
        <v>7.7523703290574453E-2</v>
      </c>
      <c r="CW19" s="27">
        <f t="shared" si="39"/>
        <v>0.76321467098166129</v>
      </c>
      <c r="CX19" s="27">
        <f t="shared" si="40"/>
        <v>0.76631344116006694</v>
      </c>
      <c r="CY19" s="27">
        <f t="shared" si="41"/>
        <v>1.5530629853321829E-2</v>
      </c>
      <c r="CZ19" s="27">
        <f t="shared" si="42"/>
        <v>3.1616982836495035E-2</v>
      </c>
      <c r="DA19" s="27">
        <f t="shared" si="43"/>
        <v>0.12855910267471959</v>
      </c>
      <c r="DB19" s="27">
        <f t="shared" si="44"/>
        <v>0.12104787714543812</v>
      </c>
      <c r="DC19" s="27">
        <f t="shared" si="45"/>
        <v>8.7144089732528046E-2</v>
      </c>
      <c r="DD19" s="27">
        <f t="shared" si="46"/>
        <v>9.0334236675700091E-2</v>
      </c>
      <c r="DE19" s="27">
        <f t="shared" si="47"/>
        <v>0.76876617773943057</v>
      </c>
      <c r="DF19" s="27">
        <f t="shared" si="48"/>
        <v>0.7570009033423668</v>
      </c>
      <c r="DH19" s="56" t="s">
        <v>18</v>
      </c>
      <c r="DI19" s="27">
        <f t="shared" si="0"/>
        <v>8.011421289850626E-2</v>
      </c>
      <c r="DJ19" s="27">
        <f t="shared" si="1"/>
        <v>7.9778812297658153E-2</v>
      </c>
      <c r="DK19" s="137">
        <f t="shared" si="156"/>
        <v>0</v>
      </c>
      <c r="DL19" s="27">
        <f t="shared" si="2"/>
        <v>0.19758359487457819</v>
      </c>
      <c r="DM19" s="27">
        <f t="shared" si="3"/>
        <v>0.18165276366472102</v>
      </c>
      <c r="DN19" s="137">
        <f t="shared" si="49"/>
        <v>1.6000000000000014</v>
      </c>
      <c r="DO19" s="27">
        <f t="shared" si="4"/>
        <v>9.7482124737475515E-2</v>
      </c>
      <c r="DP19" s="27">
        <f t="shared" si="5"/>
        <v>0.10383533804381218</v>
      </c>
      <c r="DQ19" s="137">
        <f t="shared" si="50"/>
        <v>-0.69999999999999929</v>
      </c>
      <c r="DR19" s="27">
        <f t="shared" si="6"/>
        <v>0.62482006748944008</v>
      </c>
      <c r="DS19" s="27">
        <f t="shared" si="7"/>
        <v>0.63473308599380862</v>
      </c>
      <c r="DT19" s="137">
        <f t="shared" si="51"/>
        <v>-1.0000000000000009</v>
      </c>
      <c r="DU19" s="27">
        <f t="shared" si="8"/>
        <v>7.798239107298352E-2</v>
      </c>
      <c r="DV19" s="27">
        <f t="shared" si="52"/>
        <v>7.7499354172048562E-2</v>
      </c>
      <c r="DW19" s="137">
        <f t="shared" si="53"/>
        <v>0.10000000000000009</v>
      </c>
      <c r="DX19" s="27">
        <f t="shared" si="54"/>
        <v>0.19547199019576225</v>
      </c>
      <c r="DY19" s="27">
        <f t="shared" si="55"/>
        <v>0.1831890984241798</v>
      </c>
      <c r="DZ19" s="137">
        <f t="shared" si="56"/>
        <v>1.2000000000000011</v>
      </c>
      <c r="EA19" s="27">
        <f t="shared" si="57"/>
        <v>9.6881349372722289E-2</v>
      </c>
      <c r="EB19" s="27">
        <f t="shared" si="58"/>
        <v>0.10365538620511495</v>
      </c>
      <c r="EC19" s="137">
        <f t="shared" si="59"/>
        <v>-0.69999999999999929</v>
      </c>
      <c r="ED19" s="27">
        <f t="shared" si="60"/>
        <v>0.62966426935853193</v>
      </c>
      <c r="EE19" s="27">
        <f t="shared" si="61"/>
        <v>0.63565616119865664</v>
      </c>
      <c r="EF19" s="137">
        <f t="shared" si="62"/>
        <v>-0.60000000000000053</v>
      </c>
      <c r="EG19" s="27">
        <f t="shared" si="63"/>
        <v>9.1788097507830582E-2</v>
      </c>
      <c r="EH19" s="27">
        <f t="shared" si="64"/>
        <v>9.880239520958084E-2</v>
      </c>
      <c r="EI19" s="137">
        <f t="shared" si="65"/>
        <v>-0.70000000000000062</v>
      </c>
      <c r="EJ19" s="27">
        <f t="shared" si="66"/>
        <v>0.23273866267193244</v>
      </c>
      <c r="EK19" s="27">
        <f t="shared" si="67"/>
        <v>0.20872540633019676</v>
      </c>
      <c r="EL19" s="137">
        <f t="shared" si="68"/>
        <v>2.4000000000000021</v>
      </c>
      <c r="EM19" s="27">
        <f t="shared" si="69"/>
        <v>0.10159335421489854</v>
      </c>
      <c r="EN19" s="27">
        <f t="shared" si="70"/>
        <v>0.11277445109780439</v>
      </c>
      <c r="EO19" s="137">
        <f t="shared" si="71"/>
        <v>-1.100000000000001</v>
      </c>
      <c r="EP19" s="27">
        <f t="shared" si="72"/>
        <v>0.57387988560533842</v>
      </c>
      <c r="EQ19" s="27">
        <f t="shared" si="73"/>
        <v>0.57969774736241797</v>
      </c>
      <c r="ER19" s="137">
        <f t="shared" si="74"/>
        <v>-0.60000000000000053</v>
      </c>
      <c r="ES19" s="27">
        <f t="shared" si="75"/>
        <v>8.8829471182412356E-2</v>
      </c>
      <c r="ET19" s="27">
        <f t="shared" si="76"/>
        <v>8.6562500000000001E-2</v>
      </c>
      <c r="EU19" s="137">
        <f t="shared" si="77"/>
        <v>0.20000000000000018</v>
      </c>
      <c r="EV19" s="27">
        <f t="shared" si="78"/>
        <v>0.17468805704099821</v>
      </c>
      <c r="EW19" s="27">
        <f t="shared" si="79"/>
        <v>0.16562499999999999</v>
      </c>
      <c r="EX19" s="137">
        <f t="shared" si="80"/>
        <v>0.89999999999999802</v>
      </c>
      <c r="EY19" s="27">
        <f t="shared" si="81"/>
        <v>0.11021984551396316</v>
      </c>
      <c r="EZ19" s="27">
        <f t="shared" si="82"/>
        <v>0.11749999999999999</v>
      </c>
      <c r="FA19" s="137">
        <f t="shared" si="83"/>
        <v>-0.79999999999999938</v>
      </c>
      <c r="FB19" s="27">
        <f t="shared" si="84"/>
        <v>0.6262626262626263</v>
      </c>
      <c r="FC19" s="27">
        <f t="shared" si="85"/>
        <v>0.63031250000000005</v>
      </c>
      <c r="FD19" s="137">
        <f t="shared" si="86"/>
        <v>-0.40000000000000036</v>
      </c>
      <c r="FF19" s="27">
        <f t="shared" si="87"/>
        <v>5.1816828543067038E-2</v>
      </c>
      <c r="FG19" s="27">
        <f t="shared" si="9"/>
        <v>5.246330782200663E-2</v>
      </c>
      <c r="FH19" s="137">
        <f t="shared" si="88"/>
        <v>0</v>
      </c>
      <c r="FI19" s="27">
        <f t="shared" si="10"/>
        <v>0.17821801640108959</v>
      </c>
      <c r="FJ19" s="27">
        <f t="shared" si="11"/>
        <v>0.16981717092085957</v>
      </c>
      <c r="FK19" s="137">
        <f t="shared" si="89"/>
        <v>0.79999999999999793</v>
      </c>
      <c r="FL19" s="27">
        <f t="shared" si="12"/>
        <v>6.998019984622561E-2</v>
      </c>
      <c r="FM19" s="27">
        <f t="shared" si="13"/>
        <v>7.0421823311744888E-2</v>
      </c>
      <c r="FN19" s="137">
        <f t="shared" si="90"/>
        <v>0</v>
      </c>
      <c r="FO19" s="27">
        <f t="shared" si="14"/>
        <v>0.69998495520961779</v>
      </c>
      <c r="FP19" s="27">
        <f t="shared" si="91"/>
        <v>0.70729769794538888</v>
      </c>
      <c r="FQ19" s="137">
        <f t="shared" si="92"/>
        <v>-0.70000000000000062</v>
      </c>
      <c r="FR19" s="27">
        <f t="shared" si="93"/>
        <v>4.8260962208565801E-2</v>
      </c>
      <c r="FS19" s="27">
        <f t="shared" si="94"/>
        <v>4.9503759206355462E-2</v>
      </c>
      <c r="FT19" s="137">
        <f t="shared" si="95"/>
        <v>-0.20000000000000018</v>
      </c>
      <c r="FU19" s="27">
        <f t="shared" si="96"/>
        <v>0.1712068897890299</v>
      </c>
      <c r="FV19" s="27">
        <f t="shared" si="97"/>
        <v>0.16607589114113555</v>
      </c>
      <c r="FW19" s="137">
        <f t="shared" si="98"/>
        <v>0.50000000000000044</v>
      </c>
      <c r="FX19" s="27">
        <f t="shared" si="99"/>
        <v>6.934419156395201E-2</v>
      </c>
      <c r="FY19" s="27">
        <f t="shared" si="100"/>
        <v>7.0594924618888555E-2</v>
      </c>
      <c r="FZ19" s="137">
        <f t="shared" si="101"/>
        <v>-0.19999999999999879</v>
      </c>
      <c r="GA19" s="27">
        <f t="shared" si="102"/>
        <v>0.71118795643845234</v>
      </c>
      <c r="GB19" s="27">
        <f t="shared" si="103"/>
        <v>0.71382542503362045</v>
      </c>
      <c r="GC19" s="137">
        <f t="shared" si="104"/>
        <v>-0.30000000000000027</v>
      </c>
      <c r="GD19" s="27">
        <f t="shared" si="105"/>
        <v>6.8259236787735308E-2</v>
      </c>
      <c r="GE19" s="27">
        <f t="shared" si="106"/>
        <v>7.1407282300928909E-2</v>
      </c>
      <c r="GF19" s="137">
        <f t="shared" si="107"/>
        <v>-0.29999999999999888</v>
      </c>
      <c r="GG19" s="27">
        <f t="shared" si="108"/>
        <v>0.21640870679023361</v>
      </c>
      <c r="GH19" s="27">
        <f t="shared" si="109"/>
        <v>0.21158909145099597</v>
      </c>
      <c r="GI19" s="137">
        <f t="shared" si="110"/>
        <v>0.40000000000000036</v>
      </c>
      <c r="GJ19" s="27">
        <f t="shared" si="111"/>
        <v>7.4738966812202837E-2</v>
      </c>
      <c r="GK19" s="27">
        <f t="shared" si="112"/>
        <v>7.841968440050999E-2</v>
      </c>
      <c r="GL19" s="137">
        <f t="shared" si="113"/>
        <v>-0.30000000000000027</v>
      </c>
      <c r="GM19" s="27">
        <f t="shared" si="114"/>
        <v>0.6405930896098283</v>
      </c>
      <c r="GN19" s="27">
        <f t="shared" si="115"/>
        <v>0.63858394184756506</v>
      </c>
      <c r="GO19" s="137">
        <f t="shared" si="116"/>
        <v>0.20000000000000018</v>
      </c>
      <c r="GP19" s="27">
        <f t="shared" si="117"/>
        <v>5.5485387843929736E-2</v>
      </c>
      <c r="GQ19" s="27">
        <f t="shared" si="118"/>
        <v>5.8989431490645373E-2</v>
      </c>
      <c r="GR19" s="137">
        <f t="shared" si="119"/>
        <v>-0.39999999999999969</v>
      </c>
      <c r="GS19" s="27">
        <f t="shared" si="120"/>
        <v>0.18613011036841287</v>
      </c>
      <c r="GT19" s="27">
        <f t="shared" si="121"/>
        <v>0.18026385115241175</v>
      </c>
      <c r="GU19" s="137">
        <f t="shared" si="122"/>
        <v>0.60000000000000053</v>
      </c>
      <c r="GV19" s="27">
        <f t="shared" si="123"/>
        <v>7.7287035597699366E-2</v>
      </c>
      <c r="GW19" s="27">
        <f t="shared" si="124"/>
        <v>7.9888839530150732E-2</v>
      </c>
      <c r="GX19" s="137">
        <f t="shared" si="125"/>
        <v>-0.30000000000000027</v>
      </c>
      <c r="GY19" s="27">
        <f t="shared" si="126"/>
        <v>0.68109746618995803</v>
      </c>
      <c r="GZ19" s="27">
        <f t="shared" si="127"/>
        <v>0.68085787782679219</v>
      </c>
      <c r="HA19" s="137">
        <f t="shared" si="128"/>
        <v>0</v>
      </c>
      <c r="HB19" s="108">
        <v>0</v>
      </c>
    </row>
    <row r="20" spans="2:210" ht="14.25" customHeight="1">
      <c r="B20" s="283"/>
      <c r="C20" s="296"/>
      <c r="D20" s="103" t="s">
        <v>200</v>
      </c>
      <c r="E20" s="209">
        <v>0</v>
      </c>
      <c r="F20" s="210">
        <v>0</v>
      </c>
      <c r="G20" s="199" t="str">
        <f>IFERROR(F20/E20,"-")</f>
        <v>-</v>
      </c>
      <c r="H20" s="211">
        <v>0</v>
      </c>
      <c r="I20" s="199" t="str">
        <f>IFERROR(H20/E20,"-")</f>
        <v>-</v>
      </c>
      <c r="J20" s="211">
        <v>0</v>
      </c>
      <c r="K20" s="199" t="str">
        <f>IFERROR(J20/E20,"-")</f>
        <v>-</v>
      </c>
      <c r="L20" s="209">
        <v>1</v>
      </c>
      <c r="M20" s="210">
        <v>0</v>
      </c>
      <c r="N20" s="199">
        <f>IFERROR(M20/L20,"-")</f>
        <v>0</v>
      </c>
      <c r="O20" s="211">
        <v>0</v>
      </c>
      <c r="P20" s="199">
        <f>IFERROR(O20/L20,"-")</f>
        <v>0</v>
      </c>
      <c r="Q20" s="211">
        <v>0</v>
      </c>
      <c r="R20" s="199">
        <f>IFERROR(Q20/L20,"-")</f>
        <v>0</v>
      </c>
      <c r="S20" s="209">
        <v>16</v>
      </c>
      <c r="T20" s="210">
        <v>0</v>
      </c>
      <c r="U20" s="199">
        <f>IFERROR(T20/S20,"-")</f>
        <v>0</v>
      </c>
      <c r="V20" s="211">
        <v>0</v>
      </c>
      <c r="W20" s="199">
        <f>IFERROR(V20/S20,"-")</f>
        <v>0</v>
      </c>
      <c r="X20" s="211">
        <v>0</v>
      </c>
      <c r="Y20" s="199">
        <f>IFERROR(X20/S20,"-")</f>
        <v>0</v>
      </c>
      <c r="Z20" s="209">
        <v>53</v>
      </c>
      <c r="AA20" s="210">
        <v>0</v>
      </c>
      <c r="AB20" s="199">
        <f>IFERROR(AA20/Z20,"-")</f>
        <v>0</v>
      </c>
      <c r="AC20" s="211">
        <v>1</v>
      </c>
      <c r="AD20" s="199">
        <f>IFERROR(AC20/Z20,"-")</f>
        <v>1.8867924528301886E-2</v>
      </c>
      <c r="AE20" s="211">
        <v>0</v>
      </c>
      <c r="AF20" s="199">
        <f>IFERROR(AE20/Z20,"-")</f>
        <v>0</v>
      </c>
      <c r="AG20" s="209">
        <v>36</v>
      </c>
      <c r="AH20" s="210">
        <v>0</v>
      </c>
      <c r="AI20" s="199">
        <f>IFERROR(AH20/AG20,"-")</f>
        <v>0</v>
      </c>
      <c r="AJ20" s="211">
        <v>1</v>
      </c>
      <c r="AK20" s="199">
        <f>IFERROR(AJ20/AG20,"-")</f>
        <v>2.7777777777777776E-2</v>
      </c>
      <c r="AL20" s="211">
        <v>1</v>
      </c>
      <c r="AM20" s="199">
        <f>IFERROR(AL20/AG20,"-")</f>
        <v>2.7777777777777776E-2</v>
      </c>
      <c r="AN20" s="209">
        <v>49</v>
      </c>
      <c r="AO20" s="210">
        <v>0</v>
      </c>
      <c r="AP20" s="199">
        <f>IFERROR(AO20/AN20,"-")</f>
        <v>0</v>
      </c>
      <c r="AQ20" s="211">
        <v>1</v>
      </c>
      <c r="AR20" s="199">
        <f>IFERROR(AQ20/AN20,"-")</f>
        <v>2.0408163265306121E-2</v>
      </c>
      <c r="AS20" s="211">
        <v>0</v>
      </c>
      <c r="AT20" s="199">
        <f>IFERROR(AS20/AN20,"-")</f>
        <v>0</v>
      </c>
      <c r="AU20" s="209">
        <v>33</v>
      </c>
      <c r="AV20" s="210">
        <v>0</v>
      </c>
      <c r="AW20" s="199">
        <f>IFERROR(AV20/AU20,"-")</f>
        <v>0</v>
      </c>
      <c r="AX20" s="211">
        <v>0</v>
      </c>
      <c r="AY20" s="199">
        <f>IFERROR(AX20/AU20,"-")</f>
        <v>0</v>
      </c>
      <c r="AZ20" s="211">
        <v>0</v>
      </c>
      <c r="BA20" s="199">
        <f>IFERROR(AZ20/AU20,"-")</f>
        <v>0</v>
      </c>
      <c r="BB20" s="209">
        <f t="shared" si="15"/>
        <v>188</v>
      </c>
      <c r="BC20" s="212">
        <f t="shared" si="16"/>
        <v>0</v>
      </c>
      <c r="BD20" s="199">
        <f>IFERROR(BC20/BB20,"-")</f>
        <v>0</v>
      </c>
      <c r="BE20" s="212">
        <f t="shared" si="17"/>
        <v>3</v>
      </c>
      <c r="BF20" s="199">
        <f>IFERROR(BE20/BB20,"-")</f>
        <v>1.5957446808510637E-2</v>
      </c>
      <c r="BG20" s="212">
        <f t="shared" si="18"/>
        <v>1</v>
      </c>
      <c r="BH20" s="199">
        <f>IFERROR(BG20/BB20,"-")</f>
        <v>5.3191489361702126E-3</v>
      </c>
      <c r="BJ20" s="283"/>
      <c r="BK20" s="296"/>
      <c r="BL20" s="4" t="s">
        <v>199</v>
      </c>
      <c r="BM20" s="28">
        <v>411</v>
      </c>
      <c r="BN20" s="28">
        <v>0</v>
      </c>
      <c r="BO20" s="63">
        <v>0</v>
      </c>
      <c r="BP20" s="28">
        <v>3</v>
      </c>
      <c r="BQ20" s="63">
        <v>7.2992700729927005E-3</v>
      </c>
      <c r="BR20" s="28">
        <v>3</v>
      </c>
      <c r="BS20" s="63">
        <v>7.2992700729927005E-3</v>
      </c>
      <c r="BU20" s="132"/>
      <c r="BV20" s="4" t="s">
        <v>199</v>
      </c>
      <c r="BW20" s="27">
        <f t="shared" si="19"/>
        <v>0.97872340425531912</v>
      </c>
      <c r="BX20" s="27">
        <f t="shared" si="157"/>
        <v>0.98540145985401462</v>
      </c>
      <c r="BY20" s="105">
        <v>14</v>
      </c>
      <c r="BZ20" s="56" t="s">
        <v>107</v>
      </c>
      <c r="CA20" s="27">
        <f t="shared" si="153"/>
        <v>3.6124451868866155E-2</v>
      </c>
      <c r="CB20" s="27">
        <f t="shared" si="20"/>
        <v>3.7180008126777735E-2</v>
      </c>
      <c r="CC20" s="27">
        <f t="shared" si="21"/>
        <v>0.1256351360757291</v>
      </c>
      <c r="CD20" s="27">
        <f t="shared" si="22"/>
        <v>0.11485845862115671</v>
      </c>
      <c r="CE20" s="27">
        <f t="shared" si="23"/>
        <v>7.9000487227674526E-2</v>
      </c>
      <c r="CF20" s="27">
        <f t="shared" si="24"/>
        <v>7.8152512528782345E-2</v>
      </c>
      <c r="CG20" s="27">
        <f t="shared" si="154"/>
        <v>0.75923992482773017</v>
      </c>
      <c r="CH20" s="27">
        <f t="shared" si="25"/>
        <v>0.76980902072328317</v>
      </c>
      <c r="CI20" s="27">
        <f t="shared" si="155"/>
        <v>3.4524700598802395E-2</v>
      </c>
      <c r="CJ20" s="27">
        <f t="shared" si="26"/>
        <v>3.6021853875358827E-2</v>
      </c>
      <c r="CK20" s="27">
        <f t="shared" si="27"/>
        <v>0.12153817365269461</v>
      </c>
      <c r="CL20" s="27">
        <f t="shared" si="28"/>
        <v>0.115658857301602</v>
      </c>
      <c r="CM20" s="27">
        <f t="shared" si="29"/>
        <v>7.859281437125748E-2</v>
      </c>
      <c r="CN20" s="27">
        <f t="shared" si="30"/>
        <v>8.1581627928511896E-2</v>
      </c>
      <c r="CO20" s="27">
        <f t="shared" si="31"/>
        <v>0.76534431137724546</v>
      </c>
      <c r="CP20" s="27">
        <f t="shared" si="32"/>
        <v>0.76673766089452722</v>
      </c>
      <c r="CQ20" s="27">
        <f t="shared" si="33"/>
        <v>4.8051948051948054E-2</v>
      </c>
      <c r="CR20" s="27">
        <f t="shared" si="34"/>
        <v>5.5075102412380519E-2</v>
      </c>
      <c r="CS20" s="27">
        <f t="shared" si="35"/>
        <v>0.16017316017316016</v>
      </c>
      <c r="CT20" s="27">
        <f t="shared" si="36"/>
        <v>0.14246700045516614</v>
      </c>
      <c r="CU20" s="27">
        <f t="shared" si="37"/>
        <v>8.8744588744588751E-2</v>
      </c>
      <c r="CV20" s="27">
        <f t="shared" si="38"/>
        <v>8.7391898042785618E-2</v>
      </c>
      <c r="CW20" s="27">
        <f t="shared" si="39"/>
        <v>0.70303030303030301</v>
      </c>
      <c r="CX20" s="27">
        <f t="shared" si="40"/>
        <v>0.71506599908966773</v>
      </c>
      <c r="CY20" s="27">
        <f t="shared" si="41"/>
        <v>3.9593908629441621E-2</v>
      </c>
      <c r="CZ20" s="27">
        <f t="shared" si="42"/>
        <v>3.8461538461538464E-2</v>
      </c>
      <c r="DA20" s="27">
        <f t="shared" si="43"/>
        <v>0.12994923857868021</v>
      </c>
      <c r="DB20" s="27">
        <f t="shared" si="44"/>
        <v>0.12753036437246965</v>
      </c>
      <c r="DC20" s="27">
        <f t="shared" si="45"/>
        <v>8.4263959390862939E-2</v>
      </c>
      <c r="DD20" s="27">
        <f t="shared" si="46"/>
        <v>7.6923076923076927E-2</v>
      </c>
      <c r="DE20" s="27">
        <f t="shared" si="47"/>
        <v>0.74619289340101524</v>
      </c>
      <c r="DF20" s="27">
        <f t="shared" si="48"/>
        <v>0.75708502024291502</v>
      </c>
      <c r="DH20" s="56" t="s">
        <v>41</v>
      </c>
      <c r="DI20" s="27">
        <f t="shared" si="0"/>
        <v>5.8025881057268726E-2</v>
      </c>
      <c r="DJ20" s="27">
        <f t="shared" si="1"/>
        <v>5.3685731984307247E-2</v>
      </c>
      <c r="DK20" s="137">
        <f t="shared" si="156"/>
        <v>0.40000000000000036</v>
      </c>
      <c r="DL20" s="27">
        <f t="shared" si="2"/>
        <v>0.15776431718061673</v>
      </c>
      <c r="DM20" s="27">
        <f t="shared" si="3"/>
        <v>0.15162777892490881</v>
      </c>
      <c r="DN20" s="137">
        <f t="shared" si="49"/>
        <v>0.60000000000000053</v>
      </c>
      <c r="DO20" s="27">
        <f t="shared" si="4"/>
        <v>8.824339207048458E-2</v>
      </c>
      <c r="DP20" s="27">
        <f t="shared" si="5"/>
        <v>8.1423360176199319E-2</v>
      </c>
      <c r="DQ20" s="137">
        <f t="shared" si="50"/>
        <v>0.69999999999999929</v>
      </c>
      <c r="DR20" s="27">
        <f t="shared" si="6"/>
        <v>0.69596640969162993</v>
      </c>
      <c r="DS20" s="27">
        <f t="shared" si="7"/>
        <v>0.71326312891458465</v>
      </c>
      <c r="DT20" s="137">
        <f t="shared" si="51"/>
        <v>-1.7000000000000015</v>
      </c>
      <c r="DU20" s="27">
        <f t="shared" si="8"/>
        <v>5.4000181208661777E-2</v>
      </c>
      <c r="DV20" s="27">
        <f t="shared" si="52"/>
        <v>5.0013517166801837E-2</v>
      </c>
      <c r="DW20" s="137">
        <f t="shared" si="53"/>
        <v>0.39999999999999969</v>
      </c>
      <c r="DX20" s="27">
        <f t="shared" si="54"/>
        <v>0.1513092325813174</v>
      </c>
      <c r="DY20" s="27">
        <f t="shared" si="55"/>
        <v>0.14733711814003786</v>
      </c>
      <c r="DZ20" s="137">
        <f t="shared" si="56"/>
        <v>0.40000000000000036</v>
      </c>
      <c r="EA20" s="27">
        <f t="shared" si="57"/>
        <v>8.634592733532663E-2</v>
      </c>
      <c r="EB20" s="27">
        <f t="shared" si="58"/>
        <v>8.218437415517707E-2</v>
      </c>
      <c r="EC20" s="137">
        <f t="shared" si="59"/>
        <v>0.39999999999999897</v>
      </c>
      <c r="ED20" s="27">
        <f t="shared" si="60"/>
        <v>0.70834465887469422</v>
      </c>
      <c r="EE20" s="27">
        <f t="shared" si="61"/>
        <v>0.72046499053798319</v>
      </c>
      <c r="EF20" s="137">
        <f t="shared" si="62"/>
        <v>-1.2000000000000011</v>
      </c>
      <c r="EG20" s="27">
        <f t="shared" si="63"/>
        <v>7.7846790890269149E-2</v>
      </c>
      <c r="EH20" s="27">
        <f t="shared" si="64"/>
        <v>8.1981981981981977E-2</v>
      </c>
      <c r="EI20" s="137">
        <f t="shared" si="65"/>
        <v>-0.40000000000000036</v>
      </c>
      <c r="EJ20" s="27">
        <f t="shared" si="66"/>
        <v>0.19958592132505176</v>
      </c>
      <c r="EK20" s="27">
        <f t="shared" si="67"/>
        <v>0.1954954954954955</v>
      </c>
      <c r="EL20" s="137">
        <f t="shared" si="68"/>
        <v>0.50000000000000044</v>
      </c>
      <c r="EM20" s="27">
        <f t="shared" si="69"/>
        <v>9.5238095238095233E-2</v>
      </c>
      <c r="EN20" s="27">
        <f t="shared" si="70"/>
        <v>9.0540540540540546E-2</v>
      </c>
      <c r="EO20" s="137">
        <f t="shared" si="71"/>
        <v>0.40000000000000036</v>
      </c>
      <c r="EP20" s="27">
        <f t="shared" si="72"/>
        <v>0.62732919254658381</v>
      </c>
      <c r="EQ20" s="27">
        <f t="shared" si="73"/>
        <v>0.63198198198198197</v>
      </c>
      <c r="ER20" s="137">
        <f t="shared" si="74"/>
        <v>-0.50000000000000044</v>
      </c>
      <c r="ES20" s="27">
        <f t="shared" si="75"/>
        <v>6.9174757281553395E-2</v>
      </c>
      <c r="ET20" s="27">
        <f t="shared" si="76"/>
        <v>5.5128205128205127E-2</v>
      </c>
      <c r="EU20" s="137">
        <f t="shared" si="77"/>
        <v>1.4000000000000006</v>
      </c>
      <c r="EV20" s="27">
        <f t="shared" si="78"/>
        <v>0.16262135922330098</v>
      </c>
      <c r="EW20" s="27">
        <f t="shared" si="79"/>
        <v>0.16538461538461538</v>
      </c>
      <c r="EX20" s="137">
        <f t="shared" si="80"/>
        <v>-0.20000000000000018</v>
      </c>
      <c r="EY20" s="27">
        <f t="shared" si="81"/>
        <v>0.1104368932038835</v>
      </c>
      <c r="EZ20" s="27">
        <f t="shared" si="82"/>
        <v>8.5897435897435898E-2</v>
      </c>
      <c r="FA20" s="137">
        <f t="shared" si="83"/>
        <v>2.4000000000000008</v>
      </c>
      <c r="FB20" s="27">
        <f t="shared" si="84"/>
        <v>0.65776699029126218</v>
      </c>
      <c r="FC20" s="27">
        <f t="shared" si="85"/>
        <v>0.69358974358974357</v>
      </c>
      <c r="FD20" s="137">
        <f t="shared" si="86"/>
        <v>-3.5999999999999921</v>
      </c>
      <c r="FF20" s="27">
        <f t="shared" si="87"/>
        <v>5.1816828543067038E-2</v>
      </c>
      <c r="FG20" s="27">
        <f t="shared" si="9"/>
        <v>5.246330782200663E-2</v>
      </c>
      <c r="FH20" s="137">
        <f t="shared" si="88"/>
        <v>0</v>
      </c>
      <c r="FI20" s="27">
        <f t="shared" si="10"/>
        <v>0.17821801640108959</v>
      </c>
      <c r="FJ20" s="27">
        <f t="shared" si="11"/>
        <v>0.16981717092085957</v>
      </c>
      <c r="FK20" s="137">
        <f t="shared" si="89"/>
        <v>0.79999999999999793</v>
      </c>
      <c r="FL20" s="27">
        <f t="shared" si="12"/>
        <v>6.998019984622561E-2</v>
      </c>
      <c r="FM20" s="27">
        <f t="shared" si="13"/>
        <v>7.0421823311744888E-2</v>
      </c>
      <c r="FN20" s="137">
        <f t="shared" si="90"/>
        <v>0</v>
      </c>
      <c r="FO20" s="27">
        <f t="shared" si="14"/>
        <v>0.69998495520961779</v>
      </c>
      <c r="FP20" s="27">
        <f t="shared" si="91"/>
        <v>0.70729769794538888</v>
      </c>
      <c r="FQ20" s="137">
        <f t="shared" si="92"/>
        <v>-0.70000000000000062</v>
      </c>
      <c r="FR20" s="27">
        <f t="shared" si="93"/>
        <v>4.8260962208565801E-2</v>
      </c>
      <c r="FS20" s="27">
        <f t="shared" si="94"/>
        <v>4.9503759206355462E-2</v>
      </c>
      <c r="FT20" s="137">
        <f t="shared" si="95"/>
        <v>-0.20000000000000018</v>
      </c>
      <c r="FU20" s="27">
        <f t="shared" si="96"/>
        <v>0.1712068897890299</v>
      </c>
      <c r="FV20" s="27">
        <f t="shared" si="97"/>
        <v>0.16607589114113555</v>
      </c>
      <c r="FW20" s="137">
        <f t="shared" si="98"/>
        <v>0.50000000000000044</v>
      </c>
      <c r="FX20" s="27">
        <f t="shared" si="99"/>
        <v>6.934419156395201E-2</v>
      </c>
      <c r="FY20" s="27">
        <f t="shared" si="100"/>
        <v>7.0594924618888555E-2</v>
      </c>
      <c r="FZ20" s="137">
        <f t="shared" si="101"/>
        <v>-0.19999999999999879</v>
      </c>
      <c r="GA20" s="27">
        <f t="shared" si="102"/>
        <v>0.71118795643845234</v>
      </c>
      <c r="GB20" s="27">
        <f t="shared" si="103"/>
        <v>0.71382542503362045</v>
      </c>
      <c r="GC20" s="137">
        <f t="shared" si="104"/>
        <v>-0.30000000000000027</v>
      </c>
      <c r="GD20" s="27">
        <f t="shared" si="105"/>
        <v>6.8259236787735308E-2</v>
      </c>
      <c r="GE20" s="27">
        <f t="shared" si="106"/>
        <v>7.1407282300928909E-2</v>
      </c>
      <c r="GF20" s="137">
        <f t="shared" si="107"/>
        <v>-0.29999999999999888</v>
      </c>
      <c r="GG20" s="27">
        <f t="shared" si="108"/>
        <v>0.21640870679023361</v>
      </c>
      <c r="GH20" s="27">
        <f t="shared" si="109"/>
        <v>0.21158909145099597</v>
      </c>
      <c r="GI20" s="137">
        <f t="shared" si="110"/>
        <v>0.40000000000000036</v>
      </c>
      <c r="GJ20" s="27">
        <f t="shared" si="111"/>
        <v>7.4738966812202837E-2</v>
      </c>
      <c r="GK20" s="27">
        <f t="shared" si="112"/>
        <v>7.841968440050999E-2</v>
      </c>
      <c r="GL20" s="137">
        <f t="shared" si="113"/>
        <v>-0.30000000000000027</v>
      </c>
      <c r="GM20" s="27">
        <f t="shared" si="114"/>
        <v>0.6405930896098283</v>
      </c>
      <c r="GN20" s="27">
        <f t="shared" si="115"/>
        <v>0.63858394184756506</v>
      </c>
      <c r="GO20" s="137">
        <f t="shared" si="116"/>
        <v>0.20000000000000018</v>
      </c>
      <c r="GP20" s="27">
        <f t="shared" si="117"/>
        <v>5.5485387843929736E-2</v>
      </c>
      <c r="GQ20" s="27">
        <f t="shared" si="118"/>
        <v>5.8989431490645373E-2</v>
      </c>
      <c r="GR20" s="137">
        <f t="shared" si="119"/>
        <v>-0.39999999999999969</v>
      </c>
      <c r="GS20" s="27">
        <f t="shared" si="120"/>
        <v>0.18613011036841287</v>
      </c>
      <c r="GT20" s="27">
        <f t="shared" si="121"/>
        <v>0.18026385115241175</v>
      </c>
      <c r="GU20" s="137">
        <f t="shared" si="122"/>
        <v>0.60000000000000053</v>
      </c>
      <c r="GV20" s="27">
        <f t="shared" si="123"/>
        <v>7.7287035597699366E-2</v>
      </c>
      <c r="GW20" s="27">
        <f t="shared" si="124"/>
        <v>7.9888839530150732E-2</v>
      </c>
      <c r="GX20" s="137">
        <f t="shared" si="125"/>
        <v>-0.30000000000000027</v>
      </c>
      <c r="GY20" s="27">
        <f t="shared" si="126"/>
        <v>0.68109746618995803</v>
      </c>
      <c r="GZ20" s="27">
        <f t="shared" si="127"/>
        <v>0.68085787782679219</v>
      </c>
      <c r="HA20" s="137">
        <f t="shared" si="128"/>
        <v>0</v>
      </c>
      <c r="HB20" s="108">
        <v>0</v>
      </c>
    </row>
    <row r="21" spans="2:210" ht="14.25" customHeight="1">
      <c r="B21" s="284"/>
      <c r="C21" s="297"/>
      <c r="D21" s="104" t="s">
        <v>67</v>
      </c>
      <c r="E21" s="218">
        <v>11</v>
      </c>
      <c r="F21" s="219">
        <v>1</v>
      </c>
      <c r="G21" s="180">
        <f t="shared" si="129"/>
        <v>9.0909090909090912E-2</v>
      </c>
      <c r="H21" s="220">
        <v>0</v>
      </c>
      <c r="I21" s="180">
        <f t="shared" si="130"/>
        <v>0</v>
      </c>
      <c r="J21" s="220">
        <v>3</v>
      </c>
      <c r="K21" s="180">
        <f t="shared" si="131"/>
        <v>0.27272727272727271</v>
      </c>
      <c r="L21" s="218">
        <v>37</v>
      </c>
      <c r="M21" s="219">
        <v>1</v>
      </c>
      <c r="N21" s="180">
        <f t="shared" si="132"/>
        <v>2.7027027027027029E-2</v>
      </c>
      <c r="O21" s="220">
        <v>5</v>
      </c>
      <c r="P21" s="180">
        <f t="shared" si="133"/>
        <v>0.13513513513513514</v>
      </c>
      <c r="Q21" s="220">
        <v>2</v>
      </c>
      <c r="R21" s="180">
        <f t="shared" si="134"/>
        <v>5.4054054054054057E-2</v>
      </c>
      <c r="S21" s="218">
        <v>3285</v>
      </c>
      <c r="T21" s="219">
        <v>111</v>
      </c>
      <c r="U21" s="180">
        <f t="shared" si="135"/>
        <v>3.3789954337899546E-2</v>
      </c>
      <c r="V21" s="220">
        <v>533</v>
      </c>
      <c r="W21" s="180">
        <f t="shared" si="136"/>
        <v>0.16225266362252663</v>
      </c>
      <c r="X21" s="220">
        <v>220</v>
      </c>
      <c r="Y21" s="180">
        <f t="shared" si="137"/>
        <v>6.6971080669710803E-2</v>
      </c>
      <c r="Z21" s="218">
        <v>2408</v>
      </c>
      <c r="AA21" s="219">
        <v>61</v>
      </c>
      <c r="AB21" s="180">
        <f t="shared" si="138"/>
        <v>2.5332225913621262E-2</v>
      </c>
      <c r="AC21" s="220">
        <v>309</v>
      </c>
      <c r="AD21" s="180">
        <f t="shared" si="139"/>
        <v>0.12832225913621262</v>
      </c>
      <c r="AE21" s="220">
        <v>174</v>
      </c>
      <c r="AF21" s="180">
        <f t="shared" si="140"/>
        <v>7.2259136212624586E-2</v>
      </c>
      <c r="AG21" s="218">
        <v>1499</v>
      </c>
      <c r="AH21" s="219">
        <v>28</v>
      </c>
      <c r="AI21" s="180">
        <f t="shared" si="141"/>
        <v>1.8679119412941963E-2</v>
      </c>
      <c r="AJ21" s="220">
        <v>190</v>
      </c>
      <c r="AK21" s="180">
        <f t="shared" si="142"/>
        <v>0.12675116744496331</v>
      </c>
      <c r="AL21" s="220">
        <v>76</v>
      </c>
      <c r="AM21" s="180">
        <f t="shared" si="143"/>
        <v>5.0700466977985324E-2</v>
      </c>
      <c r="AN21" s="218">
        <v>862</v>
      </c>
      <c r="AO21" s="219">
        <v>12</v>
      </c>
      <c r="AP21" s="180">
        <f t="shared" si="144"/>
        <v>1.3921113689095127E-2</v>
      </c>
      <c r="AQ21" s="220">
        <v>79</v>
      </c>
      <c r="AR21" s="180">
        <f t="shared" si="145"/>
        <v>9.1647331786542927E-2</v>
      </c>
      <c r="AS21" s="220">
        <v>36</v>
      </c>
      <c r="AT21" s="180">
        <f t="shared" si="146"/>
        <v>4.1763341067285381E-2</v>
      </c>
      <c r="AU21" s="218">
        <v>272</v>
      </c>
      <c r="AV21" s="219">
        <v>0</v>
      </c>
      <c r="AW21" s="180">
        <f t="shared" si="147"/>
        <v>0</v>
      </c>
      <c r="AX21" s="220">
        <v>17</v>
      </c>
      <c r="AY21" s="180">
        <f t="shared" si="148"/>
        <v>6.25E-2</v>
      </c>
      <c r="AZ21" s="220">
        <v>5</v>
      </c>
      <c r="BA21" s="180">
        <f t="shared" si="149"/>
        <v>1.8382352941176471E-2</v>
      </c>
      <c r="BB21" s="218">
        <f t="shared" si="15"/>
        <v>8374</v>
      </c>
      <c r="BC21" s="182">
        <f t="shared" si="16"/>
        <v>214</v>
      </c>
      <c r="BD21" s="180">
        <f t="shared" si="150"/>
        <v>2.5555290183902554E-2</v>
      </c>
      <c r="BE21" s="182">
        <f t="shared" si="17"/>
        <v>1133</v>
      </c>
      <c r="BF21" s="180">
        <f t="shared" si="151"/>
        <v>0.13529973728206354</v>
      </c>
      <c r="BG21" s="182">
        <f t="shared" si="18"/>
        <v>516</v>
      </c>
      <c r="BH21" s="180">
        <f t="shared" si="152"/>
        <v>6.1619297826606162E-2</v>
      </c>
      <c r="BJ21" s="284"/>
      <c r="BK21" s="297"/>
      <c r="BL21" s="85" t="s">
        <v>67</v>
      </c>
      <c r="BM21" s="28">
        <v>8413</v>
      </c>
      <c r="BN21" s="28">
        <v>214</v>
      </c>
      <c r="BO21" s="63">
        <v>2.5436823962914537E-2</v>
      </c>
      <c r="BP21" s="28">
        <v>1105</v>
      </c>
      <c r="BQ21" s="63">
        <v>0.13134434803280637</v>
      </c>
      <c r="BR21" s="28">
        <v>447</v>
      </c>
      <c r="BS21" s="63">
        <v>5.3132057530013078E-2</v>
      </c>
      <c r="BU21" s="133"/>
      <c r="BV21" s="85" t="s">
        <v>67</v>
      </c>
      <c r="BW21" s="27">
        <f t="shared" si="19"/>
        <v>0.77752567470742773</v>
      </c>
      <c r="BX21" s="27">
        <f t="shared" si="157"/>
        <v>0.79008677047426601</v>
      </c>
      <c r="BY21" s="105">
        <v>15</v>
      </c>
      <c r="BZ21" s="56" t="s">
        <v>108</v>
      </c>
      <c r="CA21" s="27">
        <f t="shared" si="153"/>
        <v>3.0155191992261431E-2</v>
      </c>
      <c r="CB21" s="27">
        <f t="shared" si="20"/>
        <v>3.2179344004632501E-2</v>
      </c>
      <c r="CC21" s="27">
        <f t="shared" si="21"/>
        <v>0.13214450939984018</v>
      </c>
      <c r="CD21" s="27">
        <f t="shared" si="22"/>
        <v>0.12209951606899119</v>
      </c>
      <c r="CE21" s="27">
        <f t="shared" si="23"/>
        <v>6.0184211633090803E-2</v>
      </c>
      <c r="CF21" s="27">
        <f t="shared" si="24"/>
        <v>6.2042437026926418E-2</v>
      </c>
      <c r="CG21" s="27">
        <f t="shared" si="154"/>
        <v>0.77751608697480756</v>
      </c>
      <c r="CH21" s="27">
        <f t="shared" si="25"/>
        <v>0.78367870289944985</v>
      </c>
      <c r="CI21" s="27">
        <f t="shared" si="155"/>
        <v>2.8475063585093441E-2</v>
      </c>
      <c r="CJ21" s="27">
        <f t="shared" si="26"/>
        <v>3.1534765560280557E-2</v>
      </c>
      <c r="CK21" s="27">
        <f t="shared" si="27"/>
        <v>0.13015592170739798</v>
      </c>
      <c r="CL21" s="27">
        <f t="shared" si="28"/>
        <v>0.12481360799690727</v>
      </c>
      <c r="CM21" s="27">
        <f t="shared" si="29"/>
        <v>6.0101736149507909E-2</v>
      </c>
      <c r="CN21" s="27">
        <f t="shared" si="30"/>
        <v>6.2351576738278014E-2</v>
      </c>
      <c r="CO21" s="27">
        <f t="shared" si="31"/>
        <v>0.78126727855800071</v>
      </c>
      <c r="CP21" s="27">
        <f t="shared" si="32"/>
        <v>0.78130004970453415</v>
      </c>
      <c r="CQ21" s="27">
        <f t="shared" si="33"/>
        <v>4.2139384116693678E-2</v>
      </c>
      <c r="CR21" s="27">
        <f t="shared" si="34"/>
        <v>4.6045197740112995E-2</v>
      </c>
      <c r="CS21" s="27">
        <f t="shared" si="35"/>
        <v>0.16045380875202594</v>
      </c>
      <c r="CT21" s="27">
        <f t="shared" si="36"/>
        <v>0.14067796610169492</v>
      </c>
      <c r="CU21" s="27">
        <f t="shared" si="37"/>
        <v>6.6720691518098327E-2</v>
      </c>
      <c r="CV21" s="27">
        <f t="shared" si="38"/>
        <v>7.4293785310734467E-2</v>
      </c>
      <c r="CW21" s="27">
        <f t="shared" si="39"/>
        <v>0.73068611561318209</v>
      </c>
      <c r="CX21" s="27">
        <f t="shared" si="40"/>
        <v>0.73898305084745763</v>
      </c>
      <c r="CY21" s="27">
        <f t="shared" si="41"/>
        <v>3.2763532763532763E-2</v>
      </c>
      <c r="CZ21" s="27">
        <f t="shared" si="42"/>
        <v>3.255813953488372E-2</v>
      </c>
      <c r="DA21" s="27">
        <f t="shared" si="43"/>
        <v>0.13675213675213677</v>
      </c>
      <c r="DB21" s="27">
        <f t="shared" si="44"/>
        <v>0.1434108527131783</v>
      </c>
      <c r="DC21" s="27">
        <f t="shared" si="45"/>
        <v>6.4814814814814811E-2</v>
      </c>
      <c r="DD21" s="27">
        <f t="shared" si="46"/>
        <v>7.6744186046511634E-2</v>
      </c>
      <c r="DE21" s="27">
        <f t="shared" si="47"/>
        <v>0.76566951566951569</v>
      </c>
      <c r="DF21" s="27">
        <f t="shared" si="48"/>
        <v>0.74728682170542637</v>
      </c>
      <c r="DH21" s="56" t="s">
        <v>21</v>
      </c>
      <c r="DI21" s="27">
        <f t="shared" si="0"/>
        <v>6.9313202766193321E-2</v>
      </c>
      <c r="DJ21" s="27">
        <f t="shared" si="1"/>
        <v>7.1224165341812404E-2</v>
      </c>
      <c r="DK21" s="137">
        <f t="shared" si="156"/>
        <v>-0.19999999999999879</v>
      </c>
      <c r="DL21" s="27">
        <f t="shared" si="2"/>
        <v>0.21802248851818615</v>
      </c>
      <c r="DM21" s="27">
        <f t="shared" si="3"/>
        <v>0.21452040275569687</v>
      </c>
      <c r="DN21" s="137">
        <f t="shared" si="49"/>
        <v>0.30000000000000027</v>
      </c>
      <c r="DO21" s="27">
        <f t="shared" si="4"/>
        <v>7.1160850973974552E-2</v>
      </c>
      <c r="DP21" s="27">
        <f t="shared" si="5"/>
        <v>6.9369369369369369E-2</v>
      </c>
      <c r="DQ21" s="137">
        <f t="shared" si="50"/>
        <v>0.19999999999999879</v>
      </c>
      <c r="DR21" s="27">
        <f t="shared" si="6"/>
        <v>0.64150345774164597</v>
      </c>
      <c r="DS21" s="27">
        <f t="shared" si="7"/>
        <v>0.64488606253312131</v>
      </c>
      <c r="DT21" s="137">
        <f t="shared" si="51"/>
        <v>-0.30000000000000027</v>
      </c>
      <c r="DU21" s="27">
        <f t="shared" si="8"/>
        <v>6.448626966985499E-2</v>
      </c>
      <c r="DV21" s="27">
        <f t="shared" si="52"/>
        <v>6.7522623559440012E-2</v>
      </c>
      <c r="DW21" s="137">
        <f t="shared" si="53"/>
        <v>-0.40000000000000036</v>
      </c>
      <c r="DX21" s="27">
        <f t="shared" si="54"/>
        <v>0.21212588707189139</v>
      </c>
      <c r="DY21" s="27">
        <f t="shared" si="55"/>
        <v>0.21672209761002398</v>
      </c>
      <c r="DZ21" s="137">
        <f t="shared" si="56"/>
        <v>-0.50000000000000044</v>
      </c>
      <c r="EA21" s="27">
        <f t="shared" si="57"/>
        <v>7.1351434742363468E-2</v>
      </c>
      <c r="EB21" s="27">
        <f t="shared" si="58"/>
        <v>6.8296078583030398E-2</v>
      </c>
      <c r="EC21" s="137">
        <f t="shared" si="59"/>
        <v>0.29999999999999888</v>
      </c>
      <c r="ED21" s="27">
        <f t="shared" si="60"/>
        <v>0.65203640851589018</v>
      </c>
      <c r="EE21" s="27">
        <f t="shared" si="61"/>
        <v>0.64745920024750558</v>
      </c>
      <c r="EF21" s="137">
        <f t="shared" si="62"/>
        <v>0.50000000000000044</v>
      </c>
      <c r="EG21" s="27">
        <f t="shared" si="63"/>
        <v>8.9289954880075989E-2</v>
      </c>
      <c r="EH21" s="27">
        <f t="shared" si="64"/>
        <v>9.1759352881698689E-2</v>
      </c>
      <c r="EI21" s="137">
        <f t="shared" si="65"/>
        <v>-0.30000000000000027</v>
      </c>
      <c r="EJ21" s="27">
        <f t="shared" si="66"/>
        <v>0.25385894086915223</v>
      </c>
      <c r="EK21" s="27">
        <f t="shared" si="67"/>
        <v>0.23736097067745196</v>
      </c>
      <c r="EL21" s="137">
        <f t="shared" si="68"/>
        <v>1.7000000000000015</v>
      </c>
      <c r="EM21" s="27">
        <f t="shared" si="69"/>
        <v>7.3141771550700549E-2</v>
      </c>
      <c r="EN21" s="27">
        <f t="shared" si="70"/>
        <v>7.9878665318503544E-2</v>
      </c>
      <c r="EO21" s="137">
        <f t="shared" si="71"/>
        <v>-0.70000000000000062</v>
      </c>
      <c r="EP21" s="27">
        <f t="shared" si="72"/>
        <v>0.58370933270007119</v>
      </c>
      <c r="EQ21" s="27">
        <f t="shared" si="73"/>
        <v>0.59100101112234582</v>
      </c>
      <c r="ER21" s="137">
        <f t="shared" si="74"/>
        <v>-0.70000000000000062</v>
      </c>
      <c r="ES21" s="27">
        <f t="shared" si="75"/>
        <v>6.7761806981519512E-2</v>
      </c>
      <c r="ET21" s="27">
        <f t="shared" si="76"/>
        <v>7.9083518107908354E-2</v>
      </c>
      <c r="EU21" s="137">
        <f t="shared" si="77"/>
        <v>-1.0999999999999996</v>
      </c>
      <c r="EV21" s="27">
        <f t="shared" si="78"/>
        <v>0.20807665982203971</v>
      </c>
      <c r="EW21" s="27">
        <f t="shared" si="79"/>
        <v>0.21877309682187732</v>
      </c>
      <c r="EX21" s="137">
        <f t="shared" si="80"/>
        <v>-1.100000000000001</v>
      </c>
      <c r="EY21" s="27">
        <f t="shared" si="81"/>
        <v>7.4606433949349765E-2</v>
      </c>
      <c r="EZ21" s="27">
        <f t="shared" si="82"/>
        <v>7.7605321507760533E-2</v>
      </c>
      <c r="FA21" s="137">
        <f t="shared" si="83"/>
        <v>-0.30000000000000027</v>
      </c>
      <c r="FB21" s="27">
        <f t="shared" si="84"/>
        <v>0.64955509924709098</v>
      </c>
      <c r="FC21" s="27">
        <f t="shared" si="85"/>
        <v>0.62453806356245378</v>
      </c>
      <c r="FD21" s="137">
        <f t="shared" si="86"/>
        <v>2.5000000000000022</v>
      </c>
      <c r="FF21" s="27">
        <f t="shared" si="87"/>
        <v>5.1816828543067038E-2</v>
      </c>
      <c r="FG21" s="27">
        <f t="shared" si="9"/>
        <v>5.246330782200663E-2</v>
      </c>
      <c r="FH21" s="137">
        <f t="shared" si="88"/>
        <v>0</v>
      </c>
      <c r="FI21" s="27">
        <f t="shared" si="10"/>
        <v>0.17821801640108959</v>
      </c>
      <c r="FJ21" s="27">
        <f t="shared" si="11"/>
        <v>0.16981717092085957</v>
      </c>
      <c r="FK21" s="137">
        <f t="shared" si="89"/>
        <v>0.79999999999999793</v>
      </c>
      <c r="FL21" s="27">
        <f t="shared" si="12"/>
        <v>6.998019984622561E-2</v>
      </c>
      <c r="FM21" s="27">
        <f t="shared" si="13"/>
        <v>7.0421823311744888E-2</v>
      </c>
      <c r="FN21" s="137">
        <f t="shared" si="90"/>
        <v>0</v>
      </c>
      <c r="FO21" s="27">
        <f t="shared" si="14"/>
        <v>0.69998495520961779</v>
      </c>
      <c r="FP21" s="27">
        <f t="shared" si="91"/>
        <v>0.70729769794538888</v>
      </c>
      <c r="FQ21" s="137">
        <f t="shared" si="92"/>
        <v>-0.70000000000000062</v>
      </c>
      <c r="FR21" s="27">
        <f t="shared" si="93"/>
        <v>4.8260962208565801E-2</v>
      </c>
      <c r="FS21" s="27">
        <f t="shared" si="94"/>
        <v>4.9503759206355462E-2</v>
      </c>
      <c r="FT21" s="137">
        <f t="shared" si="95"/>
        <v>-0.20000000000000018</v>
      </c>
      <c r="FU21" s="27">
        <f t="shared" si="96"/>
        <v>0.1712068897890299</v>
      </c>
      <c r="FV21" s="27">
        <f t="shared" si="97"/>
        <v>0.16607589114113555</v>
      </c>
      <c r="FW21" s="137">
        <f t="shared" si="98"/>
        <v>0.50000000000000044</v>
      </c>
      <c r="FX21" s="27">
        <f t="shared" si="99"/>
        <v>6.934419156395201E-2</v>
      </c>
      <c r="FY21" s="27">
        <f t="shared" si="100"/>
        <v>7.0594924618888555E-2</v>
      </c>
      <c r="FZ21" s="137">
        <f t="shared" si="101"/>
        <v>-0.19999999999999879</v>
      </c>
      <c r="GA21" s="27">
        <f t="shared" si="102"/>
        <v>0.71118795643845234</v>
      </c>
      <c r="GB21" s="27">
        <f t="shared" si="103"/>
        <v>0.71382542503362045</v>
      </c>
      <c r="GC21" s="137">
        <f t="shared" si="104"/>
        <v>-0.30000000000000027</v>
      </c>
      <c r="GD21" s="27">
        <f t="shared" si="105"/>
        <v>6.8259236787735308E-2</v>
      </c>
      <c r="GE21" s="27">
        <f t="shared" si="106"/>
        <v>7.1407282300928909E-2</v>
      </c>
      <c r="GF21" s="137">
        <f t="shared" si="107"/>
        <v>-0.29999999999999888</v>
      </c>
      <c r="GG21" s="27">
        <f t="shared" si="108"/>
        <v>0.21640870679023361</v>
      </c>
      <c r="GH21" s="27">
        <f t="shared" si="109"/>
        <v>0.21158909145099597</v>
      </c>
      <c r="GI21" s="137">
        <f t="shared" si="110"/>
        <v>0.40000000000000036</v>
      </c>
      <c r="GJ21" s="27">
        <f t="shared" si="111"/>
        <v>7.4738966812202837E-2</v>
      </c>
      <c r="GK21" s="27">
        <f t="shared" si="112"/>
        <v>7.841968440050999E-2</v>
      </c>
      <c r="GL21" s="137">
        <f t="shared" si="113"/>
        <v>-0.30000000000000027</v>
      </c>
      <c r="GM21" s="27">
        <f t="shared" si="114"/>
        <v>0.6405930896098283</v>
      </c>
      <c r="GN21" s="27">
        <f t="shared" si="115"/>
        <v>0.63858394184756506</v>
      </c>
      <c r="GO21" s="137">
        <f t="shared" si="116"/>
        <v>0.20000000000000018</v>
      </c>
      <c r="GP21" s="27">
        <f t="shared" si="117"/>
        <v>5.5485387843929736E-2</v>
      </c>
      <c r="GQ21" s="27">
        <f t="shared" si="118"/>
        <v>5.8989431490645373E-2</v>
      </c>
      <c r="GR21" s="137">
        <f t="shared" si="119"/>
        <v>-0.39999999999999969</v>
      </c>
      <c r="GS21" s="27">
        <f t="shared" si="120"/>
        <v>0.18613011036841287</v>
      </c>
      <c r="GT21" s="27">
        <f t="shared" si="121"/>
        <v>0.18026385115241175</v>
      </c>
      <c r="GU21" s="137">
        <f t="shared" si="122"/>
        <v>0.60000000000000053</v>
      </c>
      <c r="GV21" s="27">
        <f t="shared" si="123"/>
        <v>7.7287035597699366E-2</v>
      </c>
      <c r="GW21" s="27">
        <f t="shared" si="124"/>
        <v>7.9888839530150732E-2</v>
      </c>
      <c r="GX21" s="137">
        <f t="shared" si="125"/>
        <v>-0.30000000000000027</v>
      </c>
      <c r="GY21" s="27">
        <f t="shared" si="126"/>
        <v>0.68109746618995803</v>
      </c>
      <c r="GZ21" s="27">
        <f t="shared" si="127"/>
        <v>0.68085787782679219</v>
      </c>
      <c r="HA21" s="137">
        <f t="shared" si="128"/>
        <v>0</v>
      </c>
      <c r="HB21" s="108">
        <v>0</v>
      </c>
    </row>
    <row r="22" spans="2:210" ht="14.25" customHeight="1">
      <c r="B22" s="282">
        <v>4</v>
      </c>
      <c r="C22" s="295" t="s">
        <v>100</v>
      </c>
      <c r="D22" s="102" t="s">
        <v>138</v>
      </c>
      <c r="E22" s="201">
        <v>16</v>
      </c>
      <c r="F22" s="202">
        <v>0</v>
      </c>
      <c r="G22" s="174">
        <f t="shared" si="129"/>
        <v>0</v>
      </c>
      <c r="H22" s="203">
        <v>3</v>
      </c>
      <c r="I22" s="174">
        <f t="shared" si="130"/>
        <v>0.1875</v>
      </c>
      <c r="J22" s="203">
        <v>0</v>
      </c>
      <c r="K22" s="174">
        <f t="shared" si="131"/>
        <v>0</v>
      </c>
      <c r="L22" s="201">
        <v>45</v>
      </c>
      <c r="M22" s="202">
        <v>0</v>
      </c>
      <c r="N22" s="174">
        <f t="shared" si="132"/>
        <v>0</v>
      </c>
      <c r="O22" s="203">
        <v>8</v>
      </c>
      <c r="P22" s="174">
        <f t="shared" si="133"/>
        <v>0.17777777777777778</v>
      </c>
      <c r="Q22" s="203">
        <v>1</v>
      </c>
      <c r="R22" s="174">
        <f t="shared" si="134"/>
        <v>2.2222222222222223E-2</v>
      </c>
      <c r="S22" s="201">
        <v>2727</v>
      </c>
      <c r="T22" s="202">
        <v>71</v>
      </c>
      <c r="U22" s="174">
        <f t="shared" si="135"/>
        <v>2.6035936927026035E-2</v>
      </c>
      <c r="V22" s="203">
        <v>470</v>
      </c>
      <c r="W22" s="174">
        <f t="shared" si="136"/>
        <v>0.17235056839017235</v>
      </c>
      <c r="X22" s="203">
        <v>89</v>
      </c>
      <c r="Y22" s="174">
        <f t="shared" si="137"/>
        <v>3.2636596993032639E-2</v>
      </c>
      <c r="Z22" s="201">
        <v>2201</v>
      </c>
      <c r="AA22" s="202">
        <v>44</v>
      </c>
      <c r="AB22" s="174">
        <f t="shared" si="138"/>
        <v>1.9990913221263062E-2</v>
      </c>
      <c r="AC22" s="203">
        <v>407</v>
      </c>
      <c r="AD22" s="174">
        <f t="shared" si="139"/>
        <v>0.18491594729668331</v>
      </c>
      <c r="AE22" s="203">
        <v>79</v>
      </c>
      <c r="AF22" s="174">
        <f t="shared" si="140"/>
        <v>3.5892776010904133E-2</v>
      </c>
      <c r="AG22" s="201">
        <v>1516</v>
      </c>
      <c r="AH22" s="202">
        <v>24</v>
      </c>
      <c r="AI22" s="174">
        <f t="shared" si="141"/>
        <v>1.5831134564643801E-2</v>
      </c>
      <c r="AJ22" s="203">
        <v>246</v>
      </c>
      <c r="AK22" s="174">
        <f t="shared" si="142"/>
        <v>0.16226912928759896</v>
      </c>
      <c r="AL22" s="203">
        <v>51</v>
      </c>
      <c r="AM22" s="174">
        <f t="shared" si="143"/>
        <v>3.3641160949868076E-2</v>
      </c>
      <c r="AN22" s="201">
        <v>682</v>
      </c>
      <c r="AO22" s="202">
        <v>5</v>
      </c>
      <c r="AP22" s="174">
        <f t="shared" si="144"/>
        <v>7.331378299120235E-3</v>
      </c>
      <c r="AQ22" s="203">
        <v>94</v>
      </c>
      <c r="AR22" s="174">
        <f t="shared" si="145"/>
        <v>0.1378299120234604</v>
      </c>
      <c r="AS22" s="203">
        <v>18</v>
      </c>
      <c r="AT22" s="174">
        <f t="shared" si="146"/>
        <v>2.6392961876832845E-2</v>
      </c>
      <c r="AU22" s="201">
        <v>192</v>
      </c>
      <c r="AV22" s="202">
        <v>0</v>
      </c>
      <c r="AW22" s="174">
        <f t="shared" si="147"/>
        <v>0</v>
      </c>
      <c r="AX22" s="203">
        <v>24</v>
      </c>
      <c r="AY22" s="174">
        <f t="shared" si="148"/>
        <v>0.125</v>
      </c>
      <c r="AZ22" s="203">
        <v>5</v>
      </c>
      <c r="BA22" s="174">
        <f t="shared" si="149"/>
        <v>2.6041666666666668E-2</v>
      </c>
      <c r="BB22" s="201">
        <f t="shared" si="15"/>
        <v>7379</v>
      </c>
      <c r="BC22" s="176">
        <f t="shared" si="16"/>
        <v>144</v>
      </c>
      <c r="BD22" s="174">
        <f t="shared" si="150"/>
        <v>1.9514839409134028E-2</v>
      </c>
      <c r="BE22" s="176">
        <f t="shared" si="17"/>
        <v>1252</v>
      </c>
      <c r="BF22" s="174">
        <f t="shared" si="151"/>
        <v>0.16967068708497085</v>
      </c>
      <c r="BG22" s="176">
        <f t="shared" si="18"/>
        <v>243</v>
      </c>
      <c r="BH22" s="174">
        <f t="shared" si="152"/>
        <v>3.2931291502913677E-2</v>
      </c>
      <c r="BJ22" s="282">
        <v>4</v>
      </c>
      <c r="BK22" s="295" t="s">
        <v>100</v>
      </c>
      <c r="BL22" s="4" t="s">
        <v>138</v>
      </c>
      <c r="BM22" s="28">
        <v>7335</v>
      </c>
      <c r="BN22" s="28">
        <v>180</v>
      </c>
      <c r="BO22" s="63">
        <v>2.4539877300613498E-2</v>
      </c>
      <c r="BP22" s="28">
        <v>1281</v>
      </c>
      <c r="BQ22" s="63">
        <v>0.17464212678936605</v>
      </c>
      <c r="BR22" s="28">
        <v>252</v>
      </c>
      <c r="BS22" s="63">
        <v>3.4355828220858899E-2</v>
      </c>
      <c r="BU22" s="131" t="s">
        <v>100</v>
      </c>
      <c r="BV22" s="4" t="s">
        <v>138</v>
      </c>
      <c r="BW22" s="27">
        <f t="shared" si="19"/>
        <v>0.77788318200298145</v>
      </c>
      <c r="BX22" s="27">
        <f t="shared" si="157"/>
        <v>0.76646216768916153</v>
      </c>
      <c r="BY22" s="105">
        <v>16</v>
      </c>
      <c r="BZ22" s="56" t="s">
        <v>54</v>
      </c>
      <c r="CA22" s="27">
        <f t="shared" si="153"/>
        <v>3.1292872541974263E-2</v>
      </c>
      <c r="CB22" s="27">
        <f t="shared" si="20"/>
        <v>2.9468044393417527E-2</v>
      </c>
      <c r="CC22" s="27">
        <f t="shared" si="21"/>
        <v>0.1284379695564121</v>
      </c>
      <c r="CD22" s="27">
        <f t="shared" si="22"/>
        <v>0.12393162393162394</v>
      </c>
      <c r="CE22" s="27">
        <f t="shared" si="23"/>
        <v>6.7550793754491412E-2</v>
      </c>
      <c r="CF22" s="27">
        <f t="shared" si="24"/>
        <v>6.5697155249394054E-2</v>
      </c>
      <c r="CG22" s="27">
        <f t="shared" si="154"/>
        <v>0.77271836414712225</v>
      </c>
      <c r="CH22" s="27">
        <f t="shared" si="25"/>
        <v>0.7809031764255645</v>
      </c>
      <c r="CI22" s="27">
        <f t="shared" si="155"/>
        <v>3.1034482758620689E-2</v>
      </c>
      <c r="CJ22" s="27">
        <f t="shared" si="26"/>
        <v>2.9231625835189311E-2</v>
      </c>
      <c r="CK22" s="27">
        <f t="shared" si="27"/>
        <v>0.128331780055918</v>
      </c>
      <c r="CL22" s="27">
        <f t="shared" si="28"/>
        <v>0.12694877505567928</v>
      </c>
      <c r="CM22" s="27">
        <f t="shared" si="29"/>
        <v>6.6635601118359741E-2</v>
      </c>
      <c r="CN22" s="27">
        <f t="shared" si="30"/>
        <v>6.5515961395694142E-2</v>
      </c>
      <c r="CO22" s="27">
        <f t="shared" si="31"/>
        <v>0.77399813606710155</v>
      </c>
      <c r="CP22" s="27">
        <f t="shared" si="32"/>
        <v>0.77830363771343725</v>
      </c>
      <c r="CQ22" s="27">
        <f t="shared" si="33"/>
        <v>4.1571319603356215E-2</v>
      </c>
      <c r="CR22" s="27">
        <f t="shared" si="34"/>
        <v>3.9350912778904665E-2</v>
      </c>
      <c r="CS22" s="27">
        <f t="shared" si="35"/>
        <v>0.15293668954996187</v>
      </c>
      <c r="CT22" s="27">
        <f t="shared" si="36"/>
        <v>0.16105476673427993</v>
      </c>
      <c r="CU22" s="27">
        <f t="shared" si="37"/>
        <v>7.8565980167810828E-2</v>
      </c>
      <c r="CV22" s="27">
        <f t="shared" si="38"/>
        <v>7.9513184584178498E-2</v>
      </c>
      <c r="CW22" s="27">
        <f t="shared" si="39"/>
        <v>0.72692601067887108</v>
      </c>
      <c r="CX22" s="27">
        <f t="shared" si="40"/>
        <v>0.72008113590263689</v>
      </c>
      <c r="CY22" s="27">
        <f t="shared" si="41"/>
        <v>2.3687580025608196E-2</v>
      </c>
      <c r="CZ22" s="27">
        <f t="shared" si="42"/>
        <v>3.2471835652750164E-2</v>
      </c>
      <c r="DA22" s="27">
        <f t="shared" si="43"/>
        <v>0.11651728553137004</v>
      </c>
      <c r="DB22" s="27">
        <f t="shared" si="44"/>
        <v>0.1126573889993373</v>
      </c>
      <c r="DC22" s="27">
        <f t="shared" si="45"/>
        <v>7.0422535211267609E-2</v>
      </c>
      <c r="DD22" s="27">
        <f t="shared" si="46"/>
        <v>8.0848243870112663E-2</v>
      </c>
      <c r="DE22" s="27">
        <f t="shared" si="47"/>
        <v>0.78937259923175418</v>
      </c>
      <c r="DF22" s="27">
        <f t="shared" si="48"/>
        <v>0.77402253147779987</v>
      </c>
      <c r="DH22" s="56" t="s">
        <v>13</v>
      </c>
      <c r="DI22" s="27">
        <f t="shared" si="0"/>
        <v>6.9949507828836646E-2</v>
      </c>
      <c r="DJ22" s="27">
        <f t="shared" si="1"/>
        <v>7.3482181855553552E-2</v>
      </c>
      <c r="DK22" s="137">
        <f t="shared" si="156"/>
        <v>-0.29999999999999888</v>
      </c>
      <c r="DL22" s="27">
        <f t="shared" si="2"/>
        <v>0.21094507063803744</v>
      </c>
      <c r="DM22" s="27">
        <f t="shared" si="3"/>
        <v>0.20500501014876288</v>
      </c>
      <c r="DN22" s="137">
        <f t="shared" si="49"/>
        <v>0.60000000000000053</v>
      </c>
      <c r="DO22" s="27">
        <f t="shared" si="4"/>
        <v>6.5716325802009493E-2</v>
      </c>
      <c r="DP22" s="27">
        <f t="shared" si="5"/>
        <v>6.7598468692993505E-2</v>
      </c>
      <c r="DQ22" s="137">
        <f t="shared" si="50"/>
        <v>-0.20000000000000018</v>
      </c>
      <c r="DR22" s="27">
        <f t="shared" si="6"/>
        <v>0.65338909573111648</v>
      </c>
      <c r="DS22" s="27">
        <f t="shared" si="7"/>
        <v>0.65391433930269005</v>
      </c>
      <c r="DT22" s="137">
        <f t="shared" si="51"/>
        <v>-0.10000000000000009</v>
      </c>
      <c r="DU22" s="27">
        <f t="shared" si="8"/>
        <v>6.6815767402851556E-2</v>
      </c>
      <c r="DV22" s="27">
        <f t="shared" si="52"/>
        <v>7.3046612715128814E-2</v>
      </c>
      <c r="DW22" s="137">
        <f t="shared" si="53"/>
        <v>-0.5999999999999992</v>
      </c>
      <c r="DX22" s="27">
        <f t="shared" si="54"/>
        <v>0.20904389152921443</v>
      </c>
      <c r="DY22" s="27">
        <f t="shared" si="55"/>
        <v>0.20535745838781497</v>
      </c>
      <c r="DZ22" s="137">
        <f t="shared" si="56"/>
        <v>0.40000000000000036</v>
      </c>
      <c r="EA22" s="27">
        <f t="shared" si="57"/>
        <v>6.4264746994688288E-2</v>
      </c>
      <c r="EB22" s="27">
        <f t="shared" si="58"/>
        <v>6.4989221472240871E-2</v>
      </c>
      <c r="EC22" s="137">
        <f t="shared" si="59"/>
        <v>-0.10000000000000009</v>
      </c>
      <c r="ED22" s="27">
        <f t="shared" si="60"/>
        <v>0.6598755940732457</v>
      </c>
      <c r="EE22" s="27">
        <f t="shared" si="61"/>
        <v>0.65660670742481531</v>
      </c>
      <c r="EF22" s="137">
        <f t="shared" si="62"/>
        <v>0.30000000000000027</v>
      </c>
      <c r="EG22" s="27">
        <f t="shared" si="63"/>
        <v>8.5349279695569449E-2</v>
      </c>
      <c r="EH22" s="27">
        <f t="shared" si="64"/>
        <v>8.7306145893164849E-2</v>
      </c>
      <c r="EI22" s="137">
        <f t="shared" si="65"/>
        <v>-0.19999999999999879</v>
      </c>
      <c r="EJ22" s="27">
        <f t="shared" si="66"/>
        <v>0.23240010872519706</v>
      </c>
      <c r="EK22" s="27">
        <f t="shared" si="67"/>
        <v>0.23520964962665136</v>
      </c>
      <c r="EL22" s="137">
        <f t="shared" si="68"/>
        <v>-0.29999999999999749</v>
      </c>
      <c r="EM22" s="27">
        <f t="shared" si="69"/>
        <v>7.4476759989127478E-2</v>
      </c>
      <c r="EN22" s="27">
        <f t="shared" si="70"/>
        <v>8.3859850660539914E-2</v>
      </c>
      <c r="EO22" s="137">
        <f t="shared" si="71"/>
        <v>-1.0000000000000009</v>
      </c>
      <c r="EP22" s="27">
        <f t="shared" si="72"/>
        <v>0.607773851590106</v>
      </c>
      <c r="EQ22" s="27">
        <f t="shared" si="73"/>
        <v>0.59362435381964385</v>
      </c>
      <c r="ER22" s="137">
        <f t="shared" si="74"/>
        <v>1.4000000000000012</v>
      </c>
      <c r="ES22" s="27">
        <f t="shared" si="75"/>
        <v>7.3286918285086114E-2</v>
      </c>
      <c r="ET22" s="27">
        <f t="shared" si="76"/>
        <v>6.9096431283219434E-2</v>
      </c>
      <c r="EU22" s="137">
        <f t="shared" si="77"/>
        <v>0.39999999999999897</v>
      </c>
      <c r="EV22" s="27">
        <f t="shared" si="78"/>
        <v>0.20300476364968853</v>
      </c>
      <c r="EW22" s="27">
        <f t="shared" si="79"/>
        <v>0.19438116932422173</v>
      </c>
      <c r="EX22" s="137">
        <f t="shared" si="80"/>
        <v>0.9000000000000008</v>
      </c>
      <c r="EY22" s="27">
        <f t="shared" si="81"/>
        <v>6.7057530230853798E-2</v>
      </c>
      <c r="EZ22" s="27">
        <f t="shared" si="82"/>
        <v>7.365223993925589E-2</v>
      </c>
      <c r="FA22" s="137">
        <f t="shared" si="83"/>
        <v>-0.69999999999999929</v>
      </c>
      <c r="FB22" s="27">
        <f t="shared" si="84"/>
        <v>0.65665078783437159</v>
      </c>
      <c r="FC22" s="27">
        <f t="shared" si="85"/>
        <v>0.66287015945330297</v>
      </c>
      <c r="FD22" s="137">
        <f t="shared" si="86"/>
        <v>-0.60000000000000053</v>
      </c>
      <c r="FF22" s="27">
        <f t="shared" si="87"/>
        <v>5.1816828543067038E-2</v>
      </c>
      <c r="FG22" s="27">
        <f t="shared" si="9"/>
        <v>5.246330782200663E-2</v>
      </c>
      <c r="FH22" s="137">
        <f t="shared" si="88"/>
        <v>0</v>
      </c>
      <c r="FI22" s="27">
        <f t="shared" si="10"/>
        <v>0.17821801640108959</v>
      </c>
      <c r="FJ22" s="27">
        <f t="shared" si="11"/>
        <v>0.16981717092085957</v>
      </c>
      <c r="FK22" s="137">
        <f t="shared" si="89"/>
        <v>0.79999999999999793</v>
      </c>
      <c r="FL22" s="27">
        <f t="shared" si="12"/>
        <v>6.998019984622561E-2</v>
      </c>
      <c r="FM22" s="27">
        <f t="shared" si="13"/>
        <v>7.0421823311744888E-2</v>
      </c>
      <c r="FN22" s="137">
        <f t="shared" si="90"/>
        <v>0</v>
      </c>
      <c r="FO22" s="27">
        <f t="shared" si="14"/>
        <v>0.69998495520961779</v>
      </c>
      <c r="FP22" s="27">
        <f t="shared" si="91"/>
        <v>0.70729769794538888</v>
      </c>
      <c r="FQ22" s="137">
        <f t="shared" si="92"/>
        <v>-0.70000000000000062</v>
      </c>
      <c r="FR22" s="27">
        <f t="shared" si="93"/>
        <v>4.8260962208565801E-2</v>
      </c>
      <c r="FS22" s="27">
        <f t="shared" si="94"/>
        <v>4.9503759206355462E-2</v>
      </c>
      <c r="FT22" s="137">
        <f t="shared" si="95"/>
        <v>-0.20000000000000018</v>
      </c>
      <c r="FU22" s="27">
        <f t="shared" si="96"/>
        <v>0.1712068897890299</v>
      </c>
      <c r="FV22" s="27">
        <f t="shared" si="97"/>
        <v>0.16607589114113555</v>
      </c>
      <c r="FW22" s="137">
        <f t="shared" si="98"/>
        <v>0.50000000000000044</v>
      </c>
      <c r="FX22" s="27">
        <f t="shared" si="99"/>
        <v>6.934419156395201E-2</v>
      </c>
      <c r="FY22" s="27">
        <f t="shared" si="100"/>
        <v>7.0594924618888555E-2</v>
      </c>
      <c r="FZ22" s="137">
        <f t="shared" si="101"/>
        <v>-0.19999999999999879</v>
      </c>
      <c r="GA22" s="27">
        <f t="shared" si="102"/>
        <v>0.71118795643845234</v>
      </c>
      <c r="GB22" s="27">
        <f t="shared" si="103"/>
        <v>0.71382542503362045</v>
      </c>
      <c r="GC22" s="137">
        <f t="shared" si="104"/>
        <v>-0.30000000000000027</v>
      </c>
      <c r="GD22" s="27">
        <f t="shared" si="105"/>
        <v>6.8259236787735308E-2</v>
      </c>
      <c r="GE22" s="27">
        <f t="shared" si="106"/>
        <v>7.1407282300928909E-2</v>
      </c>
      <c r="GF22" s="137">
        <f t="shared" si="107"/>
        <v>-0.29999999999999888</v>
      </c>
      <c r="GG22" s="27">
        <f t="shared" si="108"/>
        <v>0.21640870679023361</v>
      </c>
      <c r="GH22" s="27">
        <f t="shared" si="109"/>
        <v>0.21158909145099597</v>
      </c>
      <c r="GI22" s="137">
        <f t="shared" si="110"/>
        <v>0.40000000000000036</v>
      </c>
      <c r="GJ22" s="27">
        <f t="shared" si="111"/>
        <v>7.4738966812202837E-2</v>
      </c>
      <c r="GK22" s="27">
        <f t="shared" si="112"/>
        <v>7.841968440050999E-2</v>
      </c>
      <c r="GL22" s="137">
        <f t="shared" si="113"/>
        <v>-0.30000000000000027</v>
      </c>
      <c r="GM22" s="27">
        <f t="shared" si="114"/>
        <v>0.6405930896098283</v>
      </c>
      <c r="GN22" s="27">
        <f t="shared" si="115"/>
        <v>0.63858394184756506</v>
      </c>
      <c r="GO22" s="137">
        <f t="shared" si="116"/>
        <v>0.20000000000000018</v>
      </c>
      <c r="GP22" s="27">
        <f t="shared" si="117"/>
        <v>5.5485387843929736E-2</v>
      </c>
      <c r="GQ22" s="27">
        <f t="shared" si="118"/>
        <v>5.8989431490645373E-2</v>
      </c>
      <c r="GR22" s="137">
        <f t="shared" si="119"/>
        <v>-0.39999999999999969</v>
      </c>
      <c r="GS22" s="27">
        <f t="shared" si="120"/>
        <v>0.18613011036841287</v>
      </c>
      <c r="GT22" s="27">
        <f t="shared" si="121"/>
        <v>0.18026385115241175</v>
      </c>
      <c r="GU22" s="137">
        <f t="shared" si="122"/>
        <v>0.60000000000000053</v>
      </c>
      <c r="GV22" s="27">
        <f t="shared" si="123"/>
        <v>7.7287035597699366E-2</v>
      </c>
      <c r="GW22" s="27">
        <f t="shared" si="124"/>
        <v>7.9888839530150732E-2</v>
      </c>
      <c r="GX22" s="137">
        <f t="shared" si="125"/>
        <v>-0.30000000000000027</v>
      </c>
      <c r="GY22" s="27">
        <f t="shared" si="126"/>
        <v>0.68109746618995803</v>
      </c>
      <c r="GZ22" s="27">
        <f t="shared" si="127"/>
        <v>0.68085787782679219</v>
      </c>
      <c r="HA22" s="137">
        <f t="shared" si="128"/>
        <v>0</v>
      </c>
      <c r="HB22" s="108">
        <v>0</v>
      </c>
    </row>
    <row r="23" spans="2:210" ht="14.25" customHeight="1">
      <c r="B23" s="283"/>
      <c r="C23" s="296"/>
      <c r="D23" s="132" t="s">
        <v>274</v>
      </c>
      <c r="E23" s="204">
        <v>1</v>
      </c>
      <c r="F23" s="205">
        <v>0</v>
      </c>
      <c r="G23" s="207">
        <f t="shared" si="129"/>
        <v>0</v>
      </c>
      <c r="H23" s="206">
        <v>0</v>
      </c>
      <c r="I23" s="207">
        <f>IFERROR(H23/E23,"-")</f>
        <v>0</v>
      </c>
      <c r="J23" s="206">
        <v>0</v>
      </c>
      <c r="K23" s="207">
        <f>IFERROR(J23/E23,"-")</f>
        <v>0</v>
      </c>
      <c r="L23" s="204">
        <v>4</v>
      </c>
      <c r="M23" s="205">
        <v>0</v>
      </c>
      <c r="N23" s="207">
        <f>IFERROR(M23/L23,"-")</f>
        <v>0</v>
      </c>
      <c r="O23" s="206">
        <v>1</v>
      </c>
      <c r="P23" s="207">
        <f>IFERROR(O23/L23,"-")</f>
        <v>0.25</v>
      </c>
      <c r="Q23" s="206">
        <v>0</v>
      </c>
      <c r="R23" s="207">
        <f>IFERROR(Q23/L23,"-")</f>
        <v>0</v>
      </c>
      <c r="S23" s="204">
        <v>590</v>
      </c>
      <c r="T23" s="205">
        <v>12</v>
      </c>
      <c r="U23" s="207">
        <f>IFERROR(T23/S23,"-")</f>
        <v>2.0338983050847456E-2</v>
      </c>
      <c r="V23" s="206">
        <v>127</v>
      </c>
      <c r="W23" s="207">
        <f>IFERROR(V23/S23,"-")</f>
        <v>0.21525423728813559</v>
      </c>
      <c r="X23" s="206">
        <v>25</v>
      </c>
      <c r="Y23" s="207">
        <f>IFERROR(X23/S23,"-")</f>
        <v>4.2372881355932202E-2</v>
      </c>
      <c r="Z23" s="204">
        <v>344</v>
      </c>
      <c r="AA23" s="205">
        <v>9</v>
      </c>
      <c r="AB23" s="207">
        <f>IFERROR(AA23/Z23,"-")</f>
        <v>2.616279069767442E-2</v>
      </c>
      <c r="AC23" s="206">
        <v>60</v>
      </c>
      <c r="AD23" s="207">
        <f>IFERROR(AC23/Z23,"-")</f>
        <v>0.1744186046511628</v>
      </c>
      <c r="AE23" s="206">
        <v>15</v>
      </c>
      <c r="AF23" s="207">
        <f>IFERROR(AE23/Z23,"-")</f>
        <v>4.3604651162790699E-2</v>
      </c>
      <c r="AG23" s="204">
        <v>249</v>
      </c>
      <c r="AH23" s="205">
        <v>3</v>
      </c>
      <c r="AI23" s="207">
        <f>IFERROR(AH23/AG23,"-")</f>
        <v>1.2048192771084338E-2</v>
      </c>
      <c r="AJ23" s="206">
        <v>38</v>
      </c>
      <c r="AK23" s="207">
        <f>IFERROR(AJ23/AG23,"-")</f>
        <v>0.15261044176706828</v>
      </c>
      <c r="AL23" s="206">
        <v>14</v>
      </c>
      <c r="AM23" s="207">
        <f>IFERROR(AL23/AG23,"-")</f>
        <v>5.6224899598393573E-2</v>
      </c>
      <c r="AN23" s="204">
        <v>81</v>
      </c>
      <c r="AO23" s="205">
        <v>0</v>
      </c>
      <c r="AP23" s="207">
        <f>IFERROR(AO23/AN23,"-")</f>
        <v>0</v>
      </c>
      <c r="AQ23" s="206">
        <v>11</v>
      </c>
      <c r="AR23" s="207">
        <f>IFERROR(AQ23/AN23,"-")</f>
        <v>0.13580246913580246</v>
      </c>
      <c r="AS23" s="206">
        <v>3</v>
      </c>
      <c r="AT23" s="207">
        <f>IFERROR(AS23/AN23,"-")</f>
        <v>3.7037037037037035E-2</v>
      </c>
      <c r="AU23" s="204">
        <v>30</v>
      </c>
      <c r="AV23" s="205">
        <v>0</v>
      </c>
      <c r="AW23" s="207">
        <f>IFERROR(AV23/AU23,"-")</f>
        <v>0</v>
      </c>
      <c r="AX23" s="206">
        <v>3</v>
      </c>
      <c r="AY23" s="207">
        <f>IFERROR(AX23/AU23,"-")</f>
        <v>0.1</v>
      </c>
      <c r="AZ23" s="206">
        <v>0</v>
      </c>
      <c r="BA23" s="207">
        <f>IFERROR(AZ23/AU23,"-")</f>
        <v>0</v>
      </c>
      <c r="BB23" s="204">
        <f t="shared" si="15"/>
        <v>1299</v>
      </c>
      <c r="BC23" s="208">
        <f t="shared" si="16"/>
        <v>24</v>
      </c>
      <c r="BD23" s="207">
        <f>IFERROR(BC23/BB23,"-")</f>
        <v>1.8475750577367205E-2</v>
      </c>
      <c r="BE23" s="208">
        <f t="shared" si="17"/>
        <v>240</v>
      </c>
      <c r="BF23" s="207">
        <f>IFERROR(BE23/BB23,"-")</f>
        <v>0.18475750577367206</v>
      </c>
      <c r="BG23" s="208">
        <f t="shared" si="18"/>
        <v>57</v>
      </c>
      <c r="BH23" s="207">
        <f>IFERROR(BG23/BB23,"-")</f>
        <v>4.3879907621247112E-2</v>
      </c>
      <c r="BJ23" s="283"/>
      <c r="BK23" s="296"/>
      <c r="BL23" s="4" t="s">
        <v>273</v>
      </c>
      <c r="BM23" s="28">
        <v>1248</v>
      </c>
      <c r="BN23" s="28">
        <v>26</v>
      </c>
      <c r="BO23" s="63">
        <v>2.0833333333333332E-2</v>
      </c>
      <c r="BP23" s="28">
        <v>207</v>
      </c>
      <c r="BQ23" s="63">
        <v>0.16586538461538461</v>
      </c>
      <c r="BR23" s="28">
        <v>63</v>
      </c>
      <c r="BS23" s="63">
        <v>5.0480769230769232E-2</v>
      </c>
      <c r="BU23" s="132"/>
      <c r="BV23" s="4" t="s">
        <v>270</v>
      </c>
      <c r="BW23" s="27">
        <f t="shared" si="19"/>
        <v>0.75288683602771367</v>
      </c>
      <c r="BX23" s="27">
        <f t="shared" si="157"/>
        <v>0.76282051282051277</v>
      </c>
      <c r="BY23" s="105">
        <v>17</v>
      </c>
      <c r="BZ23" s="56" t="s">
        <v>109</v>
      </c>
      <c r="CA23" s="27">
        <f t="shared" si="153"/>
        <v>3.0443445623465085E-2</v>
      </c>
      <c r="CB23" s="27">
        <f t="shared" si="20"/>
        <v>3.3069734004313442E-2</v>
      </c>
      <c r="CC23" s="27">
        <f t="shared" si="21"/>
        <v>0.13043881191789072</v>
      </c>
      <c r="CD23" s="27">
        <f t="shared" si="22"/>
        <v>0.11879942487419123</v>
      </c>
      <c r="CE23" s="27">
        <f t="shared" si="23"/>
        <v>6.7049719660812745E-2</v>
      </c>
      <c r="CF23" s="27">
        <f t="shared" si="24"/>
        <v>6.9149892163910862E-2</v>
      </c>
      <c r="CG23" s="27">
        <f t="shared" si="154"/>
        <v>0.77206802279783138</v>
      </c>
      <c r="CH23" s="27">
        <f t="shared" si="25"/>
        <v>0.77898094895758452</v>
      </c>
      <c r="CI23" s="27">
        <f t="shared" si="155"/>
        <v>2.9003094472422788E-2</v>
      </c>
      <c r="CJ23" s="27">
        <f t="shared" si="26"/>
        <v>3.1484708285765786E-2</v>
      </c>
      <c r="CK23" s="27">
        <f t="shared" si="27"/>
        <v>0.13002851768703355</v>
      </c>
      <c r="CL23" s="27">
        <f t="shared" si="28"/>
        <v>0.11987021570630295</v>
      </c>
      <c r="CM23" s="27">
        <f t="shared" si="29"/>
        <v>6.6864874704204838E-2</v>
      </c>
      <c r="CN23" s="27">
        <f t="shared" si="30"/>
        <v>7.24028119930301E-2</v>
      </c>
      <c r="CO23" s="27">
        <f t="shared" si="31"/>
        <v>0.77410351313633885</v>
      </c>
      <c r="CP23" s="27">
        <f t="shared" si="32"/>
        <v>0.77624226401490115</v>
      </c>
      <c r="CQ23" s="27">
        <f t="shared" si="33"/>
        <v>3.9643211100099107E-2</v>
      </c>
      <c r="CR23" s="27">
        <f t="shared" si="34"/>
        <v>4.8730964467005075E-2</v>
      </c>
      <c r="CS23" s="27">
        <f t="shared" si="35"/>
        <v>0.14767096134786917</v>
      </c>
      <c r="CT23" s="27">
        <f t="shared" si="36"/>
        <v>0.16345177664974619</v>
      </c>
      <c r="CU23" s="27">
        <f t="shared" si="37"/>
        <v>7.4000660720185005E-2</v>
      </c>
      <c r="CV23" s="27">
        <f t="shared" si="38"/>
        <v>7.2419627749576984E-2</v>
      </c>
      <c r="CW23" s="27">
        <f t="shared" si="39"/>
        <v>0.73868516683184671</v>
      </c>
      <c r="CX23" s="27">
        <f t="shared" si="40"/>
        <v>0.71539763113367172</v>
      </c>
      <c r="CY23" s="27">
        <f t="shared" si="41"/>
        <v>3.9862542955326458E-2</v>
      </c>
      <c r="CZ23" s="27">
        <f t="shared" si="42"/>
        <v>4.9592894152479645E-2</v>
      </c>
      <c r="DA23" s="27">
        <f t="shared" si="43"/>
        <v>0.14982817869415807</v>
      </c>
      <c r="DB23" s="27">
        <f t="shared" si="44"/>
        <v>0.11324944485566248</v>
      </c>
      <c r="DC23" s="27">
        <f t="shared" si="45"/>
        <v>7.8350515463917525E-2</v>
      </c>
      <c r="DD23" s="27">
        <f t="shared" si="46"/>
        <v>8.4381939304219097E-2</v>
      </c>
      <c r="DE23" s="27">
        <f t="shared" si="47"/>
        <v>0.73195876288659789</v>
      </c>
      <c r="DF23" s="27">
        <f t="shared" si="48"/>
        <v>0.75277572168763873</v>
      </c>
      <c r="DH23" s="56" t="s">
        <v>22</v>
      </c>
      <c r="DI23" s="27">
        <f t="shared" si="0"/>
        <v>8.6550259556394532E-2</v>
      </c>
      <c r="DJ23" s="27">
        <f t="shared" si="1"/>
        <v>9.2555618938961776E-2</v>
      </c>
      <c r="DK23" s="137">
        <f t="shared" si="156"/>
        <v>-0.60000000000000053</v>
      </c>
      <c r="DL23" s="27">
        <f t="shared" si="2"/>
        <v>0.22671071260028317</v>
      </c>
      <c r="DM23" s="27">
        <f t="shared" si="3"/>
        <v>0.21905305191100971</v>
      </c>
      <c r="DN23" s="137">
        <f t="shared" si="49"/>
        <v>0.80000000000000071</v>
      </c>
      <c r="DO23" s="27">
        <f t="shared" si="4"/>
        <v>8.5936762623879184E-2</v>
      </c>
      <c r="DP23" s="27">
        <f t="shared" si="5"/>
        <v>8.442669709070165E-2</v>
      </c>
      <c r="DQ23" s="137">
        <f t="shared" si="50"/>
        <v>0.19999999999999879</v>
      </c>
      <c r="DR23" s="27">
        <f t="shared" si="6"/>
        <v>0.60080226521944313</v>
      </c>
      <c r="DS23" s="27">
        <f t="shared" si="7"/>
        <v>0.60396463205932682</v>
      </c>
      <c r="DT23" s="137">
        <f t="shared" si="51"/>
        <v>-0.30000000000000027</v>
      </c>
      <c r="DU23" s="27">
        <f t="shared" si="8"/>
        <v>7.9204204204204209E-2</v>
      </c>
      <c r="DV23" s="27">
        <f t="shared" si="52"/>
        <v>8.5295457997873317E-2</v>
      </c>
      <c r="DW23" s="137">
        <f t="shared" si="53"/>
        <v>-0.60000000000000053</v>
      </c>
      <c r="DX23" s="27">
        <f t="shared" si="54"/>
        <v>0.21779279279279279</v>
      </c>
      <c r="DY23" s="27">
        <f t="shared" si="55"/>
        <v>0.20826370955491416</v>
      </c>
      <c r="DZ23" s="137">
        <f t="shared" si="56"/>
        <v>1.0000000000000009</v>
      </c>
      <c r="EA23" s="27">
        <f t="shared" si="57"/>
        <v>8.3783783783783788E-2</v>
      </c>
      <c r="EB23" s="27">
        <f t="shared" si="58"/>
        <v>8.1269937718365493E-2</v>
      </c>
      <c r="EC23" s="137">
        <f t="shared" si="59"/>
        <v>0.30000000000000027</v>
      </c>
      <c r="ED23" s="27">
        <f t="shared" si="60"/>
        <v>0.61921921921921919</v>
      </c>
      <c r="EE23" s="27">
        <f t="shared" si="61"/>
        <v>0.62517089472884702</v>
      </c>
      <c r="EF23" s="137">
        <f t="shared" si="62"/>
        <v>-0.60000000000000053</v>
      </c>
      <c r="EG23" s="27">
        <f t="shared" si="63"/>
        <v>0.10258591357604628</v>
      </c>
      <c r="EH23" s="27">
        <f t="shared" si="64"/>
        <v>0.1155848663658452</v>
      </c>
      <c r="EI23" s="137">
        <f t="shared" si="65"/>
        <v>-1.3000000000000012</v>
      </c>
      <c r="EJ23" s="27">
        <f t="shared" si="66"/>
        <v>0.2522966995576727</v>
      </c>
      <c r="EK23" s="27">
        <f t="shared" si="67"/>
        <v>0.2530371398819854</v>
      </c>
      <c r="EL23" s="137">
        <f t="shared" si="68"/>
        <v>-0.10000000000000009</v>
      </c>
      <c r="EM23" s="27">
        <f t="shared" si="69"/>
        <v>9.3058863559033686E-2</v>
      </c>
      <c r="EN23" s="27">
        <f t="shared" si="70"/>
        <v>9.510586601874349E-2</v>
      </c>
      <c r="EO23" s="137">
        <f t="shared" si="71"/>
        <v>-0.20000000000000018</v>
      </c>
      <c r="EP23" s="27">
        <f t="shared" si="72"/>
        <v>0.55205852330724736</v>
      </c>
      <c r="EQ23" s="27">
        <f t="shared" si="73"/>
        <v>0.53627212773342592</v>
      </c>
      <c r="ER23" s="137">
        <f t="shared" si="74"/>
        <v>1.6000000000000014</v>
      </c>
      <c r="ES23" s="27">
        <f t="shared" si="75"/>
        <v>9.9654377880184331E-2</v>
      </c>
      <c r="ET23" s="27">
        <f t="shared" si="76"/>
        <v>9.6774193548387094E-2</v>
      </c>
      <c r="EU23" s="137">
        <f t="shared" si="77"/>
        <v>0.30000000000000027</v>
      </c>
      <c r="EV23" s="27">
        <f t="shared" si="78"/>
        <v>0.23790322580645162</v>
      </c>
      <c r="EW23" s="27">
        <f t="shared" si="79"/>
        <v>0.24937965260545905</v>
      </c>
      <c r="EX23" s="137">
        <f t="shared" si="80"/>
        <v>-1.100000000000001</v>
      </c>
      <c r="EY23" s="27">
        <f t="shared" si="81"/>
        <v>8.9861751152073732E-2</v>
      </c>
      <c r="EZ23" s="27">
        <f t="shared" si="82"/>
        <v>9.553349875930521E-2</v>
      </c>
      <c r="FA23" s="137">
        <f t="shared" si="83"/>
        <v>-0.60000000000000053</v>
      </c>
      <c r="FB23" s="27">
        <f t="shared" si="84"/>
        <v>0.57258064516129037</v>
      </c>
      <c r="FC23" s="27">
        <f t="shared" si="85"/>
        <v>0.55831265508684869</v>
      </c>
      <c r="FD23" s="137">
        <f t="shared" si="86"/>
        <v>1.4999999999999902</v>
      </c>
      <c r="FF23" s="27">
        <f t="shared" si="87"/>
        <v>5.1816828543067038E-2</v>
      </c>
      <c r="FG23" s="27">
        <f t="shared" si="9"/>
        <v>5.246330782200663E-2</v>
      </c>
      <c r="FH23" s="137">
        <f t="shared" si="88"/>
        <v>0</v>
      </c>
      <c r="FI23" s="27">
        <f t="shared" si="10"/>
        <v>0.17821801640108959</v>
      </c>
      <c r="FJ23" s="27">
        <f t="shared" si="11"/>
        <v>0.16981717092085957</v>
      </c>
      <c r="FK23" s="137">
        <f t="shared" si="89"/>
        <v>0.79999999999999793</v>
      </c>
      <c r="FL23" s="27">
        <f t="shared" si="12"/>
        <v>6.998019984622561E-2</v>
      </c>
      <c r="FM23" s="27">
        <f t="shared" si="13"/>
        <v>7.0421823311744888E-2</v>
      </c>
      <c r="FN23" s="137">
        <f t="shared" si="90"/>
        <v>0</v>
      </c>
      <c r="FO23" s="27">
        <f t="shared" si="14"/>
        <v>0.69998495520961779</v>
      </c>
      <c r="FP23" s="27">
        <f t="shared" si="91"/>
        <v>0.70729769794538888</v>
      </c>
      <c r="FQ23" s="137">
        <f t="shared" si="92"/>
        <v>-0.70000000000000062</v>
      </c>
      <c r="FR23" s="27">
        <f t="shared" si="93"/>
        <v>4.8260962208565801E-2</v>
      </c>
      <c r="FS23" s="27">
        <f t="shared" si="94"/>
        <v>4.9503759206355462E-2</v>
      </c>
      <c r="FT23" s="137">
        <f t="shared" si="95"/>
        <v>-0.20000000000000018</v>
      </c>
      <c r="FU23" s="27">
        <f t="shared" si="96"/>
        <v>0.1712068897890299</v>
      </c>
      <c r="FV23" s="27">
        <f t="shared" si="97"/>
        <v>0.16607589114113555</v>
      </c>
      <c r="FW23" s="137">
        <f t="shared" si="98"/>
        <v>0.50000000000000044</v>
      </c>
      <c r="FX23" s="27">
        <f t="shared" si="99"/>
        <v>6.934419156395201E-2</v>
      </c>
      <c r="FY23" s="27">
        <f t="shared" si="100"/>
        <v>7.0594924618888555E-2</v>
      </c>
      <c r="FZ23" s="137">
        <f t="shared" si="101"/>
        <v>-0.19999999999999879</v>
      </c>
      <c r="GA23" s="27">
        <f t="shared" si="102"/>
        <v>0.71118795643845234</v>
      </c>
      <c r="GB23" s="27">
        <f t="shared" si="103"/>
        <v>0.71382542503362045</v>
      </c>
      <c r="GC23" s="137">
        <f t="shared" si="104"/>
        <v>-0.30000000000000027</v>
      </c>
      <c r="GD23" s="27">
        <f t="shared" si="105"/>
        <v>6.8259236787735308E-2</v>
      </c>
      <c r="GE23" s="27">
        <f t="shared" si="106"/>
        <v>7.1407282300928909E-2</v>
      </c>
      <c r="GF23" s="137">
        <f t="shared" si="107"/>
        <v>-0.29999999999999888</v>
      </c>
      <c r="GG23" s="27">
        <f t="shared" si="108"/>
        <v>0.21640870679023361</v>
      </c>
      <c r="GH23" s="27">
        <f t="shared" si="109"/>
        <v>0.21158909145099597</v>
      </c>
      <c r="GI23" s="137">
        <f t="shared" si="110"/>
        <v>0.40000000000000036</v>
      </c>
      <c r="GJ23" s="27">
        <f t="shared" si="111"/>
        <v>7.4738966812202837E-2</v>
      </c>
      <c r="GK23" s="27">
        <f t="shared" si="112"/>
        <v>7.841968440050999E-2</v>
      </c>
      <c r="GL23" s="137">
        <f t="shared" si="113"/>
        <v>-0.30000000000000027</v>
      </c>
      <c r="GM23" s="27">
        <f t="shared" si="114"/>
        <v>0.6405930896098283</v>
      </c>
      <c r="GN23" s="27">
        <f t="shared" si="115"/>
        <v>0.63858394184756506</v>
      </c>
      <c r="GO23" s="137">
        <f t="shared" si="116"/>
        <v>0.20000000000000018</v>
      </c>
      <c r="GP23" s="27">
        <f t="shared" si="117"/>
        <v>5.5485387843929736E-2</v>
      </c>
      <c r="GQ23" s="27">
        <f t="shared" si="118"/>
        <v>5.8989431490645373E-2</v>
      </c>
      <c r="GR23" s="137">
        <f t="shared" si="119"/>
        <v>-0.39999999999999969</v>
      </c>
      <c r="GS23" s="27">
        <f t="shared" si="120"/>
        <v>0.18613011036841287</v>
      </c>
      <c r="GT23" s="27">
        <f t="shared" si="121"/>
        <v>0.18026385115241175</v>
      </c>
      <c r="GU23" s="137">
        <f t="shared" si="122"/>
        <v>0.60000000000000053</v>
      </c>
      <c r="GV23" s="27">
        <f t="shared" si="123"/>
        <v>7.7287035597699366E-2</v>
      </c>
      <c r="GW23" s="27">
        <f t="shared" si="124"/>
        <v>7.9888839530150732E-2</v>
      </c>
      <c r="GX23" s="137">
        <f t="shared" si="125"/>
        <v>-0.30000000000000027</v>
      </c>
      <c r="GY23" s="27">
        <f t="shared" si="126"/>
        <v>0.68109746618995803</v>
      </c>
      <c r="GZ23" s="27">
        <f t="shared" si="127"/>
        <v>0.68085787782679219</v>
      </c>
      <c r="HA23" s="137">
        <f t="shared" si="128"/>
        <v>0</v>
      </c>
      <c r="HB23" s="108">
        <v>0</v>
      </c>
    </row>
    <row r="24" spans="2:210" ht="14.25" customHeight="1">
      <c r="B24" s="283"/>
      <c r="C24" s="296"/>
      <c r="D24" s="124" t="s">
        <v>156</v>
      </c>
      <c r="E24" s="209">
        <v>0</v>
      </c>
      <c r="F24" s="210">
        <v>0</v>
      </c>
      <c r="G24" s="199" t="str">
        <f t="shared" si="129"/>
        <v>-</v>
      </c>
      <c r="H24" s="211">
        <v>0</v>
      </c>
      <c r="I24" s="199" t="str">
        <f t="shared" si="130"/>
        <v>-</v>
      </c>
      <c r="J24" s="211">
        <v>0</v>
      </c>
      <c r="K24" s="199" t="str">
        <f t="shared" si="131"/>
        <v>-</v>
      </c>
      <c r="L24" s="209">
        <v>0</v>
      </c>
      <c r="M24" s="210">
        <v>0</v>
      </c>
      <c r="N24" s="199" t="str">
        <f t="shared" si="132"/>
        <v>-</v>
      </c>
      <c r="O24" s="211">
        <v>0</v>
      </c>
      <c r="P24" s="199" t="str">
        <f t="shared" si="133"/>
        <v>-</v>
      </c>
      <c r="Q24" s="211">
        <v>0</v>
      </c>
      <c r="R24" s="199" t="str">
        <f t="shared" si="134"/>
        <v>-</v>
      </c>
      <c r="S24" s="209">
        <v>261</v>
      </c>
      <c r="T24" s="210">
        <v>6</v>
      </c>
      <c r="U24" s="199">
        <f t="shared" si="135"/>
        <v>2.2988505747126436E-2</v>
      </c>
      <c r="V24" s="211">
        <v>41</v>
      </c>
      <c r="W24" s="199">
        <f t="shared" si="136"/>
        <v>0.15708812260536398</v>
      </c>
      <c r="X24" s="211">
        <v>12</v>
      </c>
      <c r="Y24" s="199">
        <f t="shared" si="137"/>
        <v>4.5977011494252873E-2</v>
      </c>
      <c r="Z24" s="209">
        <v>102</v>
      </c>
      <c r="AA24" s="210">
        <v>2</v>
      </c>
      <c r="AB24" s="199">
        <f t="shared" si="138"/>
        <v>1.9607843137254902E-2</v>
      </c>
      <c r="AC24" s="211">
        <v>19</v>
      </c>
      <c r="AD24" s="199">
        <f t="shared" si="139"/>
        <v>0.18627450980392157</v>
      </c>
      <c r="AE24" s="211">
        <v>6</v>
      </c>
      <c r="AF24" s="199">
        <f t="shared" si="140"/>
        <v>5.8823529411764705E-2</v>
      </c>
      <c r="AG24" s="209">
        <v>48</v>
      </c>
      <c r="AH24" s="210">
        <v>1</v>
      </c>
      <c r="AI24" s="199">
        <f t="shared" si="141"/>
        <v>2.0833333333333332E-2</v>
      </c>
      <c r="AJ24" s="211">
        <v>14</v>
      </c>
      <c r="AK24" s="199">
        <f t="shared" si="142"/>
        <v>0.29166666666666669</v>
      </c>
      <c r="AL24" s="211">
        <v>6</v>
      </c>
      <c r="AM24" s="199">
        <f t="shared" si="143"/>
        <v>0.125</v>
      </c>
      <c r="AN24" s="209">
        <v>18</v>
      </c>
      <c r="AO24" s="210">
        <v>0</v>
      </c>
      <c r="AP24" s="199">
        <f t="shared" si="144"/>
        <v>0</v>
      </c>
      <c r="AQ24" s="211">
        <v>3</v>
      </c>
      <c r="AR24" s="199">
        <f t="shared" si="145"/>
        <v>0.16666666666666666</v>
      </c>
      <c r="AS24" s="211">
        <v>0</v>
      </c>
      <c r="AT24" s="199">
        <f t="shared" si="146"/>
        <v>0</v>
      </c>
      <c r="AU24" s="209">
        <v>8</v>
      </c>
      <c r="AV24" s="210">
        <v>0</v>
      </c>
      <c r="AW24" s="199">
        <f t="shared" si="147"/>
        <v>0</v>
      </c>
      <c r="AX24" s="211">
        <v>0</v>
      </c>
      <c r="AY24" s="199">
        <f t="shared" si="148"/>
        <v>0</v>
      </c>
      <c r="AZ24" s="211">
        <v>1</v>
      </c>
      <c r="BA24" s="199">
        <f t="shared" si="149"/>
        <v>0.125</v>
      </c>
      <c r="BB24" s="209">
        <f t="shared" si="15"/>
        <v>437</v>
      </c>
      <c r="BC24" s="212">
        <f t="shared" si="16"/>
        <v>9</v>
      </c>
      <c r="BD24" s="199">
        <f t="shared" si="150"/>
        <v>2.0594965675057208E-2</v>
      </c>
      <c r="BE24" s="212">
        <f t="shared" si="17"/>
        <v>77</v>
      </c>
      <c r="BF24" s="199">
        <f t="shared" si="151"/>
        <v>0.17620137299771166</v>
      </c>
      <c r="BG24" s="212">
        <f t="shared" si="18"/>
        <v>25</v>
      </c>
      <c r="BH24" s="199">
        <f t="shared" si="152"/>
        <v>5.7208237986270026E-2</v>
      </c>
      <c r="BJ24" s="283"/>
      <c r="BK24" s="296"/>
      <c r="BL24" s="4" t="s">
        <v>156</v>
      </c>
      <c r="BM24" s="28">
        <v>377</v>
      </c>
      <c r="BN24" s="28">
        <v>9</v>
      </c>
      <c r="BO24" s="63">
        <v>2.3872679045092837E-2</v>
      </c>
      <c r="BP24" s="28">
        <v>53</v>
      </c>
      <c r="BQ24" s="63">
        <v>0.14058355437665782</v>
      </c>
      <c r="BR24" s="28">
        <v>27</v>
      </c>
      <c r="BS24" s="63">
        <v>7.161803713527852E-2</v>
      </c>
      <c r="BU24" s="132"/>
      <c r="BV24" s="4" t="s">
        <v>156</v>
      </c>
      <c r="BW24" s="27">
        <f t="shared" si="19"/>
        <v>0.74599542334096114</v>
      </c>
      <c r="BX24" s="27">
        <f t="shared" si="157"/>
        <v>0.76392572944297077</v>
      </c>
      <c r="BY24" s="105">
        <v>18</v>
      </c>
      <c r="BZ24" s="56" t="s">
        <v>55</v>
      </c>
      <c r="CA24" s="27">
        <f t="shared" si="153"/>
        <v>3.5201482167670217E-2</v>
      </c>
      <c r="CB24" s="27">
        <f t="shared" si="20"/>
        <v>3.5991636798088408E-2</v>
      </c>
      <c r="CC24" s="27">
        <f t="shared" si="21"/>
        <v>0.12119808553342597</v>
      </c>
      <c r="CD24" s="27">
        <f t="shared" si="22"/>
        <v>0.11215651135005973</v>
      </c>
      <c r="CE24" s="27">
        <f t="shared" si="23"/>
        <v>8.4143893777983633E-2</v>
      </c>
      <c r="CF24" s="27">
        <f t="shared" si="24"/>
        <v>8.5225009956192754E-2</v>
      </c>
      <c r="CG24" s="27">
        <f t="shared" si="154"/>
        <v>0.75945653852092021</v>
      </c>
      <c r="CH24" s="27">
        <f t="shared" si="25"/>
        <v>0.76662684189565911</v>
      </c>
      <c r="CI24" s="27">
        <f t="shared" si="155"/>
        <v>3.3617489344149591E-2</v>
      </c>
      <c r="CJ24" s="27">
        <f t="shared" si="26"/>
        <v>3.5168714780365269E-2</v>
      </c>
      <c r="CK24" s="27">
        <f t="shared" si="27"/>
        <v>0.11735184930565104</v>
      </c>
      <c r="CL24" s="27">
        <f t="shared" si="28"/>
        <v>0.11467173603095933</v>
      </c>
      <c r="CM24" s="27">
        <f t="shared" si="29"/>
        <v>8.2978138319813002E-2</v>
      </c>
      <c r="CN24" s="27">
        <f t="shared" si="30"/>
        <v>8.8261253309797005E-2</v>
      </c>
      <c r="CO24" s="27">
        <f t="shared" si="31"/>
        <v>0.7660525230303864</v>
      </c>
      <c r="CP24" s="27">
        <f t="shared" si="32"/>
        <v>0.76189829587887836</v>
      </c>
      <c r="CQ24" s="27">
        <f t="shared" si="33"/>
        <v>4.534440983039114E-2</v>
      </c>
      <c r="CR24" s="27">
        <f t="shared" si="34"/>
        <v>5.0017863522686674E-2</v>
      </c>
      <c r="CS24" s="27">
        <f t="shared" si="35"/>
        <v>0.15264797507788161</v>
      </c>
      <c r="CT24" s="27">
        <f t="shared" si="36"/>
        <v>0.14219364058592354</v>
      </c>
      <c r="CU24" s="27">
        <f t="shared" si="37"/>
        <v>9.3457943925233641E-2</v>
      </c>
      <c r="CV24" s="27">
        <f t="shared" si="38"/>
        <v>9.6820292961772067E-2</v>
      </c>
      <c r="CW24" s="27">
        <f t="shared" si="39"/>
        <v>0.70854967116649359</v>
      </c>
      <c r="CX24" s="27">
        <f t="shared" si="40"/>
        <v>0.71096820292961771</v>
      </c>
      <c r="CY24" s="27">
        <f t="shared" si="41"/>
        <v>4.3003412969283276E-2</v>
      </c>
      <c r="CZ24" s="27">
        <f t="shared" si="42"/>
        <v>4.6681254558716266E-2</v>
      </c>
      <c r="DA24" s="27">
        <f t="shared" si="43"/>
        <v>0.13515358361774743</v>
      </c>
      <c r="DB24" s="27">
        <f t="shared" si="44"/>
        <v>0.11232676878191102</v>
      </c>
      <c r="DC24" s="27">
        <f t="shared" si="45"/>
        <v>0.10102389078498293</v>
      </c>
      <c r="DD24" s="27">
        <f t="shared" si="46"/>
        <v>9.919766593727207E-2</v>
      </c>
      <c r="DE24" s="27">
        <f t="shared" si="47"/>
        <v>0.72081911262798637</v>
      </c>
      <c r="DF24" s="27">
        <f t="shared" si="48"/>
        <v>0.74179431072210067</v>
      </c>
      <c r="DH24" s="56" t="s">
        <v>23</v>
      </c>
      <c r="DI24" s="27">
        <f t="shared" si="0"/>
        <v>3.5819454501568912E-2</v>
      </c>
      <c r="DJ24" s="27">
        <f t="shared" si="1"/>
        <v>3.6094334196146105E-2</v>
      </c>
      <c r="DK24" s="137">
        <f t="shared" si="156"/>
        <v>0</v>
      </c>
      <c r="DL24" s="27">
        <f t="shared" si="2"/>
        <v>0.15925657735940141</v>
      </c>
      <c r="DM24" s="27">
        <f t="shared" si="3"/>
        <v>0.15266992618157416</v>
      </c>
      <c r="DN24" s="137">
        <f t="shared" si="49"/>
        <v>0.60000000000000053</v>
      </c>
      <c r="DO24" s="27">
        <f t="shared" si="4"/>
        <v>5.2377504223992274E-2</v>
      </c>
      <c r="DP24" s="27">
        <f t="shared" si="5"/>
        <v>5.4740676828683728E-2</v>
      </c>
      <c r="DQ24" s="137">
        <f t="shared" si="50"/>
        <v>-0.30000000000000027</v>
      </c>
      <c r="DR24" s="27">
        <f t="shared" si="6"/>
        <v>0.75254646391503743</v>
      </c>
      <c r="DS24" s="27">
        <f t="shared" si="7"/>
        <v>0.75649506279359602</v>
      </c>
      <c r="DT24" s="137">
        <f t="shared" si="51"/>
        <v>-0.30000000000000027</v>
      </c>
      <c r="DU24" s="27">
        <f t="shared" si="8"/>
        <v>3.4517895809451027E-2</v>
      </c>
      <c r="DV24" s="27">
        <f t="shared" si="52"/>
        <v>3.5041974052403967E-2</v>
      </c>
      <c r="DW24" s="137">
        <f t="shared" si="53"/>
        <v>0</v>
      </c>
      <c r="DX24" s="27">
        <f t="shared" si="54"/>
        <v>0.1557763342249395</v>
      </c>
      <c r="DY24" s="27">
        <f t="shared" si="55"/>
        <v>0.15059781226151106</v>
      </c>
      <c r="DZ24" s="137">
        <f t="shared" si="56"/>
        <v>0.50000000000000044</v>
      </c>
      <c r="EA24" s="27">
        <f t="shared" si="57"/>
        <v>5.0821551394726786E-2</v>
      </c>
      <c r="EB24" s="27">
        <f t="shared" si="58"/>
        <v>5.3548715339608241E-2</v>
      </c>
      <c r="EC24" s="137">
        <f t="shared" si="59"/>
        <v>-0.30000000000000027</v>
      </c>
      <c r="ED24" s="27">
        <f t="shared" si="60"/>
        <v>0.75888421857088273</v>
      </c>
      <c r="EE24" s="27">
        <f t="shared" si="61"/>
        <v>0.76081149834647677</v>
      </c>
      <c r="EF24" s="137">
        <f t="shared" si="62"/>
        <v>-0.20000000000000018</v>
      </c>
      <c r="EG24" s="27">
        <f t="shared" si="63"/>
        <v>4.6875E-2</v>
      </c>
      <c r="EH24" s="27">
        <f t="shared" si="64"/>
        <v>4.6062869592281355E-2</v>
      </c>
      <c r="EI24" s="137">
        <f t="shared" si="65"/>
        <v>0.10000000000000009</v>
      </c>
      <c r="EJ24" s="27">
        <f t="shared" si="66"/>
        <v>0.1798406862745098</v>
      </c>
      <c r="EK24" s="27">
        <f t="shared" si="67"/>
        <v>0.18082788671023964</v>
      </c>
      <c r="EL24" s="137">
        <f t="shared" si="68"/>
        <v>-0.10000000000000009</v>
      </c>
      <c r="EM24" s="27">
        <f t="shared" si="69"/>
        <v>6.158088235294118E-2</v>
      </c>
      <c r="EN24" s="27">
        <f t="shared" si="70"/>
        <v>6.8783068783068779E-2</v>
      </c>
      <c r="EO24" s="137">
        <f t="shared" si="71"/>
        <v>-0.70000000000000062</v>
      </c>
      <c r="EP24" s="27">
        <f t="shared" si="72"/>
        <v>0.71170343137254899</v>
      </c>
      <c r="EQ24" s="27">
        <f t="shared" si="73"/>
        <v>0.70432617491441019</v>
      </c>
      <c r="ER24" s="137">
        <f t="shared" si="74"/>
        <v>0.80000000000000071</v>
      </c>
      <c r="ES24" s="27">
        <f t="shared" si="75"/>
        <v>3.3861671469740631E-2</v>
      </c>
      <c r="ET24" s="27">
        <f t="shared" si="76"/>
        <v>4.0435458786936239E-2</v>
      </c>
      <c r="EU24" s="137">
        <f t="shared" si="77"/>
        <v>-0.59999999999999987</v>
      </c>
      <c r="EV24" s="27">
        <f t="shared" si="78"/>
        <v>0.18659942363112392</v>
      </c>
      <c r="EW24" s="27">
        <f t="shared" si="79"/>
        <v>0.17962674961119751</v>
      </c>
      <c r="EX24" s="137">
        <f t="shared" si="80"/>
        <v>0.70000000000000062</v>
      </c>
      <c r="EY24" s="27">
        <f t="shared" si="81"/>
        <v>5.6916426512968299E-2</v>
      </c>
      <c r="EZ24" s="27">
        <f t="shared" si="82"/>
        <v>5.8320373250388802E-2</v>
      </c>
      <c r="FA24" s="137">
        <f t="shared" si="83"/>
        <v>-0.10000000000000009</v>
      </c>
      <c r="FB24" s="27">
        <f t="shared" si="84"/>
        <v>0.72262247838616711</v>
      </c>
      <c r="FC24" s="27">
        <f t="shared" si="85"/>
        <v>0.72161741835147741</v>
      </c>
      <c r="FD24" s="137">
        <f t="shared" si="86"/>
        <v>0.10000000000000009</v>
      </c>
      <c r="FF24" s="27">
        <f t="shared" si="87"/>
        <v>5.1816828543067038E-2</v>
      </c>
      <c r="FG24" s="27">
        <f t="shared" si="9"/>
        <v>5.246330782200663E-2</v>
      </c>
      <c r="FH24" s="137">
        <f t="shared" si="88"/>
        <v>0</v>
      </c>
      <c r="FI24" s="27">
        <f t="shared" si="10"/>
        <v>0.17821801640108959</v>
      </c>
      <c r="FJ24" s="27">
        <f t="shared" si="11"/>
        <v>0.16981717092085957</v>
      </c>
      <c r="FK24" s="137">
        <f t="shared" si="89"/>
        <v>0.79999999999999793</v>
      </c>
      <c r="FL24" s="27">
        <f t="shared" si="12"/>
        <v>6.998019984622561E-2</v>
      </c>
      <c r="FM24" s="27">
        <f t="shared" si="13"/>
        <v>7.0421823311744888E-2</v>
      </c>
      <c r="FN24" s="137">
        <f t="shared" si="90"/>
        <v>0</v>
      </c>
      <c r="FO24" s="27">
        <f t="shared" si="14"/>
        <v>0.69998495520961779</v>
      </c>
      <c r="FP24" s="27">
        <f t="shared" si="91"/>
        <v>0.70729769794538888</v>
      </c>
      <c r="FQ24" s="137">
        <f t="shared" si="92"/>
        <v>-0.70000000000000062</v>
      </c>
      <c r="FR24" s="27">
        <f t="shared" si="93"/>
        <v>4.8260962208565801E-2</v>
      </c>
      <c r="FS24" s="27">
        <f t="shared" si="94"/>
        <v>4.9503759206355462E-2</v>
      </c>
      <c r="FT24" s="137">
        <f t="shared" si="95"/>
        <v>-0.20000000000000018</v>
      </c>
      <c r="FU24" s="27">
        <f t="shared" si="96"/>
        <v>0.1712068897890299</v>
      </c>
      <c r="FV24" s="27">
        <f t="shared" si="97"/>
        <v>0.16607589114113555</v>
      </c>
      <c r="FW24" s="137">
        <f t="shared" si="98"/>
        <v>0.50000000000000044</v>
      </c>
      <c r="FX24" s="27">
        <f t="shared" si="99"/>
        <v>6.934419156395201E-2</v>
      </c>
      <c r="FY24" s="27">
        <f t="shared" si="100"/>
        <v>7.0594924618888555E-2</v>
      </c>
      <c r="FZ24" s="137">
        <f t="shared" si="101"/>
        <v>-0.19999999999999879</v>
      </c>
      <c r="GA24" s="27">
        <f t="shared" si="102"/>
        <v>0.71118795643845234</v>
      </c>
      <c r="GB24" s="27">
        <f t="shared" si="103"/>
        <v>0.71382542503362045</v>
      </c>
      <c r="GC24" s="137">
        <f t="shared" si="104"/>
        <v>-0.30000000000000027</v>
      </c>
      <c r="GD24" s="27">
        <f t="shared" si="105"/>
        <v>6.8259236787735308E-2</v>
      </c>
      <c r="GE24" s="27">
        <f t="shared" si="106"/>
        <v>7.1407282300928909E-2</v>
      </c>
      <c r="GF24" s="137">
        <f t="shared" si="107"/>
        <v>-0.29999999999999888</v>
      </c>
      <c r="GG24" s="27">
        <f t="shared" si="108"/>
        <v>0.21640870679023361</v>
      </c>
      <c r="GH24" s="27">
        <f t="shared" si="109"/>
        <v>0.21158909145099597</v>
      </c>
      <c r="GI24" s="137">
        <f t="shared" si="110"/>
        <v>0.40000000000000036</v>
      </c>
      <c r="GJ24" s="27">
        <f t="shared" si="111"/>
        <v>7.4738966812202837E-2</v>
      </c>
      <c r="GK24" s="27">
        <f t="shared" si="112"/>
        <v>7.841968440050999E-2</v>
      </c>
      <c r="GL24" s="137">
        <f t="shared" si="113"/>
        <v>-0.30000000000000027</v>
      </c>
      <c r="GM24" s="27">
        <f t="shared" si="114"/>
        <v>0.6405930896098283</v>
      </c>
      <c r="GN24" s="27">
        <f t="shared" si="115"/>
        <v>0.63858394184756506</v>
      </c>
      <c r="GO24" s="137">
        <f t="shared" si="116"/>
        <v>0.20000000000000018</v>
      </c>
      <c r="GP24" s="27">
        <f t="shared" si="117"/>
        <v>5.5485387843929736E-2</v>
      </c>
      <c r="GQ24" s="27">
        <f t="shared" si="118"/>
        <v>5.8989431490645373E-2</v>
      </c>
      <c r="GR24" s="137">
        <f t="shared" si="119"/>
        <v>-0.39999999999999969</v>
      </c>
      <c r="GS24" s="27">
        <f t="shared" si="120"/>
        <v>0.18613011036841287</v>
      </c>
      <c r="GT24" s="27">
        <f t="shared" si="121"/>
        <v>0.18026385115241175</v>
      </c>
      <c r="GU24" s="137">
        <f t="shared" si="122"/>
        <v>0.60000000000000053</v>
      </c>
      <c r="GV24" s="27">
        <f t="shared" si="123"/>
        <v>7.7287035597699366E-2</v>
      </c>
      <c r="GW24" s="27">
        <f t="shared" si="124"/>
        <v>7.9888839530150732E-2</v>
      </c>
      <c r="GX24" s="137">
        <f t="shared" si="125"/>
        <v>-0.30000000000000027</v>
      </c>
      <c r="GY24" s="27">
        <f t="shared" si="126"/>
        <v>0.68109746618995803</v>
      </c>
      <c r="GZ24" s="27">
        <f t="shared" si="127"/>
        <v>0.68085787782679219</v>
      </c>
      <c r="HA24" s="137">
        <f t="shared" si="128"/>
        <v>0</v>
      </c>
      <c r="HB24" s="108">
        <v>0</v>
      </c>
    </row>
    <row r="25" spans="2:210" ht="14.25" customHeight="1">
      <c r="B25" s="283"/>
      <c r="C25" s="296"/>
      <c r="D25" s="103" t="s">
        <v>200</v>
      </c>
      <c r="E25" s="209">
        <v>0</v>
      </c>
      <c r="F25" s="210">
        <v>0</v>
      </c>
      <c r="G25" s="199" t="str">
        <f>IFERROR(F25/E25,"-")</f>
        <v>-</v>
      </c>
      <c r="H25" s="211">
        <v>0</v>
      </c>
      <c r="I25" s="199" t="str">
        <f>IFERROR(H25/E25,"-")</f>
        <v>-</v>
      </c>
      <c r="J25" s="211">
        <v>0</v>
      </c>
      <c r="K25" s="199" t="str">
        <f>IFERROR(J25/E25,"-")</f>
        <v>-</v>
      </c>
      <c r="L25" s="209">
        <v>0</v>
      </c>
      <c r="M25" s="210">
        <v>0</v>
      </c>
      <c r="N25" s="199" t="str">
        <f>IFERROR(M25/L25,"-")</f>
        <v>-</v>
      </c>
      <c r="O25" s="211">
        <v>0</v>
      </c>
      <c r="P25" s="199" t="str">
        <f>IFERROR(O25/L25,"-")</f>
        <v>-</v>
      </c>
      <c r="Q25" s="211">
        <v>0</v>
      </c>
      <c r="R25" s="199" t="str">
        <f>IFERROR(Q25/L25,"-")</f>
        <v>-</v>
      </c>
      <c r="S25" s="209">
        <v>16</v>
      </c>
      <c r="T25" s="210">
        <v>0</v>
      </c>
      <c r="U25" s="199">
        <f>IFERROR(T25/S25,"-")</f>
        <v>0</v>
      </c>
      <c r="V25" s="211">
        <v>2</v>
      </c>
      <c r="W25" s="199">
        <f>IFERROR(V25/S25,"-")</f>
        <v>0.125</v>
      </c>
      <c r="X25" s="211">
        <v>0</v>
      </c>
      <c r="Y25" s="199">
        <f>IFERROR(X25/S25,"-")</f>
        <v>0</v>
      </c>
      <c r="Z25" s="209">
        <v>51</v>
      </c>
      <c r="AA25" s="210">
        <v>0</v>
      </c>
      <c r="AB25" s="199">
        <f>IFERROR(AA25/Z25,"-")</f>
        <v>0</v>
      </c>
      <c r="AC25" s="211">
        <v>0</v>
      </c>
      <c r="AD25" s="199">
        <f>IFERROR(AC25/Z25,"-")</f>
        <v>0</v>
      </c>
      <c r="AE25" s="211">
        <v>0</v>
      </c>
      <c r="AF25" s="199">
        <f>IFERROR(AE25/Z25,"-")</f>
        <v>0</v>
      </c>
      <c r="AG25" s="209">
        <v>48</v>
      </c>
      <c r="AH25" s="210">
        <v>0</v>
      </c>
      <c r="AI25" s="199">
        <f>IFERROR(AH25/AG25,"-")</f>
        <v>0</v>
      </c>
      <c r="AJ25" s="211">
        <v>1</v>
      </c>
      <c r="AK25" s="199">
        <f>IFERROR(AJ25/AG25,"-")</f>
        <v>2.0833333333333332E-2</v>
      </c>
      <c r="AL25" s="211">
        <v>1</v>
      </c>
      <c r="AM25" s="199">
        <f>IFERROR(AL25/AG25,"-")</f>
        <v>2.0833333333333332E-2</v>
      </c>
      <c r="AN25" s="209">
        <v>53</v>
      </c>
      <c r="AO25" s="210">
        <v>0</v>
      </c>
      <c r="AP25" s="199">
        <f>IFERROR(AO25/AN25,"-")</f>
        <v>0</v>
      </c>
      <c r="AQ25" s="211">
        <v>0</v>
      </c>
      <c r="AR25" s="199">
        <f>IFERROR(AQ25/AN25,"-")</f>
        <v>0</v>
      </c>
      <c r="AS25" s="211">
        <v>0</v>
      </c>
      <c r="AT25" s="199">
        <f>IFERROR(AS25/AN25,"-")</f>
        <v>0</v>
      </c>
      <c r="AU25" s="209">
        <v>34</v>
      </c>
      <c r="AV25" s="210">
        <v>0</v>
      </c>
      <c r="AW25" s="199">
        <f>IFERROR(AV25/AU25,"-")</f>
        <v>0</v>
      </c>
      <c r="AX25" s="211">
        <v>0</v>
      </c>
      <c r="AY25" s="199">
        <f>IFERROR(AX25/AU25,"-")</f>
        <v>0</v>
      </c>
      <c r="AZ25" s="211">
        <v>0</v>
      </c>
      <c r="BA25" s="199">
        <f>IFERROR(AZ25/AU25,"-")</f>
        <v>0</v>
      </c>
      <c r="BB25" s="209">
        <f t="shared" si="15"/>
        <v>202</v>
      </c>
      <c r="BC25" s="212">
        <f t="shared" si="16"/>
        <v>0</v>
      </c>
      <c r="BD25" s="199">
        <f>IFERROR(BC25/BB25,"-")</f>
        <v>0</v>
      </c>
      <c r="BE25" s="212">
        <f t="shared" si="17"/>
        <v>3</v>
      </c>
      <c r="BF25" s="199">
        <f>IFERROR(BE25/BB25,"-")</f>
        <v>1.4851485148514851E-2</v>
      </c>
      <c r="BG25" s="212">
        <f t="shared" si="18"/>
        <v>1</v>
      </c>
      <c r="BH25" s="199">
        <f>IFERROR(BG25/BB25,"-")</f>
        <v>4.9504950495049506E-3</v>
      </c>
      <c r="BJ25" s="283"/>
      <c r="BK25" s="296"/>
      <c r="BL25" s="4" t="s">
        <v>199</v>
      </c>
      <c r="BM25" s="28">
        <v>468</v>
      </c>
      <c r="BN25" s="28">
        <v>0</v>
      </c>
      <c r="BO25" s="63">
        <v>0</v>
      </c>
      <c r="BP25" s="28">
        <v>4</v>
      </c>
      <c r="BQ25" s="63">
        <v>8.5470085470085479E-3</v>
      </c>
      <c r="BR25" s="28">
        <v>0</v>
      </c>
      <c r="BS25" s="63">
        <v>0</v>
      </c>
      <c r="BU25" s="132"/>
      <c r="BV25" s="4" t="s">
        <v>199</v>
      </c>
      <c r="BW25" s="27">
        <f t="shared" si="19"/>
        <v>0.98019801980198018</v>
      </c>
      <c r="BX25" s="27">
        <f t="shared" si="157"/>
        <v>0.99145299145299148</v>
      </c>
      <c r="BY25" s="105">
        <v>19</v>
      </c>
      <c r="BZ25" s="56" t="s">
        <v>110</v>
      </c>
      <c r="CA25" s="27">
        <f t="shared" si="153"/>
        <v>1.8145642658177478E-2</v>
      </c>
      <c r="CB25" s="27">
        <f t="shared" si="20"/>
        <v>1.9089462919475796E-2</v>
      </c>
      <c r="CC25" s="27">
        <f t="shared" si="21"/>
        <v>0.13840031834460803</v>
      </c>
      <c r="CD25" s="27">
        <f t="shared" si="22"/>
        <v>0.13355048859934854</v>
      </c>
      <c r="CE25" s="27">
        <f t="shared" si="23"/>
        <v>3.8838042180660566E-2</v>
      </c>
      <c r="CF25" s="27">
        <f t="shared" si="24"/>
        <v>3.7194151958184984E-2</v>
      </c>
      <c r="CG25" s="27">
        <f t="shared" si="154"/>
        <v>0.80461599681655394</v>
      </c>
      <c r="CH25" s="27">
        <f t="shared" si="25"/>
        <v>0.81016589652299065</v>
      </c>
      <c r="CI25" s="27">
        <f t="shared" si="155"/>
        <v>1.7792550591455666E-2</v>
      </c>
      <c r="CJ25" s="27">
        <f t="shared" si="26"/>
        <v>2.0412074748442741E-2</v>
      </c>
      <c r="CK25" s="27">
        <f t="shared" si="27"/>
        <v>0.14224264346465931</v>
      </c>
      <c r="CL25" s="27">
        <f t="shared" si="28"/>
        <v>0.14068040249161476</v>
      </c>
      <c r="CM25" s="27">
        <f t="shared" si="29"/>
        <v>3.9397790595366113E-2</v>
      </c>
      <c r="CN25" s="27">
        <f t="shared" si="30"/>
        <v>3.9195016770483947E-2</v>
      </c>
      <c r="CO25" s="27">
        <f t="shared" si="31"/>
        <v>0.80056701534851893</v>
      </c>
      <c r="CP25" s="27">
        <f t="shared" si="32"/>
        <v>0.79971250598945853</v>
      </c>
      <c r="CQ25" s="27">
        <f t="shared" si="33"/>
        <v>2.3919753086419752E-2</v>
      </c>
      <c r="CR25" s="27">
        <f t="shared" si="34"/>
        <v>2.1036814425244178E-2</v>
      </c>
      <c r="CS25" s="27">
        <f t="shared" si="35"/>
        <v>0.15123456790123457</v>
      </c>
      <c r="CT25" s="27">
        <f t="shared" si="36"/>
        <v>0.1622839969947408</v>
      </c>
      <c r="CU25" s="27">
        <f t="shared" si="37"/>
        <v>4.2438271604938273E-2</v>
      </c>
      <c r="CV25" s="27">
        <f t="shared" si="38"/>
        <v>4.2073628850488355E-2</v>
      </c>
      <c r="CW25" s="27">
        <f t="shared" si="39"/>
        <v>0.78240740740740744</v>
      </c>
      <c r="CX25" s="27">
        <f t="shared" si="40"/>
        <v>0.77460555972952672</v>
      </c>
      <c r="CY25" s="27">
        <f t="shared" si="41"/>
        <v>2.1996615905245348E-2</v>
      </c>
      <c r="CZ25" s="27">
        <f t="shared" si="42"/>
        <v>1.7274472168905951E-2</v>
      </c>
      <c r="DA25" s="27">
        <f t="shared" si="43"/>
        <v>0.14043993231810489</v>
      </c>
      <c r="DB25" s="27">
        <f t="shared" si="44"/>
        <v>0.1324376199616123</v>
      </c>
      <c r="DC25" s="27">
        <f t="shared" si="45"/>
        <v>4.5685279187817257E-2</v>
      </c>
      <c r="DD25" s="27">
        <f t="shared" si="46"/>
        <v>4.6065259117082535E-2</v>
      </c>
      <c r="DE25" s="27">
        <f t="shared" si="47"/>
        <v>0.79187817258883253</v>
      </c>
      <c r="DF25" s="27">
        <f t="shared" si="48"/>
        <v>0.80422264875239924</v>
      </c>
      <c r="DH25" s="56" t="s">
        <v>14</v>
      </c>
      <c r="DI25" s="27">
        <f t="shared" si="0"/>
        <v>5.1758847213392668E-2</v>
      </c>
      <c r="DJ25" s="27">
        <f t="shared" si="1"/>
        <v>5.7236563690224292E-2</v>
      </c>
      <c r="DK25" s="137">
        <f t="shared" si="156"/>
        <v>-0.50000000000000044</v>
      </c>
      <c r="DL25" s="27">
        <f t="shared" si="2"/>
        <v>0.18409620682347955</v>
      </c>
      <c r="DM25" s="27">
        <f t="shared" si="3"/>
        <v>0.17832204824375794</v>
      </c>
      <c r="DN25" s="137">
        <f t="shared" si="49"/>
        <v>0.60000000000000053</v>
      </c>
      <c r="DO25" s="27">
        <f t="shared" si="4"/>
        <v>6.4420428056791698E-2</v>
      </c>
      <c r="DP25" s="27">
        <f t="shared" si="5"/>
        <v>6.749894202285231E-2</v>
      </c>
      <c r="DQ25" s="137">
        <f t="shared" si="50"/>
        <v>-0.30000000000000027</v>
      </c>
      <c r="DR25" s="27">
        <f t="shared" si="6"/>
        <v>0.69972451790633605</v>
      </c>
      <c r="DS25" s="27">
        <f t="shared" si="7"/>
        <v>0.69694244604316546</v>
      </c>
      <c r="DT25" s="137">
        <f t="shared" si="51"/>
        <v>0.30000000000000027</v>
      </c>
      <c r="DU25" s="27">
        <f t="shared" si="8"/>
        <v>4.9772468714448237E-2</v>
      </c>
      <c r="DV25" s="27">
        <f t="shared" si="52"/>
        <v>5.7938996579247434E-2</v>
      </c>
      <c r="DW25" s="137">
        <f t="shared" si="53"/>
        <v>-0.8</v>
      </c>
      <c r="DX25" s="27">
        <f t="shared" si="54"/>
        <v>0.17939419795221842</v>
      </c>
      <c r="DY25" s="27">
        <f t="shared" si="55"/>
        <v>0.17716647662485746</v>
      </c>
      <c r="DZ25" s="137">
        <f t="shared" si="56"/>
        <v>0.20000000000000018</v>
      </c>
      <c r="EA25" s="27">
        <f t="shared" si="57"/>
        <v>6.4633105802047786E-2</v>
      </c>
      <c r="EB25" s="27">
        <f t="shared" si="58"/>
        <v>6.8985176738882548E-2</v>
      </c>
      <c r="EC25" s="137">
        <f t="shared" si="59"/>
        <v>-0.40000000000000036</v>
      </c>
      <c r="ED25" s="27">
        <f t="shared" si="60"/>
        <v>0.70620022753128553</v>
      </c>
      <c r="EE25" s="27">
        <f t="shared" si="61"/>
        <v>0.69590935005701249</v>
      </c>
      <c r="EF25" s="137">
        <f t="shared" si="62"/>
        <v>1.0000000000000009</v>
      </c>
      <c r="EG25" s="27">
        <f t="shared" si="63"/>
        <v>6.7571834543732237E-2</v>
      </c>
      <c r="EH25" s="27">
        <f t="shared" si="64"/>
        <v>6.5984823490597158E-2</v>
      </c>
      <c r="EI25" s="137">
        <f t="shared" si="65"/>
        <v>0.20000000000000018</v>
      </c>
      <c r="EJ25" s="27">
        <f t="shared" si="66"/>
        <v>0.22039785285759395</v>
      </c>
      <c r="EK25" s="27">
        <f t="shared" si="67"/>
        <v>0.21544044869679974</v>
      </c>
      <c r="EL25" s="137">
        <f t="shared" si="68"/>
        <v>0.50000000000000044</v>
      </c>
      <c r="EM25" s="27">
        <f t="shared" si="69"/>
        <v>6.6940322071360914E-2</v>
      </c>
      <c r="EN25" s="27">
        <f t="shared" si="70"/>
        <v>7.5222698779280769E-2</v>
      </c>
      <c r="EO25" s="137">
        <f t="shared" si="71"/>
        <v>-0.79999999999999938</v>
      </c>
      <c r="EP25" s="27">
        <f t="shared" si="72"/>
        <v>0.64508999052731286</v>
      </c>
      <c r="EQ25" s="27">
        <f t="shared" si="73"/>
        <v>0.64335202903332234</v>
      </c>
      <c r="ER25" s="137">
        <f t="shared" si="74"/>
        <v>0.20000000000000018</v>
      </c>
      <c r="ES25" s="27">
        <f t="shared" si="75"/>
        <v>5.0199203187250997E-2</v>
      </c>
      <c r="ET25" s="27">
        <f t="shared" si="76"/>
        <v>5.6228373702422146E-2</v>
      </c>
      <c r="EU25" s="137">
        <f t="shared" si="77"/>
        <v>-0.59999999999999987</v>
      </c>
      <c r="EV25" s="27">
        <f t="shared" si="78"/>
        <v>0.19681274900398407</v>
      </c>
      <c r="EW25" s="27">
        <f t="shared" si="79"/>
        <v>0.18944636678200691</v>
      </c>
      <c r="EX25" s="137">
        <f t="shared" si="80"/>
        <v>0.80000000000000071</v>
      </c>
      <c r="EY25" s="27">
        <f t="shared" si="81"/>
        <v>6.932270916334661E-2</v>
      </c>
      <c r="EZ25" s="27">
        <f t="shared" si="82"/>
        <v>6.6608996539792381E-2</v>
      </c>
      <c r="FA25" s="137">
        <f t="shared" si="83"/>
        <v>0.20000000000000018</v>
      </c>
      <c r="FB25" s="27">
        <f t="shared" si="84"/>
        <v>0.68366533864541834</v>
      </c>
      <c r="FC25" s="27">
        <f t="shared" si="85"/>
        <v>0.68771626297577859</v>
      </c>
      <c r="FD25" s="137">
        <f t="shared" si="86"/>
        <v>-0.39999999999998925</v>
      </c>
      <c r="FF25" s="27">
        <f t="shared" si="87"/>
        <v>5.1816828543067038E-2</v>
      </c>
      <c r="FG25" s="27">
        <f t="shared" si="9"/>
        <v>5.246330782200663E-2</v>
      </c>
      <c r="FH25" s="137">
        <f t="shared" si="88"/>
        <v>0</v>
      </c>
      <c r="FI25" s="27">
        <f t="shared" si="10"/>
        <v>0.17821801640108959</v>
      </c>
      <c r="FJ25" s="27">
        <f t="shared" si="11"/>
        <v>0.16981717092085957</v>
      </c>
      <c r="FK25" s="137">
        <f t="shared" si="89"/>
        <v>0.79999999999999793</v>
      </c>
      <c r="FL25" s="27">
        <f t="shared" si="12"/>
        <v>6.998019984622561E-2</v>
      </c>
      <c r="FM25" s="27">
        <f t="shared" si="13"/>
        <v>7.0421823311744888E-2</v>
      </c>
      <c r="FN25" s="137">
        <f t="shared" si="90"/>
        <v>0</v>
      </c>
      <c r="FO25" s="27">
        <f t="shared" si="14"/>
        <v>0.69998495520961779</v>
      </c>
      <c r="FP25" s="27">
        <f t="shared" si="91"/>
        <v>0.70729769794538888</v>
      </c>
      <c r="FQ25" s="137">
        <f t="shared" si="92"/>
        <v>-0.70000000000000062</v>
      </c>
      <c r="FR25" s="27">
        <f t="shared" si="93"/>
        <v>4.8260962208565801E-2</v>
      </c>
      <c r="FS25" s="27">
        <f t="shared" si="94"/>
        <v>4.9503759206355462E-2</v>
      </c>
      <c r="FT25" s="137">
        <f t="shared" si="95"/>
        <v>-0.20000000000000018</v>
      </c>
      <c r="FU25" s="27">
        <f t="shared" si="96"/>
        <v>0.1712068897890299</v>
      </c>
      <c r="FV25" s="27">
        <f t="shared" si="97"/>
        <v>0.16607589114113555</v>
      </c>
      <c r="FW25" s="137">
        <f t="shared" si="98"/>
        <v>0.50000000000000044</v>
      </c>
      <c r="FX25" s="27">
        <f t="shared" si="99"/>
        <v>6.934419156395201E-2</v>
      </c>
      <c r="FY25" s="27">
        <f t="shared" si="100"/>
        <v>7.0594924618888555E-2</v>
      </c>
      <c r="FZ25" s="137">
        <f t="shared" si="101"/>
        <v>-0.19999999999999879</v>
      </c>
      <c r="GA25" s="27">
        <f t="shared" si="102"/>
        <v>0.71118795643845234</v>
      </c>
      <c r="GB25" s="27">
        <f t="shared" si="103"/>
        <v>0.71382542503362045</v>
      </c>
      <c r="GC25" s="137">
        <f t="shared" si="104"/>
        <v>-0.30000000000000027</v>
      </c>
      <c r="GD25" s="27">
        <f t="shared" si="105"/>
        <v>6.8259236787735308E-2</v>
      </c>
      <c r="GE25" s="27">
        <f t="shared" si="106"/>
        <v>7.1407282300928909E-2</v>
      </c>
      <c r="GF25" s="137">
        <f t="shared" si="107"/>
        <v>-0.29999999999999888</v>
      </c>
      <c r="GG25" s="27">
        <f t="shared" si="108"/>
        <v>0.21640870679023361</v>
      </c>
      <c r="GH25" s="27">
        <f t="shared" si="109"/>
        <v>0.21158909145099597</v>
      </c>
      <c r="GI25" s="137">
        <f t="shared" si="110"/>
        <v>0.40000000000000036</v>
      </c>
      <c r="GJ25" s="27">
        <f t="shared" si="111"/>
        <v>7.4738966812202837E-2</v>
      </c>
      <c r="GK25" s="27">
        <f t="shared" si="112"/>
        <v>7.841968440050999E-2</v>
      </c>
      <c r="GL25" s="137">
        <f t="shared" si="113"/>
        <v>-0.30000000000000027</v>
      </c>
      <c r="GM25" s="27">
        <f t="shared" si="114"/>
        <v>0.6405930896098283</v>
      </c>
      <c r="GN25" s="27">
        <f t="shared" si="115"/>
        <v>0.63858394184756506</v>
      </c>
      <c r="GO25" s="137">
        <f t="shared" si="116"/>
        <v>0.20000000000000018</v>
      </c>
      <c r="GP25" s="27">
        <f t="shared" si="117"/>
        <v>5.5485387843929736E-2</v>
      </c>
      <c r="GQ25" s="27">
        <f t="shared" si="118"/>
        <v>5.8989431490645373E-2</v>
      </c>
      <c r="GR25" s="137">
        <f t="shared" si="119"/>
        <v>-0.39999999999999969</v>
      </c>
      <c r="GS25" s="27">
        <f t="shared" si="120"/>
        <v>0.18613011036841287</v>
      </c>
      <c r="GT25" s="27">
        <f t="shared" si="121"/>
        <v>0.18026385115241175</v>
      </c>
      <c r="GU25" s="137">
        <f t="shared" si="122"/>
        <v>0.60000000000000053</v>
      </c>
      <c r="GV25" s="27">
        <f t="shared" si="123"/>
        <v>7.7287035597699366E-2</v>
      </c>
      <c r="GW25" s="27">
        <f t="shared" si="124"/>
        <v>7.9888839530150732E-2</v>
      </c>
      <c r="GX25" s="137">
        <f t="shared" si="125"/>
        <v>-0.30000000000000027</v>
      </c>
      <c r="GY25" s="27">
        <f t="shared" si="126"/>
        <v>0.68109746618995803</v>
      </c>
      <c r="GZ25" s="27">
        <f t="shared" si="127"/>
        <v>0.68085787782679219</v>
      </c>
      <c r="HA25" s="137">
        <f t="shared" si="128"/>
        <v>0</v>
      </c>
      <c r="HB25" s="108">
        <v>0</v>
      </c>
    </row>
    <row r="26" spans="2:210" ht="14.25" customHeight="1">
      <c r="B26" s="284"/>
      <c r="C26" s="297"/>
      <c r="D26" s="104" t="s">
        <v>67</v>
      </c>
      <c r="E26" s="218">
        <v>17</v>
      </c>
      <c r="F26" s="219">
        <v>0</v>
      </c>
      <c r="G26" s="180">
        <f t="shared" si="129"/>
        <v>0</v>
      </c>
      <c r="H26" s="220">
        <v>3</v>
      </c>
      <c r="I26" s="180">
        <f t="shared" si="130"/>
        <v>0.17647058823529413</v>
      </c>
      <c r="J26" s="220">
        <v>0</v>
      </c>
      <c r="K26" s="180">
        <f t="shared" si="131"/>
        <v>0</v>
      </c>
      <c r="L26" s="218">
        <v>49</v>
      </c>
      <c r="M26" s="219">
        <v>0</v>
      </c>
      <c r="N26" s="180">
        <f t="shared" si="132"/>
        <v>0</v>
      </c>
      <c r="O26" s="220">
        <v>9</v>
      </c>
      <c r="P26" s="180">
        <f t="shared" si="133"/>
        <v>0.18367346938775511</v>
      </c>
      <c r="Q26" s="220">
        <v>1</v>
      </c>
      <c r="R26" s="180">
        <f t="shared" si="134"/>
        <v>2.0408163265306121E-2</v>
      </c>
      <c r="S26" s="218">
        <v>3594</v>
      </c>
      <c r="T26" s="219">
        <v>89</v>
      </c>
      <c r="U26" s="180">
        <f t="shared" si="135"/>
        <v>2.476349471341124E-2</v>
      </c>
      <c r="V26" s="220">
        <v>640</v>
      </c>
      <c r="W26" s="180">
        <f t="shared" si="136"/>
        <v>0.17807456872565386</v>
      </c>
      <c r="X26" s="220">
        <v>126</v>
      </c>
      <c r="Y26" s="180">
        <f t="shared" si="137"/>
        <v>3.5058430717863104E-2</v>
      </c>
      <c r="Z26" s="218">
        <v>2698</v>
      </c>
      <c r="AA26" s="219">
        <v>55</v>
      </c>
      <c r="AB26" s="180">
        <f t="shared" si="138"/>
        <v>2.0385470719051148E-2</v>
      </c>
      <c r="AC26" s="220">
        <v>486</v>
      </c>
      <c r="AD26" s="180">
        <f t="shared" si="139"/>
        <v>0.18013343217197925</v>
      </c>
      <c r="AE26" s="220">
        <v>100</v>
      </c>
      <c r="AF26" s="180">
        <f t="shared" si="140"/>
        <v>3.7064492216456635E-2</v>
      </c>
      <c r="AG26" s="218">
        <v>1861</v>
      </c>
      <c r="AH26" s="219">
        <v>28</v>
      </c>
      <c r="AI26" s="180">
        <f t="shared" si="141"/>
        <v>1.5045674368619023E-2</v>
      </c>
      <c r="AJ26" s="220">
        <v>299</v>
      </c>
      <c r="AK26" s="180">
        <f t="shared" si="142"/>
        <v>0.16066630843632457</v>
      </c>
      <c r="AL26" s="220">
        <v>72</v>
      </c>
      <c r="AM26" s="180">
        <f t="shared" si="143"/>
        <v>3.8688876947877482E-2</v>
      </c>
      <c r="AN26" s="218">
        <v>834</v>
      </c>
      <c r="AO26" s="219">
        <v>5</v>
      </c>
      <c r="AP26" s="180">
        <f t="shared" si="144"/>
        <v>5.9952038369304557E-3</v>
      </c>
      <c r="AQ26" s="220">
        <v>108</v>
      </c>
      <c r="AR26" s="180">
        <f t="shared" si="145"/>
        <v>0.12949640287769784</v>
      </c>
      <c r="AS26" s="220">
        <v>21</v>
      </c>
      <c r="AT26" s="180">
        <f t="shared" si="146"/>
        <v>2.5179856115107913E-2</v>
      </c>
      <c r="AU26" s="218">
        <v>264</v>
      </c>
      <c r="AV26" s="219">
        <v>0</v>
      </c>
      <c r="AW26" s="180">
        <f t="shared" si="147"/>
        <v>0</v>
      </c>
      <c r="AX26" s="220">
        <v>27</v>
      </c>
      <c r="AY26" s="180">
        <f t="shared" si="148"/>
        <v>0.10227272727272728</v>
      </c>
      <c r="AZ26" s="220">
        <v>6</v>
      </c>
      <c r="BA26" s="180">
        <f t="shared" si="149"/>
        <v>2.2727272727272728E-2</v>
      </c>
      <c r="BB26" s="218">
        <f t="shared" si="15"/>
        <v>9317</v>
      </c>
      <c r="BC26" s="182">
        <f t="shared" si="16"/>
        <v>177</v>
      </c>
      <c r="BD26" s="180">
        <f t="shared" si="150"/>
        <v>1.8997531394225609E-2</v>
      </c>
      <c r="BE26" s="182">
        <f t="shared" si="17"/>
        <v>1572</v>
      </c>
      <c r="BF26" s="180">
        <f t="shared" si="151"/>
        <v>0.16872383814532574</v>
      </c>
      <c r="BG26" s="182">
        <f t="shared" si="18"/>
        <v>326</v>
      </c>
      <c r="BH26" s="180">
        <f t="shared" si="152"/>
        <v>3.4989803584844908E-2</v>
      </c>
      <c r="BJ26" s="284"/>
      <c r="BK26" s="297"/>
      <c r="BL26" s="85" t="s">
        <v>67</v>
      </c>
      <c r="BM26" s="28">
        <v>9428</v>
      </c>
      <c r="BN26" s="28">
        <v>215</v>
      </c>
      <c r="BO26" s="63">
        <v>2.2804412388629614E-2</v>
      </c>
      <c r="BP26" s="28">
        <v>1545</v>
      </c>
      <c r="BQ26" s="63">
        <v>0.16387356809503606</v>
      </c>
      <c r="BR26" s="28">
        <v>342</v>
      </c>
      <c r="BS26" s="63">
        <v>3.6274925753075941E-2</v>
      </c>
      <c r="BU26" s="133"/>
      <c r="BV26" s="85" t="s">
        <v>67</v>
      </c>
      <c r="BW26" s="27">
        <f t="shared" si="19"/>
        <v>0.77728882687560374</v>
      </c>
      <c r="BX26" s="27">
        <f t="shared" si="157"/>
        <v>0.77704709376325842</v>
      </c>
      <c r="BY26" s="105">
        <v>20</v>
      </c>
      <c r="BZ26" s="56" t="s">
        <v>111</v>
      </c>
      <c r="CA26" s="27">
        <f t="shared" si="153"/>
        <v>3.0072413634057469E-2</v>
      </c>
      <c r="CB26" s="27">
        <f t="shared" si="20"/>
        <v>3.1919723937522702E-2</v>
      </c>
      <c r="CC26" s="27">
        <f t="shared" si="21"/>
        <v>0.10898943775656104</v>
      </c>
      <c r="CD26" s="27">
        <f t="shared" si="22"/>
        <v>0.10474936432982201</v>
      </c>
      <c r="CE26" s="27">
        <f t="shared" si="23"/>
        <v>7.5457774087911073E-2</v>
      </c>
      <c r="CF26" s="27">
        <f t="shared" si="24"/>
        <v>7.3873955684707587E-2</v>
      </c>
      <c r="CG26" s="27">
        <f t="shared" si="154"/>
        <v>0.78548037452147046</v>
      </c>
      <c r="CH26" s="27">
        <f t="shared" si="25"/>
        <v>0.78945695604794774</v>
      </c>
      <c r="CI26" s="27">
        <f t="shared" si="155"/>
        <v>2.8063265431718876E-2</v>
      </c>
      <c r="CJ26" s="27">
        <f t="shared" si="26"/>
        <v>3.0639294741384625E-2</v>
      </c>
      <c r="CK26" s="27">
        <f t="shared" si="27"/>
        <v>0.10886823804541818</v>
      </c>
      <c r="CL26" s="27">
        <f t="shared" si="28"/>
        <v>0.10640527710991925</v>
      </c>
      <c r="CM26" s="27">
        <f t="shared" si="29"/>
        <v>7.4219951997045966E-2</v>
      </c>
      <c r="CN26" s="27">
        <f t="shared" si="30"/>
        <v>7.4348067320140557E-2</v>
      </c>
      <c r="CO26" s="27">
        <f t="shared" si="31"/>
        <v>0.78884854452581699</v>
      </c>
      <c r="CP26" s="27">
        <f t="shared" si="32"/>
        <v>0.78860736082855554</v>
      </c>
      <c r="CQ26" s="27">
        <f t="shared" si="33"/>
        <v>4.3715846994535519E-2</v>
      </c>
      <c r="CR26" s="27">
        <f t="shared" si="34"/>
        <v>4.4780545670225387E-2</v>
      </c>
      <c r="CS26" s="27">
        <f t="shared" si="35"/>
        <v>0.1274086856485476</v>
      </c>
      <c r="CT26" s="27">
        <f t="shared" si="36"/>
        <v>0.12574139976275209</v>
      </c>
      <c r="CU26" s="27">
        <f t="shared" si="37"/>
        <v>8.0529191832039118E-2</v>
      </c>
      <c r="CV26" s="27">
        <f t="shared" si="38"/>
        <v>8.6595492289442466E-2</v>
      </c>
      <c r="CW26" s="27">
        <f t="shared" si="39"/>
        <v>0.74834627552487776</v>
      </c>
      <c r="CX26" s="27">
        <f t="shared" si="40"/>
        <v>0.74288256227758009</v>
      </c>
      <c r="CY26" s="27">
        <f t="shared" si="41"/>
        <v>3.021978021978022E-2</v>
      </c>
      <c r="CZ26" s="27">
        <f t="shared" si="42"/>
        <v>3.8884812912692593E-2</v>
      </c>
      <c r="DA26" s="27">
        <f t="shared" si="43"/>
        <v>0.10096153846153846</v>
      </c>
      <c r="DB26" s="27">
        <f t="shared" si="44"/>
        <v>0.11005135730007337</v>
      </c>
      <c r="DC26" s="27">
        <f t="shared" si="45"/>
        <v>9.8901098901098897E-2</v>
      </c>
      <c r="DD26" s="27">
        <f t="shared" si="46"/>
        <v>9.1709464416727809E-2</v>
      </c>
      <c r="DE26" s="27">
        <f t="shared" si="47"/>
        <v>0.76991758241758246</v>
      </c>
      <c r="DF26" s="27">
        <f t="shared" si="48"/>
        <v>0.75935436537050627</v>
      </c>
      <c r="DH26" s="56" t="s">
        <v>42</v>
      </c>
      <c r="DI26" s="27">
        <f t="shared" si="0"/>
        <v>9.6768060836501898E-2</v>
      </c>
      <c r="DJ26" s="27">
        <f t="shared" si="1"/>
        <v>0.10203135861589557</v>
      </c>
      <c r="DK26" s="137">
        <f t="shared" si="156"/>
        <v>-0.49999999999999906</v>
      </c>
      <c r="DL26" s="27">
        <f t="shared" si="2"/>
        <v>0.23570342205323194</v>
      </c>
      <c r="DM26" s="27">
        <f t="shared" si="3"/>
        <v>0.22819958291496101</v>
      </c>
      <c r="DN26" s="137">
        <f t="shared" si="49"/>
        <v>0.79999999999999793</v>
      </c>
      <c r="DO26" s="27">
        <f t="shared" si="4"/>
        <v>9.2471482889733836E-2</v>
      </c>
      <c r="DP26" s="27">
        <f t="shared" si="5"/>
        <v>9.005947323704333E-2</v>
      </c>
      <c r="DQ26" s="137">
        <f t="shared" si="50"/>
        <v>0.20000000000000018</v>
      </c>
      <c r="DR26" s="27">
        <f t="shared" si="6"/>
        <v>0.57505703422053234</v>
      </c>
      <c r="DS26" s="27">
        <f t="shared" si="7"/>
        <v>0.57970958523210014</v>
      </c>
      <c r="DT26" s="137">
        <f t="shared" si="51"/>
        <v>-0.50000000000000044</v>
      </c>
      <c r="DU26" s="27">
        <f t="shared" si="8"/>
        <v>8.9480505454152717E-2</v>
      </c>
      <c r="DV26" s="27">
        <f t="shared" si="52"/>
        <v>9.6426236652865552E-2</v>
      </c>
      <c r="DW26" s="137">
        <f t="shared" si="53"/>
        <v>-0.70000000000000062</v>
      </c>
      <c r="DX26" s="27">
        <f t="shared" si="54"/>
        <v>0.22934442164380603</v>
      </c>
      <c r="DY26" s="27">
        <f t="shared" si="55"/>
        <v>0.22232512529962956</v>
      </c>
      <c r="DZ26" s="137">
        <f t="shared" si="56"/>
        <v>0.70000000000000062</v>
      </c>
      <c r="EA26" s="27">
        <f t="shared" si="57"/>
        <v>9.0398531158872447E-2</v>
      </c>
      <c r="EB26" s="27">
        <f t="shared" si="58"/>
        <v>8.9670952277184565E-2</v>
      </c>
      <c r="EC26" s="137">
        <f t="shared" si="59"/>
        <v>0</v>
      </c>
      <c r="ED26" s="27">
        <f t="shared" si="60"/>
        <v>0.59077654174316885</v>
      </c>
      <c r="EE26" s="27">
        <f t="shared" si="61"/>
        <v>0.59157768577032033</v>
      </c>
      <c r="EF26" s="137">
        <f t="shared" si="62"/>
        <v>-0.10000000000000009</v>
      </c>
      <c r="EG26" s="27">
        <f t="shared" si="63"/>
        <v>0.12628409493446688</v>
      </c>
      <c r="EH26" s="27">
        <f t="shared" si="64"/>
        <v>0.13536866359447006</v>
      </c>
      <c r="EI26" s="137">
        <f t="shared" si="65"/>
        <v>-0.9000000000000008</v>
      </c>
      <c r="EJ26" s="27">
        <f t="shared" si="66"/>
        <v>0.2697484945093872</v>
      </c>
      <c r="EK26" s="27">
        <f t="shared" si="67"/>
        <v>0.27419354838709675</v>
      </c>
      <c r="EL26" s="137">
        <f t="shared" si="68"/>
        <v>-0.40000000000000036</v>
      </c>
      <c r="EM26" s="27">
        <f t="shared" si="69"/>
        <v>9.688274884874247E-2</v>
      </c>
      <c r="EN26" s="27">
        <f t="shared" si="70"/>
        <v>0.1000384024577573</v>
      </c>
      <c r="EO26" s="137">
        <f t="shared" si="71"/>
        <v>-0.30000000000000027</v>
      </c>
      <c r="EP26" s="27">
        <f t="shared" si="72"/>
        <v>0.50708466170740352</v>
      </c>
      <c r="EQ26" s="27">
        <f t="shared" si="73"/>
        <v>0.49039938556067586</v>
      </c>
      <c r="ER26" s="137">
        <f t="shared" si="74"/>
        <v>1.7000000000000015</v>
      </c>
      <c r="ES26" s="27">
        <f t="shared" si="75"/>
        <v>9.8173515981735154E-2</v>
      </c>
      <c r="ET26" s="27">
        <f t="shared" si="76"/>
        <v>0.10230817217716781</v>
      </c>
      <c r="EU26" s="137">
        <f t="shared" si="77"/>
        <v>-0.39999999999999897</v>
      </c>
      <c r="EV26" s="27">
        <f t="shared" si="78"/>
        <v>0.23972602739726026</v>
      </c>
      <c r="EW26" s="27">
        <f t="shared" si="79"/>
        <v>0.23955084217092951</v>
      </c>
      <c r="EX26" s="137">
        <f t="shared" si="80"/>
        <v>0</v>
      </c>
      <c r="EY26" s="27">
        <f t="shared" si="81"/>
        <v>0.11358447488584475</v>
      </c>
      <c r="EZ26" s="27">
        <f t="shared" si="82"/>
        <v>9.7941359950093579E-2</v>
      </c>
      <c r="FA26" s="137">
        <f t="shared" si="83"/>
        <v>1.6</v>
      </c>
      <c r="FB26" s="27">
        <f t="shared" si="84"/>
        <v>0.54851598173515981</v>
      </c>
      <c r="FC26" s="27">
        <f t="shared" si="85"/>
        <v>0.56019962570180915</v>
      </c>
      <c r="FD26" s="137">
        <f t="shared" si="86"/>
        <v>-1.100000000000001</v>
      </c>
      <c r="FF26" s="27">
        <f t="shared" si="87"/>
        <v>5.1816828543067038E-2</v>
      </c>
      <c r="FG26" s="27">
        <f t="shared" si="9"/>
        <v>5.246330782200663E-2</v>
      </c>
      <c r="FH26" s="137">
        <f t="shared" si="88"/>
        <v>0</v>
      </c>
      <c r="FI26" s="27">
        <f t="shared" si="10"/>
        <v>0.17821801640108959</v>
      </c>
      <c r="FJ26" s="27">
        <f t="shared" si="11"/>
        <v>0.16981717092085957</v>
      </c>
      <c r="FK26" s="137">
        <f t="shared" si="89"/>
        <v>0.79999999999999793</v>
      </c>
      <c r="FL26" s="27">
        <f t="shared" si="12"/>
        <v>6.998019984622561E-2</v>
      </c>
      <c r="FM26" s="27">
        <f t="shared" si="13"/>
        <v>7.0421823311744888E-2</v>
      </c>
      <c r="FN26" s="137">
        <f t="shared" si="90"/>
        <v>0</v>
      </c>
      <c r="FO26" s="27">
        <f t="shared" si="14"/>
        <v>0.69998495520961779</v>
      </c>
      <c r="FP26" s="27">
        <f t="shared" si="91"/>
        <v>0.70729769794538888</v>
      </c>
      <c r="FQ26" s="137">
        <f t="shared" si="92"/>
        <v>-0.70000000000000062</v>
      </c>
      <c r="FR26" s="27">
        <f t="shared" si="93"/>
        <v>4.8260962208565801E-2</v>
      </c>
      <c r="FS26" s="27">
        <f t="shared" si="94"/>
        <v>4.9503759206355462E-2</v>
      </c>
      <c r="FT26" s="137">
        <f t="shared" si="95"/>
        <v>-0.20000000000000018</v>
      </c>
      <c r="FU26" s="27">
        <f t="shared" si="96"/>
        <v>0.1712068897890299</v>
      </c>
      <c r="FV26" s="27">
        <f t="shared" si="97"/>
        <v>0.16607589114113555</v>
      </c>
      <c r="FW26" s="137">
        <f t="shared" si="98"/>
        <v>0.50000000000000044</v>
      </c>
      <c r="FX26" s="27">
        <f t="shared" si="99"/>
        <v>6.934419156395201E-2</v>
      </c>
      <c r="FY26" s="27">
        <f t="shared" si="100"/>
        <v>7.0594924618888555E-2</v>
      </c>
      <c r="FZ26" s="137">
        <f t="shared" si="101"/>
        <v>-0.19999999999999879</v>
      </c>
      <c r="GA26" s="27">
        <f t="shared" si="102"/>
        <v>0.71118795643845234</v>
      </c>
      <c r="GB26" s="27">
        <f t="shared" si="103"/>
        <v>0.71382542503362045</v>
      </c>
      <c r="GC26" s="137">
        <f t="shared" si="104"/>
        <v>-0.30000000000000027</v>
      </c>
      <c r="GD26" s="27">
        <f t="shared" si="105"/>
        <v>6.8259236787735308E-2</v>
      </c>
      <c r="GE26" s="27">
        <f t="shared" si="106"/>
        <v>7.1407282300928909E-2</v>
      </c>
      <c r="GF26" s="137">
        <f t="shared" si="107"/>
        <v>-0.29999999999999888</v>
      </c>
      <c r="GG26" s="27">
        <f t="shared" si="108"/>
        <v>0.21640870679023361</v>
      </c>
      <c r="GH26" s="27">
        <f t="shared" si="109"/>
        <v>0.21158909145099597</v>
      </c>
      <c r="GI26" s="137">
        <f t="shared" si="110"/>
        <v>0.40000000000000036</v>
      </c>
      <c r="GJ26" s="27">
        <f t="shared" si="111"/>
        <v>7.4738966812202837E-2</v>
      </c>
      <c r="GK26" s="27">
        <f t="shared" si="112"/>
        <v>7.841968440050999E-2</v>
      </c>
      <c r="GL26" s="137">
        <f t="shared" si="113"/>
        <v>-0.30000000000000027</v>
      </c>
      <c r="GM26" s="27">
        <f t="shared" si="114"/>
        <v>0.6405930896098283</v>
      </c>
      <c r="GN26" s="27">
        <f t="shared" si="115"/>
        <v>0.63858394184756506</v>
      </c>
      <c r="GO26" s="137">
        <f t="shared" si="116"/>
        <v>0.20000000000000018</v>
      </c>
      <c r="GP26" s="27">
        <f t="shared" si="117"/>
        <v>5.5485387843929736E-2</v>
      </c>
      <c r="GQ26" s="27">
        <f t="shared" si="118"/>
        <v>5.8989431490645373E-2</v>
      </c>
      <c r="GR26" s="137">
        <f t="shared" si="119"/>
        <v>-0.39999999999999969</v>
      </c>
      <c r="GS26" s="27">
        <f t="shared" si="120"/>
        <v>0.18613011036841287</v>
      </c>
      <c r="GT26" s="27">
        <f t="shared" si="121"/>
        <v>0.18026385115241175</v>
      </c>
      <c r="GU26" s="137">
        <f t="shared" si="122"/>
        <v>0.60000000000000053</v>
      </c>
      <c r="GV26" s="27">
        <f t="shared" si="123"/>
        <v>7.7287035597699366E-2</v>
      </c>
      <c r="GW26" s="27">
        <f t="shared" si="124"/>
        <v>7.9888839530150732E-2</v>
      </c>
      <c r="GX26" s="137">
        <f t="shared" si="125"/>
        <v>-0.30000000000000027</v>
      </c>
      <c r="GY26" s="27">
        <f t="shared" si="126"/>
        <v>0.68109746618995803</v>
      </c>
      <c r="GZ26" s="27">
        <f t="shared" si="127"/>
        <v>0.68085787782679219</v>
      </c>
      <c r="HA26" s="137">
        <f t="shared" si="128"/>
        <v>0</v>
      </c>
      <c r="HB26" s="108">
        <v>0</v>
      </c>
    </row>
    <row r="27" spans="2:210" ht="14.25" customHeight="1">
      <c r="B27" s="282">
        <v>5</v>
      </c>
      <c r="C27" s="295" t="s">
        <v>101</v>
      </c>
      <c r="D27" s="102" t="s">
        <v>138</v>
      </c>
      <c r="E27" s="201">
        <v>11</v>
      </c>
      <c r="F27" s="202">
        <v>0</v>
      </c>
      <c r="G27" s="174">
        <f t="shared" si="129"/>
        <v>0</v>
      </c>
      <c r="H27" s="203">
        <v>1</v>
      </c>
      <c r="I27" s="174">
        <f t="shared" si="130"/>
        <v>9.0909090909090912E-2</v>
      </c>
      <c r="J27" s="203">
        <v>1</v>
      </c>
      <c r="K27" s="174">
        <f t="shared" si="131"/>
        <v>9.0909090909090912E-2</v>
      </c>
      <c r="L27" s="201">
        <v>41</v>
      </c>
      <c r="M27" s="202">
        <v>1</v>
      </c>
      <c r="N27" s="174">
        <f t="shared" si="132"/>
        <v>2.4390243902439025E-2</v>
      </c>
      <c r="O27" s="203">
        <v>2</v>
      </c>
      <c r="P27" s="174">
        <f t="shared" si="133"/>
        <v>4.878048780487805E-2</v>
      </c>
      <c r="Q27" s="203">
        <v>3</v>
      </c>
      <c r="R27" s="174">
        <f t="shared" si="134"/>
        <v>7.3170731707317069E-2</v>
      </c>
      <c r="S27" s="201">
        <v>2301</v>
      </c>
      <c r="T27" s="202">
        <v>108</v>
      </c>
      <c r="U27" s="174">
        <f t="shared" si="135"/>
        <v>4.6936114732724903E-2</v>
      </c>
      <c r="V27" s="203">
        <v>294</v>
      </c>
      <c r="W27" s="174">
        <f t="shared" si="136"/>
        <v>0.12777053455019557</v>
      </c>
      <c r="X27" s="203">
        <v>219</v>
      </c>
      <c r="Y27" s="174">
        <f t="shared" si="137"/>
        <v>9.5176010430247718E-2</v>
      </c>
      <c r="Z27" s="201">
        <v>1615</v>
      </c>
      <c r="AA27" s="202">
        <v>49</v>
      </c>
      <c r="AB27" s="174">
        <f t="shared" si="138"/>
        <v>3.0340557275541795E-2</v>
      </c>
      <c r="AC27" s="203">
        <v>175</v>
      </c>
      <c r="AD27" s="174">
        <f t="shared" si="139"/>
        <v>0.10835913312693499</v>
      </c>
      <c r="AE27" s="203">
        <v>184</v>
      </c>
      <c r="AF27" s="174">
        <f t="shared" si="140"/>
        <v>0.11393188854489164</v>
      </c>
      <c r="AG27" s="201">
        <v>1089</v>
      </c>
      <c r="AH27" s="202">
        <v>23</v>
      </c>
      <c r="AI27" s="174">
        <f t="shared" si="141"/>
        <v>2.1120293847566574E-2</v>
      </c>
      <c r="AJ27" s="203">
        <v>84</v>
      </c>
      <c r="AK27" s="174">
        <f t="shared" si="142"/>
        <v>7.7134986225895319E-2</v>
      </c>
      <c r="AL27" s="203">
        <v>120</v>
      </c>
      <c r="AM27" s="174">
        <f t="shared" si="143"/>
        <v>0.11019283746556474</v>
      </c>
      <c r="AN27" s="201">
        <v>516</v>
      </c>
      <c r="AO27" s="202">
        <v>8</v>
      </c>
      <c r="AP27" s="174">
        <f t="shared" si="144"/>
        <v>1.5503875968992248E-2</v>
      </c>
      <c r="AQ27" s="203">
        <v>30</v>
      </c>
      <c r="AR27" s="174">
        <f t="shared" si="145"/>
        <v>5.8139534883720929E-2</v>
      </c>
      <c r="AS27" s="203">
        <v>38</v>
      </c>
      <c r="AT27" s="174">
        <f t="shared" si="146"/>
        <v>7.3643410852713184E-2</v>
      </c>
      <c r="AU27" s="201">
        <v>165</v>
      </c>
      <c r="AV27" s="202">
        <v>2</v>
      </c>
      <c r="AW27" s="174">
        <f t="shared" si="147"/>
        <v>1.2121212121212121E-2</v>
      </c>
      <c r="AX27" s="203">
        <v>6</v>
      </c>
      <c r="AY27" s="174">
        <f t="shared" si="148"/>
        <v>3.6363636363636362E-2</v>
      </c>
      <c r="AZ27" s="203">
        <v>7</v>
      </c>
      <c r="BA27" s="174">
        <f t="shared" si="149"/>
        <v>4.2424242424242427E-2</v>
      </c>
      <c r="BB27" s="201">
        <f t="shared" si="15"/>
        <v>5738</v>
      </c>
      <c r="BC27" s="176">
        <f t="shared" si="16"/>
        <v>191</v>
      </c>
      <c r="BD27" s="174">
        <f t="shared" si="150"/>
        <v>3.3286859532938307E-2</v>
      </c>
      <c r="BE27" s="176">
        <f t="shared" si="17"/>
        <v>592</v>
      </c>
      <c r="BF27" s="174">
        <f t="shared" si="151"/>
        <v>0.10317183687696062</v>
      </c>
      <c r="BG27" s="176">
        <f t="shared" si="18"/>
        <v>572</v>
      </c>
      <c r="BH27" s="174">
        <f t="shared" si="152"/>
        <v>9.9686301847333569E-2</v>
      </c>
      <c r="BJ27" s="282">
        <v>5</v>
      </c>
      <c r="BK27" s="295" t="s">
        <v>101</v>
      </c>
      <c r="BL27" s="4" t="s">
        <v>138</v>
      </c>
      <c r="BM27" s="28">
        <v>5619</v>
      </c>
      <c r="BN27" s="28">
        <v>221</v>
      </c>
      <c r="BO27" s="63">
        <v>3.9330841786794801E-2</v>
      </c>
      <c r="BP27" s="28">
        <v>523</v>
      </c>
      <c r="BQ27" s="63">
        <v>9.3077059975084531E-2</v>
      </c>
      <c r="BR27" s="28">
        <v>572</v>
      </c>
      <c r="BS27" s="63">
        <v>0.10179747285993949</v>
      </c>
      <c r="BU27" s="131" t="s">
        <v>101</v>
      </c>
      <c r="BV27" s="4" t="s">
        <v>138</v>
      </c>
      <c r="BW27" s="27">
        <f t="shared" si="19"/>
        <v>0.76385500174276755</v>
      </c>
      <c r="BX27" s="27">
        <f t="shared" si="157"/>
        <v>0.76579462537818122</v>
      </c>
      <c r="BY27" s="105">
        <v>21</v>
      </c>
      <c r="BZ27" s="56" t="s">
        <v>112</v>
      </c>
      <c r="CA27" s="27">
        <f t="shared" si="153"/>
        <v>3.385269121813031E-2</v>
      </c>
      <c r="CB27" s="27">
        <f t="shared" si="20"/>
        <v>2.8854195706718707E-2</v>
      </c>
      <c r="CC27" s="27">
        <f t="shared" si="21"/>
        <v>0.13866855524079319</v>
      </c>
      <c r="CD27" s="27">
        <f t="shared" si="22"/>
        <v>0.12594089768608865</v>
      </c>
      <c r="CE27" s="27">
        <f t="shared" si="23"/>
        <v>7.4008498583569407E-2</v>
      </c>
      <c r="CF27" s="27">
        <f t="shared" si="24"/>
        <v>7.2205185391692225E-2</v>
      </c>
      <c r="CG27" s="27">
        <f t="shared" si="154"/>
        <v>0.75347025495750708</v>
      </c>
      <c r="CH27" s="27">
        <f t="shared" si="25"/>
        <v>0.77299972121550042</v>
      </c>
      <c r="CI27" s="27">
        <f t="shared" si="155"/>
        <v>3.3707865168539325E-2</v>
      </c>
      <c r="CJ27" s="27">
        <f t="shared" si="26"/>
        <v>2.9157961667726405E-2</v>
      </c>
      <c r="CK27" s="27">
        <f t="shared" si="27"/>
        <v>0.13939892207910842</v>
      </c>
      <c r="CL27" s="27">
        <f t="shared" si="28"/>
        <v>0.12844036697247707</v>
      </c>
      <c r="CM27" s="27">
        <f t="shared" si="29"/>
        <v>7.7007399287476019E-2</v>
      </c>
      <c r="CN27" s="27">
        <f t="shared" si="30"/>
        <v>7.6119538559360517E-2</v>
      </c>
      <c r="CO27" s="27">
        <f t="shared" si="31"/>
        <v>0.74988581346487626</v>
      </c>
      <c r="CP27" s="27">
        <f t="shared" si="32"/>
        <v>0.766282132800436</v>
      </c>
      <c r="CQ27" s="27">
        <f t="shared" si="33"/>
        <v>4.3864229765013057E-2</v>
      </c>
      <c r="CR27" s="27">
        <f t="shared" si="34"/>
        <v>3.6612021857923498E-2</v>
      </c>
      <c r="CS27" s="27">
        <f t="shared" si="35"/>
        <v>0.1629242819843342</v>
      </c>
      <c r="CT27" s="27">
        <f t="shared" si="36"/>
        <v>0.153551912568306</v>
      </c>
      <c r="CU27" s="27">
        <f t="shared" si="37"/>
        <v>6.8929503916449086E-2</v>
      </c>
      <c r="CV27" s="27">
        <f t="shared" si="38"/>
        <v>6.9398907103825139E-2</v>
      </c>
      <c r="CW27" s="27">
        <f t="shared" si="39"/>
        <v>0.72428198433420365</v>
      </c>
      <c r="CX27" s="27">
        <f t="shared" si="40"/>
        <v>0.7404371584699454</v>
      </c>
      <c r="CY27" s="27">
        <f t="shared" si="41"/>
        <v>2.7114967462039046E-2</v>
      </c>
      <c r="CZ27" s="27">
        <f t="shared" si="42"/>
        <v>2.986857825567503E-2</v>
      </c>
      <c r="DA27" s="27">
        <f t="shared" si="43"/>
        <v>0.12906724511930587</v>
      </c>
      <c r="DB27" s="27">
        <f t="shared" si="44"/>
        <v>0.12425328554360812</v>
      </c>
      <c r="DC27" s="27">
        <f t="shared" si="45"/>
        <v>7.4837310195227769E-2</v>
      </c>
      <c r="DD27" s="27">
        <f t="shared" si="46"/>
        <v>7.8853046594982074E-2</v>
      </c>
      <c r="DE27" s="27">
        <f t="shared" si="47"/>
        <v>0.76898047722342733</v>
      </c>
      <c r="DF27" s="27">
        <f t="shared" si="48"/>
        <v>0.76702508960573479</v>
      </c>
      <c r="DH27" s="56" t="s">
        <v>4</v>
      </c>
      <c r="DI27" s="27">
        <f t="shared" si="0"/>
        <v>9.5079787234042548E-2</v>
      </c>
      <c r="DJ27" s="27">
        <f t="shared" si="1"/>
        <v>9.8383594692400489E-2</v>
      </c>
      <c r="DK27" s="137">
        <f t="shared" si="156"/>
        <v>-0.30000000000000027</v>
      </c>
      <c r="DL27" s="27">
        <f t="shared" si="2"/>
        <v>0.19576367781155016</v>
      </c>
      <c r="DM27" s="27">
        <f t="shared" si="3"/>
        <v>0.18933655006031364</v>
      </c>
      <c r="DN27" s="137">
        <f t="shared" si="49"/>
        <v>0.70000000000000062</v>
      </c>
      <c r="DO27" s="27">
        <f t="shared" si="4"/>
        <v>0.11483662613981763</v>
      </c>
      <c r="DP27" s="27">
        <f t="shared" si="5"/>
        <v>0.11281061519903499</v>
      </c>
      <c r="DQ27" s="137">
        <f t="shared" si="50"/>
        <v>0.20000000000000018</v>
      </c>
      <c r="DR27" s="27">
        <f t="shared" si="6"/>
        <v>0.59431990881458963</v>
      </c>
      <c r="DS27" s="27">
        <f t="shared" si="7"/>
        <v>0.59946924004825086</v>
      </c>
      <c r="DT27" s="137">
        <f t="shared" si="51"/>
        <v>-0.50000000000000044</v>
      </c>
      <c r="DU27" s="27">
        <f t="shared" si="8"/>
        <v>8.979427188382412E-2</v>
      </c>
      <c r="DV27" s="27">
        <f t="shared" si="52"/>
        <v>9.2105263157894732E-2</v>
      </c>
      <c r="DW27" s="137">
        <f t="shared" si="53"/>
        <v>-0.20000000000000018</v>
      </c>
      <c r="DX27" s="27">
        <f t="shared" si="54"/>
        <v>0.18305768455022187</v>
      </c>
      <c r="DY27" s="27">
        <f t="shared" si="55"/>
        <v>0.1796875</v>
      </c>
      <c r="DZ27" s="137">
        <f t="shared" si="56"/>
        <v>0.30000000000000027</v>
      </c>
      <c r="EA27" s="27">
        <f t="shared" si="57"/>
        <v>0.11335215812827754</v>
      </c>
      <c r="EB27" s="27">
        <f t="shared" si="58"/>
        <v>0.11167763157894736</v>
      </c>
      <c r="EC27" s="137">
        <f t="shared" si="59"/>
        <v>0.10000000000000009</v>
      </c>
      <c r="ED27" s="27">
        <f t="shared" si="60"/>
        <v>0.61379588543767649</v>
      </c>
      <c r="EE27" s="27">
        <f t="shared" si="61"/>
        <v>0.61652960526315792</v>
      </c>
      <c r="EF27" s="137">
        <f t="shared" si="62"/>
        <v>-0.30000000000000027</v>
      </c>
      <c r="EG27" s="27">
        <f t="shared" si="63"/>
        <v>0.10921380291711134</v>
      </c>
      <c r="EH27" s="27">
        <f t="shared" si="64"/>
        <v>0.12175177176085772</v>
      </c>
      <c r="EI27" s="137">
        <f t="shared" si="65"/>
        <v>-1.2999999999999998</v>
      </c>
      <c r="EJ27" s="27">
        <f t="shared" si="66"/>
        <v>0.23105656350053361</v>
      </c>
      <c r="EK27" s="27">
        <f t="shared" si="67"/>
        <v>0.22460476103943303</v>
      </c>
      <c r="EL27" s="137">
        <f t="shared" si="68"/>
        <v>0.60000000000000053</v>
      </c>
      <c r="EM27" s="27">
        <f t="shared" si="69"/>
        <v>0.11899679829242263</v>
      </c>
      <c r="EN27" s="27">
        <f t="shared" si="70"/>
        <v>0.122115209885517</v>
      </c>
      <c r="EO27" s="137">
        <f t="shared" si="71"/>
        <v>-0.30000000000000027</v>
      </c>
      <c r="EP27" s="27">
        <f t="shared" si="72"/>
        <v>0.54073283528993243</v>
      </c>
      <c r="EQ27" s="27">
        <f t="shared" si="73"/>
        <v>0.53152825731419229</v>
      </c>
      <c r="ER27" s="137">
        <f t="shared" si="74"/>
        <v>0.9000000000000008</v>
      </c>
      <c r="ES27" s="27">
        <f t="shared" si="75"/>
        <v>9.9704579025110776E-2</v>
      </c>
      <c r="ET27" s="27">
        <f t="shared" si="76"/>
        <v>9.9918765231519088E-2</v>
      </c>
      <c r="EU27" s="137">
        <f t="shared" si="77"/>
        <v>0</v>
      </c>
      <c r="EV27" s="27">
        <f t="shared" si="78"/>
        <v>0.20125553914327918</v>
      </c>
      <c r="EW27" s="27">
        <f t="shared" si="79"/>
        <v>0.19983753046303818</v>
      </c>
      <c r="EX27" s="137">
        <f t="shared" si="80"/>
        <v>0.10000000000000009</v>
      </c>
      <c r="EY27" s="27">
        <f t="shared" si="81"/>
        <v>0.12296898079763663</v>
      </c>
      <c r="EZ27" s="27">
        <f t="shared" si="82"/>
        <v>0.12185215272136475</v>
      </c>
      <c r="FA27" s="137">
        <f t="shared" si="83"/>
        <v>0.10000000000000009</v>
      </c>
      <c r="FB27" s="27">
        <f t="shared" si="84"/>
        <v>0.5760709010339734</v>
      </c>
      <c r="FC27" s="27">
        <f t="shared" si="85"/>
        <v>0.57839155158407796</v>
      </c>
      <c r="FD27" s="137">
        <f t="shared" si="86"/>
        <v>-0.20000000000000018</v>
      </c>
      <c r="FF27" s="27">
        <f t="shared" si="87"/>
        <v>5.1816828543067038E-2</v>
      </c>
      <c r="FG27" s="27">
        <f t="shared" si="9"/>
        <v>5.246330782200663E-2</v>
      </c>
      <c r="FH27" s="137">
        <f t="shared" si="88"/>
        <v>0</v>
      </c>
      <c r="FI27" s="27">
        <f t="shared" si="10"/>
        <v>0.17821801640108959</v>
      </c>
      <c r="FJ27" s="27">
        <f t="shared" si="11"/>
        <v>0.16981717092085957</v>
      </c>
      <c r="FK27" s="137">
        <f t="shared" si="89"/>
        <v>0.79999999999999793</v>
      </c>
      <c r="FL27" s="27">
        <f t="shared" si="12"/>
        <v>6.998019984622561E-2</v>
      </c>
      <c r="FM27" s="27">
        <f t="shared" si="13"/>
        <v>7.0421823311744888E-2</v>
      </c>
      <c r="FN27" s="137">
        <f t="shared" si="90"/>
        <v>0</v>
      </c>
      <c r="FO27" s="27">
        <f t="shared" si="14"/>
        <v>0.69998495520961779</v>
      </c>
      <c r="FP27" s="27">
        <f t="shared" si="91"/>
        <v>0.70729769794538888</v>
      </c>
      <c r="FQ27" s="137">
        <f t="shared" si="92"/>
        <v>-0.70000000000000062</v>
      </c>
      <c r="FR27" s="27">
        <f t="shared" si="93"/>
        <v>4.8260962208565801E-2</v>
      </c>
      <c r="FS27" s="27">
        <f t="shared" si="94"/>
        <v>4.9503759206355462E-2</v>
      </c>
      <c r="FT27" s="137">
        <f t="shared" si="95"/>
        <v>-0.20000000000000018</v>
      </c>
      <c r="FU27" s="27">
        <f t="shared" si="96"/>
        <v>0.1712068897890299</v>
      </c>
      <c r="FV27" s="27">
        <f t="shared" si="97"/>
        <v>0.16607589114113555</v>
      </c>
      <c r="FW27" s="137">
        <f t="shared" si="98"/>
        <v>0.50000000000000044</v>
      </c>
      <c r="FX27" s="27">
        <f t="shared" si="99"/>
        <v>6.934419156395201E-2</v>
      </c>
      <c r="FY27" s="27">
        <f t="shared" si="100"/>
        <v>7.0594924618888555E-2</v>
      </c>
      <c r="FZ27" s="137">
        <f t="shared" si="101"/>
        <v>-0.19999999999999879</v>
      </c>
      <c r="GA27" s="27">
        <f t="shared" si="102"/>
        <v>0.71118795643845234</v>
      </c>
      <c r="GB27" s="27">
        <f t="shared" si="103"/>
        <v>0.71382542503362045</v>
      </c>
      <c r="GC27" s="137">
        <f t="shared" si="104"/>
        <v>-0.30000000000000027</v>
      </c>
      <c r="GD27" s="27">
        <f t="shared" si="105"/>
        <v>6.8259236787735308E-2</v>
      </c>
      <c r="GE27" s="27">
        <f t="shared" si="106"/>
        <v>7.1407282300928909E-2</v>
      </c>
      <c r="GF27" s="137">
        <f t="shared" si="107"/>
        <v>-0.29999999999999888</v>
      </c>
      <c r="GG27" s="27">
        <f t="shared" si="108"/>
        <v>0.21640870679023361</v>
      </c>
      <c r="GH27" s="27">
        <f t="shared" si="109"/>
        <v>0.21158909145099597</v>
      </c>
      <c r="GI27" s="137">
        <f t="shared" si="110"/>
        <v>0.40000000000000036</v>
      </c>
      <c r="GJ27" s="27">
        <f t="shared" si="111"/>
        <v>7.4738966812202837E-2</v>
      </c>
      <c r="GK27" s="27">
        <f t="shared" si="112"/>
        <v>7.841968440050999E-2</v>
      </c>
      <c r="GL27" s="137">
        <f t="shared" si="113"/>
        <v>-0.30000000000000027</v>
      </c>
      <c r="GM27" s="27">
        <f t="shared" si="114"/>
        <v>0.6405930896098283</v>
      </c>
      <c r="GN27" s="27">
        <f t="shared" si="115"/>
        <v>0.63858394184756506</v>
      </c>
      <c r="GO27" s="137">
        <f t="shared" si="116"/>
        <v>0.20000000000000018</v>
      </c>
      <c r="GP27" s="27">
        <f t="shared" si="117"/>
        <v>5.5485387843929736E-2</v>
      </c>
      <c r="GQ27" s="27">
        <f t="shared" si="118"/>
        <v>5.8989431490645373E-2</v>
      </c>
      <c r="GR27" s="137">
        <f t="shared" si="119"/>
        <v>-0.39999999999999969</v>
      </c>
      <c r="GS27" s="27">
        <f t="shared" si="120"/>
        <v>0.18613011036841287</v>
      </c>
      <c r="GT27" s="27">
        <f t="shared" si="121"/>
        <v>0.18026385115241175</v>
      </c>
      <c r="GU27" s="137">
        <f t="shared" si="122"/>
        <v>0.60000000000000053</v>
      </c>
      <c r="GV27" s="27">
        <f t="shared" si="123"/>
        <v>7.7287035597699366E-2</v>
      </c>
      <c r="GW27" s="27">
        <f t="shared" si="124"/>
        <v>7.9888839530150732E-2</v>
      </c>
      <c r="GX27" s="137">
        <f t="shared" si="125"/>
        <v>-0.30000000000000027</v>
      </c>
      <c r="GY27" s="27">
        <f t="shared" si="126"/>
        <v>0.68109746618995803</v>
      </c>
      <c r="GZ27" s="27">
        <f t="shared" si="127"/>
        <v>0.68085787782679219</v>
      </c>
      <c r="HA27" s="137">
        <f t="shared" si="128"/>
        <v>0</v>
      </c>
      <c r="HB27" s="108">
        <v>0</v>
      </c>
    </row>
    <row r="28" spans="2:210" ht="14.25" customHeight="1">
      <c r="B28" s="283"/>
      <c r="C28" s="296"/>
      <c r="D28" s="132" t="s">
        <v>274</v>
      </c>
      <c r="E28" s="204">
        <v>3</v>
      </c>
      <c r="F28" s="205">
        <v>0</v>
      </c>
      <c r="G28" s="207">
        <f t="shared" si="129"/>
        <v>0</v>
      </c>
      <c r="H28" s="206">
        <v>0</v>
      </c>
      <c r="I28" s="207">
        <f>IFERROR(H28/E28,"-")</f>
        <v>0</v>
      </c>
      <c r="J28" s="206">
        <v>1</v>
      </c>
      <c r="K28" s="207">
        <f>IFERROR(J28/E28,"-")</f>
        <v>0.33333333333333331</v>
      </c>
      <c r="L28" s="204">
        <v>3</v>
      </c>
      <c r="M28" s="205">
        <v>0</v>
      </c>
      <c r="N28" s="207">
        <f>IFERROR(M28/L28,"-")</f>
        <v>0</v>
      </c>
      <c r="O28" s="206">
        <v>0</v>
      </c>
      <c r="P28" s="207">
        <f>IFERROR(O28/L28,"-")</f>
        <v>0</v>
      </c>
      <c r="Q28" s="206">
        <v>1</v>
      </c>
      <c r="R28" s="207">
        <f>IFERROR(Q28/L28,"-")</f>
        <v>0.33333333333333331</v>
      </c>
      <c r="S28" s="204">
        <v>645</v>
      </c>
      <c r="T28" s="205">
        <v>39</v>
      </c>
      <c r="U28" s="207">
        <f>IFERROR(T28/S28,"-")</f>
        <v>6.0465116279069767E-2</v>
      </c>
      <c r="V28" s="206">
        <v>88</v>
      </c>
      <c r="W28" s="207">
        <f>IFERROR(V28/S28,"-")</f>
        <v>0.13643410852713178</v>
      </c>
      <c r="X28" s="206">
        <v>66</v>
      </c>
      <c r="Y28" s="207">
        <f>IFERROR(X28/S28,"-")</f>
        <v>0.10232558139534884</v>
      </c>
      <c r="Z28" s="204">
        <v>397</v>
      </c>
      <c r="AA28" s="205">
        <v>22</v>
      </c>
      <c r="AB28" s="207">
        <f>IFERROR(AA28/Z28,"-")</f>
        <v>5.5415617128463476E-2</v>
      </c>
      <c r="AC28" s="206">
        <v>44</v>
      </c>
      <c r="AD28" s="207">
        <f>IFERROR(AC28/Z28,"-")</f>
        <v>0.11083123425692695</v>
      </c>
      <c r="AE28" s="206">
        <v>51</v>
      </c>
      <c r="AF28" s="207">
        <f>IFERROR(AE28/Z28,"-")</f>
        <v>0.12846347607052896</v>
      </c>
      <c r="AG28" s="204">
        <v>246</v>
      </c>
      <c r="AH28" s="205">
        <v>4</v>
      </c>
      <c r="AI28" s="207">
        <f>IFERROR(AH28/AG28,"-")</f>
        <v>1.6260162601626018E-2</v>
      </c>
      <c r="AJ28" s="206">
        <v>17</v>
      </c>
      <c r="AK28" s="207">
        <f>IFERROR(AJ28/AG28,"-")</f>
        <v>6.910569105691057E-2</v>
      </c>
      <c r="AL28" s="206">
        <v>28</v>
      </c>
      <c r="AM28" s="207">
        <f>IFERROR(AL28/AG28,"-")</f>
        <v>0.11382113821138211</v>
      </c>
      <c r="AN28" s="204">
        <v>113</v>
      </c>
      <c r="AO28" s="205">
        <v>1</v>
      </c>
      <c r="AP28" s="207">
        <f>IFERROR(AO28/AN28,"-")</f>
        <v>8.8495575221238937E-3</v>
      </c>
      <c r="AQ28" s="206">
        <v>4</v>
      </c>
      <c r="AR28" s="207">
        <f>IFERROR(AQ28/AN28,"-")</f>
        <v>3.5398230088495575E-2</v>
      </c>
      <c r="AS28" s="206">
        <v>12</v>
      </c>
      <c r="AT28" s="207">
        <f>IFERROR(AS28/AN28,"-")</f>
        <v>0.10619469026548672</v>
      </c>
      <c r="AU28" s="204">
        <v>30</v>
      </c>
      <c r="AV28" s="205">
        <v>1</v>
      </c>
      <c r="AW28" s="207">
        <f>IFERROR(AV28/AU28,"-")</f>
        <v>3.3333333333333333E-2</v>
      </c>
      <c r="AX28" s="206">
        <v>1</v>
      </c>
      <c r="AY28" s="207">
        <f>IFERROR(AX28/AU28,"-")</f>
        <v>3.3333333333333333E-2</v>
      </c>
      <c r="AZ28" s="206">
        <v>3</v>
      </c>
      <c r="BA28" s="207">
        <f>IFERROR(AZ28/AU28,"-")</f>
        <v>0.1</v>
      </c>
      <c r="BB28" s="204">
        <f t="shared" si="15"/>
        <v>1437</v>
      </c>
      <c r="BC28" s="208">
        <f t="shared" si="16"/>
        <v>67</v>
      </c>
      <c r="BD28" s="207">
        <f>IFERROR(BC28/BB28,"-")</f>
        <v>4.662491301322199E-2</v>
      </c>
      <c r="BE28" s="208">
        <f t="shared" si="17"/>
        <v>154</v>
      </c>
      <c r="BF28" s="207">
        <f>IFERROR(BE28/BB28,"-")</f>
        <v>0.10716771050800278</v>
      </c>
      <c r="BG28" s="208">
        <f t="shared" si="18"/>
        <v>162</v>
      </c>
      <c r="BH28" s="207">
        <f>IFERROR(BG28/BB28,"-")</f>
        <v>0.11273486430062631</v>
      </c>
      <c r="BJ28" s="283"/>
      <c r="BK28" s="296"/>
      <c r="BL28" s="4" t="s">
        <v>273</v>
      </c>
      <c r="BM28" s="28">
        <v>1427</v>
      </c>
      <c r="BN28" s="28">
        <v>62</v>
      </c>
      <c r="BO28" s="63">
        <v>4.3447792571829014E-2</v>
      </c>
      <c r="BP28" s="28">
        <v>137</v>
      </c>
      <c r="BQ28" s="63">
        <v>9.6005606166783455E-2</v>
      </c>
      <c r="BR28" s="28">
        <v>169</v>
      </c>
      <c r="BS28" s="63">
        <v>0.11843027330063069</v>
      </c>
      <c r="BU28" s="132"/>
      <c r="BV28" s="4" t="s">
        <v>270</v>
      </c>
      <c r="BW28" s="27">
        <f t="shared" si="19"/>
        <v>0.73347251217814891</v>
      </c>
      <c r="BX28" s="27">
        <f t="shared" si="157"/>
        <v>0.74211632796075688</v>
      </c>
      <c r="BY28" s="105">
        <v>22</v>
      </c>
      <c r="BZ28" s="56" t="s">
        <v>56</v>
      </c>
      <c r="CA28" s="27">
        <f t="shared" si="153"/>
        <v>3.3443040662490708E-2</v>
      </c>
      <c r="CB28" s="27">
        <f t="shared" si="20"/>
        <v>3.7437647676555524E-2</v>
      </c>
      <c r="CC28" s="27">
        <f t="shared" si="21"/>
        <v>0.10776090880135895</v>
      </c>
      <c r="CD28" s="27">
        <f t="shared" si="22"/>
        <v>9.9553688632186929E-2</v>
      </c>
      <c r="CE28" s="27">
        <f t="shared" si="23"/>
        <v>8.65803163817815E-2</v>
      </c>
      <c r="CF28" s="27">
        <f t="shared" si="24"/>
        <v>8.9629824100813868E-2</v>
      </c>
      <c r="CG28" s="27">
        <f t="shared" si="154"/>
        <v>0.77221573415436884</v>
      </c>
      <c r="CH28" s="27">
        <f t="shared" si="25"/>
        <v>0.77337883959044373</v>
      </c>
      <c r="CI28" s="27">
        <f t="shared" si="155"/>
        <v>3.2566659881945861E-2</v>
      </c>
      <c r="CJ28" s="27">
        <f t="shared" si="26"/>
        <v>3.6675479628499763E-2</v>
      </c>
      <c r="CK28" s="27">
        <f t="shared" si="27"/>
        <v>0.10590949182441142</v>
      </c>
      <c r="CL28" s="27">
        <f t="shared" si="28"/>
        <v>0.10148464510880618</v>
      </c>
      <c r="CM28" s="27">
        <f t="shared" si="29"/>
        <v>8.7115815184205164E-2</v>
      </c>
      <c r="CN28" s="27">
        <f t="shared" si="30"/>
        <v>9.1519219035997565E-2</v>
      </c>
      <c r="CO28" s="27">
        <f t="shared" si="31"/>
        <v>0.77440803310943751</v>
      </c>
      <c r="CP28" s="27">
        <f t="shared" si="32"/>
        <v>0.77032065622669654</v>
      </c>
      <c r="CQ28" s="27">
        <f t="shared" si="33"/>
        <v>4.593128390596745E-2</v>
      </c>
      <c r="CR28" s="27">
        <f t="shared" si="34"/>
        <v>5.5447090980085906E-2</v>
      </c>
      <c r="CS28" s="27">
        <f t="shared" si="35"/>
        <v>0.12839059674502712</v>
      </c>
      <c r="CT28" s="27">
        <f t="shared" si="36"/>
        <v>0.11870363139398672</v>
      </c>
      <c r="CU28" s="27">
        <f t="shared" si="37"/>
        <v>9.18625678119349E-2</v>
      </c>
      <c r="CV28" s="27">
        <f t="shared" si="38"/>
        <v>0.10308473252635689</v>
      </c>
      <c r="CW28" s="27">
        <f t="shared" si="39"/>
        <v>0.73381555153707057</v>
      </c>
      <c r="CX28" s="27">
        <f t="shared" si="40"/>
        <v>0.72276454509957044</v>
      </c>
      <c r="CY28" s="27">
        <f t="shared" si="41"/>
        <v>2.5669642857142856E-2</v>
      </c>
      <c r="CZ28" s="27">
        <f t="shared" si="42"/>
        <v>3.5980148883374689E-2</v>
      </c>
      <c r="DA28" s="27">
        <f t="shared" si="43"/>
        <v>0.12165178571428571</v>
      </c>
      <c r="DB28" s="27">
        <f t="shared" si="44"/>
        <v>0.10794044665012408</v>
      </c>
      <c r="DC28" s="27">
        <f t="shared" si="45"/>
        <v>9.8214285714285712E-2</v>
      </c>
      <c r="DD28" s="27">
        <f t="shared" si="46"/>
        <v>0.11414392059553349</v>
      </c>
      <c r="DE28" s="27">
        <f t="shared" si="47"/>
        <v>0.7544642857142857</v>
      </c>
      <c r="DF28" s="27">
        <f t="shared" si="48"/>
        <v>0.74193548387096775</v>
      </c>
      <c r="DH28" s="56" t="s">
        <v>19</v>
      </c>
      <c r="DI28" s="27">
        <f t="shared" si="0"/>
        <v>6.6796974589954955E-2</v>
      </c>
      <c r="DJ28" s="27">
        <f t="shared" si="1"/>
        <v>6.6362147720417139E-2</v>
      </c>
      <c r="DK28" s="137">
        <f t="shared" si="156"/>
        <v>0.10000000000000009</v>
      </c>
      <c r="DL28" s="27">
        <f t="shared" si="2"/>
        <v>0.214668139712756</v>
      </c>
      <c r="DM28" s="27">
        <f t="shared" si="3"/>
        <v>0.20486081185900198</v>
      </c>
      <c r="DN28" s="137">
        <f t="shared" si="49"/>
        <v>1.0000000000000009</v>
      </c>
      <c r="DO28" s="27">
        <f t="shared" si="4"/>
        <v>6.2802753463074706E-2</v>
      </c>
      <c r="DP28" s="27">
        <f t="shared" si="5"/>
        <v>6.9378608980436088E-2</v>
      </c>
      <c r="DQ28" s="137">
        <f t="shared" si="50"/>
        <v>-0.60000000000000053</v>
      </c>
      <c r="DR28" s="27">
        <f t="shared" si="6"/>
        <v>0.65573213223421434</v>
      </c>
      <c r="DS28" s="27">
        <f t="shared" si="7"/>
        <v>0.65939843144014476</v>
      </c>
      <c r="DT28" s="137">
        <f t="shared" si="51"/>
        <v>-0.30000000000000027</v>
      </c>
      <c r="DU28" s="27">
        <f t="shared" si="8"/>
        <v>6.3839867345730189E-2</v>
      </c>
      <c r="DV28" s="27">
        <f t="shared" si="52"/>
        <v>6.5561959654178673E-2</v>
      </c>
      <c r="DW28" s="137">
        <f t="shared" si="53"/>
        <v>-0.20000000000000018</v>
      </c>
      <c r="DX28" s="27">
        <f t="shared" si="54"/>
        <v>0.21461565794148998</v>
      </c>
      <c r="DY28" s="27">
        <f t="shared" si="55"/>
        <v>0.20665225744476465</v>
      </c>
      <c r="DZ28" s="137">
        <f t="shared" si="56"/>
        <v>0.80000000000000071</v>
      </c>
      <c r="EA28" s="27">
        <f t="shared" si="57"/>
        <v>6.2537012910103038E-2</v>
      </c>
      <c r="EB28" s="27">
        <f t="shared" si="58"/>
        <v>6.856388088376561E-2</v>
      </c>
      <c r="EC28" s="137">
        <f t="shared" si="59"/>
        <v>-0.60000000000000053</v>
      </c>
      <c r="ED28" s="27">
        <f t="shared" si="60"/>
        <v>0.65900746180267677</v>
      </c>
      <c r="EE28" s="27">
        <f t="shared" si="61"/>
        <v>0.65922190201729103</v>
      </c>
      <c r="EF28" s="137">
        <f t="shared" si="62"/>
        <v>0</v>
      </c>
      <c r="EG28" s="27">
        <f t="shared" si="63"/>
        <v>8.5876198779424581E-2</v>
      </c>
      <c r="EH28" s="27">
        <f t="shared" si="64"/>
        <v>8.2826392138511937E-2</v>
      </c>
      <c r="EI28" s="137">
        <f t="shared" si="65"/>
        <v>0.29999999999999888</v>
      </c>
      <c r="EJ28" s="27">
        <f t="shared" si="66"/>
        <v>0.23234524847428073</v>
      </c>
      <c r="EK28" s="27">
        <f t="shared" si="67"/>
        <v>0.22414599906410856</v>
      </c>
      <c r="EL28" s="137">
        <f t="shared" si="68"/>
        <v>0.80000000000000071</v>
      </c>
      <c r="EM28" s="27">
        <f t="shared" si="69"/>
        <v>7.4978204010462068E-2</v>
      </c>
      <c r="EN28" s="27">
        <f t="shared" si="70"/>
        <v>7.7211043518951805E-2</v>
      </c>
      <c r="EO28" s="137">
        <f t="shared" si="71"/>
        <v>-0.20000000000000018</v>
      </c>
      <c r="EP28" s="27">
        <f t="shared" si="72"/>
        <v>0.60680034873583266</v>
      </c>
      <c r="EQ28" s="27">
        <f t="shared" si="73"/>
        <v>0.61581656527842765</v>
      </c>
      <c r="ER28" s="137">
        <f t="shared" si="74"/>
        <v>-0.9000000000000008</v>
      </c>
      <c r="ES28" s="27">
        <f t="shared" si="75"/>
        <v>6.3131313131313135E-2</v>
      </c>
      <c r="ET28" s="27">
        <f t="shared" si="76"/>
        <v>6.1911170928667561E-2</v>
      </c>
      <c r="EU28" s="137">
        <f t="shared" si="77"/>
        <v>0.10000000000000009</v>
      </c>
      <c r="EV28" s="27">
        <f t="shared" si="78"/>
        <v>0.2196969696969697</v>
      </c>
      <c r="EW28" s="27">
        <f t="shared" si="79"/>
        <v>0.23283983849259757</v>
      </c>
      <c r="EX28" s="137">
        <f t="shared" si="80"/>
        <v>-1.3000000000000012</v>
      </c>
      <c r="EY28" s="27">
        <f t="shared" si="81"/>
        <v>4.924242424242424E-2</v>
      </c>
      <c r="EZ28" s="27">
        <f t="shared" si="82"/>
        <v>8.8829071332436074E-2</v>
      </c>
      <c r="FA28" s="137">
        <f t="shared" si="83"/>
        <v>-3.9999999999999996</v>
      </c>
      <c r="FB28" s="27">
        <f t="shared" si="84"/>
        <v>0.66792929292929293</v>
      </c>
      <c r="FC28" s="27">
        <f t="shared" si="85"/>
        <v>0.6164199192462988</v>
      </c>
      <c r="FD28" s="137">
        <f t="shared" si="86"/>
        <v>5.2000000000000046</v>
      </c>
      <c r="FF28" s="27">
        <f t="shared" si="87"/>
        <v>5.1816828543067038E-2</v>
      </c>
      <c r="FG28" s="27">
        <f t="shared" si="9"/>
        <v>5.246330782200663E-2</v>
      </c>
      <c r="FH28" s="137">
        <f t="shared" si="88"/>
        <v>0</v>
      </c>
      <c r="FI28" s="27">
        <f t="shared" si="10"/>
        <v>0.17821801640108959</v>
      </c>
      <c r="FJ28" s="27">
        <f t="shared" si="11"/>
        <v>0.16981717092085957</v>
      </c>
      <c r="FK28" s="137">
        <f t="shared" si="89"/>
        <v>0.79999999999999793</v>
      </c>
      <c r="FL28" s="27">
        <f t="shared" si="12"/>
        <v>6.998019984622561E-2</v>
      </c>
      <c r="FM28" s="27">
        <f t="shared" si="13"/>
        <v>7.0421823311744888E-2</v>
      </c>
      <c r="FN28" s="137">
        <f t="shared" si="90"/>
        <v>0</v>
      </c>
      <c r="FO28" s="27">
        <f t="shared" si="14"/>
        <v>0.69998495520961779</v>
      </c>
      <c r="FP28" s="27">
        <f t="shared" si="91"/>
        <v>0.70729769794538888</v>
      </c>
      <c r="FQ28" s="137">
        <f t="shared" si="92"/>
        <v>-0.70000000000000062</v>
      </c>
      <c r="FR28" s="27">
        <f t="shared" si="93"/>
        <v>4.8260962208565801E-2</v>
      </c>
      <c r="FS28" s="27">
        <f t="shared" si="94"/>
        <v>4.9503759206355462E-2</v>
      </c>
      <c r="FT28" s="137">
        <f t="shared" si="95"/>
        <v>-0.20000000000000018</v>
      </c>
      <c r="FU28" s="27">
        <f t="shared" si="96"/>
        <v>0.1712068897890299</v>
      </c>
      <c r="FV28" s="27">
        <f t="shared" si="97"/>
        <v>0.16607589114113555</v>
      </c>
      <c r="FW28" s="137">
        <f t="shared" si="98"/>
        <v>0.50000000000000044</v>
      </c>
      <c r="FX28" s="27">
        <f t="shared" si="99"/>
        <v>6.934419156395201E-2</v>
      </c>
      <c r="FY28" s="27">
        <f t="shared" si="100"/>
        <v>7.0594924618888555E-2</v>
      </c>
      <c r="FZ28" s="137">
        <f t="shared" si="101"/>
        <v>-0.19999999999999879</v>
      </c>
      <c r="GA28" s="27">
        <f t="shared" si="102"/>
        <v>0.71118795643845234</v>
      </c>
      <c r="GB28" s="27">
        <f t="shared" si="103"/>
        <v>0.71382542503362045</v>
      </c>
      <c r="GC28" s="137">
        <f t="shared" si="104"/>
        <v>-0.30000000000000027</v>
      </c>
      <c r="GD28" s="27">
        <f t="shared" si="105"/>
        <v>6.8259236787735308E-2</v>
      </c>
      <c r="GE28" s="27">
        <f t="shared" si="106"/>
        <v>7.1407282300928909E-2</v>
      </c>
      <c r="GF28" s="137">
        <f t="shared" si="107"/>
        <v>-0.29999999999999888</v>
      </c>
      <c r="GG28" s="27">
        <f t="shared" si="108"/>
        <v>0.21640870679023361</v>
      </c>
      <c r="GH28" s="27">
        <f t="shared" si="109"/>
        <v>0.21158909145099597</v>
      </c>
      <c r="GI28" s="137">
        <f t="shared" si="110"/>
        <v>0.40000000000000036</v>
      </c>
      <c r="GJ28" s="27">
        <f t="shared" si="111"/>
        <v>7.4738966812202837E-2</v>
      </c>
      <c r="GK28" s="27">
        <f t="shared" si="112"/>
        <v>7.841968440050999E-2</v>
      </c>
      <c r="GL28" s="137">
        <f t="shared" si="113"/>
        <v>-0.30000000000000027</v>
      </c>
      <c r="GM28" s="27">
        <f t="shared" si="114"/>
        <v>0.6405930896098283</v>
      </c>
      <c r="GN28" s="27">
        <f t="shared" si="115"/>
        <v>0.63858394184756506</v>
      </c>
      <c r="GO28" s="137">
        <f t="shared" si="116"/>
        <v>0.20000000000000018</v>
      </c>
      <c r="GP28" s="27">
        <f t="shared" si="117"/>
        <v>5.5485387843929736E-2</v>
      </c>
      <c r="GQ28" s="27">
        <f t="shared" si="118"/>
        <v>5.8989431490645373E-2</v>
      </c>
      <c r="GR28" s="137">
        <f t="shared" si="119"/>
        <v>-0.39999999999999969</v>
      </c>
      <c r="GS28" s="27">
        <f t="shared" si="120"/>
        <v>0.18613011036841287</v>
      </c>
      <c r="GT28" s="27">
        <f t="shared" si="121"/>
        <v>0.18026385115241175</v>
      </c>
      <c r="GU28" s="137">
        <f t="shared" si="122"/>
        <v>0.60000000000000053</v>
      </c>
      <c r="GV28" s="27">
        <f t="shared" si="123"/>
        <v>7.7287035597699366E-2</v>
      </c>
      <c r="GW28" s="27">
        <f t="shared" si="124"/>
        <v>7.9888839530150732E-2</v>
      </c>
      <c r="GX28" s="137">
        <f t="shared" si="125"/>
        <v>-0.30000000000000027</v>
      </c>
      <c r="GY28" s="27">
        <f t="shared" si="126"/>
        <v>0.68109746618995803</v>
      </c>
      <c r="GZ28" s="27">
        <f t="shared" si="127"/>
        <v>0.68085787782679219</v>
      </c>
      <c r="HA28" s="137">
        <f t="shared" si="128"/>
        <v>0</v>
      </c>
      <c r="HB28" s="108">
        <v>0</v>
      </c>
    </row>
    <row r="29" spans="2:210" ht="14.25" customHeight="1">
      <c r="B29" s="283"/>
      <c r="C29" s="296"/>
      <c r="D29" s="124" t="s">
        <v>156</v>
      </c>
      <c r="E29" s="209">
        <v>0</v>
      </c>
      <c r="F29" s="210">
        <v>0</v>
      </c>
      <c r="G29" s="199" t="str">
        <f t="shared" si="129"/>
        <v>-</v>
      </c>
      <c r="H29" s="211">
        <v>0</v>
      </c>
      <c r="I29" s="199" t="str">
        <f t="shared" si="130"/>
        <v>-</v>
      </c>
      <c r="J29" s="211">
        <v>0</v>
      </c>
      <c r="K29" s="199" t="str">
        <f t="shared" si="131"/>
        <v>-</v>
      </c>
      <c r="L29" s="209">
        <v>3</v>
      </c>
      <c r="M29" s="210">
        <v>0</v>
      </c>
      <c r="N29" s="199">
        <f t="shared" si="132"/>
        <v>0</v>
      </c>
      <c r="O29" s="211">
        <v>0</v>
      </c>
      <c r="P29" s="199">
        <f t="shared" si="133"/>
        <v>0</v>
      </c>
      <c r="Q29" s="211">
        <v>0</v>
      </c>
      <c r="R29" s="199">
        <f t="shared" si="134"/>
        <v>0</v>
      </c>
      <c r="S29" s="209">
        <v>623</v>
      </c>
      <c r="T29" s="210">
        <v>19</v>
      </c>
      <c r="U29" s="199">
        <f t="shared" si="135"/>
        <v>3.0497592295345103E-2</v>
      </c>
      <c r="V29" s="211">
        <v>74</v>
      </c>
      <c r="W29" s="199">
        <f t="shared" si="136"/>
        <v>0.1187800963081862</v>
      </c>
      <c r="X29" s="211">
        <v>67</v>
      </c>
      <c r="Y29" s="199">
        <f t="shared" si="137"/>
        <v>0.10754414125200643</v>
      </c>
      <c r="Z29" s="209">
        <v>312</v>
      </c>
      <c r="AA29" s="210">
        <v>9</v>
      </c>
      <c r="AB29" s="199">
        <f t="shared" si="138"/>
        <v>2.8846153846153848E-2</v>
      </c>
      <c r="AC29" s="211">
        <v>31</v>
      </c>
      <c r="AD29" s="199">
        <f t="shared" si="139"/>
        <v>9.9358974358974353E-2</v>
      </c>
      <c r="AE29" s="211">
        <v>38</v>
      </c>
      <c r="AF29" s="199">
        <f t="shared" si="140"/>
        <v>0.12179487179487179</v>
      </c>
      <c r="AG29" s="209">
        <v>148</v>
      </c>
      <c r="AH29" s="210">
        <v>4</v>
      </c>
      <c r="AI29" s="199">
        <f t="shared" si="141"/>
        <v>2.7027027027027029E-2</v>
      </c>
      <c r="AJ29" s="211">
        <v>12</v>
      </c>
      <c r="AK29" s="199">
        <f t="shared" si="142"/>
        <v>8.1081081081081086E-2</v>
      </c>
      <c r="AL29" s="211">
        <v>15</v>
      </c>
      <c r="AM29" s="199">
        <f t="shared" si="143"/>
        <v>0.10135135135135136</v>
      </c>
      <c r="AN29" s="209">
        <v>58</v>
      </c>
      <c r="AO29" s="210">
        <v>1</v>
      </c>
      <c r="AP29" s="199">
        <f t="shared" si="144"/>
        <v>1.7241379310344827E-2</v>
      </c>
      <c r="AQ29" s="211">
        <v>1</v>
      </c>
      <c r="AR29" s="199">
        <f t="shared" si="145"/>
        <v>1.7241379310344827E-2</v>
      </c>
      <c r="AS29" s="211">
        <v>9</v>
      </c>
      <c r="AT29" s="199">
        <f t="shared" si="146"/>
        <v>0.15517241379310345</v>
      </c>
      <c r="AU29" s="209">
        <v>17</v>
      </c>
      <c r="AV29" s="210">
        <v>0</v>
      </c>
      <c r="AW29" s="199">
        <f t="shared" si="147"/>
        <v>0</v>
      </c>
      <c r="AX29" s="211">
        <v>0</v>
      </c>
      <c r="AY29" s="199">
        <f t="shared" si="148"/>
        <v>0</v>
      </c>
      <c r="AZ29" s="211">
        <v>1</v>
      </c>
      <c r="BA29" s="199">
        <f t="shared" si="149"/>
        <v>5.8823529411764705E-2</v>
      </c>
      <c r="BB29" s="209">
        <f t="shared" si="15"/>
        <v>1161</v>
      </c>
      <c r="BC29" s="212">
        <f t="shared" si="16"/>
        <v>33</v>
      </c>
      <c r="BD29" s="199">
        <f t="shared" si="150"/>
        <v>2.8423772609819122E-2</v>
      </c>
      <c r="BE29" s="212">
        <f t="shared" si="17"/>
        <v>118</v>
      </c>
      <c r="BF29" s="199">
        <f t="shared" si="151"/>
        <v>0.10163652024117141</v>
      </c>
      <c r="BG29" s="212">
        <f t="shared" si="18"/>
        <v>130</v>
      </c>
      <c r="BH29" s="199">
        <f t="shared" si="152"/>
        <v>0.1119724375538329</v>
      </c>
      <c r="BJ29" s="283"/>
      <c r="BK29" s="296"/>
      <c r="BL29" s="4" t="s">
        <v>156</v>
      </c>
      <c r="BM29" s="28">
        <v>1023</v>
      </c>
      <c r="BN29" s="28">
        <v>30</v>
      </c>
      <c r="BO29" s="63">
        <v>2.932551319648094E-2</v>
      </c>
      <c r="BP29" s="28">
        <v>100</v>
      </c>
      <c r="BQ29" s="63">
        <v>9.7751710654936458E-2</v>
      </c>
      <c r="BR29" s="28">
        <v>130</v>
      </c>
      <c r="BS29" s="63">
        <v>0.1270772238514174</v>
      </c>
      <c r="BU29" s="132"/>
      <c r="BV29" s="4" t="s">
        <v>156</v>
      </c>
      <c r="BW29" s="27">
        <f t="shared" si="19"/>
        <v>0.75796726959517657</v>
      </c>
      <c r="BX29" s="27">
        <f t="shared" si="157"/>
        <v>0.7458455522971652</v>
      </c>
      <c r="BY29" s="105">
        <v>23</v>
      </c>
      <c r="BZ29" s="56" t="s">
        <v>113</v>
      </c>
      <c r="CA29" s="27">
        <f t="shared" si="153"/>
        <v>2.5756577807050995E-2</v>
      </c>
      <c r="CB29" s="27">
        <f t="shared" si="20"/>
        <v>2.7058902817091252E-2</v>
      </c>
      <c r="CC29" s="27">
        <f t="shared" si="21"/>
        <v>0.10427427462127778</v>
      </c>
      <c r="CD29" s="27">
        <f t="shared" si="22"/>
        <v>0.10264186548052298</v>
      </c>
      <c r="CE29" s="27">
        <f t="shared" si="23"/>
        <v>6.9123305716365657E-2</v>
      </c>
      <c r="CF29" s="27">
        <f t="shared" si="24"/>
        <v>7.2078447230084913E-2</v>
      </c>
      <c r="CG29" s="27">
        <f t="shared" si="154"/>
        <v>0.80084584185530561</v>
      </c>
      <c r="CH29" s="27">
        <f t="shared" si="25"/>
        <v>0.79822078447230083</v>
      </c>
      <c r="CI29" s="27">
        <f t="shared" si="155"/>
        <v>2.4970838553592258E-2</v>
      </c>
      <c r="CJ29" s="27">
        <f t="shared" si="26"/>
        <v>2.6480747089676345E-2</v>
      </c>
      <c r="CK29" s="27">
        <f t="shared" si="27"/>
        <v>0.10454918563960773</v>
      </c>
      <c r="CL29" s="27">
        <f t="shared" si="28"/>
        <v>0.10553920941537674</v>
      </c>
      <c r="CM29" s="27">
        <f t="shared" si="29"/>
        <v>6.9253034950533546E-2</v>
      </c>
      <c r="CN29" s="27">
        <f t="shared" si="30"/>
        <v>7.3557630804656521E-2</v>
      </c>
      <c r="CO29" s="27">
        <f t="shared" si="31"/>
        <v>0.80122694085626645</v>
      </c>
      <c r="CP29" s="27">
        <f t="shared" si="32"/>
        <v>0.79442241269029035</v>
      </c>
      <c r="CQ29" s="27">
        <f t="shared" si="33"/>
        <v>3.7060301507537689E-2</v>
      </c>
      <c r="CR29" s="27">
        <f t="shared" si="34"/>
        <v>4.0836327997386478E-2</v>
      </c>
      <c r="CS29" s="27">
        <f t="shared" si="35"/>
        <v>0.12405778894472362</v>
      </c>
      <c r="CT29" s="27">
        <f t="shared" si="36"/>
        <v>0.1231623652401176</v>
      </c>
      <c r="CU29" s="27">
        <f t="shared" si="37"/>
        <v>7.9459798994974878E-2</v>
      </c>
      <c r="CV29" s="27">
        <f t="shared" si="38"/>
        <v>9.0166612218229331E-2</v>
      </c>
      <c r="CW29" s="27">
        <f t="shared" si="39"/>
        <v>0.75942211055276387</v>
      </c>
      <c r="CX29" s="27">
        <f t="shared" si="40"/>
        <v>0.74583469454426654</v>
      </c>
      <c r="CY29" s="27">
        <f t="shared" si="41"/>
        <v>2.621082621082621E-2</v>
      </c>
      <c r="CZ29" s="27">
        <f t="shared" si="42"/>
        <v>3.41726618705036E-2</v>
      </c>
      <c r="DA29" s="27">
        <f t="shared" si="43"/>
        <v>0.10256410256410256</v>
      </c>
      <c r="DB29" s="27">
        <f t="shared" si="44"/>
        <v>0.11211031175059952</v>
      </c>
      <c r="DC29" s="27">
        <f t="shared" si="45"/>
        <v>7.6923076923076927E-2</v>
      </c>
      <c r="DD29" s="27">
        <f t="shared" si="46"/>
        <v>8.0935251798561147E-2</v>
      </c>
      <c r="DE29" s="27">
        <f t="shared" si="47"/>
        <v>0.79430199430199433</v>
      </c>
      <c r="DF29" s="27">
        <f t="shared" si="48"/>
        <v>0.7727817745803357</v>
      </c>
      <c r="DH29" s="56" t="s">
        <v>24</v>
      </c>
      <c r="DI29" s="27">
        <f t="shared" si="0"/>
        <v>7.8800042252033381E-2</v>
      </c>
      <c r="DJ29" s="27">
        <f t="shared" si="1"/>
        <v>7.0954837351300135E-2</v>
      </c>
      <c r="DK29" s="137">
        <f t="shared" si="156"/>
        <v>0.80000000000000071</v>
      </c>
      <c r="DL29" s="27">
        <f t="shared" si="2"/>
        <v>0.25071300306327243</v>
      </c>
      <c r="DM29" s="27">
        <f t="shared" si="3"/>
        <v>0.23976208021897041</v>
      </c>
      <c r="DN29" s="137">
        <f t="shared" si="49"/>
        <v>1.100000000000001</v>
      </c>
      <c r="DO29" s="27">
        <f t="shared" si="4"/>
        <v>6.2163304109010248E-2</v>
      </c>
      <c r="DP29" s="27">
        <f t="shared" si="5"/>
        <v>5.9901042214969995E-2</v>
      </c>
      <c r="DQ29" s="137">
        <f t="shared" si="50"/>
        <v>0.20000000000000018</v>
      </c>
      <c r="DR29" s="27">
        <f t="shared" si="6"/>
        <v>0.60832365057568394</v>
      </c>
      <c r="DS29" s="27">
        <f t="shared" si="7"/>
        <v>0.62938204021475941</v>
      </c>
      <c r="DT29" s="137">
        <f t="shared" si="51"/>
        <v>-2.1000000000000019</v>
      </c>
      <c r="DU29" s="27">
        <f t="shared" si="8"/>
        <v>7.7978555897128293E-2</v>
      </c>
      <c r="DV29" s="27">
        <f t="shared" si="52"/>
        <v>7.0472058053415124E-2</v>
      </c>
      <c r="DW29" s="137">
        <f t="shared" si="53"/>
        <v>0.79999999999999938</v>
      </c>
      <c r="DX29" s="27">
        <f t="shared" si="54"/>
        <v>0.24788183249606358</v>
      </c>
      <c r="DY29" s="27">
        <f t="shared" si="55"/>
        <v>0.23655270442133614</v>
      </c>
      <c r="DZ29" s="137">
        <f t="shared" si="56"/>
        <v>1.100000000000001</v>
      </c>
      <c r="EA29" s="27">
        <f t="shared" si="57"/>
        <v>6.073329834295569E-2</v>
      </c>
      <c r="EB29" s="27">
        <f t="shared" si="58"/>
        <v>6.1569536919278821E-2</v>
      </c>
      <c r="EC29" s="137">
        <f t="shared" si="59"/>
        <v>-0.10000000000000009</v>
      </c>
      <c r="ED29" s="27">
        <f t="shared" si="60"/>
        <v>0.61340631326385242</v>
      </c>
      <c r="EE29" s="27">
        <f t="shared" si="61"/>
        <v>0.6314057006059699</v>
      </c>
      <c r="EF29" s="137">
        <f t="shared" si="62"/>
        <v>-1.8000000000000016</v>
      </c>
      <c r="EG29" s="27">
        <f t="shared" si="63"/>
        <v>8.8311688311688313E-2</v>
      </c>
      <c r="EH29" s="27">
        <f t="shared" si="64"/>
        <v>9.0588554380254954E-2</v>
      </c>
      <c r="EI29" s="137">
        <f t="shared" si="65"/>
        <v>-0.30000000000000027</v>
      </c>
      <c r="EJ29" s="27">
        <f t="shared" si="66"/>
        <v>0.28155844155844156</v>
      </c>
      <c r="EK29" s="27">
        <f t="shared" si="67"/>
        <v>0.29400596691076758</v>
      </c>
      <c r="EL29" s="137">
        <f t="shared" si="68"/>
        <v>-1.2000000000000011</v>
      </c>
      <c r="EM29" s="27">
        <f t="shared" si="69"/>
        <v>7.168831168831169E-2</v>
      </c>
      <c r="EN29" s="27">
        <f t="shared" si="70"/>
        <v>6.1567670192568487E-2</v>
      </c>
      <c r="EO29" s="137">
        <f t="shared" si="71"/>
        <v>0.99999999999999956</v>
      </c>
      <c r="EP29" s="27">
        <f t="shared" si="72"/>
        <v>0.55844155844155841</v>
      </c>
      <c r="EQ29" s="27">
        <f t="shared" si="73"/>
        <v>0.55383780851640896</v>
      </c>
      <c r="ER29" s="137">
        <f t="shared" si="74"/>
        <v>0.40000000000000036</v>
      </c>
      <c r="ES29" s="27">
        <f t="shared" si="75"/>
        <v>8.1497797356828189E-2</v>
      </c>
      <c r="ET29" s="27">
        <f t="shared" si="76"/>
        <v>5.7052297939778132E-2</v>
      </c>
      <c r="EU29" s="137">
        <f t="shared" si="77"/>
        <v>2.4</v>
      </c>
      <c r="EV29" s="27">
        <f t="shared" si="78"/>
        <v>0.25330396475770928</v>
      </c>
      <c r="EW29" s="27">
        <f t="shared" si="79"/>
        <v>0.23534072900158479</v>
      </c>
      <c r="EX29" s="137">
        <f t="shared" si="80"/>
        <v>1.8000000000000016</v>
      </c>
      <c r="EY29" s="27">
        <f t="shared" si="81"/>
        <v>6.3876651982378851E-2</v>
      </c>
      <c r="EZ29" s="27">
        <f t="shared" si="82"/>
        <v>6.6561014263074481E-2</v>
      </c>
      <c r="FA29" s="137">
        <f t="shared" si="83"/>
        <v>-0.30000000000000027</v>
      </c>
      <c r="FB29" s="27">
        <f t="shared" si="84"/>
        <v>0.60132158590308371</v>
      </c>
      <c r="FC29" s="27">
        <f t="shared" si="85"/>
        <v>0.64104595879556259</v>
      </c>
      <c r="FD29" s="137">
        <f t="shared" si="86"/>
        <v>-4.0000000000000036</v>
      </c>
      <c r="FF29" s="27">
        <f t="shared" si="87"/>
        <v>5.1816828543067038E-2</v>
      </c>
      <c r="FG29" s="27">
        <f t="shared" si="9"/>
        <v>5.246330782200663E-2</v>
      </c>
      <c r="FH29" s="137">
        <f t="shared" si="88"/>
        <v>0</v>
      </c>
      <c r="FI29" s="27">
        <f t="shared" si="10"/>
        <v>0.17821801640108959</v>
      </c>
      <c r="FJ29" s="27">
        <f t="shared" si="11"/>
        <v>0.16981717092085957</v>
      </c>
      <c r="FK29" s="137">
        <f t="shared" si="89"/>
        <v>0.79999999999999793</v>
      </c>
      <c r="FL29" s="27">
        <f t="shared" si="12"/>
        <v>6.998019984622561E-2</v>
      </c>
      <c r="FM29" s="27">
        <f t="shared" si="13"/>
        <v>7.0421823311744888E-2</v>
      </c>
      <c r="FN29" s="137">
        <f t="shared" si="90"/>
        <v>0</v>
      </c>
      <c r="FO29" s="27">
        <f t="shared" si="14"/>
        <v>0.69998495520961779</v>
      </c>
      <c r="FP29" s="27">
        <f t="shared" si="91"/>
        <v>0.70729769794538888</v>
      </c>
      <c r="FQ29" s="137">
        <f t="shared" si="92"/>
        <v>-0.70000000000000062</v>
      </c>
      <c r="FR29" s="27">
        <f t="shared" si="93"/>
        <v>4.8260962208565801E-2</v>
      </c>
      <c r="FS29" s="27">
        <f t="shared" si="94"/>
        <v>4.9503759206355462E-2</v>
      </c>
      <c r="FT29" s="137">
        <f t="shared" si="95"/>
        <v>-0.20000000000000018</v>
      </c>
      <c r="FU29" s="27">
        <f t="shared" si="96"/>
        <v>0.1712068897890299</v>
      </c>
      <c r="FV29" s="27">
        <f t="shared" si="97"/>
        <v>0.16607589114113555</v>
      </c>
      <c r="FW29" s="137">
        <f t="shared" si="98"/>
        <v>0.50000000000000044</v>
      </c>
      <c r="FX29" s="27">
        <f t="shared" si="99"/>
        <v>6.934419156395201E-2</v>
      </c>
      <c r="FY29" s="27">
        <f t="shared" si="100"/>
        <v>7.0594924618888555E-2</v>
      </c>
      <c r="FZ29" s="137">
        <f t="shared" si="101"/>
        <v>-0.19999999999999879</v>
      </c>
      <c r="GA29" s="27">
        <f t="shared" si="102"/>
        <v>0.71118795643845234</v>
      </c>
      <c r="GB29" s="27">
        <f t="shared" si="103"/>
        <v>0.71382542503362045</v>
      </c>
      <c r="GC29" s="137">
        <f t="shared" si="104"/>
        <v>-0.30000000000000027</v>
      </c>
      <c r="GD29" s="27">
        <f t="shared" si="105"/>
        <v>6.8259236787735308E-2</v>
      </c>
      <c r="GE29" s="27">
        <f t="shared" si="106"/>
        <v>7.1407282300928909E-2</v>
      </c>
      <c r="GF29" s="137">
        <f t="shared" si="107"/>
        <v>-0.29999999999999888</v>
      </c>
      <c r="GG29" s="27">
        <f t="shared" si="108"/>
        <v>0.21640870679023361</v>
      </c>
      <c r="GH29" s="27">
        <f t="shared" si="109"/>
        <v>0.21158909145099597</v>
      </c>
      <c r="GI29" s="137">
        <f t="shared" si="110"/>
        <v>0.40000000000000036</v>
      </c>
      <c r="GJ29" s="27">
        <f t="shared" si="111"/>
        <v>7.4738966812202837E-2</v>
      </c>
      <c r="GK29" s="27">
        <f t="shared" si="112"/>
        <v>7.841968440050999E-2</v>
      </c>
      <c r="GL29" s="137">
        <f t="shared" si="113"/>
        <v>-0.30000000000000027</v>
      </c>
      <c r="GM29" s="27">
        <f t="shared" si="114"/>
        <v>0.6405930896098283</v>
      </c>
      <c r="GN29" s="27">
        <f t="shared" si="115"/>
        <v>0.63858394184756506</v>
      </c>
      <c r="GO29" s="137">
        <f t="shared" si="116"/>
        <v>0.20000000000000018</v>
      </c>
      <c r="GP29" s="27">
        <f t="shared" si="117"/>
        <v>5.5485387843929736E-2</v>
      </c>
      <c r="GQ29" s="27">
        <f t="shared" si="118"/>
        <v>5.8989431490645373E-2</v>
      </c>
      <c r="GR29" s="137">
        <f t="shared" si="119"/>
        <v>-0.39999999999999969</v>
      </c>
      <c r="GS29" s="27">
        <f t="shared" si="120"/>
        <v>0.18613011036841287</v>
      </c>
      <c r="GT29" s="27">
        <f t="shared" si="121"/>
        <v>0.18026385115241175</v>
      </c>
      <c r="GU29" s="137">
        <f t="shared" si="122"/>
        <v>0.60000000000000053</v>
      </c>
      <c r="GV29" s="27">
        <f t="shared" si="123"/>
        <v>7.7287035597699366E-2</v>
      </c>
      <c r="GW29" s="27">
        <f t="shared" si="124"/>
        <v>7.9888839530150732E-2</v>
      </c>
      <c r="GX29" s="137">
        <f t="shared" si="125"/>
        <v>-0.30000000000000027</v>
      </c>
      <c r="GY29" s="27">
        <f t="shared" si="126"/>
        <v>0.68109746618995803</v>
      </c>
      <c r="GZ29" s="27">
        <f t="shared" si="127"/>
        <v>0.68085787782679219</v>
      </c>
      <c r="HA29" s="137">
        <f t="shared" si="128"/>
        <v>0</v>
      </c>
      <c r="HB29" s="108">
        <v>0</v>
      </c>
    </row>
    <row r="30" spans="2:210" ht="14.25" customHeight="1">
      <c r="B30" s="283"/>
      <c r="C30" s="296"/>
      <c r="D30" s="103" t="s">
        <v>200</v>
      </c>
      <c r="E30" s="209">
        <v>0</v>
      </c>
      <c r="F30" s="210">
        <v>0</v>
      </c>
      <c r="G30" s="199" t="str">
        <f>IFERROR(F30/E30,"-")</f>
        <v>-</v>
      </c>
      <c r="H30" s="211">
        <v>0</v>
      </c>
      <c r="I30" s="199" t="str">
        <f>IFERROR(H30/E30,"-")</f>
        <v>-</v>
      </c>
      <c r="J30" s="211">
        <v>0</v>
      </c>
      <c r="K30" s="199" t="str">
        <f>IFERROR(J30/E30,"-")</f>
        <v>-</v>
      </c>
      <c r="L30" s="209">
        <v>3</v>
      </c>
      <c r="M30" s="210">
        <v>0</v>
      </c>
      <c r="N30" s="199">
        <f>IFERROR(M30/L30,"-")</f>
        <v>0</v>
      </c>
      <c r="O30" s="211">
        <v>0</v>
      </c>
      <c r="P30" s="199">
        <f>IFERROR(O30/L30,"-")</f>
        <v>0</v>
      </c>
      <c r="Q30" s="211">
        <v>0</v>
      </c>
      <c r="R30" s="199">
        <f>IFERROR(Q30/L30,"-")</f>
        <v>0</v>
      </c>
      <c r="S30" s="209">
        <v>29</v>
      </c>
      <c r="T30" s="210">
        <v>0</v>
      </c>
      <c r="U30" s="199">
        <f>IFERROR(T30/S30,"-")</f>
        <v>0</v>
      </c>
      <c r="V30" s="211">
        <v>1</v>
      </c>
      <c r="W30" s="199">
        <f>IFERROR(V30/S30,"-")</f>
        <v>3.4482758620689655E-2</v>
      </c>
      <c r="X30" s="211">
        <v>0</v>
      </c>
      <c r="Y30" s="199">
        <f>IFERROR(X30/S30,"-")</f>
        <v>0</v>
      </c>
      <c r="Z30" s="209">
        <v>37</v>
      </c>
      <c r="AA30" s="210">
        <v>0</v>
      </c>
      <c r="AB30" s="199">
        <f>IFERROR(AA30/Z30,"-")</f>
        <v>0</v>
      </c>
      <c r="AC30" s="211">
        <v>0</v>
      </c>
      <c r="AD30" s="199">
        <f>IFERROR(AC30/Z30,"-")</f>
        <v>0</v>
      </c>
      <c r="AE30" s="211">
        <v>3</v>
      </c>
      <c r="AF30" s="199">
        <f>IFERROR(AE30/Z30,"-")</f>
        <v>8.1081081081081086E-2</v>
      </c>
      <c r="AG30" s="209">
        <v>47</v>
      </c>
      <c r="AH30" s="210">
        <v>0</v>
      </c>
      <c r="AI30" s="199">
        <f>IFERROR(AH30/AG30,"-")</f>
        <v>0</v>
      </c>
      <c r="AJ30" s="211">
        <v>0</v>
      </c>
      <c r="AK30" s="199">
        <f>IFERROR(AJ30/AG30,"-")</f>
        <v>0</v>
      </c>
      <c r="AL30" s="211">
        <v>0</v>
      </c>
      <c r="AM30" s="199">
        <f>IFERROR(AL30/AG30,"-")</f>
        <v>0</v>
      </c>
      <c r="AN30" s="209">
        <v>34</v>
      </c>
      <c r="AO30" s="210">
        <v>0</v>
      </c>
      <c r="AP30" s="199">
        <f>IFERROR(AO30/AN30,"-")</f>
        <v>0</v>
      </c>
      <c r="AQ30" s="211">
        <v>0</v>
      </c>
      <c r="AR30" s="199">
        <f>IFERROR(AQ30/AN30,"-")</f>
        <v>0</v>
      </c>
      <c r="AS30" s="211">
        <v>0</v>
      </c>
      <c r="AT30" s="199">
        <f>IFERROR(AS30/AN30,"-")</f>
        <v>0</v>
      </c>
      <c r="AU30" s="209">
        <v>32</v>
      </c>
      <c r="AV30" s="210">
        <v>0</v>
      </c>
      <c r="AW30" s="199">
        <f>IFERROR(AV30/AU30,"-")</f>
        <v>0</v>
      </c>
      <c r="AX30" s="211">
        <v>1</v>
      </c>
      <c r="AY30" s="199">
        <f>IFERROR(AX30/AU30,"-")</f>
        <v>3.125E-2</v>
      </c>
      <c r="AZ30" s="211">
        <v>1</v>
      </c>
      <c r="BA30" s="199">
        <f>IFERROR(AZ30/AU30,"-")</f>
        <v>3.125E-2</v>
      </c>
      <c r="BB30" s="209">
        <f t="shared" si="15"/>
        <v>182</v>
      </c>
      <c r="BC30" s="212">
        <f t="shared" si="16"/>
        <v>0</v>
      </c>
      <c r="BD30" s="199">
        <f>IFERROR(BC30/BB30,"-")</f>
        <v>0</v>
      </c>
      <c r="BE30" s="212">
        <f t="shared" si="17"/>
        <v>2</v>
      </c>
      <c r="BF30" s="199">
        <f>IFERROR(BE30/BB30,"-")</f>
        <v>1.098901098901099E-2</v>
      </c>
      <c r="BG30" s="212">
        <f t="shared" si="18"/>
        <v>4</v>
      </c>
      <c r="BH30" s="199">
        <f>IFERROR(BG30/BB30,"-")</f>
        <v>2.197802197802198E-2</v>
      </c>
      <c r="BJ30" s="283"/>
      <c r="BK30" s="296"/>
      <c r="BL30" s="4" t="s">
        <v>199</v>
      </c>
      <c r="BM30" s="28">
        <v>424</v>
      </c>
      <c r="BN30" s="28">
        <v>1</v>
      </c>
      <c r="BO30" s="63">
        <v>2.3584905660377358E-3</v>
      </c>
      <c r="BP30" s="28">
        <v>3</v>
      </c>
      <c r="BQ30" s="63">
        <v>7.0754716981132077E-3</v>
      </c>
      <c r="BR30" s="28">
        <v>6</v>
      </c>
      <c r="BS30" s="63">
        <v>1.4150943396226415E-2</v>
      </c>
      <c r="BU30" s="132"/>
      <c r="BV30" s="4" t="s">
        <v>199</v>
      </c>
      <c r="BW30" s="27">
        <f t="shared" si="19"/>
        <v>0.96703296703296704</v>
      </c>
      <c r="BX30" s="27">
        <f t="shared" si="157"/>
        <v>0.97641509433962259</v>
      </c>
      <c r="BY30" s="105">
        <v>24</v>
      </c>
      <c r="BZ30" s="56" t="s">
        <v>114</v>
      </c>
      <c r="CA30" s="27">
        <f t="shared" si="153"/>
        <v>2.7767240725286396E-2</v>
      </c>
      <c r="CB30" s="27">
        <f t="shared" si="20"/>
        <v>3.1831427930957182E-2</v>
      </c>
      <c r="CC30" s="27">
        <f t="shared" si="21"/>
        <v>9.984067976633032E-2</v>
      </c>
      <c r="CD30" s="27">
        <f t="shared" si="22"/>
        <v>9.213180901143242E-2</v>
      </c>
      <c r="CE30" s="27">
        <f t="shared" si="23"/>
        <v>7.9811850390713909E-2</v>
      </c>
      <c r="CF30" s="27">
        <f t="shared" si="24"/>
        <v>8.1147724725397899E-2</v>
      </c>
      <c r="CG30" s="27">
        <f t="shared" si="154"/>
        <v>0.79258022911766934</v>
      </c>
      <c r="CH30" s="27">
        <f t="shared" si="25"/>
        <v>0.79488903833221247</v>
      </c>
      <c r="CI30" s="27">
        <f t="shared" si="155"/>
        <v>2.5542927872172837E-2</v>
      </c>
      <c r="CJ30" s="27">
        <f t="shared" si="26"/>
        <v>3.0823077791577284E-2</v>
      </c>
      <c r="CK30" s="27">
        <f t="shared" si="27"/>
        <v>9.2607179025542927E-2</v>
      </c>
      <c r="CL30" s="27">
        <f t="shared" si="28"/>
        <v>9.2017613187309472E-2</v>
      </c>
      <c r="CM30" s="27">
        <f t="shared" si="29"/>
        <v>8.0454596601777881E-2</v>
      </c>
      <c r="CN30" s="27">
        <f t="shared" si="30"/>
        <v>8.4565880094840243E-2</v>
      </c>
      <c r="CO30" s="27">
        <f t="shared" si="31"/>
        <v>0.80139529650050634</v>
      </c>
      <c r="CP30" s="27">
        <f t="shared" si="32"/>
        <v>0.79259342892627305</v>
      </c>
      <c r="CQ30" s="27">
        <f t="shared" si="33"/>
        <v>3.5899653979238756E-2</v>
      </c>
      <c r="CR30" s="27">
        <f t="shared" si="34"/>
        <v>4.7358834244080147E-2</v>
      </c>
      <c r="CS30" s="27">
        <f t="shared" si="35"/>
        <v>0.13278546712802769</v>
      </c>
      <c r="CT30" s="27">
        <f t="shared" si="36"/>
        <v>0.11885245901639344</v>
      </c>
      <c r="CU30" s="27">
        <f t="shared" si="37"/>
        <v>8.7370242214532878E-2</v>
      </c>
      <c r="CV30" s="27">
        <f t="shared" si="38"/>
        <v>9.7905282331511842E-2</v>
      </c>
      <c r="CW30" s="27">
        <f t="shared" si="39"/>
        <v>0.74394463667820065</v>
      </c>
      <c r="CX30" s="27">
        <f t="shared" si="40"/>
        <v>0.73588342440801457</v>
      </c>
      <c r="CY30" s="27">
        <f t="shared" si="41"/>
        <v>3.4398034398034398E-2</v>
      </c>
      <c r="CZ30" s="27">
        <f t="shared" si="42"/>
        <v>3.0860144451739988E-2</v>
      </c>
      <c r="DA30" s="27">
        <f t="shared" si="43"/>
        <v>0.11179361179361179</v>
      </c>
      <c r="DB30" s="27">
        <f t="shared" si="44"/>
        <v>0.10177281680892974</v>
      </c>
      <c r="DC30" s="27">
        <f t="shared" si="45"/>
        <v>8.0466830466830466E-2</v>
      </c>
      <c r="DD30" s="27">
        <f t="shared" si="46"/>
        <v>7.6822061720288909E-2</v>
      </c>
      <c r="DE30" s="27">
        <f t="shared" si="47"/>
        <v>0.7733415233415234</v>
      </c>
      <c r="DF30" s="27">
        <f t="shared" si="48"/>
        <v>0.79054497701904136</v>
      </c>
      <c r="DH30" s="56" t="s">
        <v>15</v>
      </c>
      <c r="DI30" s="27">
        <f t="shared" si="0"/>
        <v>4.0509199608307997E-2</v>
      </c>
      <c r="DJ30" s="27">
        <f t="shared" si="1"/>
        <v>4.2290208897287913E-2</v>
      </c>
      <c r="DK30" s="137">
        <f t="shared" si="156"/>
        <v>-0.10000000000000009</v>
      </c>
      <c r="DL30" s="27">
        <f t="shared" si="2"/>
        <v>0.22058444570427255</v>
      </c>
      <c r="DM30" s="27">
        <f t="shared" si="3"/>
        <v>0.21865263803054294</v>
      </c>
      <c r="DN30" s="137">
        <f t="shared" si="49"/>
        <v>0.20000000000000018</v>
      </c>
      <c r="DO30" s="27">
        <f t="shared" si="4"/>
        <v>4.4580734937896202E-2</v>
      </c>
      <c r="DP30" s="27">
        <f t="shared" si="5"/>
        <v>4.3822462842841824E-2</v>
      </c>
      <c r="DQ30" s="137">
        <f t="shared" si="50"/>
        <v>0.10000000000000009</v>
      </c>
      <c r="DR30" s="27">
        <f t="shared" si="6"/>
        <v>0.69432561974952323</v>
      </c>
      <c r="DS30" s="27">
        <f t="shared" si="7"/>
        <v>0.69523469022932738</v>
      </c>
      <c r="DT30" s="137">
        <f t="shared" si="51"/>
        <v>-0.10000000000000009</v>
      </c>
      <c r="DU30" s="27">
        <f t="shared" si="8"/>
        <v>3.9931919350615346E-2</v>
      </c>
      <c r="DV30" s="27">
        <f t="shared" si="52"/>
        <v>4.2615868028279658E-2</v>
      </c>
      <c r="DW30" s="137">
        <f t="shared" si="53"/>
        <v>-0.2999999999999996</v>
      </c>
      <c r="DX30" s="27">
        <f t="shared" si="54"/>
        <v>0.22492799162084315</v>
      </c>
      <c r="DY30" s="27">
        <f t="shared" si="55"/>
        <v>0.22761194029850745</v>
      </c>
      <c r="DZ30" s="137">
        <f t="shared" si="56"/>
        <v>-0.30000000000000027</v>
      </c>
      <c r="EA30" s="27">
        <f t="shared" si="57"/>
        <v>4.4907043728724796E-2</v>
      </c>
      <c r="EB30" s="27">
        <f t="shared" si="58"/>
        <v>4.399057344854674E-2</v>
      </c>
      <c r="EC30" s="137">
        <f t="shared" si="59"/>
        <v>0.10000000000000009</v>
      </c>
      <c r="ED30" s="27">
        <f t="shared" si="60"/>
        <v>0.69023304529981666</v>
      </c>
      <c r="EE30" s="27">
        <f t="shared" si="61"/>
        <v>0.6857816182246661</v>
      </c>
      <c r="EF30" s="137">
        <f t="shared" si="62"/>
        <v>0.39999999999998925</v>
      </c>
      <c r="EG30" s="27">
        <f t="shared" si="63"/>
        <v>5.2548399841959699E-2</v>
      </c>
      <c r="EH30" s="27">
        <f t="shared" si="64"/>
        <v>4.7010309278350516E-2</v>
      </c>
      <c r="EI30" s="137">
        <f t="shared" si="65"/>
        <v>0.59999999999999987</v>
      </c>
      <c r="EJ30" s="27">
        <f t="shared" si="66"/>
        <v>0.24259186092453575</v>
      </c>
      <c r="EK30" s="27">
        <f t="shared" si="67"/>
        <v>0.23835051546391753</v>
      </c>
      <c r="EL30" s="137">
        <f t="shared" si="68"/>
        <v>0.50000000000000044</v>
      </c>
      <c r="EM30" s="27">
        <f t="shared" si="69"/>
        <v>4.8202291584354011E-2</v>
      </c>
      <c r="EN30" s="27">
        <f t="shared" si="70"/>
        <v>4.9896907216494847E-2</v>
      </c>
      <c r="EO30" s="137">
        <f t="shared" si="71"/>
        <v>-0.20000000000000018</v>
      </c>
      <c r="EP30" s="27">
        <f t="shared" si="72"/>
        <v>0.65665744764915057</v>
      </c>
      <c r="EQ30" s="27">
        <f t="shared" si="73"/>
        <v>0.66474226804123715</v>
      </c>
      <c r="ER30" s="137">
        <f t="shared" si="74"/>
        <v>-0.80000000000000071</v>
      </c>
      <c r="ES30" s="27">
        <f t="shared" si="75"/>
        <v>3.5443037974683546E-2</v>
      </c>
      <c r="ET30" s="27">
        <f t="shared" si="76"/>
        <v>5.3135888501742161E-2</v>
      </c>
      <c r="EU30" s="137">
        <f t="shared" si="77"/>
        <v>-1.7999999999999996</v>
      </c>
      <c r="EV30" s="27">
        <f t="shared" si="78"/>
        <v>0.18481012658227849</v>
      </c>
      <c r="EW30" s="27">
        <f t="shared" si="79"/>
        <v>0.19337979094076654</v>
      </c>
      <c r="EX30" s="137">
        <f t="shared" si="80"/>
        <v>-0.80000000000000071</v>
      </c>
      <c r="EY30" s="27">
        <f t="shared" si="81"/>
        <v>4.6413502109704644E-2</v>
      </c>
      <c r="EZ30" s="27">
        <f t="shared" si="82"/>
        <v>5.2264808362369339E-2</v>
      </c>
      <c r="FA30" s="137">
        <f t="shared" si="83"/>
        <v>-0.59999999999999987</v>
      </c>
      <c r="FB30" s="27">
        <f t="shared" si="84"/>
        <v>0.73333333333333328</v>
      </c>
      <c r="FC30" s="27">
        <f t="shared" si="85"/>
        <v>0.70121951219512191</v>
      </c>
      <c r="FD30" s="137">
        <f t="shared" si="86"/>
        <v>3.2000000000000028</v>
      </c>
      <c r="FF30" s="27">
        <f t="shared" si="87"/>
        <v>5.1816828543067038E-2</v>
      </c>
      <c r="FG30" s="27">
        <f t="shared" si="9"/>
        <v>5.246330782200663E-2</v>
      </c>
      <c r="FH30" s="137">
        <f t="shared" si="88"/>
        <v>0</v>
      </c>
      <c r="FI30" s="27">
        <f t="shared" si="10"/>
        <v>0.17821801640108959</v>
      </c>
      <c r="FJ30" s="27">
        <f t="shared" si="11"/>
        <v>0.16981717092085957</v>
      </c>
      <c r="FK30" s="137">
        <f t="shared" si="89"/>
        <v>0.79999999999999793</v>
      </c>
      <c r="FL30" s="27">
        <f t="shared" si="12"/>
        <v>6.998019984622561E-2</v>
      </c>
      <c r="FM30" s="27">
        <f t="shared" si="13"/>
        <v>7.0421823311744888E-2</v>
      </c>
      <c r="FN30" s="137">
        <f t="shared" si="90"/>
        <v>0</v>
      </c>
      <c r="FO30" s="27">
        <f t="shared" si="14"/>
        <v>0.69998495520961779</v>
      </c>
      <c r="FP30" s="27">
        <f t="shared" si="91"/>
        <v>0.70729769794538888</v>
      </c>
      <c r="FQ30" s="137">
        <f t="shared" si="92"/>
        <v>-0.70000000000000062</v>
      </c>
      <c r="FR30" s="27">
        <f t="shared" si="93"/>
        <v>4.8260962208565801E-2</v>
      </c>
      <c r="FS30" s="27">
        <f t="shared" si="94"/>
        <v>4.9503759206355462E-2</v>
      </c>
      <c r="FT30" s="137">
        <f t="shared" si="95"/>
        <v>-0.20000000000000018</v>
      </c>
      <c r="FU30" s="27">
        <f t="shared" si="96"/>
        <v>0.1712068897890299</v>
      </c>
      <c r="FV30" s="27">
        <f t="shared" si="97"/>
        <v>0.16607589114113555</v>
      </c>
      <c r="FW30" s="137">
        <f t="shared" si="98"/>
        <v>0.50000000000000044</v>
      </c>
      <c r="FX30" s="27">
        <f t="shared" si="99"/>
        <v>6.934419156395201E-2</v>
      </c>
      <c r="FY30" s="27">
        <f t="shared" si="100"/>
        <v>7.0594924618888555E-2</v>
      </c>
      <c r="FZ30" s="137">
        <f t="shared" si="101"/>
        <v>-0.19999999999999879</v>
      </c>
      <c r="GA30" s="27">
        <f t="shared" si="102"/>
        <v>0.71118795643845234</v>
      </c>
      <c r="GB30" s="27">
        <f t="shared" si="103"/>
        <v>0.71382542503362045</v>
      </c>
      <c r="GC30" s="137">
        <f t="shared" si="104"/>
        <v>-0.30000000000000027</v>
      </c>
      <c r="GD30" s="27">
        <f t="shared" si="105"/>
        <v>6.8259236787735308E-2</v>
      </c>
      <c r="GE30" s="27">
        <f t="shared" si="106"/>
        <v>7.1407282300928909E-2</v>
      </c>
      <c r="GF30" s="137">
        <f t="shared" si="107"/>
        <v>-0.29999999999999888</v>
      </c>
      <c r="GG30" s="27">
        <f t="shared" si="108"/>
        <v>0.21640870679023361</v>
      </c>
      <c r="GH30" s="27">
        <f t="shared" si="109"/>
        <v>0.21158909145099597</v>
      </c>
      <c r="GI30" s="137">
        <f t="shared" si="110"/>
        <v>0.40000000000000036</v>
      </c>
      <c r="GJ30" s="27">
        <f t="shared" si="111"/>
        <v>7.4738966812202837E-2</v>
      </c>
      <c r="GK30" s="27">
        <f t="shared" si="112"/>
        <v>7.841968440050999E-2</v>
      </c>
      <c r="GL30" s="137">
        <f t="shared" si="113"/>
        <v>-0.30000000000000027</v>
      </c>
      <c r="GM30" s="27">
        <f t="shared" si="114"/>
        <v>0.6405930896098283</v>
      </c>
      <c r="GN30" s="27">
        <f t="shared" si="115"/>
        <v>0.63858394184756506</v>
      </c>
      <c r="GO30" s="137">
        <f t="shared" si="116"/>
        <v>0.20000000000000018</v>
      </c>
      <c r="GP30" s="27">
        <f t="shared" si="117"/>
        <v>5.5485387843929736E-2</v>
      </c>
      <c r="GQ30" s="27">
        <f t="shared" si="118"/>
        <v>5.8989431490645373E-2</v>
      </c>
      <c r="GR30" s="137">
        <f t="shared" si="119"/>
        <v>-0.39999999999999969</v>
      </c>
      <c r="GS30" s="27">
        <f t="shared" si="120"/>
        <v>0.18613011036841287</v>
      </c>
      <c r="GT30" s="27">
        <f t="shared" si="121"/>
        <v>0.18026385115241175</v>
      </c>
      <c r="GU30" s="137">
        <f t="shared" si="122"/>
        <v>0.60000000000000053</v>
      </c>
      <c r="GV30" s="27">
        <f t="shared" si="123"/>
        <v>7.7287035597699366E-2</v>
      </c>
      <c r="GW30" s="27">
        <f t="shared" si="124"/>
        <v>7.9888839530150732E-2</v>
      </c>
      <c r="GX30" s="137">
        <f t="shared" si="125"/>
        <v>-0.30000000000000027</v>
      </c>
      <c r="GY30" s="27">
        <f t="shared" si="126"/>
        <v>0.68109746618995803</v>
      </c>
      <c r="GZ30" s="27">
        <f t="shared" si="127"/>
        <v>0.68085787782679219</v>
      </c>
      <c r="HA30" s="137">
        <f t="shared" si="128"/>
        <v>0</v>
      </c>
      <c r="HB30" s="108">
        <v>0</v>
      </c>
    </row>
    <row r="31" spans="2:210" ht="14.25" customHeight="1">
      <c r="B31" s="284"/>
      <c r="C31" s="297"/>
      <c r="D31" s="104" t="s">
        <v>67</v>
      </c>
      <c r="E31" s="218">
        <v>14</v>
      </c>
      <c r="F31" s="219">
        <v>0</v>
      </c>
      <c r="G31" s="180">
        <f t="shared" si="129"/>
        <v>0</v>
      </c>
      <c r="H31" s="220">
        <v>1</v>
      </c>
      <c r="I31" s="180">
        <f t="shared" si="130"/>
        <v>7.1428571428571425E-2</v>
      </c>
      <c r="J31" s="220">
        <v>2</v>
      </c>
      <c r="K31" s="180">
        <f t="shared" si="131"/>
        <v>0.14285714285714285</v>
      </c>
      <c r="L31" s="218">
        <v>50</v>
      </c>
      <c r="M31" s="219">
        <v>1</v>
      </c>
      <c r="N31" s="180">
        <f t="shared" si="132"/>
        <v>0.02</v>
      </c>
      <c r="O31" s="220">
        <v>2</v>
      </c>
      <c r="P31" s="180">
        <f t="shared" si="133"/>
        <v>0.04</v>
      </c>
      <c r="Q31" s="220">
        <v>4</v>
      </c>
      <c r="R31" s="180">
        <f t="shared" si="134"/>
        <v>0.08</v>
      </c>
      <c r="S31" s="218">
        <v>3598</v>
      </c>
      <c r="T31" s="219">
        <v>166</v>
      </c>
      <c r="U31" s="180">
        <f t="shared" si="135"/>
        <v>4.6136742634797112E-2</v>
      </c>
      <c r="V31" s="220">
        <v>457</v>
      </c>
      <c r="W31" s="180">
        <f t="shared" si="136"/>
        <v>0.12701500833796553</v>
      </c>
      <c r="X31" s="220">
        <v>352</v>
      </c>
      <c r="Y31" s="180">
        <f t="shared" si="137"/>
        <v>9.7832128960533629E-2</v>
      </c>
      <c r="Z31" s="218">
        <v>2361</v>
      </c>
      <c r="AA31" s="219">
        <v>80</v>
      </c>
      <c r="AB31" s="180">
        <f t="shared" si="138"/>
        <v>3.3883947479881403E-2</v>
      </c>
      <c r="AC31" s="220">
        <v>250</v>
      </c>
      <c r="AD31" s="180">
        <f t="shared" si="139"/>
        <v>0.1058873358746294</v>
      </c>
      <c r="AE31" s="220">
        <v>276</v>
      </c>
      <c r="AF31" s="180">
        <f t="shared" si="140"/>
        <v>0.11689961880559085</v>
      </c>
      <c r="AG31" s="218">
        <v>1530</v>
      </c>
      <c r="AH31" s="219">
        <v>31</v>
      </c>
      <c r="AI31" s="180">
        <f t="shared" si="141"/>
        <v>2.0261437908496733E-2</v>
      </c>
      <c r="AJ31" s="220">
        <v>113</v>
      </c>
      <c r="AK31" s="180">
        <f t="shared" si="142"/>
        <v>7.3856209150326799E-2</v>
      </c>
      <c r="AL31" s="220">
        <v>163</v>
      </c>
      <c r="AM31" s="180">
        <f t="shared" si="143"/>
        <v>0.1065359477124183</v>
      </c>
      <c r="AN31" s="218">
        <v>721</v>
      </c>
      <c r="AO31" s="219">
        <v>10</v>
      </c>
      <c r="AP31" s="180">
        <f t="shared" si="144"/>
        <v>1.3869625520110958E-2</v>
      </c>
      <c r="AQ31" s="220">
        <v>35</v>
      </c>
      <c r="AR31" s="180">
        <f t="shared" si="145"/>
        <v>4.8543689320388349E-2</v>
      </c>
      <c r="AS31" s="220">
        <v>59</v>
      </c>
      <c r="AT31" s="180">
        <f t="shared" si="146"/>
        <v>8.1830790568654652E-2</v>
      </c>
      <c r="AU31" s="218">
        <v>244</v>
      </c>
      <c r="AV31" s="219">
        <v>3</v>
      </c>
      <c r="AW31" s="180">
        <f t="shared" si="147"/>
        <v>1.2295081967213115E-2</v>
      </c>
      <c r="AX31" s="220">
        <v>8</v>
      </c>
      <c r="AY31" s="180">
        <f t="shared" si="148"/>
        <v>3.2786885245901641E-2</v>
      </c>
      <c r="AZ31" s="220">
        <v>12</v>
      </c>
      <c r="BA31" s="180">
        <f t="shared" si="149"/>
        <v>4.9180327868852458E-2</v>
      </c>
      <c r="BB31" s="218">
        <f t="shared" si="15"/>
        <v>8518</v>
      </c>
      <c r="BC31" s="182">
        <f t="shared" si="16"/>
        <v>291</v>
      </c>
      <c r="BD31" s="180">
        <f t="shared" si="150"/>
        <v>3.416294904907255E-2</v>
      </c>
      <c r="BE31" s="182">
        <f t="shared" si="17"/>
        <v>866</v>
      </c>
      <c r="BF31" s="180">
        <f t="shared" si="151"/>
        <v>0.10166705799483447</v>
      </c>
      <c r="BG31" s="182">
        <f t="shared" si="18"/>
        <v>868</v>
      </c>
      <c r="BH31" s="180">
        <f t="shared" si="152"/>
        <v>0.10190185489551538</v>
      </c>
      <c r="BJ31" s="284"/>
      <c r="BK31" s="297"/>
      <c r="BL31" s="85" t="s">
        <v>67</v>
      </c>
      <c r="BM31" s="28">
        <v>8493</v>
      </c>
      <c r="BN31" s="28">
        <v>314</v>
      </c>
      <c r="BO31" s="63">
        <v>3.6971623690097724E-2</v>
      </c>
      <c r="BP31" s="28">
        <v>763</v>
      </c>
      <c r="BQ31" s="63">
        <v>8.9838690686447661E-2</v>
      </c>
      <c r="BR31" s="28">
        <v>877</v>
      </c>
      <c r="BS31" s="63">
        <v>0.10326150947839396</v>
      </c>
      <c r="BU31" s="133"/>
      <c r="BV31" s="85" t="s">
        <v>67</v>
      </c>
      <c r="BW31" s="27">
        <f t="shared" si="19"/>
        <v>0.76226813806057758</v>
      </c>
      <c r="BX31" s="27">
        <f t="shared" si="157"/>
        <v>0.76992817614506059</v>
      </c>
      <c r="BY31" s="105">
        <v>25</v>
      </c>
      <c r="BZ31" s="56" t="s">
        <v>115</v>
      </c>
      <c r="CA31" s="27">
        <f t="shared" si="153"/>
        <v>3.19740500463392E-2</v>
      </c>
      <c r="CB31" s="27">
        <f t="shared" si="20"/>
        <v>3.0440057350832689E-2</v>
      </c>
      <c r="CC31" s="27">
        <f t="shared" si="21"/>
        <v>0.12720111214087118</v>
      </c>
      <c r="CD31" s="27">
        <f t="shared" si="22"/>
        <v>0.11668688651152531</v>
      </c>
      <c r="CE31" s="27">
        <f t="shared" si="23"/>
        <v>6.2094531974050043E-2</v>
      </c>
      <c r="CF31" s="27">
        <f t="shared" si="24"/>
        <v>6.7497518473585524E-2</v>
      </c>
      <c r="CG31" s="27">
        <f t="shared" si="154"/>
        <v>0.77873030583873959</v>
      </c>
      <c r="CH31" s="27">
        <f t="shared" si="25"/>
        <v>0.78537553766405643</v>
      </c>
      <c r="CI31" s="27">
        <f t="shared" si="155"/>
        <v>3.3083531347102908E-2</v>
      </c>
      <c r="CJ31" s="27">
        <f t="shared" si="26"/>
        <v>3.4245334299691975E-2</v>
      </c>
      <c r="CK31" s="27">
        <f t="shared" si="27"/>
        <v>0.13087186985925792</v>
      </c>
      <c r="CL31" s="27">
        <f t="shared" si="28"/>
        <v>0.12266714984598659</v>
      </c>
      <c r="CM31" s="27">
        <f t="shared" si="29"/>
        <v>6.7263754341071097E-2</v>
      </c>
      <c r="CN31" s="27">
        <f t="shared" si="30"/>
        <v>7.2295705743794167E-2</v>
      </c>
      <c r="CO31" s="27">
        <f t="shared" si="31"/>
        <v>0.76878084445256811</v>
      </c>
      <c r="CP31" s="27">
        <f t="shared" si="32"/>
        <v>0.77079181011052722</v>
      </c>
      <c r="CQ31" s="27">
        <f t="shared" si="33"/>
        <v>3.6656891495601175E-2</v>
      </c>
      <c r="CR31" s="27">
        <f t="shared" si="34"/>
        <v>3.6611629576453697E-2</v>
      </c>
      <c r="CS31" s="27">
        <f t="shared" si="35"/>
        <v>0.15395894428152493</v>
      </c>
      <c r="CT31" s="27">
        <f t="shared" si="36"/>
        <v>0.14931801866475233</v>
      </c>
      <c r="CU31" s="27">
        <f t="shared" si="37"/>
        <v>4.9853372434017593E-2</v>
      </c>
      <c r="CV31" s="27">
        <f t="shared" si="38"/>
        <v>7.6812634601579319E-2</v>
      </c>
      <c r="CW31" s="27">
        <f t="shared" si="39"/>
        <v>0.7595307917888563</v>
      </c>
      <c r="CX31" s="27">
        <f t="shared" si="40"/>
        <v>0.73725771715721466</v>
      </c>
      <c r="CY31" s="27">
        <f t="shared" si="41"/>
        <v>2.9722589167767502E-2</v>
      </c>
      <c r="CZ31" s="27">
        <f t="shared" si="42"/>
        <v>2.5087108013937282E-2</v>
      </c>
      <c r="DA31" s="27">
        <f t="shared" si="43"/>
        <v>0.10964332892998679</v>
      </c>
      <c r="DB31" s="27">
        <f t="shared" si="44"/>
        <v>0.11498257839721254</v>
      </c>
      <c r="DC31" s="27">
        <f t="shared" si="45"/>
        <v>6.4068692206076625E-2</v>
      </c>
      <c r="DD31" s="27">
        <f t="shared" si="46"/>
        <v>7.1080139372822301E-2</v>
      </c>
      <c r="DE31" s="27">
        <f t="shared" si="47"/>
        <v>0.79656538969616908</v>
      </c>
      <c r="DF31" s="27">
        <f t="shared" si="48"/>
        <v>0.78885017421602788</v>
      </c>
      <c r="DH31" s="56" t="s">
        <v>9</v>
      </c>
      <c r="DI31" s="27">
        <f t="shared" si="0"/>
        <v>5.3348909657320871E-2</v>
      </c>
      <c r="DJ31" s="27">
        <f t="shared" si="1"/>
        <v>5.3821481655323473E-2</v>
      </c>
      <c r="DK31" s="137">
        <f t="shared" si="156"/>
        <v>-0.10000000000000009</v>
      </c>
      <c r="DL31" s="27">
        <f t="shared" si="2"/>
        <v>0.13496884735202491</v>
      </c>
      <c r="DM31" s="27">
        <f t="shared" si="3"/>
        <v>0.13314558397872173</v>
      </c>
      <c r="DN31" s="137">
        <f t="shared" si="49"/>
        <v>0.20000000000000018</v>
      </c>
      <c r="DO31" s="27">
        <f t="shared" si="4"/>
        <v>7.4844236760124611E-2</v>
      </c>
      <c r="DP31" s="27">
        <f t="shared" si="5"/>
        <v>7.3613392787295631E-2</v>
      </c>
      <c r="DQ31" s="137">
        <f t="shared" si="50"/>
        <v>0.10000000000000009</v>
      </c>
      <c r="DR31" s="27">
        <f t="shared" si="6"/>
        <v>0.73683800623052964</v>
      </c>
      <c r="DS31" s="27">
        <f t="shared" si="7"/>
        <v>0.73941954157865919</v>
      </c>
      <c r="DT31" s="137">
        <f t="shared" si="51"/>
        <v>-0.20000000000000018</v>
      </c>
      <c r="DU31" s="27">
        <f t="shared" si="8"/>
        <v>5.3415061295971976E-2</v>
      </c>
      <c r="DV31" s="27">
        <f t="shared" si="52"/>
        <v>5.0993377483443708E-2</v>
      </c>
      <c r="DW31" s="137">
        <f t="shared" si="53"/>
        <v>0.20000000000000018</v>
      </c>
      <c r="DX31" s="27">
        <f t="shared" si="54"/>
        <v>0.12697022767075306</v>
      </c>
      <c r="DY31" s="27">
        <f t="shared" si="55"/>
        <v>0.12737306843267107</v>
      </c>
      <c r="DZ31" s="137">
        <f t="shared" si="56"/>
        <v>0</v>
      </c>
      <c r="EA31" s="27">
        <f t="shared" si="57"/>
        <v>7.1694395796847638E-2</v>
      </c>
      <c r="EB31" s="27">
        <f t="shared" si="58"/>
        <v>7.3841059602649001E-2</v>
      </c>
      <c r="EC31" s="137">
        <f t="shared" si="59"/>
        <v>-0.20000000000000018</v>
      </c>
      <c r="ED31" s="27">
        <f t="shared" si="60"/>
        <v>0.74792031523642732</v>
      </c>
      <c r="EE31" s="27">
        <f t="shared" si="61"/>
        <v>0.74779249448123619</v>
      </c>
      <c r="EF31" s="137">
        <f t="shared" si="62"/>
        <v>0</v>
      </c>
      <c r="EG31" s="27">
        <f t="shared" si="63"/>
        <v>5.8871627146361405E-2</v>
      </c>
      <c r="EH31" s="27">
        <f t="shared" si="64"/>
        <v>6.8950563746747615E-2</v>
      </c>
      <c r="EI31" s="137">
        <f t="shared" si="65"/>
        <v>-1.0000000000000009</v>
      </c>
      <c r="EJ31" s="27">
        <f t="shared" si="66"/>
        <v>0.17211774325429272</v>
      </c>
      <c r="EK31" s="27">
        <f t="shared" si="67"/>
        <v>0.17259323503902863</v>
      </c>
      <c r="EL31" s="137">
        <f t="shared" si="68"/>
        <v>-0.10000000000000009</v>
      </c>
      <c r="EM31" s="27">
        <f t="shared" si="69"/>
        <v>9.4031071136549474E-2</v>
      </c>
      <c r="EN31" s="27">
        <f t="shared" si="70"/>
        <v>8.2827406764960976E-2</v>
      </c>
      <c r="EO31" s="137">
        <f t="shared" si="71"/>
        <v>1.0999999999999996</v>
      </c>
      <c r="EP31" s="27">
        <f t="shared" si="72"/>
        <v>0.67497955846279645</v>
      </c>
      <c r="EQ31" s="27">
        <f t="shared" si="73"/>
        <v>0.67562879444926283</v>
      </c>
      <c r="ER31" s="137">
        <f t="shared" si="74"/>
        <v>-0.10000000000000009</v>
      </c>
      <c r="ES31" s="27">
        <f t="shared" si="75"/>
        <v>5.1606621226874393E-2</v>
      </c>
      <c r="ET31" s="27">
        <f t="shared" si="76"/>
        <v>6.8111455108359129E-2</v>
      </c>
      <c r="EU31" s="137">
        <f t="shared" si="77"/>
        <v>-1.6000000000000008</v>
      </c>
      <c r="EV31" s="27">
        <f t="shared" si="78"/>
        <v>0.14605647517039921</v>
      </c>
      <c r="EW31" s="27">
        <f t="shared" si="79"/>
        <v>0.15273477812177502</v>
      </c>
      <c r="EX31" s="137">
        <f t="shared" si="80"/>
        <v>-0.70000000000000062</v>
      </c>
      <c r="EY31" s="27">
        <f t="shared" si="81"/>
        <v>7.108081791626096E-2</v>
      </c>
      <c r="EZ31" s="27">
        <f t="shared" si="82"/>
        <v>8.2559339525283798E-2</v>
      </c>
      <c r="FA31" s="137">
        <f t="shared" si="83"/>
        <v>-1.2000000000000011</v>
      </c>
      <c r="FB31" s="27">
        <f t="shared" si="84"/>
        <v>0.73125608568646538</v>
      </c>
      <c r="FC31" s="27">
        <f t="shared" si="85"/>
        <v>0.69659442724458209</v>
      </c>
      <c r="FD31" s="137">
        <f t="shared" si="86"/>
        <v>3.400000000000003</v>
      </c>
      <c r="FF31" s="27">
        <f t="shared" si="87"/>
        <v>5.1816828543067038E-2</v>
      </c>
      <c r="FG31" s="27">
        <f t="shared" si="9"/>
        <v>5.246330782200663E-2</v>
      </c>
      <c r="FH31" s="137">
        <f t="shared" si="88"/>
        <v>0</v>
      </c>
      <c r="FI31" s="27">
        <f t="shared" si="10"/>
        <v>0.17821801640108959</v>
      </c>
      <c r="FJ31" s="27">
        <f t="shared" si="11"/>
        <v>0.16981717092085957</v>
      </c>
      <c r="FK31" s="137">
        <f t="shared" si="89"/>
        <v>0.79999999999999793</v>
      </c>
      <c r="FL31" s="27">
        <f t="shared" si="12"/>
        <v>6.998019984622561E-2</v>
      </c>
      <c r="FM31" s="27">
        <f t="shared" si="13"/>
        <v>7.0421823311744888E-2</v>
      </c>
      <c r="FN31" s="137">
        <f t="shared" si="90"/>
        <v>0</v>
      </c>
      <c r="FO31" s="27">
        <f t="shared" si="14"/>
        <v>0.69998495520961779</v>
      </c>
      <c r="FP31" s="27">
        <f t="shared" si="91"/>
        <v>0.70729769794538888</v>
      </c>
      <c r="FQ31" s="137">
        <f t="shared" si="92"/>
        <v>-0.70000000000000062</v>
      </c>
      <c r="FR31" s="27">
        <f t="shared" si="93"/>
        <v>4.8260962208565801E-2</v>
      </c>
      <c r="FS31" s="27">
        <f t="shared" si="94"/>
        <v>4.9503759206355462E-2</v>
      </c>
      <c r="FT31" s="137">
        <f t="shared" si="95"/>
        <v>-0.20000000000000018</v>
      </c>
      <c r="FU31" s="27">
        <f t="shared" si="96"/>
        <v>0.1712068897890299</v>
      </c>
      <c r="FV31" s="27">
        <f t="shared" si="97"/>
        <v>0.16607589114113555</v>
      </c>
      <c r="FW31" s="137">
        <f t="shared" si="98"/>
        <v>0.50000000000000044</v>
      </c>
      <c r="FX31" s="27">
        <f t="shared" si="99"/>
        <v>6.934419156395201E-2</v>
      </c>
      <c r="FY31" s="27">
        <f t="shared" si="100"/>
        <v>7.0594924618888555E-2</v>
      </c>
      <c r="FZ31" s="137">
        <f t="shared" si="101"/>
        <v>-0.19999999999999879</v>
      </c>
      <c r="GA31" s="27">
        <f t="shared" si="102"/>
        <v>0.71118795643845234</v>
      </c>
      <c r="GB31" s="27">
        <f t="shared" si="103"/>
        <v>0.71382542503362045</v>
      </c>
      <c r="GC31" s="137">
        <f t="shared" si="104"/>
        <v>-0.30000000000000027</v>
      </c>
      <c r="GD31" s="27">
        <f t="shared" si="105"/>
        <v>6.8259236787735308E-2</v>
      </c>
      <c r="GE31" s="27">
        <f t="shared" si="106"/>
        <v>7.1407282300928909E-2</v>
      </c>
      <c r="GF31" s="137">
        <f t="shared" si="107"/>
        <v>-0.29999999999999888</v>
      </c>
      <c r="GG31" s="27">
        <f t="shared" si="108"/>
        <v>0.21640870679023361</v>
      </c>
      <c r="GH31" s="27">
        <f t="shared" si="109"/>
        <v>0.21158909145099597</v>
      </c>
      <c r="GI31" s="137">
        <f t="shared" si="110"/>
        <v>0.40000000000000036</v>
      </c>
      <c r="GJ31" s="27">
        <f t="shared" si="111"/>
        <v>7.4738966812202837E-2</v>
      </c>
      <c r="GK31" s="27">
        <f t="shared" si="112"/>
        <v>7.841968440050999E-2</v>
      </c>
      <c r="GL31" s="137">
        <f t="shared" si="113"/>
        <v>-0.30000000000000027</v>
      </c>
      <c r="GM31" s="27">
        <f t="shared" si="114"/>
        <v>0.6405930896098283</v>
      </c>
      <c r="GN31" s="27">
        <f t="shared" si="115"/>
        <v>0.63858394184756506</v>
      </c>
      <c r="GO31" s="137">
        <f t="shared" si="116"/>
        <v>0.20000000000000018</v>
      </c>
      <c r="GP31" s="27">
        <f t="shared" si="117"/>
        <v>5.5485387843929736E-2</v>
      </c>
      <c r="GQ31" s="27">
        <f t="shared" si="118"/>
        <v>5.8989431490645373E-2</v>
      </c>
      <c r="GR31" s="137">
        <f t="shared" si="119"/>
        <v>-0.39999999999999969</v>
      </c>
      <c r="GS31" s="27">
        <f t="shared" si="120"/>
        <v>0.18613011036841287</v>
      </c>
      <c r="GT31" s="27">
        <f t="shared" si="121"/>
        <v>0.18026385115241175</v>
      </c>
      <c r="GU31" s="137">
        <f t="shared" si="122"/>
        <v>0.60000000000000053</v>
      </c>
      <c r="GV31" s="27">
        <f t="shared" si="123"/>
        <v>7.7287035597699366E-2</v>
      </c>
      <c r="GW31" s="27">
        <f t="shared" si="124"/>
        <v>7.9888839530150732E-2</v>
      </c>
      <c r="GX31" s="137">
        <f t="shared" si="125"/>
        <v>-0.30000000000000027</v>
      </c>
      <c r="GY31" s="27">
        <f t="shared" si="126"/>
        <v>0.68109746618995803</v>
      </c>
      <c r="GZ31" s="27">
        <f t="shared" si="127"/>
        <v>0.68085787782679219</v>
      </c>
      <c r="HA31" s="137">
        <f t="shared" si="128"/>
        <v>0</v>
      </c>
      <c r="HB31" s="108">
        <v>0</v>
      </c>
    </row>
    <row r="32" spans="2:210" ht="14.25" customHeight="1">
      <c r="B32" s="282">
        <v>6</v>
      </c>
      <c r="C32" s="295" t="s">
        <v>102</v>
      </c>
      <c r="D32" s="102" t="s">
        <v>138</v>
      </c>
      <c r="E32" s="201">
        <v>13</v>
      </c>
      <c r="F32" s="202">
        <v>1</v>
      </c>
      <c r="G32" s="174">
        <f t="shared" si="129"/>
        <v>7.6923076923076927E-2</v>
      </c>
      <c r="H32" s="203">
        <v>0</v>
      </c>
      <c r="I32" s="174">
        <f t="shared" si="130"/>
        <v>0</v>
      </c>
      <c r="J32" s="203">
        <v>1</v>
      </c>
      <c r="K32" s="174">
        <f t="shared" si="131"/>
        <v>7.6923076923076927E-2</v>
      </c>
      <c r="L32" s="201">
        <v>45</v>
      </c>
      <c r="M32" s="202">
        <v>3</v>
      </c>
      <c r="N32" s="174">
        <f t="shared" si="132"/>
        <v>6.6666666666666666E-2</v>
      </c>
      <c r="O32" s="203">
        <v>3</v>
      </c>
      <c r="P32" s="174">
        <f t="shared" si="133"/>
        <v>6.6666666666666666E-2</v>
      </c>
      <c r="Q32" s="203">
        <v>1</v>
      </c>
      <c r="R32" s="174">
        <f t="shared" si="134"/>
        <v>2.2222222222222223E-2</v>
      </c>
      <c r="S32" s="201">
        <v>3180</v>
      </c>
      <c r="T32" s="202">
        <v>157</v>
      </c>
      <c r="U32" s="174">
        <f t="shared" si="135"/>
        <v>4.937106918238994E-2</v>
      </c>
      <c r="V32" s="203">
        <v>353</v>
      </c>
      <c r="W32" s="174">
        <f t="shared" si="136"/>
        <v>0.1110062893081761</v>
      </c>
      <c r="X32" s="203">
        <v>404</v>
      </c>
      <c r="Y32" s="174">
        <f t="shared" si="137"/>
        <v>0.1270440251572327</v>
      </c>
      <c r="Z32" s="201">
        <v>2708</v>
      </c>
      <c r="AA32" s="202">
        <v>85</v>
      </c>
      <c r="AB32" s="174">
        <f t="shared" si="138"/>
        <v>3.1388478581979323E-2</v>
      </c>
      <c r="AC32" s="203">
        <v>214</v>
      </c>
      <c r="AD32" s="174">
        <f t="shared" si="139"/>
        <v>7.9025110782865587E-2</v>
      </c>
      <c r="AE32" s="203">
        <v>426</v>
      </c>
      <c r="AF32" s="174">
        <f t="shared" si="140"/>
        <v>0.15731166912850814</v>
      </c>
      <c r="AG32" s="201">
        <v>1778</v>
      </c>
      <c r="AH32" s="202">
        <v>41</v>
      </c>
      <c r="AI32" s="174">
        <f t="shared" si="141"/>
        <v>2.3059617547806523E-2</v>
      </c>
      <c r="AJ32" s="203">
        <v>104</v>
      </c>
      <c r="AK32" s="174">
        <f t="shared" si="142"/>
        <v>5.8492688413948259E-2</v>
      </c>
      <c r="AL32" s="203">
        <v>243</v>
      </c>
      <c r="AM32" s="174">
        <f t="shared" si="143"/>
        <v>0.13667041619797526</v>
      </c>
      <c r="AN32" s="201">
        <v>871</v>
      </c>
      <c r="AO32" s="202">
        <v>13</v>
      </c>
      <c r="AP32" s="174">
        <f t="shared" si="144"/>
        <v>1.4925373134328358E-2</v>
      </c>
      <c r="AQ32" s="203">
        <v>33</v>
      </c>
      <c r="AR32" s="174">
        <f t="shared" si="145"/>
        <v>3.7887485648679678E-2</v>
      </c>
      <c r="AS32" s="203">
        <v>70</v>
      </c>
      <c r="AT32" s="174">
        <f t="shared" si="146"/>
        <v>8.0367393800229628E-2</v>
      </c>
      <c r="AU32" s="201">
        <v>228</v>
      </c>
      <c r="AV32" s="202">
        <v>0</v>
      </c>
      <c r="AW32" s="174">
        <f t="shared" si="147"/>
        <v>0</v>
      </c>
      <c r="AX32" s="203">
        <v>12</v>
      </c>
      <c r="AY32" s="174">
        <f t="shared" si="148"/>
        <v>5.2631578947368418E-2</v>
      </c>
      <c r="AZ32" s="203">
        <v>14</v>
      </c>
      <c r="BA32" s="174">
        <f t="shared" si="149"/>
        <v>6.1403508771929821E-2</v>
      </c>
      <c r="BB32" s="201">
        <f t="shared" si="15"/>
        <v>8823</v>
      </c>
      <c r="BC32" s="176">
        <f t="shared" si="16"/>
        <v>300</v>
      </c>
      <c r="BD32" s="174">
        <f t="shared" si="150"/>
        <v>3.4002040122407345E-2</v>
      </c>
      <c r="BE32" s="176">
        <f t="shared" si="17"/>
        <v>719</v>
      </c>
      <c r="BF32" s="174">
        <f t="shared" si="151"/>
        <v>8.1491556160036269E-2</v>
      </c>
      <c r="BG32" s="176">
        <f t="shared" si="18"/>
        <v>1159</v>
      </c>
      <c r="BH32" s="174">
        <f t="shared" si="152"/>
        <v>0.13136121500623371</v>
      </c>
      <c r="BJ32" s="282">
        <v>6</v>
      </c>
      <c r="BK32" s="295" t="s">
        <v>102</v>
      </c>
      <c r="BL32" s="4" t="s">
        <v>138</v>
      </c>
      <c r="BM32" s="28">
        <v>8859</v>
      </c>
      <c r="BN32" s="28">
        <v>308</v>
      </c>
      <c r="BO32" s="63">
        <v>3.4766903713737439E-2</v>
      </c>
      <c r="BP32" s="28">
        <v>706</v>
      </c>
      <c r="BQ32" s="63">
        <v>7.9692967603566991E-2</v>
      </c>
      <c r="BR32" s="28">
        <v>1216</v>
      </c>
      <c r="BS32" s="63">
        <v>0.13726154193475562</v>
      </c>
      <c r="BU32" s="131" t="s">
        <v>102</v>
      </c>
      <c r="BV32" s="4" t="s">
        <v>138</v>
      </c>
      <c r="BW32" s="27">
        <f t="shared" si="19"/>
        <v>0.75314518871132263</v>
      </c>
      <c r="BX32" s="27">
        <f t="shared" si="157"/>
        <v>0.7482785867479399</v>
      </c>
      <c r="BY32" s="105">
        <v>26</v>
      </c>
      <c r="BZ32" s="56" t="s">
        <v>30</v>
      </c>
      <c r="CA32" s="27">
        <f t="shared" si="153"/>
        <v>3.6339266889551518E-2</v>
      </c>
      <c r="CB32" s="27">
        <f t="shared" si="20"/>
        <v>3.7250940661354405E-2</v>
      </c>
      <c r="CC32" s="27">
        <f t="shared" si="21"/>
        <v>0.18092075539893376</v>
      </c>
      <c r="CD32" s="27">
        <f t="shared" si="22"/>
        <v>0.17606326651696194</v>
      </c>
      <c r="CE32" s="27">
        <f t="shared" si="23"/>
        <v>5.0397578386193187E-2</v>
      </c>
      <c r="CF32" s="27">
        <f t="shared" si="24"/>
        <v>5.0649262866970579E-2</v>
      </c>
      <c r="CG32" s="27">
        <f t="shared" si="154"/>
        <v>0.73234239932532152</v>
      </c>
      <c r="CH32" s="27">
        <f t="shared" si="25"/>
        <v>0.73603652995471303</v>
      </c>
      <c r="CI32" s="27">
        <f t="shared" si="155"/>
        <v>3.4788274985023175E-2</v>
      </c>
      <c r="CJ32" s="27">
        <f t="shared" si="26"/>
        <v>3.6132283062792994E-2</v>
      </c>
      <c r="CK32" s="27">
        <f t="shared" si="27"/>
        <v>0.17526564158617719</v>
      </c>
      <c r="CL32" s="27">
        <f t="shared" si="28"/>
        <v>0.17457027139075804</v>
      </c>
      <c r="CM32" s="27">
        <f t="shared" si="29"/>
        <v>4.9912241058572525E-2</v>
      </c>
      <c r="CN32" s="27">
        <f t="shared" si="30"/>
        <v>5.0600078663987837E-2</v>
      </c>
      <c r="CO32" s="27">
        <f t="shared" si="31"/>
        <v>0.74003384237022707</v>
      </c>
      <c r="CP32" s="27">
        <f t="shared" si="32"/>
        <v>0.73869736688246113</v>
      </c>
      <c r="CQ32" s="27">
        <f t="shared" si="33"/>
        <v>4.4448826661408009E-2</v>
      </c>
      <c r="CR32" s="27">
        <f t="shared" si="34"/>
        <v>4.9482588699080156E-2</v>
      </c>
      <c r="CS32" s="27">
        <f t="shared" si="35"/>
        <v>0.21510550187339775</v>
      </c>
      <c r="CT32" s="27">
        <f t="shared" si="36"/>
        <v>0.2123850197109067</v>
      </c>
      <c r="CU32" s="27">
        <f t="shared" si="37"/>
        <v>5.4229934924078092E-2</v>
      </c>
      <c r="CV32" s="27">
        <f t="shared" si="38"/>
        <v>5.888633377135348E-2</v>
      </c>
      <c r="CW32" s="27">
        <f t="shared" si="39"/>
        <v>0.68621573654111612</v>
      </c>
      <c r="CX32" s="27">
        <f t="shared" si="40"/>
        <v>0.67924605781865965</v>
      </c>
      <c r="CY32" s="27">
        <f t="shared" si="41"/>
        <v>3.9629706677761597E-2</v>
      </c>
      <c r="CZ32" s="27">
        <f t="shared" si="42"/>
        <v>3.8549493629532833E-2</v>
      </c>
      <c r="DA32" s="27">
        <f t="shared" si="43"/>
        <v>0.19169960474308301</v>
      </c>
      <c r="DB32" s="27">
        <f t="shared" si="44"/>
        <v>0.19492540564085811</v>
      </c>
      <c r="DC32" s="27">
        <f t="shared" si="45"/>
        <v>5.5752028292074061E-2</v>
      </c>
      <c r="DD32" s="27">
        <f t="shared" si="46"/>
        <v>5.6844168572361971E-2</v>
      </c>
      <c r="DE32" s="27">
        <f t="shared" si="47"/>
        <v>0.71291866028708128</v>
      </c>
      <c r="DF32" s="27">
        <f t="shared" si="48"/>
        <v>0.70968093215724704</v>
      </c>
      <c r="DH32" s="56" t="s">
        <v>43</v>
      </c>
      <c r="DI32" s="27">
        <f t="shared" si="0"/>
        <v>5.0669321827635803E-2</v>
      </c>
      <c r="DJ32" s="27">
        <f t="shared" si="1"/>
        <v>4.9270879363676537E-2</v>
      </c>
      <c r="DK32" s="137">
        <f t="shared" si="156"/>
        <v>0.19999999999999948</v>
      </c>
      <c r="DL32" s="27">
        <f t="shared" si="2"/>
        <v>0.16882398495408785</v>
      </c>
      <c r="DM32" s="27">
        <f t="shared" si="3"/>
        <v>0.16272646928855503</v>
      </c>
      <c r="DN32" s="137">
        <f t="shared" si="49"/>
        <v>0.60000000000000053</v>
      </c>
      <c r="DO32" s="27">
        <f t="shared" si="4"/>
        <v>7.9876092488107092E-2</v>
      </c>
      <c r="DP32" s="27">
        <f t="shared" si="5"/>
        <v>8.0424215642951838E-2</v>
      </c>
      <c r="DQ32" s="137">
        <f t="shared" si="50"/>
        <v>0</v>
      </c>
      <c r="DR32" s="27">
        <f t="shared" si="6"/>
        <v>0.70063060073016925</v>
      </c>
      <c r="DS32" s="27">
        <f t="shared" si="7"/>
        <v>0.7075784357048166</v>
      </c>
      <c r="DT32" s="137">
        <f t="shared" si="51"/>
        <v>-0.70000000000000062</v>
      </c>
      <c r="DU32" s="27">
        <f t="shared" si="8"/>
        <v>4.6354494028912632E-2</v>
      </c>
      <c r="DV32" s="27">
        <f t="shared" si="52"/>
        <v>4.7286575690257064E-2</v>
      </c>
      <c r="DW32" s="137">
        <f t="shared" si="53"/>
        <v>-0.10000000000000009</v>
      </c>
      <c r="DX32" s="27">
        <f t="shared" si="54"/>
        <v>0.16310496543054684</v>
      </c>
      <c r="DY32" s="27">
        <f t="shared" si="55"/>
        <v>0.15994922246905743</v>
      </c>
      <c r="DZ32" s="137">
        <f t="shared" si="56"/>
        <v>0.30000000000000027</v>
      </c>
      <c r="EA32" s="27">
        <f t="shared" si="57"/>
        <v>7.8881206788183528E-2</v>
      </c>
      <c r="EB32" s="27">
        <f t="shared" si="58"/>
        <v>8.3782926055220572E-2</v>
      </c>
      <c r="EC32" s="137">
        <f t="shared" si="59"/>
        <v>-0.50000000000000044</v>
      </c>
      <c r="ED32" s="27">
        <f t="shared" si="60"/>
        <v>0.71165933375235702</v>
      </c>
      <c r="EE32" s="27">
        <f t="shared" si="61"/>
        <v>0.70898127578546488</v>
      </c>
      <c r="EF32" s="137">
        <f t="shared" si="62"/>
        <v>0.30000000000000027</v>
      </c>
      <c r="EG32" s="27">
        <f t="shared" si="63"/>
        <v>7.0016034206306782E-2</v>
      </c>
      <c r="EH32" s="27">
        <f t="shared" si="64"/>
        <v>5.8533916849015315E-2</v>
      </c>
      <c r="EI32" s="137">
        <f t="shared" si="65"/>
        <v>1.100000000000001</v>
      </c>
      <c r="EJ32" s="27">
        <f t="shared" si="66"/>
        <v>0.20363442009620525</v>
      </c>
      <c r="EK32" s="27">
        <f t="shared" si="67"/>
        <v>0.19310722100656455</v>
      </c>
      <c r="EL32" s="137">
        <f t="shared" si="68"/>
        <v>1.0999999999999983</v>
      </c>
      <c r="EM32" s="27">
        <f t="shared" si="69"/>
        <v>8.5515766969535015E-2</v>
      </c>
      <c r="EN32" s="27">
        <f t="shared" si="70"/>
        <v>7.932166301969365E-2</v>
      </c>
      <c r="EO32" s="137">
        <f t="shared" si="71"/>
        <v>0.69999999999999929</v>
      </c>
      <c r="EP32" s="27">
        <f t="shared" si="72"/>
        <v>0.640833778727953</v>
      </c>
      <c r="EQ32" s="27">
        <f t="shared" si="73"/>
        <v>0.66903719912472648</v>
      </c>
      <c r="ER32" s="137">
        <f t="shared" si="74"/>
        <v>-2.8000000000000025</v>
      </c>
      <c r="ES32" s="27">
        <f t="shared" si="75"/>
        <v>4.9689440993788817E-2</v>
      </c>
      <c r="ET32" s="27">
        <f t="shared" si="76"/>
        <v>6.5146579804560262E-2</v>
      </c>
      <c r="EU32" s="137">
        <f t="shared" si="77"/>
        <v>-1.5</v>
      </c>
      <c r="EV32" s="27">
        <f t="shared" si="78"/>
        <v>0.15683229813664595</v>
      </c>
      <c r="EW32" s="27">
        <f t="shared" si="79"/>
        <v>0.1758957654723127</v>
      </c>
      <c r="EX32" s="137">
        <f t="shared" si="80"/>
        <v>-1.899999999999999</v>
      </c>
      <c r="EY32" s="27">
        <f t="shared" si="81"/>
        <v>8.8509316770186336E-2</v>
      </c>
      <c r="EZ32" s="27">
        <f t="shared" si="82"/>
        <v>8.4690553745928335E-2</v>
      </c>
      <c r="FA32" s="137">
        <f t="shared" si="83"/>
        <v>0.39999999999999897</v>
      </c>
      <c r="FB32" s="27">
        <f t="shared" si="84"/>
        <v>0.70496894409937894</v>
      </c>
      <c r="FC32" s="27">
        <f t="shared" si="85"/>
        <v>0.67426710097719866</v>
      </c>
      <c r="FD32" s="137">
        <f t="shared" si="86"/>
        <v>3.0999999999999917</v>
      </c>
      <c r="FF32" s="27">
        <f t="shared" si="87"/>
        <v>5.1816828543067038E-2</v>
      </c>
      <c r="FG32" s="27">
        <f t="shared" si="9"/>
        <v>5.246330782200663E-2</v>
      </c>
      <c r="FH32" s="137">
        <f t="shared" si="88"/>
        <v>0</v>
      </c>
      <c r="FI32" s="27">
        <f t="shared" si="10"/>
        <v>0.17821801640108959</v>
      </c>
      <c r="FJ32" s="27">
        <f t="shared" si="11"/>
        <v>0.16981717092085957</v>
      </c>
      <c r="FK32" s="137">
        <f t="shared" si="89"/>
        <v>0.79999999999999793</v>
      </c>
      <c r="FL32" s="27">
        <f t="shared" si="12"/>
        <v>6.998019984622561E-2</v>
      </c>
      <c r="FM32" s="27">
        <f t="shared" si="13"/>
        <v>7.0421823311744888E-2</v>
      </c>
      <c r="FN32" s="137">
        <f t="shared" si="90"/>
        <v>0</v>
      </c>
      <c r="FO32" s="27">
        <f t="shared" si="14"/>
        <v>0.69998495520961779</v>
      </c>
      <c r="FP32" s="27">
        <f t="shared" si="91"/>
        <v>0.70729769794538888</v>
      </c>
      <c r="FQ32" s="137">
        <f t="shared" si="92"/>
        <v>-0.70000000000000062</v>
      </c>
      <c r="FR32" s="27">
        <f t="shared" si="93"/>
        <v>4.8260962208565801E-2</v>
      </c>
      <c r="FS32" s="27">
        <f t="shared" si="94"/>
        <v>4.9503759206355462E-2</v>
      </c>
      <c r="FT32" s="137">
        <f t="shared" si="95"/>
        <v>-0.20000000000000018</v>
      </c>
      <c r="FU32" s="27">
        <f t="shared" si="96"/>
        <v>0.1712068897890299</v>
      </c>
      <c r="FV32" s="27">
        <f t="shared" si="97"/>
        <v>0.16607589114113555</v>
      </c>
      <c r="FW32" s="137">
        <f t="shared" si="98"/>
        <v>0.50000000000000044</v>
      </c>
      <c r="FX32" s="27">
        <f t="shared" si="99"/>
        <v>6.934419156395201E-2</v>
      </c>
      <c r="FY32" s="27">
        <f t="shared" si="100"/>
        <v>7.0594924618888555E-2</v>
      </c>
      <c r="FZ32" s="137">
        <f t="shared" si="101"/>
        <v>-0.19999999999999879</v>
      </c>
      <c r="GA32" s="27">
        <f t="shared" si="102"/>
        <v>0.71118795643845234</v>
      </c>
      <c r="GB32" s="27">
        <f t="shared" si="103"/>
        <v>0.71382542503362045</v>
      </c>
      <c r="GC32" s="137">
        <f t="shared" si="104"/>
        <v>-0.30000000000000027</v>
      </c>
      <c r="GD32" s="27">
        <f t="shared" si="105"/>
        <v>6.8259236787735308E-2</v>
      </c>
      <c r="GE32" s="27">
        <f t="shared" si="106"/>
        <v>7.1407282300928909E-2</v>
      </c>
      <c r="GF32" s="137">
        <f t="shared" si="107"/>
        <v>-0.29999999999999888</v>
      </c>
      <c r="GG32" s="27">
        <f t="shared" si="108"/>
        <v>0.21640870679023361</v>
      </c>
      <c r="GH32" s="27">
        <f t="shared" si="109"/>
        <v>0.21158909145099597</v>
      </c>
      <c r="GI32" s="137">
        <f t="shared" si="110"/>
        <v>0.40000000000000036</v>
      </c>
      <c r="GJ32" s="27">
        <f t="shared" si="111"/>
        <v>7.4738966812202837E-2</v>
      </c>
      <c r="GK32" s="27">
        <f t="shared" si="112"/>
        <v>7.841968440050999E-2</v>
      </c>
      <c r="GL32" s="137">
        <f t="shared" si="113"/>
        <v>-0.30000000000000027</v>
      </c>
      <c r="GM32" s="27">
        <f t="shared" si="114"/>
        <v>0.6405930896098283</v>
      </c>
      <c r="GN32" s="27">
        <f t="shared" si="115"/>
        <v>0.63858394184756506</v>
      </c>
      <c r="GO32" s="137">
        <f t="shared" si="116"/>
        <v>0.20000000000000018</v>
      </c>
      <c r="GP32" s="27">
        <f t="shared" si="117"/>
        <v>5.5485387843929736E-2</v>
      </c>
      <c r="GQ32" s="27">
        <f t="shared" si="118"/>
        <v>5.8989431490645373E-2</v>
      </c>
      <c r="GR32" s="137">
        <f t="shared" si="119"/>
        <v>-0.39999999999999969</v>
      </c>
      <c r="GS32" s="27">
        <f t="shared" si="120"/>
        <v>0.18613011036841287</v>
      </c>
      <c r="GT32" s="27">
        <f t="shared" si="121"/>
        <v>0.18026385115241175</v>
      </c>
      <c r="GU32" s="137">
        <f t="shared" si="122"/>
        <v>0.60000000000000053</v>
      </c>
      <c r="GV32" s="27">
        <f t="shared" si="123"/>
        <v>7.7287035597699366E-2</v>
      </c>
      <c r="GW32" s="27">
        <f t="shared" si="124"/>
        <v>7.9888839530150732E-2</v>
      </c>
      <c r="GX32" s="137">
        <f t="shared" si="125"/>
        <v>-0.30000000000000027</v>
      </c>
      <c r="GY32" s="27">
        <f t="shared" si="126"/>
        <v>0.68109746618995803</v>
      </c>
      <c r="GZ32" s="27">
        <f t="shared" si="127"/>
        <v>0.68085787782679219</v>
      </c>
      <c r="HA32" s="137">
        <f t="shared" si="128"/>
        <v>0</v>
      </c>
      <c r="HB32" s="108">
        <v>0</v>
      </c>
    </row>
    <row r="33" spans="2:210" ht="14.25" customHeight="1">
      <c r="B33" s="283"/>
      <c r="C33" s="296"/>
      <c r="D33" s="132" t="s">
        <v>274</v>
      </c>
      <c r="E33" s="204">
        <v>0</v>
      </c>
      <c r="F33" s="205">
        <v>0</v>
      </c>
      <c r="G33" s="207" t="str">
        <f t="shared" si="129"/>
        <v>-</v>
      </c>
      <c r="H33" s="206">
        <v>0</v>
      </c>
      <c r="I33" s="207" t="str">
        <f>IFERROR(H33/E33,"-")</f>
        <v>-</v>
      </c>
      <c r="J33" s="206">
        <v>0</v>
      </c>
      <c r="K33" s="207" t="str">
        <f>IFERROR(J33/E33,"-")</f>
        <v>-</v>
      </c>
      <c r="L33" s="204">
        <v>5</v>
      </c>
      <c r="M33" s="205">
        <v>1</v>
      </c>
      <c r="N33" s="207">
        <f>IFERROR(M33/L33,"-")</f>
        <v>0.2</v>
      </c>
      <c r="O33" s="206">
        <v>0</v>
      </c>
      <c r="P33" s="207">
        <f>IFERROR(O33/L33,"-")</f>
        <v>0</v>
      </c>
      <c r="Q33" s="206">
        <v>0</v>
      </c>
      <c r="R33" s="207">
        <f>IFERROR(Q33/L33,"-")</f>
        <v>0</v>
      </c>
      <c r="S33" s="204">
        <v>678</v>
      </c>
      <c r="T33" s="205">
        <v>47</v>
      </c>
      <c r="U33" s="207">
        <f>IFERROR(T33/S33,"-")</f>
        <v>6.9321533923303841E-2</v>
      </c>
      <c r="V33" s="206">
        <v>79</v>
      </c>
      <c r="W33" s="207">
        <f>IFERROR(V33/S33,"-")</f>
        <v>0.11651917404129794</v>
      </c>
      <c r="X33" s="206">
        <v>103</v>
      </c>
      <c r="Y33" s="207">
        <f>IFERROR(X33/S33,"-")</f>
        <v>0.15191740412979352</v>
      </c>
      <c r="Z33" s="204">
        <v>479</v>
      </c>
      <c r="AA33" s="205">
        <v>23</v>
      </c>
      <c r="AB33" s="207">
        <f>IFERROR(AA33/Z33,"-")</f>
        <v>4.8016701461377868E-2</v>
      </c>
      <c r="AC33" s="206">
        <v>54</v>
      </c>
      <c r="AD33" s="207">
        <f>IFERROR(AC33/Z33,"-")</f>
        <v>0.11273486430062631</v>
      </c>
      <c r="AE33" s="206">
        <v>84</v>
      </c>
      <c r="AF33" s="207">
        <f>IFERROR(AE33/Z33,"-")</f>
        <v>0.17536534446764093</v>
      </c>
      <c r="AG33" s="204">
        <v>316</v>
      </c>
      <c r="AH33" s="205">
        <v>13</v>
      </c>
      <c r="AI33" s="207">
        <f>IFERROR(AH33/AG33,"-")</f>
        <v>4.1139240506329111E-2</v>
      </c>
      <c r="AJ33" s="206">
        <v>17</v>
      </c>
      <c r="AK33" s="207">
        <f>IFERROR(AJ33/AG33,"-")</f>
        <v>5.3797468354430382E-2</v>
      </c>
      <c r="AL33" s="206">
        <v>42</v>
      </c>
      <c r="AM33" s="207">
        <f>IFERROR(AL33/AG33,"-")</f>
        <v>0.13291139240506328</v>
      </c>
      <c r="AN33" s="204">
        <v>121</v>
      </c>
      <c r="AO33" s="205">
        <v>3</v>
      </c>
      <c r="AP33" s="207">
        <f>IFERROR(AO33/AN33,"-")</f>
        <v>2.4793388429752067E-2</v>
      </c>
      <c r="AQ33" s="206">
        <v>6</v>
      </c>
      <c r="AR33" s="207">
        <f>IFERROR(AQ33/AN33,"-")</f>
        <v>4.9586776859504134E-2</v>
      </c>
      <c r="AS33" s="206">
        <v>12</v>
      </c>
      <c r="AT33" s="207">
        <f>IFERROR(AS33/AN33,"-")</f>
        <v>9.9173553719008267E-2</v>
      </c>
      <c r="AU33" s="204">
        <v>19</v>
      </c>
      <c r="AV33" s="205">
        <v>1</v>
      </c>
      <c r="AW33" s="207">
        <f>IFERROR(AV33/AU33,"-")</f>
        <v>5.2631578947368418E-2</v>
      </c>
      <c r="AX33" s="206">
        <v>0</v>
      </c>
      <c r="AY33" s="207">
        <f>IFERROR(AX33/AU33,"-")</f>
        <v>0</v>
      </c>
      <c r="AZ33" s="206">
        <v>1</v>
      </c>
      <c r="BA33" s="207">
        <f>IFERROR(AZ33/AU33,"-")</f>
        <v>5.2631578947368418E-2</v>
      </c>
      <c r="BB33" s="204">
        <f t="shared" si="15"/>
        <v>1618</v>
      </c>
      <c r="BC33" s="208">
        <f t="shared" si="16"/>
        <v>88</v>
      </c>
      <c r="BD33" s="207">
        <f>IFERROR(BC33/BB33,"-")</f>
        <v>5.4388133498145856E-2</v>
      </c>
      <c r="BE33" s="208">
        <f t="shared" si="17"/>
        <v>156</v>
      </c>
      <c r="BF33" s="207">
        <f>IFERROR(BE33/BB33,"-")</f>
        <v>9.6415327564894932E-2</v>
      </c>
      <c r="BG33" s="208">
        <f t="shared" si="18"/>
        <v>242</v>
      </c>
      <c r="BH33" s="207">
        <f>IFERROR(BG33/BB33,"-")</f>
        <v>0.14956736711990112</v>
      </c>
      <c r="BJ33" s="283"/>
      <c r="BK33" s="296"/>
      <c r="BL33" s="4" t="s">
        <v>273</v>
      </c>
      <c r="BM33" s="28">
        <v>1519</v>
      </c>
      <c r="BN33" s="28">
        <v>90</v>
      </c>
      <c r="BO33" s="63">
        <v>5.9249506254114549E-2</v>
      </c>
      <c r="BP33" s="28">
        <v>167</v>
      </c>
      <c r="BQ33" s="63">
        <v>0.10994075049374588</v>
      </c>
      <c r="BR33" s="28">
        <v>246</v>
      </c>
      <c r="BS33" s="63">
        <v>0.16194865042791309</v>
      </c>
      <c r="BU33" s="132"/>
      <c r="BV33" s="4" t="s">
        <v>270</v>
      </c>
      <c r="BW33" s="27">
        <f t="shared" si="19"/>
        <v>0.69962917181705808</v>
      </c>
      <c r="BX33" s="27">
        <f t="shared" si="157"/>
        <v>0.66886109282422646</v>
      </c>
      <c r="BY33" s="105">
        <v>27</v>
      </c>
      <c r="BZ33" s="56" t="s">
        <v>31</v>
      </c>
      <c r="CA33" s="27">
        <f t="shared" si="153"/>
        <v>3.5768072289156627E-2</v>
      </c>
      <c r="CB33" s="27">
        <f t="shared" si="20"/>
        <v>3.6260253542132734E-2</v>
      </c>
      <c r="CC33" s="27">
        <f t="shared" si="21"/>
        <v>0.15620293674698796</v>
      </c>
      <c r="CD33" s="27">
        <f t="shared" si="22"/>
        <v>0.15426920208799402</v>
      </c>
      <c r="CE33" s="27">
        <f t="shared" si="23"/>
        <v>5.1534262048192774E-2</v>
      </c>
      <c r="CF33" s="27">
        <f t="shared" si="24"/>
        <v>4.7306114839671884E-2</v>
      </c>
      <c r="CG33" s="27">
        <f t="shared" si="154"/>
        <v>0.75649472891566261</v>
      </c>
      <c r="CH33" s="27">
        <f t="shared" si="25"/>
        <v>0.76216442953020136</v>
      </c>
      <c r="CI33" s="27">
        <f t="shared" si="155"/>
        <v>3.3545512412476129E-2</v>
      </c>
      <c r="CJ33" s="27">
        <f t="shared" si="26"/>
        <v>3.4533857354551896E-2</v>
      </c>
      <c r="CK33" s="27">
        <f t="shared" si="27"/>
        <v>0.15372374283895607</v>
      </c>
      <c r="CL33" s="27">
        <f t="shared" si="28"/>
        <v>0.15933251723471425</v>
      </c>
      <c r="CM33" s="27">
        <f t="shared" si="29"/>
        <v>5.1623169955442395E-2</v>
      </c>
      <c r="CN33" s="27">
        <f t="shared" si="30"/>
        <v>4.6324334772244055E-2</v>
      </c>
      <c r="CO33" s="27">
        <f t="shared" si="31"/>
        <v>0.76110757479312541</v>
      </c>
      <c r="CP33" s="27">
        <f t="shared" si="32"/>
        <v>0.75980929063848979</v>
      </c>
      <c r="CQ33" s="27">
        <f t="shared" si="33"/>
        <v>4.9870279619486882E-2</v>
      </c>
      <c r="CR33" s="27">
        <f t="shared" si="34"/>
        <v>5.5406613047363718E-2</v>
      </c>
      <c r="CS33" s="27">
        <f t="shared" si="35"/>
        <v>0.18968002306140097</v>
      </c>
      <c r="CT33" s="27">
        <f t="shared" si="36"/>
        <v>0.17932677986297288</v>
      </c>
      <c r="CU33" s="27">
        <f t="shared" si="37"/>
        <v>5.5635629864514272E-2</v>
      </c>
      <c r="CV33" s="27">
        <f t="shared" si="38"/>
        <v>6.2555853440571935E-2</v>
      </c>
      <c r="CW33" s="27">
        <f t="shared" si="39"/>
        <v>0.70481406745459785</v>
      </c>
      <c r="CX33" s="27">
        <f t="shared" si="40"/>
        <v>0.70271075364909141</v>
      </c>
      <c r="CY33" s="27">
        <f t="shared" si="41"/>
        <v>3.7627551020408163E-2</v>
      </c>
      <c r="CZ33" s="27">
        <f t="shared" si="42"/>
        <v>3.8329911019849415E-2</v>
      </c>
      <c r="DA33" s="27">
        <f t="shared" si="43"/>
        <v>0.14732142857142858</v>
      </c>
      <c r="DB33" s="27">
        <f t="shared" si="44"/>
        <v>0.15742642026009582</v>
      </c>
      <c r="DC33" s="27">
        <f t="shared" si="45"/>
        <v>5.548469387755102E-2</v>
      </c>
      <c r="DD33" s="27">
        <f t="shared" si="46"/>
        <v>5.7494866529774126E-2</v>
      </c>
      <c r="DE33" s="27">
        <f t="shared" si="47"/>
        <v>0.75956632653061229</v>
      </c>
      <c r="DF33" s="27">
        <f t="shared" si="48"/>
        <v>0.74674880219028061</v>
      </c>
      <c r="DH33" s="56" t="s">
        <v>25</v>
      </c>
      <c r="DI33" s="27">
        <f t="shared" si="0"/>
        <v>0.11505954667691126</v>
      </c>
      <c r="DJ33" s="27">
        <f t="shared" si="1"/>
        <v>0.11136493432324386</v>
      </c>
      <c r="DK33" s="137">
        <f t="shared" si="156"/>
        <v>0.40000000000000036</v>
      </c>
      <c r="DL33" s="27">
        <f t="shared" si="2"/>
        <v>0.2816941990011525</v>
      </c>
      <c r="DM33" s="27">
        <f t="shared" si="3"/>
        <v>0.27298686464877214</v>
      </c>
      <c r="DN33" s="137">
        <f t="shared" si="49"/>
        <v>0.89999999999999525</v>
      </c>
      <c r="DO33" s="27">
        <f t="shared" si="4"/>
        <v>6.5597387629658083E-2</v>
      </c>
      <c r="DP33" s="27">
        <f t="shared" si="5"/>
        <v>6.5296021321149825E-2</v>
      </c>
      <c r="DQ33" s="137">
        <f t="shared" si="50"/>
        <v>0.10000000000000009</v>
      </c>
      <c r="DR33" s="27">
        <f t="shared" si="6"/>
        <v>0.53764886669227818</v>
      </c>
      <c r="DS33" s="27">
        <f t="shared" si="7"/>
        <v>0.55035217970683414</v>
      </c>
      <c r="DT33" s="137">
        <f t="shared" si="51"/>
        <v>-1.2000000000000011</v>
      </c>
      <c r="DU33" s="27">
        <f t="shared" si="8"/>
        <v>0.11383561643835616</v>
      </c>
      <c r="DV33" s="27">
        <f t="shared" si="52"/>
        <v>0.10711343037627026</v>
      </c>
      <c r="DW33" s="137">
        <f t="shared" si="53"/>
        <v>0.70000000000000062</v>
      </c>
      <c r="DX33" s="27">
        <f t="shared" si="54"/>
        <v>0.28575342465753423</v>
      </c>
      <c r="DY33" s="27">
        <f t="shared" si="55"/>
        <v>0.28000549299642957</v>
      </c>
      <c r="DZ33" s="137">
        <f t="shared" si="56"/>
        <v>0.59999999999999498</v>
      </c>
      <c r="EA33" s="27">
        <f t="shared" si="57"/>
        <v>6.3424657534246573E-2</v>
      </c>
      <c r="EB33" s="27">
        <f t="shared" si="58"/>
        <v>6.4680032957978584E-2</v>
      </c>
      <c r="EC33" s="137">
        <f t="shared" si="59"/>
        <v>-0.20000000000000018</v>
      </c>
      <c r="ED33" s="27">
        <f t="shared" si="60"/>
        <v>0.53698630136986303</v>
      </c>
      <c r="EE33" s="27">
        <f t="shared" si="61"/>
        <v>0.54820104366932165</v>
      </c>
      <c r="EF33" s="137">
        <f t="shared" si="62"/>
        <v>-1.100000000000001</v>
      </c>
      <c r="EG33" s="27">
        <f t="shared" si="63"/>
        <v>0.13065795613625758</v>
      </c>
      <c r="EH33" s="27">
        <f t="shared" si="64"/>
        <v>0.140715667311412</v>
      </c>
      <c r="EI33" s="137">
        <f t="shared" si="65"/>
        <v>-0.99999999999999811</v>
      </c>
      <c r="EJ33" s="27">
        <f t="shared" si="66"/>
        <v>0.29538030797946802</v>
      </c>
      <c r="EK33" s="27">
        <f t="shared" si="67"/>
        <v>0.30174081237911027</v>
      </c>
      <c r="EL33" s="137">
        <f t="shared" si="68"/>
        <v>-0.70000000000000062</v>
      </c>
      <c r="EM33" s="27">
        <f t="shared" si="69"/>
        <v>7.1395240317312175E-2</v>
      </c>
      <c r="EN33" s="27">
        <f t="shared" si="70"/>
        <v>7.2050290135396516E-2</v>
      </c>
      <c r="EO33" s="137">
        <f t="shared" si="71"/>
        <v>-0.10000000000000009</v>
      </c>
      <c r="EP33" s="27">
        <f t="shared" si="72"/>
        <v>0.5025664955669622</v>
      </c>
      <c r="EQ33" s="27">
        <f t="shared" si="73"/>
        <v>0.48549323017408125</v>
      </c>
      <c r="ER33" s="137">
        <f t="shared" si="74"/>
        <v>1.8000000000000016</v>
      </c>
      <c r="ES33" s="27">
        <f t="shared" si="75"/>
        <v>0.1111111111111111</v>
      </c>
      <c r="ET33" s="27">
        <f t="shared" si="76"/>
        <v>0.13079019073569481</v>
      </c>
      <c r="EU33" s="137">
        <f t="shared" si="77"/>
        <v>-2.0000000000000004</v>
      </c>
      <c r="EV33" s="27">
        <f t="shared" si="78"/>
        <v>0.26928104575163397</v>
      </c>
      <c r="EW33" s="27">
        <f t="shared" si="79"/>
        <v>0.2670299727520436</v>
      </c>
      <c r="EX33" s="137">
        <f t="shared" si="80"/>
        <v>0.20000000000000018</v>
      </c>
      <c r="EY33" s="27">
        <f t="shared" si="81"/>
        <v>8.2352941176470587E-2</v>
      </c>
      <c r="EZ33" s="27">
        <f t="shared" si="82"/>
        <v>8.3106267029972758E-2</v>
      </c>
      <c r="FA33" s="137">
        <f t="shared" si="83"/>
        <v>-0.10000000000000009</v>
      </c>
      <c r="FB33" s="27">
        <f t="shared" si="84"/>
        <v>0.53725490196078429</v>
      </c>
      <c r="FC33" s="27">
        <f t="shared" si="85"/>
        <v>0.51907356948228878</v>
      </c>
      <c r="FD33" s="137">
        <f t="shared" si="86"/>
        <v>1.8000000000000016</v>
      </c>
      <c r="FF33" s="27">
        <f t="shared" si="87"/>
        <v>5.1816828543067038E-2</v>
      </c>
      <c r="FG33" s="27">
        <f t="shared" si="9"/>
        <v>5.246330782200663E-2</v>
      </c>
      <c r="FH33" s="137">
        <f t="shared" si="88"/>
        <v>0</v>
      </c>
      <c r="FI33" s="27">
        <f t="shared" si="10"/>
        <v>0.17821801640108959</v>
      </c>
      <c r="FJ33" s="27">
        <f t="shared" si="11"/>
        <v>0.16981717092085957</v>
      </c>
      <c r="FK33" s="137">
        <f t="shared" si="89"/>
        <v>0.79999999999999793</v>
      </c>
      <c r="FL33" s="27">
        <f t="shared" si="12"/>
        <v>6.998019984622561E-2</v>
      </c>
      <c r="FM33" s="27">
        <f t="shared" si="13"/>
        <v>7.0421823311744888E-2</v>
      </c>
      <c r="FN33" s="137">
        <f t="shared" si="90"/>
        <v>0</v>
      </c>
      <c r="FO33" s="27">
        <f t="shared" si="14"/>
        <v>0.69998495520961779</v>
      </c>
      <c r="FP33" s="27">
        <f t="shared" si="91"/>
        <v>0.70729769794538888</v>
      </c>
      <c r="FQ33" s="137">
        <f t="shared" si="92"/>
        <v>-0.70000000000000062</v>
      </c>
      <c r="FR33" s="27">
        <f t="shared" si="93"/>
        <v>4.8260962208565801E-2</v>
      </c>
      <c r="FS33" s="27">
        <f t="shared" si="94"/>
        <v>4.9503759206355462E-2</v>
      </c>
      <c r="FT33" s="137">
        <f t="shared" si="95"/>
        <v>-0.20000000000000018</v>
      </c>
      <c r="FU33" s="27">
        <f t="shared" si="96"/>
        <v>0.1712068897890299</v>
      </c>
      <c r="FV33" s="27">
        <f t="shared" si="97"/>
        <v>0.16607589114113555</v>
      </c>
      <c r="FW33" s="137">
        <f t="shared" si="98"/>
        <v>0.50000000000000044</v>
      </c>
      <c r="FX33" s="27">
        <f t="shared" si="99"/>
        <v>6.934419156395201E-2</v>
      </c>
      <c r="FY33" s="27">
        <f t="shared" si="100"/>
        <v>7.0594924618888555E-2</v>
      </c>
      <c r="FZ33" s="137">
        <f t="shared" si="101"/>
        <v>-0.19999999999999879</v>
      </c>
      <c r="GA33" s="27">
        <f t="shared" si="102"/>
        <v>0.71118795643845234</v>
      </c>
      <c r="GB33" s="27">
        <f t="shared" si="103"/>
        <v>0.71382542503362045</v>
      </c>
      <c r="GC33" s="137">
        <f t="shared" si="104"/>
        <v>-0.30000000000000027</v>
      </c>
      <c r="GD33" s="27">
        <f t="shared" si="105"/>
        <v>6.8259236787735308E-2</v>
      </c>
      <c r="GE33" s="27">
        <f t="shared" si="106"/>
        <v>7.1407282300928909E-2</v>
      </c>
      <c r="GF33" s="137">
        <f t="shared" si="107"/>
        <v>-0.29999999999999888</v>
      </c>
      <c r="GG33" s="27">
        <f t="shared" si="108"/>
        <v>0.21640870679023361</v>
      </c>
      <c r="GH33" s="27">
        <f t="shared" si="109"/>
        <v>0.21158909145099597</v>
      </c>
      <c r="GI33" s="137">
        <f t="shared" si="110"/>
        <v>0.40000000000000036</v>
      </c>
      <c r="GJ33" s="27">
        <f t="shared" si="111"/>
        <v>7.4738966812202837E-2</v>
      </c>
      <c r="GK33" s="27">
        <f t="shared" si="112"/>
        <v>7.841968440050999E-2</v>
      </c>
      <c r="GL33" s="137">
        <f t="shared" si="113"/>
        <v>-0.30000000000000027</v>
      </c>
      <c r="GM33" s="27">
        <f t="shared" si="114"/>
        <v>0.6405930896098283</v>
      </c>
      <c r="GN33" s="27">
        <f t="shared" si="115"/>
        <v>0.63858394184756506</v>
      </c>
      <c r="GO33" s="137">
        <f t="shared" si="116"/>
        <v>0.20000000000000018</v>
      </c>
      <c r="GP33" s="27">
        <f t="shared" si="117"/>
        <v>5.5485387843929736E-2</v>
      </c>
      <c r="GQ33" s="27">
        <f t="shared" si="118"/>
        <v>5.8989431490645373E-2</v>
      </c>
      <c r="GR33" s="137">
        <f t="shared" si="119"/>
        <v>-0.39999999999999969</v>
      </c>
      <c r="GS33" s="27">
        <f t="shared" si="120"/>
        <v>0.18613011036841287</v>
      </c>
      <c r="GT33" s="27">
        <f t="shared" si="121"/>
        <v>0.18026385115241175</v>
      </c>
      <c r="GU33" s="137">
        <f t="shared" si="122"/>
        <v>0.60000000000000053</v>
      </c>
      <c r="GV33" s="27">
        <f t="shared" si="123"/>
        <v>7.7287035597699366E-2</v>
      </c>
      <c r="GW33" s="27">
        <f t="shared" si="124"/>
        <v>7.9888839530150732E-2</v>
      </c>
      <c r="GX33" s="137">
        <f t="shared" si="125"/>
        <v>-0.30000000000000027</v>
      </c>
      <c r="GY33" s="27">
        <f t="shared" si="126"/>
        <v>0.68109746618995803</v>
      </c>
      <c r="GZ33" s="27">
        <f t="shared" si="127"/>
        <v>0.68085787782679219</v>
      </c>
      <c r="HA33" s="137">
        <f t="shared" si="128"/>
        <v>0</v>
      </c>
      <c r="HB33" s="108">
        <v>0</v>
      </c>
    </row>
    <row r="34" spans="2:210" ht="14.25" customHeight="1">
      <c r="B34" s="283"/>
      <c r="C34" s="296"/>
      <c r="D34" s="124" t="s">
        <v>156</v>
      </c>
      <c r="E34" s="209">
        <v>0</v>
      </c>
      <c r="F34" s="210">
        <v>0</v>
      </c>
      <c r="G34" s="199" t="str">
        <f t="shared" si="129"/>
        <v>-</v>
      </c>
      <c r="H34" s="211">
        <v>0</v>
      </c>
      <c r="I34" s="199" t="str">
        <f t="shared" si="130"/>
        <v>-</v>
      </c>
      <c r="J34" s="211">
        <v>0</v>
      </c>
      <c r="K34" s="199" t="str">
        <f t="shared" si="131"/>
        <v>-</v>
      </c>
      <c r="L34" s="209">
        <v>1</v>
      </c>
      <c r="M34" s="210">
        <v>0</v>
      </c>
      <c r="N34" s="199">
        <f t="shared" si="132"/>
        <v>0</v>
      </c>
      <c r="O34" s="211">
        <v>0</v>
      </c>
      <c r="P34" s="199">
        <f t="shared" si="133"/>
        <v>0</v>
      </c>
      <c r="Q34" s="211">
        <v>0</v>
      </c>
      <c r="R34" s="199">
        <f t="shared" si="134"/>
        <v>0</v>
      </c>
      <c r="S34" s="209">
        <v>370</v>
      </c>
      <c r="T34" s="210">
        <v>23</v>
      </c>
      <c r="U34" s="199">
        <f t="shared" si="135"/>
        <v>6.2162162162162166E-2</v>
      </c>
      <c r="V34" s="211">
        <v>49</v>
      </c>
      <c r="W34" s="199">
        <f t="shared" si="136"/>
        <v>0.13243243243243244</v>
      </c>
      <c r="X34" s="211">
        <v>45</v>
      </c>
      <c r="Y34" s="199">
        <f t="shared" si="137"/>
        <v>0.12162162162162163</v>
      </c>
      <c r="Z34" s="209">
        <v>199</v>
      </c>
      <c r="AA34" s="210">
        <v>8</v>
      </c>
      <c r="AB34" s="199">
        <f t="shared" si="138"/>
        <v>4.0201005025125629E-2</v>
      </c>
      <c r="AC34" s="211">
        <v>20</v>
      </c>
      <c r="AD34" s="199">
        <f t="shared" si="139"/>
        <v>0.10050251256281408</v>
      </c>
      <c r="AE34" s="211">
        <v>38</v>
      </c>
      <c r="AF34" s="199">
        <f t="shared" si="140"/>
        <v>0.19095477386934673</v>
      </c>
      <c r="AG34" s="209">
        <v>94</v>
      </c>
      <c r="AH34" s="210">
        <v>3</v>
      </c>
      <c r="AI34" s="199">
        <f t="shared" si="141"/>
        <v>3.1914893617021274E-2</v>
      </c>
      <c r="AJ34" s="211">
        <v>4</v>
      </c>
      <c r="AK34" s="199">
        <f t="shared" si="142"/>
        <v>4.2553191489361701E-2</v>
      </c>
      <c r="AL34" s="211">
        <v>17</v>
      </c>
      <c r="AM34" s="199">
        <f t="shared" si="143"/>
        <v>0.18085106382978725</v>
      </c>
      <c r="AN34" s="209">
        <v>33</v>
      </c>
      <c r="AO34" s="210">
        <v>0</v>
      </c>
      <c r="AP34" s="199">
        <f t="shared" si="144"/>
        <v>0</v>
      </c>
      <c r="AQ34" s="211">
        <v>0</v>
      </c>
      <c r="AR34" s="199">
        <f t="shared" si="145"/>
        <v>0</v>
      </c>
      <c r="AS34" s="211">
        <v>1</v>
      </c>
      <c r="AT34" s="199">
        <f t="shared" si="146"/>
        <v>3.0303030303030304E-2</v>
      </c>
      <c r="AU34" s="209">
        <v>8</v>
      </c>
      <c r="AV34" s="210">
        <v>0</v>
      </c>
      <c r="AW34" s="199">
        <f t="shared" si="147"/>
        <v>0</v>
      </c>
      <c r="AX34" s="211">
        <v>2</v>
      </c>
      <c r="AY34" s="199">
        <f t="shared" si="148"/>
        <v>0.25</v>
      </c>
      <c r="AZ34" s="211">
        <v>1</v>
      </c>
      <c r="BA34" s="199">
        <f t="shared" si="149"/>
        <v>0.125</v>
      </c>
      <c r="BB34" s="209">
        <f t="shared" si="15"/>
        <v>705</v>
      </c>
      <c r="BC34" s="212">
        <f t="shared" si="16"/>
        <v>34</v>
      </c>
      <c r="BD34" s="199">
        <f t="shared" si="150"/>
        <v>4.8226950354609929E-2</v>
      </c>
      <c r="BE34" s="212">
        <f t="shared" si="17"/>
        <v>75</v>
      </c>
      <c r="BF34" s="199">
        <f t="shared" si="151"/>
        <v>0.10638297872340426</v>
      </c>
      <c r="BG34" s="212">
        <f t="shared" si="18"/>
        <v>102</v>
      </c>
      <c r="BH34" s="199">
        <f t="shared" si="152"/>
        <v>0.14468085106382977</v>
      </c>
      <c r="BJ34" s="283"/>
      <c r="BK34" s="296"/>
      <c r="BL34" s="4" t="s">
        <v>156</v>
      </c>
      <c r="BM34" s="28">
        <v>660</v>
      </c>
      <c r="BN34" s="28">
        <v>35</v>
      </c>
      <c r="BO34" s="63">
        <v>5.3030303030303032E-2</v>
      </c>
      <c r="BP34" s="28">
        <v>63</v>
      </c>
      <c r="BQ34" s="63">
        <v>9.5454545454545459E-2</v>
      </c>
      <c r="BR34" s="28">
        <v>103</v>
      </c>
      <c r="BS34" s="63">
        <v>0.15606060606060607</v>
      </c>
      <c r="BU34" s="132"/>
      <c r="BV34" s="4" t="s">
        <v>156</v>
      </c>
      <c r="BW34" s="27">
        <f t="shared" si="19"/>
        <v>0.70070921985815604</v>
      </c>
      <c r="BX34" s="27">
        <f t="shared" si="157"/>
        <v>0.69545454545454544</v>
      </c>
      <c r="BY34" s="105">
        <v>28</v>
      </c>
      <c r="BZ34" s="56" t="s">
        <v>32</v>
      </c>
      <c r="CA34" s="27">
        <f t="shared" si="153"/>
        <v>2.6927252985884907E-2</v>
      </c>
      <c r="CB34" s="27">
        <f t="shared" si="20"/>
        <v>2.6106387617178983E-2</v>
      </c>
      <c r="CC34" s="27">
        <f t="shared" si="21"/>
        <v>0.18013029315960913</v>
      </c>
      <c r="CD34" s="27">
        <f t="shared" si="22"/>
        <v>0.17925659472422062</v>
      </c>
      <c r="CE34" s="27">
        <f t="shared" si="23"/>
        <v>3.5722041259500542E-2</v>
      </c>
      <c r="CF34" s="27">
        <f t="shared" si="24"/>
        <v>3.4608676695007633E-2</v>
      </c>
      <c r="CG34" s="27">
        <f t="shared" si="154"/>
        <v>0.75722041259500539</v>
      </c>
      <c r="CH34" s="27">
        <f t="shared" si="25"/>
        <v>0.76002834096359273</v>
      </c>
      <c r="CI34" s="27">
        <f t="shared" si="155"/>
        <v>2.6385224274406333E-2</v>
      </c>
      <c r="CJ34" s="27">
        <f t="shared" si="26"/>
        <v>2.5855063898943636E-2</v>
      </c>
      <c r="CK34" s="27">
        <f t="shared" si="27"/>
        <v>0.17597478745236</v>
      </c>
      <c r="CL34" s="27">
        <f t="shared" si="28"/>
        <v>0.1799512447366477</v>
      </c>
      <c r="CM34" s="27">
        <f t="shared" si="29"/>
        <v>3.6499560246262094E-2</v>
      </c>
      <c r="CN34" s="27">
        <f t="shared" si="30"/>
        <v>3.560611656940238E-2</v>
      </c>
      <c r="CO34" s="27">
        <f t="shared" si="31"/>
        <v>0.76114042802697157</v>
      </c>
      <c r="CP34" s="27">
        <f t="shared" si="32"/>
        <v>0.75858757479500627</v>
      </c>
      <c r="CQ34" s="27">
        <f t="shared" si="33"/>
        <v>3.0068195908245506E-2</v>
      </c>
      <c r="CR34" s="27">
        <f t="shared" si="34"/>
        <v>3.6229453203622947E-2</v>
      </c>
      <c r="CS34" s="27">
        <f t="shared" si="35"/>
        <v>0.2185368877867328</v>
      </c>
      <c r="CT34" s="27">
        <f t="shared" si="36"/>
        <v>0.21066756122106675</v>
      </c>
      <c r="CU34" s="27">
        <f t="shared" si="37"/>
        <v>3.4097954122752634E-2</v>
      </c>
      <c r="CV34" s="27">
        <f t="shared" si="38"/>
        <v>4.0254948004025494E-2</v>
      </c>
      <c r="CW34" s="27">
        <f t="shared" si="39"/>
        <v>0.71729696218226902</v>
      </c>
      <c r="CX34" s="27">
        <f t="shared" si="40"/>
        <v>0.71284803757128479</v>
      </c>
      <c r="CY34" s="27">
        <f t="shared" si="41"/>
        <v>3.3421284080914687E-2</v>
      </c>
      <c r="CZ34" s="27">
        <f t="shared" si="42"/>
        <v>1.9644527595884004E-2</v>
      </c>
      <c r="DA34" s="27">
        <f t="shared" si="43"/>
        <v>0.17941952506596306</v>
      </c>
      <c r="DB34" s="27">
        <f t="shared" si="44"/>
        <v>0.19925163704396631</v>
      </c>
      <c r="DC34" s="27">
        <f t="shared" si="45"/>
        <v>3.8698328935795952E-2</v>
      </c>
      <c r="DD34" s="27">
        <f t="shared" si="46"/>
        <v>2.9934518241347054E-2</v>
      </c>
      <c r="DE34" s="27">
        <f t="shared" si="47"/>
        <v>0.7484608619173263</v>
      </c>
      <c r="DF34" s="27">
        <f t="shared" si="48"/>
        <v>0.75116931711880264</v>
      </c>
      <c r="DH34" s="56" t="s">
        <v>20</v>
      </c>
      <c r="DI34" s="27">
        <f t="shared" si="0"/>
        <v>4.8195152809077609E-2</v>
      </c>
      <c r="DJ34" s="27">
        <f t="shared" si="1"/>
        <v>5.1020408163265307E-2</v>
      </c>
      <c r="DK34" s="137">
        <f t="shared" si="156"/>
        <v>-0.2999999999999996</v>
      </c>
      <c r="DL34" s="27">
        <f t="shared" si="2"/>
        <v>0.15792248184609708</v>
      </c>
      <c r="DM34" s="27">
        <f t="shared" si="3"/>
        <v>0.15260039499670836</v>
      </c>
      <c r="DN34" s="137">
        <f t="shared" si="49"/>
        <v>0.50000000000000044</v>
      </c>
      <c r="DO34" s="27">
        <f t="shared" si="4"/>
        <v>8.753410034396869E-2</v>
      </c>
      <c r="DP34" s="27">
        <f t="shared" si="5"/>
        <v>8.7373271889400916E-2</v>
      </c>
      <c r="DQ34" s="137">
        <f t="shared" si="50"/>
        <v>0.10000000000000009</v>
      </c>
      <c r="DR34" s="27">
        <f t="shared" si="6"/>
        <v>0.70634826500085668</v>
      </c>
      <c r="DS34" s="27">
        <f t="shared" si="7"/>
        <v>0.70900592495062542</v>
      </c>
      <c r="DT34" s="137">
        <f t="shared" si="51"/>
        <v>-0.30000000000000027</v>
      </c>
      <c r="DU34" s="27">
        <f t="shared" si="8"/>
        <v>4.5758889852558542E-2</v>
      </c>
      <c r="DV34" s="27">
        <f t="shared" si="52"/>
        <v>4.9833771387791333E-2</v>
      </c>
      <c r="DW34" s="137">
        <f t="shared" si="53"/>
        <v>-0.40000000000000036</v>
      </c>
      <c r="DX34" s="27">
        <f t="shared" si="54"/>
        <v>0.1553686036426713</v>
      </c>
      <c r="DY34" s="27">
        <f t="shared" si="55"/>
        <v>0.15197298567474893</v>
      </c>
      <c r="DZ34" s="137">
        <f t="shared" si="56"/>
        <v>0.30000000000000027</v>
      </c>
      <c r="EA34" s="27">
        <f t="shared" si="57"/>
        <v>8.6227233304423237E-2</v>
      </c>
      <c r="EB34" s="27">
        <f t="shared" si="58"/>
        <v>8.7465840455344557E-2</v>
      </c>
      <c r="EC34" s="137">
        <f t="shared" si="59"/>
        <v>-0.10000000000000009</v>
      </c>
      <c r="ED34" s="27">
        <f t="shared" si="60"/>
        <v>0.71264527320034687</v>
      </c>
      <c r="EE34" s="27">
        <f t="shared" si="61"/>
        <v>0.71072740248211519</v>
      </c>
      <c r="EF34" s="137">
        <f t="shared" si="62"/>
        <v>0.20000000000000018</v>
      </c>
      <c r="EG34" s="27">
        <f t="shared" si="63"/>
        <v>6.5315514647313916E-2</v>
      </c>
      <c r="EH34" s="27">
        <f t="shared" si="64"/>
        <v>6.5879145842798734E-2</v>
      </c>
      <c r="EI34" s="137">
        <f t="shared" si="65"/>
        <v>-0.10000000000000009</v>
      </c>
      <c r="EJ34" s="27">
        <f t="shared" si="66"/>
        <v>0.18302504646428888</v>
      </c>
      <c r="EK34" s="27">
        <f t="shared" si="67"/>
        <v>0.17846433439345752</v>
      </c>
      <c r="EL34" s="137">
        <f t="shared" si="68"/>
        <v>0.50000000000000044</v>
      </c>
      <c r="EM34" s="27">
        <f t="shared" si="69"/>
        <v>9.9035312859545088E-2</v>
      </c>
      <c r="EN34" s="27">
        <f t="shared" si="70"/>
        <v>9.6047251249432072E-2</v>
      </c>
      <c r="EO34" s="137">
        <f t="shared" si="71"/>
        <v>0.30000000000000027</v>
      </c>
      <c r="EP34" s="27">
        <f t="shared" si="72"/>
        <v>0.65262412602885211</v>
      </c>
      <c r="EQ34" s="27">
        <f t="shared" si="73"/>
        <v>0.65960926851431168</v>
      </c>
      <c r="ER34" s="137">
        <f t="shared" si="74"/>
        <v>-0.70000000000000062</v>
      </c>
      <c r="ES34" s="27">
        <f t="shared" si="75"/>
        <v>4.7379382158972576E-2</v>
      </c>
      <c r="ET34" s="27">
        <f t="shared" si="76"/>
        <v>5.2215480786909359E-2</v>
      </c>
      <c r="EU34" s="137">
        <f t="shared" si="77"/>
        <v>-0.49999999999999978</v>
      </c>
      <c r="EV34" s="27">
        <f t="shared" si="78"/>
        <v>0.16261714682401943</v>
      </c>
      <c r="EW34" s="27">
        <f t="shared" si="79"/>
        <v>0.15811730097444382</v>
      </c>
      <c r="EX34" s="137">
        <f t="shared" si="80"/>
        <v>0.50000000000000044</v>
      </c>
      <c r="EY34" s="27">
        <f t="shared" si="81"/>
        <v>9.2155501561957648E-2</v>
      </c>
      <c r="EZ34" s="27">
        <f t="shared" si="82"/>
        <v>9.5421952564809703E-2</v>
      </c>
      <c r="FA34" s="137">
        <f t="shared" si="83"/>
        <v>-0.30000000000000027</v>
      </c>
      <c r="FB34" s="27">
        <f t="shared" si="84"/>
        <v>0.69784796945505034</v>
      </c>
      <c r="FC34" s="27">
        <f t="shared" si="85"/>
        <v>0.69424526567383715</v>
      </c>
      <c r="FD34" s="137">
        <f t="shared" si="86"/>
        <v>0.40000000000000036</v>
      </c>
      <c r="FF34" s="27">
        <f t="shared" si="87"/>
        <v>5.1816828543067038E-2</v>
      </c>
      <c r="FG34" s="27">
        <f t="shared" si="9"/>
        <v>5.246330782200663E-2</v>
      </c>
      <c r="FH34" s="137">
        <f t="shared" si="88"/>
        <v>0</v>
      </c>
      <c r="FI34" s="27">
        <f t="shared" si="10"/>
        <v>0.17821801640108959</v>
      </c>
      <c r="FJ34" s="27">
        <f t="shared" si="11"/>
        <v>0.16981717092085957</v>
      </c>
      <c r="FK34" s="137">
        <f t="shared" si="89"/>
        <v>0.79999999999999793</v>
      </c>
      <c r="FL34" s="27">
        <f t="shared" si="12"/>
        <v>6.998019984622561E-2</v>
      </c>
      <c r="FM34" s="27">
        <f t="shared" si="13"/>
        <v>7.0421823311744888E-2</v>
      </c>
      <c r="FN34" s="137">
        <f t="shared" si="90"/>
        <v>0</v>
      </c>
      <c r="FO34" s="27">
        <f t="shared" si="14"/>
        <v>0.69998495520961779</v>
      </c>
      <c r="FP34" s="27">
        <f t="shared" si="91"/>
        <v>0.70729769794538888</v>
      </c>
      <c r="FQ34" s="137">
        <f t="shared" si="92"/>
        <v>-0.70000000000000062</v>
      </c>
      <c r="FR34" s="27">
        <f t="shared" si="93"/>
        <v>4.8260962208565801E-2</v>
      </c>
      <c r="FS34" s="27">
        <f t="shared" si="94"/>
        <v>4.9503759206355462E-2</v>
      </c>
      <c r="FT34" s="137">
        <f t="shared" si="95"/>
        <v>-0.20000000000000018</v>
      </c>
      <c r="FU34" s="27">
        <f t="shared" si="96"/>
        <v>0.1712068897890299</v>
      </c>
      <c r="FV34" s="27">
        <f t="shared" si="97"/>
        <v>0.16607589114113555</v>
      </c>
      <c r="FW34" s="137">
        <f t="shared" si="98"/>
        <v>0.50000000000000044</v>
      </c>
      <c r="FX34" s="27">
        <f t="shared" si="99"/>
        <v>6.934419156395201E-2</v>
      </c>
      <c r="FY34" s="27">
        <f t="shared" si="100"/>
        <v>7.0594924618888555E-2</v>
      </c>
      <c r="FZ34" s="137">
        <f t="shared" si="101"/>
        <v>-0.19999999999999879</v>
      </c>
      <c r="GA34" s="27">
        <f t="shared" si="102"/>
        <v>0.71118795643845234</v>
      </c>
      <c r="GB34" s="27">
        <f t="shared" si="103"/>
        <v>0.71382542503362045</v>
      </c>
      <c r="GC34" s="137">
        <f t="shared" si="104"/>
        <v>-0.30000000000000027</v>
      </c>
      <c r="GD34" s="27">
        <f t="shared" si="105"/>
        <v>6.8259236787735308E-2</v>
      </c>
      <c r="GE34" s="27">
        <f t="shared" si="106"/>
        <v>7.1407282300928909E-2</v>
      </c>
      <c r="GF34" s="137">
        <f t="shared" si="107"/>
        <v>-0.29999999999999888</v>
      </c>
      <c r="GG34" s="27">
        <f t="shared" si="108"/>
        <v>0.21640870679023361</v>
      </c>
      <c r="GH34" s="27">
        <f t="shared" si="109"/>
        <v>0.21158909145099597</v>
      </c>
      <c r="GI34" s="137">
        <f t="shared" si="110"/>
        <v>0.40000000000000036</v>
      </c>
      <c r="GJ34" s="27">
        <f t="shared" si="111"/>
        <v>7.4738966812202837E-2</v>
      </c>
      <c r="GK34" s="27">
        <f t="shared" si="112"/>
        <v>7.841968440050999E-2</v>
      </c>
      <c r="GL34" s="137">
        <f t="shared" si="113"/>
        <v>-0.30000000000000027</v>
      </c>
      <c r="GM34" s="27">
        <f t="shared" si="114"/>
        <v>0.6405930896098283</v>
      </c>
      <c r="GN34" s="27">
        <f t="shared" si="115"/>
        <v>0.63858394184756506</v>
      </c>
      <c r="GO34" s="137">
        <f t="shared" si="116"/>
        <v>0.20000000000000018</v>
      </c>
      <c r="GP34" s="27">
        <f t="shared" si="117"/>
        <v>5.5485387843929736E-2</v>
      </c>
      <c r="GQ34" s="27">
        <f t="shared" si="118"/>
        <v>5.8989431490645373E-2</v>
      </c>
      <c r="GR34" s="137">
        <f t="shared" si="119"/>
        <v>-0.39999999999999969</v>
      </c>
      <c r="GS34" s="27">
        <f t="shared" si="120"/>
        <v>0.18613011036841287</v>
      </c>
      <c r="GT34" s="27">
        <f t="shared" si="121"/>
        <v>0.18026385115241175</v>
      </c>
      <c r="GU34" s="137">
        <f t="shared" si="122"/>
        <v>0.60000000000000053</v>
      </c>
      <c r="GV34" s="27">
        <f t="shared" si="123"/>
        <v>7.7287035597699366E-2</v>
      </c>
      <c r="GW34" s="27">
        <f t="shared" si="124"/>
        <v>7.9888839530150732E-2</v>
      </c>
      <c r="GX34" s="137">
        <f t="shared" si="125"/>
        <v>-0.30000000000000027</v>
      </c>
      <c r="GY34" s="27">
        <f t="shared" si="126"/>
        <v>0.68109746618995803</v>
      </c>
      <c r="GZ34" s="27">
        <f t="shared" si="127"/>
        <v>0.68085787782679219</v>
      </c>
      <c r="HA34" s="137">
        <f t="shared" si="128"/>
        <v>0</v>
      </c>
      <c r="HB34" s="108">
        <v>0</v>
      </c>
    </row>
    <row r="35" spans="2:210" ht="14.25" customHeight="1">
      <c r="B35" s="283"/>
      <c r="C35" s="296"/>
      <c r="D35" s="103" t="s">
        <v>200</v>
      </c>
      <c r="E35" s="204">
        <v>0</v>
      </c>
      <c r="F35" s="205">
        <v>0</v>
      </c>
      <c r="G35" s="207" t="str">
        <f>IFERROR(F35/E35,"-")</f>
        <v>-</v>
      </c>
      <c r="H35" s="206">
        <v>0</v>
      </c>
      <c r="I35" s="207" t="str">
        <f>IFERROR(H35/E35,"-")</f>
        <v>-</v>
      </c>
      <c r="J35" s="206">
        <v>0</v>
      </c>
      <c r="K35" s="207" t="str">
        <f>IFERROR(J35/E35,"-")</f>
        <v>-</v>
      </c>
      <c r="L35" s="204">
        <v>2</v>
      </c>
      <c r="M35" s="205">
        <v>0</v>
      </c>
      <c r="N35" s="207">
        <f>IFERROR(M35/L35,"-")</f>
        <v>0</v>
      </c>
      <c r="O35" s="206">
        <v>0</v>
      </c>
      <c r="P35" s="207">
        <f>IFERROR(O35/L35,"-")</f>
        <v>0</v>
      </c>
      <c r="Q35" s="206">
        <v>0</v>
      </c>
      <c r="R35" s="207">
        <f>IFERROR(Q35/L35,"-")</f>
        <v>0</v>
      </c>
      <c r="S35" s="204">
        <v>34</v>
      </c>
      <c r="T35" s="205">
        <v>1</v>
      </c>
      <c r="U35" s="207">
        <f>IFERROR(T35/S35,"-")</f>
        <v>2.9411764705882353E-2</v>
      </c>
      <c r="V35" s="206">
        <v>0</v>
      </c>
      <c r="W35" s="207">
        <f>IFERROR(V35/S35,"-")</f>
        <v>0</v>
      </c>
      <c r="X35" s="206">
        <v>3</v>
      </c>
      <c r="Y35" s="207">
        <f>IFERROR(X35/S35,"-")</f>
        <v>8.8235294117647065E-2</v>
      </c>
      <c r="Z35" s="204">
        <v>46</v>
      </c>
      <c r="AA35" s="205">
        <v>0</v>
      </c>
      <c r="AB35" s="207">
        <f>IFERROR(AA35/Z35,"-")</f>
        <v>0</v>
      </c>
      <c r="AC35" s="206">
        <v>1</v>
      </c>
      <c r="AD35" s="207">
        <f>IFERROR(AC35/Z35,"-")</f>
        <v>2.1739130434782608E-2</v>
      </c>
      <c r="AE35" s="206">
        <v>3</v>
      </c>
      <c r="AF35" s="207">
        <f>IFERROR(AE35/Z35,"-")</f>
        <v>6.5217391304347824E-2</v>
      </c>
      <c r="AG35" s="204">
        <v>68</v>
      </c>
      <c r="AH35" s="205">
        <v>1</v>
      </c>
      <c r="AI35" s="207">
        <f>IFERROR(AH35/AG35,"-")</f>
        <v>1.4705882352941176E-2</v>
      </c>
      <c r="AJ35" s="206">
        <v>0</v>
      </c>
      <c r="AK35" s="207">
        <f>IFERROR(AJ35/AG35,"-")</f>
        <v>0</v>
      </c>
      <c r="AL35" s="206">
        <v>0</v>
      </c>
      <c r="AM35" s="207">
        <f>IFERROR(AL35/AG35,"-")</f>
        <v>0</v>
      </c>
      <c r="AN35" s="204">
        <v>67</v>
      </c>
      <c r="AO35" s="205">
        <v>0</v>
      </c>
      <c r="AP35" s="207">
        <f>IFERROR(AO35/AN35,"-")</f>
        <v>0</v>
      </c>
      <c r="AQ35" s="206">
        <v>0</v>
      </c>
      <c r="AR35" s="207">
        <f>IFERROR(AQ35/AN35,"-")</f>
        <v>0</v>
      </c>
      <c r="AS35" s="206">
        <v>1</v>
      </c>
      <c r="AT35" s="207">
        <f>IFERROR(AS35/AN35,"-")</f>
        <v>1.4925373134328358E-2</v>
      </c>
      <c r="AU35" s="204">
        <v>42</v>
      </c>
      <c r="AV35" s="205">
        <v>0</v>
      </c>
      <c r="AW35" s="207">
        <f>IFERROR(AV35/AU35,"-")</f>
        <v>0</v>
      </c>
      <c r="AX35" s="206">
        <v>1</v>
      </c>
      <c r="AY35" s="207">
        <f>IFERROR(AX35/AU35,"-")</f>
        <v>2.3809523809523808E-2</v>
      </c>
      <c r="AZ35" s="206">
        <v>0</v>
      </c>
      <c r="BA35" s="207">
        <f>IFERROR(AZ35/AU35,"-")</f>
        <v>0</v>
      </c>
      <c r="BB35" s="204">
        <f t="shared" si="15"/>
        <v>259</v>
      </c>
      <c r="BC35" s="208">
        <f t="shared" si="16"/>
        <v>2</v>
      </c>
      <c r="BD35" s="207">
        <f>IFERROR(BC35/BB35,"-")</f>
        <v>7.7220077220077222E-3</v>
      </c>
      <c r="BE35" s="208">
        <f t="shared" si="17"/>
        <v>2</v>
      </c>
      <c r="BF35" s="207">
        <f>IFERROR(BE35/BB35,"-")</f>
        <v>7.7220077220077222E-3</v>
      </c>
      <c r="BG35" s="208">
        <f t="shared" si="18"/>
        <v>7</v>
      </c>
      <c r="BH35" s="207">
        <f>IFERROR(BG35/BB35,"-")</f>
        <v>2.7027027027027029E-2</v>
      </c>
      <c r="BJ35" s="283"/>
      <c r="BK35" s="296"/>
      <c r="BL35" s="4" t="s">
        <v>199</v>
      </c>
      <c r="BM35" s="28">
        <v>517</v>
      </c>
      <c r="BN35" s="28">
        <v>1</v>
      </c>
      <c r="BO35" s="63">
        <v>1.9342359767891683E-3</v>
      </c>
      <c r="BP35" s="28">
        <v>3</v>
      </c>
      <c r="BQ35" s="63">
        <v>5.8027079303675051E-3</v>
      </c>
      <c r="BR35" s="28">
        <v>6</v>
      </c>
      <c r="BS35" s="63">
        <v>1.160541586073501E-2</v>
      </c>
      <c r="BU35" s="132"/>
      <c r="BV35" s="4" t="s">
        <v>199</v>
      </c>
      <c r="BW35" s="27">
        <f t="shared" si="19"/>
        <v>0.9575289575289575</v>
      </c>
      <c r="BX35" s="27">
        <f t="shared" si="157"/>
        <v>0.98065764023210833</v>
      </c>
      <c r="BY35" s="105">
        <v>29</v>
      </c>
      <c r="BZ35" s="56" t="s">
        <v>33</v>
      </c>
      <c r="CA35" s="27">
        <f t="shared" si="153"/>
        <v>2.6616217626720597E-2</v>
      </c>
      <c r="CB35" s="27">
        <f t="shared" si="20"/>
        <v>3.0397912589693411E-2</v>
      </c>
      <c r="CC35" s="27">
        <f t="shared" si="21"/>
        <v>0.18853154152260421</v>
      </c>
      <c r="CD35" s="27">
        <f t="shared" si="22"/>
        <v>0.18643183300717547</v>
      </c>
      <c r="CE35" s="27">
        <f t="shared" si="23"/>
        <v>3.8554374062234976E-2</v>
      </c>
      <c r="CF35" s="27">
        <f t="shared" si="24"/>
        <v>3.7964774951076322E-2</v>
      </c>
      <c r="CG35" s="27">
        <f t="shared" si="154"/>
        <v>0.74629786678844023</v>
      </c>
      <c r="CH35" s="27">
        <f t="shared" si="25"/>
        <v>0.74520547945205484</v>
      </c>
      <c r="CI35" s="27">
        <f t="shared" si="155"/>
        <v>2.4940399779937648E-2</v>
      </c>
      <c r="CJ35" s="27">
        <f t="shared" si="26"/>
        <v>2.9574350469872859E-2</v>
      </c>
      <c r="CK35" s="27">
        <f t="shared" si="27"/>
        <v>0.18595268659453512</v>
      </c>
      <c r="CL35" s="27">
        <f t="shared" si="28"/>
        <v>0.18638290031324858</v>
      </c>
      <c r="CM35" s="27">
        <f t="shared" si="29"/>
        <v>3.6218595268659455E-2</v>
      </c>
      <c r="CN35" s="27">
        <f t="shared" si="30"/>
        <v>3.8879675695596097E-2</v>
      </c>
      <c r="CO35" s="27">
        <f t="shared" si="31"/>
        <v>0.75288831835686776</v>
      </c>
      <c r="CP35" s="27">
        <f t="shared" si="32"/>
        <v>0.74516307352128253</v>
      </c>
      <c r="CQ35" s="27">
        <f t="shared" si="33"/>
        <v>3.2917865132630231E-2</v>
      </c>
      <c r="CR35" s="27">
        <f t="shared" si="34"/>
        <v>3.5762032085561495E-2</v>
      </c>
      <c r="CS35" s="27">
        <f t="shared" si="35"/>
        <v>0.21412591882390541</v>
      </c>
      <c r="CT35" s="27">
        <f t="shared" si="36"/>
        <v>0.21758021390374332</v>
      </c>
      <c r="CU35" s="27">
        <f t="shared" si="37"/>
        <v>4.4103547459252157E-2</v>
      </c>
      <c r="CV35" s="27">
        <f t="shared" si="38"/>
        <v>3.9772727272727272E-2</v>
      </c>
      <c r="CW35" s="27">
        <f t="shared" si="39"/>
        <v>0.70885266858421225</v>
      </c>
      <c r="CX35" s="27">
        <f t="shared" si="40"/>
        <v>0.70688502673796794</v>
      </c>
      <c r="CY35" s="27">
        <f t="shared" si="41"/>
        <v>3.3673469387755103E-2</v>
      </c>
      <c r="CZ35" s="27">
        <f t="shared" si="42"/>
        <v>4.0261153427638738E-2</v>
      </c>
      <c r="DA35" s="27">
        <f t="shared" si="43"/>
        <v>0.19183673469387755</v>
      </c>
      <c r="DB35" s="27">
        <f t="shared" si="44"/>
        <v>0.19260065288356909</v>
      </c>
      <c r="DC35" s="27">
        <f t="shared" si="45"/>
        <v>5.4081632653061228E-2</v>
      </c>
      <c r="DD35" s="27">
        <f t="shared" si="46"/>
        <v>4.2437431991294884E-2</v>
      </c>
      <c r="DE35" s="27">
        <f t="shared" si="47"/>
        <v>0.7204081632653061</v>
      </c>
      <c r="DF35" s="27">
        <f t="shared" si="48"/>
        <v>0.72470076169749731</v>
      </c>
      <c r="DH35" s="56" t="s">
        <v>44</v>
      </c>
      <c r="DI35" s="27">
        <f t="shared" si="0"/>
        <v>3.6977813312012789E-2</v>
      </c>
      <c r="DJ35" s="27">
        <f t="shared" si="1"/>
        <v>3.9381013788314649E-2</v>
      </c>
      <c r="DK35" s="137">
        <f t="shared" si="156"/>
        <v>-0.20000000000000018</v>
      </c>
      <c r="DL35" s="27">
        <f t="shared" si="2"/>
        <v>0.17039776134319409</v>
      </c>
      <c r="DM35" s="27">
        <f t="shared" si="3"/>
        <v>0.16754290248983236</v>
      </c>
      <c r="DN35" s="137">
        <f t="shared" si="49"/>
        <v>0.20000000000000018</v>
      </c>
      <c r="DO35" s="27">
        <f t="shared" si="4"/>
        <v>5.2568458924645213E-2</v>
      </c>
      <c r="DP35" s="27">
        <f t="shared" si="5"/>
        <v>5.3566114472770557E-2</v>
      </c>
      <c r="DQ35" s="137">
        <f t="shared" si="50"/>
        <v>-0.10000000000000009</v>
      </c>
      <c r="DR35" s="27">
        <f t="shared" si="6"/>
        <v>0.74005596642014793</v>
      </c>
      <c r="DS35" s="27">
        <f t="shared" si="7"/>
        <v>0.73950996924908241</v>
      </c>
      <c r="DT35" s="137">
        <f t="shared" si="51"/>
        <v>0</v>
      </c>
      <c r="DU35" s="27">
        <f t="shared" si="8"/>
        <v>3.4253092293054233E-2</v>
      </c>
      <c r="DV35" s="27">
        <f t="shared" si="52"/>
        <v>3.4023668639053255E-2</v>
      </c>
      <c r="DW35" s="137">
        <f t="shared" si="53"/>
        <v>0</v>
      </c>
      <c r="DX35" s="27">
        <f t="shared" si="54"/>
        <v>0.15318744053282587</v>
      </c>
      <c r="DY35" s="27">
        <f t="shared" si="55"/>
        <v>0.15250134480903713</v>
      </c>
      <c r="DZ35" s="137">
        <f t="shared" si="56"/>
        <v>0</v>
      </c>
      <c r="EA35" s="27">
        <f t="shared" si="57"/>
        <v>5.3282588011417699E-2</v>
      </c>
      <c r="EB35" s="27">
        <f t="shared" si="58"/>
        <v>5.5137170521785905E-2</v>
      </c>
      <c r="EC35" s="137">
        <f t="shared" si="59"/>
        <v>-0.20000000000000018</v>
      </c>
      <c r="ED35" s="27">
        <f t="shared" si="60"/>
        <v>0.75927687916270215</v>
      </c>
      <c r="EE35" s="27">
        <f t="shared" si="61"/>
        <v>0.75833781603012373</v>
      </c>
      <c r="EF35" s="137">
        <f t="shared" si="62"/>
        <v>0.10000000000000009</v>
      </c>
      <c r="EG35" s="27">
        <f t="shared" si="63"/>
        <v>4.7520661157024795E-2</v>
      </c>
      <c r="EH35" s="27">
        <f t="shared" si="64"/>
        <v>6.2903225806451607E-2</v>
      </c>
      <c r="EI35" s="137">
        <f t="shared" si="65"/>
        <v>-1.5</v>
      </c>
      <c r="EJ35" s="27">
        <f t="shared" si="66"/>
        <v>0.22933884297520662</v>
      </c>
      <c r="EK35" s="27">
        <f t="shared" si="67"/>
        <v>0.23763440860215054</v>
      </c>
      <c r="EL35" s="137">
        <f t="shared" si="68"/>
        <v>-0.89999999999999802</v>
      </c>
      <c r="EM35" s="27">
        <f t="shared" si="69"/>
        <v>4.7520661157024795E-2</v>
      </c>
      <c r="EN35" s="27">
        <f t="shared" si="70"/>
        <v>5.3763440860215055E-2</v>
      </c>
      <c r="EO35" s="137">
        <f t="shared" si="71"/>
        <v>-0.59999999999999987</v>
      </c>
      <c r="EP35" s="27">
        <f t="shared" si="72"/>
        <v>0.67561983471074383</v>
      </c>
      <c r="EQ35" s="27">
        <f t="shared" si="73"/>
        <v>0.64569892473118284</v>
      </c>
      <c r="ER35" s="137">
        <f t="shared" si="74"/>
        <v>3.0000000000000027</v>
      </c>
      <c r="ES35" s="27">
        <f t="shared" si="75"/>
        <v>4.6846846846846847E-2</v>
      </c>
      <c r="ET35" s="27">
        <f t="shared" si="76"/>
        <v>5.4989816700610997E-2</v>
      </c>
      <c r="EU35" s="137">
        <f t="shared" si="77"/>
        <v>-0.8</v>
      </c>
      <c r="EV35" s="27">
        <f t="shared" si="78"/>
        <v>0.23243243243243245</v>
      </c>
      <c r="EW35" s="27">
        <f t="shared" si="79"/>
        <v>0.22606924643584522</v>
      </c>
      <c r="EX35" s="137">
        <f t="shared" si="80"/>
        <v>0.60000000000000053</v>
      </c>
      <c r="EY35" s="27">
        <f t="shared" si="81"/>
        <v>7.3873873873873869E-2</v>
      </c>
      <c r="EZ35" s="27">
        <f t="shared" si="82"/>
        <v>5.9063136456211814E-2</v>
      </c>
      <c r="FA35" s="137">
        <f t="shared" si="83"/>
        <v>1.5</v>
      </c>
      <c r="FB35" s="27">
        <f t="shared" si="84"/>
        <v>0.6468468468468469</v>
      </c>
      <c r="FC35" s="27">
        <f t="shared" si="85"/>
        <v>0.65987780040733202</v>
      </c>
      <c r="FD35" s="137">
        <f t="shared" si="86"/>
        <v>-1.3000000000000012</v>
      </c>
      <c r="FF35" s="27">
        <f t="shared" si="87"/>
        <v>5.1816828543067038E-2</v>
      </c>
      <c r="FG35" s="27">
        <f t="shared" si="9"/>
        <v>5.246330782200663E-2</v>
      </c>
      <c r="FH35" s="137">
        <f t="shared" si="88"/>
        <v>0</v>
      </c>
      <c r="FI35" s="27">
        <f t="shared" si="10"/>
        <v>0.17821801640108959</v>
      </c>
      <c r="FJ35" s="27">
        <f t="shared" si="11"/>
        <v>0.16981717092085957</v>
      </c>
      <c r="FK35" s="137">
        <f t="shared" si="89"/>
        <v>0.79999999999999793</v>
      </c>
      <c r="FL35" s="27">
        <f t="shared" si="12"/>
        <v>6.998019984622561E-2</v>
      </c>
      <c r="FM35" s="27">
        <f t="shared" si="13"/>
        <v>7.0421823311744888E-2</v>
      </c>
      <c r="FN35" s="137">
        <f t="shared" si="90"/>
        <v>0</v>
      </c>
      <c r="FO35" s="27">
        <f t="shared" si="14"/>
        <v>0.69998495520961779</v>
      </c>
      <c r="FP35" s="27">
        <f t="shared" si="91"/>
        <v>0.70729769794538888</v>
      </c>
      <c r="FQ35" s="137">
        <f t="shared" si="92"/>
        <v>-0.70000000000000062</v>
      </c>
      <c r="FR35" s="27">
        <f t="shared" si="93"/>
        <v>4.8260962208565801E-2</v>
      </c>
      <c r="FS35" s="27">
        <f t="shared" si="94"/>
        <v>4.9503759206355462E-2</v>
      </c>
      <c r="FT35" s="137">
        <f t="shared" si="95"/>
        <v>-0.20000000000000018</v>
      </c>
      <c r="FU35" s="27">
        <f t="shared" si="96"/>
        <v>0.1712068897890299</v>
      </c>
      <c r="FV35" s="27">
        <f t="shared" si="97"/>
        <v>0.16607589114113555</v>
      </c>
      <c r="FW35" s="137">
        <f t="shared" si="98"/>
        <v>0.50000000000000044</v>
      </c>
      <c r="FX35" s="27">
        <f t="shared" si="99"/>
        <v>6.934419156395201E-2</v>
      </c>
      <c r="FY35" s="27">
        <f t="shared" si="100"/>
        <v>7.0594924618888555E-2</v>
      </c>
      <c r="FZ35" s="137">
        <f t="shared" si="101"/>
        <v>-0.19999999999999879</v>
      </c>
      <c r="GA35" s="27">
        <f t="shared" si="102"/>
        <v>0.71118795643845234</v>
      </c>
      <c r="GB35" s="27">
        <f t="shared" si="103"/>
        <v>0.71382542503362045</v>
      </c>
      <c r="GC35" s="137">
        <f t="shared" si="104"/>
        <v>-0.30000000000000027</v>
      </c>
      <c r="GD35" s="27">
        <f t="shared" si="105"/>
        <v>6.8259236787735308E-2</v>
      </c>
      <c r="GE35" s="27">
        <f t="shared" si="106"/>
        <v>7.1407282300928909E-2</v>
      </c>
      <c r="GF35" s="137">
        <f t="shared" si="107"/>
        <v>-0.29999999999999888</v>
      </c>
      <c r="GG35" s="27">
        <f t="shared" si="108"/>
        <v>0.21640870679023361</v>
      </c>
      <c r="GH35" s="27">
        <f t="shared" si="109"/>
        <v>0.21158909145099597</v>
      </c>
      <c r="GI35" s="137">
        <f t="shared" si="110"/>
        <v>0.40000000000000036</v>
      </c>
      <c r="GJ35" s="27">
        <f t="shared" si="111"/>
        <v>7.4738966812202837E-2</v>
      </c>
      <c r="GK35" s="27">
        <f t="shared" si="112"/>
        <v>7.841968440050999E-2</v>
      </c>
      <c r="GL35" s="137">
        <f t="shared" si="113"/>
        <v>-0.30000000000000027</v>
      </c>
      <c r="GM35" s="27">
        <f t="shared" si="114"/>
        <v>0.6405930896098283</v>
      </c>
      <c r="GN35" s="27">
        <f t="shared" si="115"/>
        <v>0.63858394184756506</v>
      </c>
      <c r="GO35" s="137">
        <f t="shared" si="116"/>
        <v>0.20000000000000018</v>
      </c>
      <c r="GP35" s="27">
        <f t="shared" si="117"/>
        <v>5.5485387843929736E-2</v>
      </c>
      <c r="GQ35" s="27">
        <f t="shared" si="118"/>
        <v>5.8989431490645373E-2</v>
      </c>
      <c r="GR35" s="137">
        <f t="shared" si="119"/>
        <v>-0.39999999999999969</v>
      </c>
      <c r="GS35" s="27">
        <f t="shared" si="120"/>
        <v>0.18613011036841287</v>
      </c>
      <c r="GT35" s="27">
        <f t="shared" si="121"/>
        <v>0.18026385115241175</v>
      </c>
      <c r="GU35" s="137">
        <f t="shared" si="122"/>
        <v>0.60000000000000053</v>
      </c>
      <c r="GV35" s="27">
        <f t="shared" si="123"/>
        <v>7.7287035597699366E-2</v>
      </c>
      <c r="GW35" s="27">
        <f t="shared" si="124"/>
        <v>7.9888839530150732E-2</v>
      </c>
      <c r="GX35" s="137">
        <f t="shared" si="125"/>
        <v>-0.30000000000000027</v>
      </c>
      <c r="GY35" s="27">
        <f t="shared" si="126"/>
        <v>0.68109746618995803</v>
      </c>
      <c r="GZ35" s="27">
        <f t="shared" si="127"/>
        <v>0.68085787782679219</v>
      </c>
      <c r="HA35" s="137">
        <f t="shared" si="128"/>
        <v>0</v>
      </c>
      <c r="HB35" s="108">
        <v>0</v>
      </c>
    </row>
    <row r="36" spans="2:210" ht="14.25" customHeight="1">
      <c r="B36" s="284"/>
      <c r="C36" s="297"/>
      <c r="D36" s="104" t="s">
        <v>67</v>
      </c>
      <c r="E36" s="218">
        <v>13</v>
      </c>
      <c r="F36" s="219">
        <v>1</v>
      </c>
      <c r="G36" s="180">
        <f t="shared" si="129"/>
        <v>7.6923076923076927E-2</v>
      </c>
      <c r="H36" s="220">
        <v>0</v>
      </c>
      <c r="I36" s="180">
        <f t="shared" si="130"/>
        <v>0</v>
      </c>
      <c r="J36" s="220">
        <v>1</v>
      </c>
      <c r="K36" s="180">
        <f t="shared" si="131"/>
        <v>7.6923076923076927E-2</v>
      </c>
      <c r="L36" s="218">
        <v>53</v>
      </c>
      <c r="M36" s="219">
        <v>4</v>
      </c>
      <c r="N36" s="180">
        <f t="shared" si="132"/>
        <v>7.5471698113207544E-2</v>
      </c>
      <c r="O36" s="220">
        <v>3</v>
      </c>
      <c r="P36" s="180">
        <f t="shared" si="133"/>
        <v>5.6603773584905662E-2</v>
      </c>
      <c r="Q36" s="220">
        <v>1</v>
      </c>
      <c r="R36" s="180">
        <f t="shared" si="134"/>
        <v>1.8867924528301886E-2</v>
      </c>
      <c r="S36" s="218">
        <v>4262</v>
      </c>
      <c r="T36" s="219">
        <v>228</v>
      </c>
      <c r="U36" s="180">
        <f t="shared" si="135"/>
        <v>5.3496011262318163E-2</v>
      </c>
      <c r="V36" s="220">
        <v>481</v>
      </c>
      <c r="W36" s="180">
        <f t="shared" si="136"/>
        <v>0.11285781323322384</v>
      </c>
      <c r="X36" s="220">
        <v>555</v>
      </c>
      <c r="Y36" s="180">
        <f t="shared" si="137"/>
        <v>0.1302205537306429</v>
      </c>
      <c r="Z36" s="218">
        <v>3432</v>
      </c>
      <c r="AA36" s="219">
        <v>116</v>
      </c>
      <c r="AB36" s="180">
        <f t="shared" si="138"/>
        <v>3.37995337995338E-2</v>
      </c>
      <c r="AC36" s="220">
        <v>289</v>
      </c>
      <c r="AD36" s="180">
        <f t="shared" si="139"/>
        <v>8.4207459207459201E-2</v>
      </c>
      <c r="AE36" s="220">
        <v>551</v>
      </c>
      <c r="AF36" s="180">
        <f t="shared" si="140"/>
        <v>0.16054778554778554</v>
      </c>
      <c r="AG36" s="218">
        <v>2256</v>
      </c>
      <c r="AH36" s="219">
        <v>58</v>
      </c>
      <c r="AI36" s="180">
        <f t="shared" si="141"/>
        <v>2.5709219858156027E-2</v>
      </c>
      <c r="AJ36" s="220">
        <v>125</v>
      </c>
      <c r="AK36" s="180">
        <f t="shared" si="142"/>
        <v>5.5407801418439713E-2</v>
      </c>
      <c r="AL36" s="220">
        <v>302</v>
      </c>
      <c r="AM36" s="180">
        <f t="shared" si="143"/>
        <v>0.13386524822695037</v>
      </c>
      <c r="AN36" s="218">
        <v>1092</v>
      </c>
      <c r="AO36" s="219">
        <v>16</v>
      </c>
      <c r="AP36" s="180">
        <f t="shared" si="144"/>
        <v>1.4652014652014652E-2</v>
      </c>
      <c r="AQ36" s="220">
        <v>39</v>
      </c>
      <c r="AR36" s="180">
        <f t="shared" si="145"/>
        <v>3.5714285714285712E-2</v>
      </c>
      <c r="AS36" s="220">
        <v>84</v>
      </c>
      <c r="AT36" s="180">
        <f t="shared" si="146"/>
        <v>7.6923076923076927E-2</v>
      </c>
      <c r="AU36" s="218">
        <v>297</v>
      </c>
      <c r="AV36" s="219">
        <v>1</v>
      </c>
      <c r="AW36" s="180">
        <f t="shared" si="147"/>
        <v>3.3670033670033669E-3</v>
      </c>
      <c r="AX36" s="220">
        <v>15</v>
      </c>
      <c r="AY36" s="180">
        <f t="shared" si="148"/>
        <v>5.0505050505050504E-2</v>
      </c>
      <c r="AZ36" s="220">
        <v>16</v>
      </c>
      <c r="BA36" s="180">
        <f t="shared" si="149"/>
        <v>5.387205387205387E-2</v>
      </c>
      <c r="BB36" s="218">
        <f t="shared" si="15"/>
        <v>11405</v>
      </c>
      <c r="BC36" s="182">
        <f t="shared" si="16"/>
        <v>424</v>
      </c>
      <c r="BD36" s="180">
        <f t="shared" si="150"/>
        <v>3.7176676896098201E-2</v>
      </c>
      <c r="BE36" s="182">
        <f t="shared" si="17"/>
        <v>952</v>
      </c>
      <c r="BF36" s="180">
        <f t="shared" si="151"/>
        <v>8.347216133274879E-2</v>
      </c>
      <c r="BG36" s="182">
        <f t="shared" si="18"/>
        <v>1510</v>
      </c>
      <c r="BH36" s="180">
        <f t="shared" si="152"/>
        <v>0.13239807102148179</v>
      </c>
      <c r="BJ36" s="284"/>
      <c r="BK36" s="297"/>
      <c r="BL36" s="85" t="s">
        <v>67</v>
      </c>
      <c r="BM36" s="28">
        <v>11555</v>
      </c>
      <c r="BN36" s="28">
        <v>434</v>
      </c>
      <c r="BO36" s="63">
        <v>3.7559498052790997E-2</v>
      </c>
      <c r="BP36" s="28">
        <v>939</v>
      </c>
      <c r="BQ36" s="63">
        <v>8.126352228472522E-2</v>
      </c>
      <c r="BR36" s="28">
        <v>1571</v>
      </c>
      <c r="BS36" s="63">
        <v>0.1359584595413241</v>
      </c>
      <c r="BU36" s="133"/>
      <c r="BV36" s="85" t="s">
        <v>67</v>
      </c>
      <c r="BW36" s="27">
        <f t="shared" si="19"/>
        <v>0.7469530907496712</v>
      </c>
      <c r="BX36" s="27">
        <f t="shared" si="157"/>
        <v>0.74521852012115963</v>
      </c>
      <c r="BY36" s="105">
        <v>30</v>
      </c>
      <c r="BZ36" s="56" t="s">
        <v>34</v>
      </c>
      <c r="CA36" s="27">
        <f t="shared" si="153"/>
        <v>4.0356755691337343E-2</v>
      </c>
      <c r="CB36" s="27">
        <f t="shared" si="20"/>
        <v>3.9666175748649973E-2</v>
      </c>
      <c r="CC36" s="27">
        <f t="shared" si="21"/>
        <v>0.17793436483689762</v>
      </c>
      <c r="CD36" s="27">
        <f t="shared" si="22"/>
        <v>0.16975945017182131</v>
      </c>
      <c r="CE36" s="27">
        <f t="shared" si="23"/>
        <v>5.4794520547945202E-2</v>
      </c>
      <c r="CF36" s="27">
        <f t="shared" si="24"/>
        <v>5.2528227785959745E-2</v>
      </c>
      <c r="CG36" s="27">
        <f t="shared" si="154"/>
        <v>0.72691435892381984</v>
      </c>
      <c r="CH36" s="27">
        <f t="shared" si="25"/>
        <v>0.73804614629356902</v>
      </c>
      <c r="CI36" s="27">
        <f t="shared" si="155"/>
        <v>3.9110689351318374E-2</v>
      </c>
      <c r="CJ36" s="27">
        <f t="shared" si="26"/>
        <v>3.8189436087643379E-2</v>
      </c>
      <c r="CK36" s="27">
        <f t="shared" si="27"/>
        <v>0.1731851148918864</v>
      </c>
      <c r="CL36" s="27">
        <f t="shared" si="28"/>
        <v>0.17116560203310666</v>
      </c>
      <c r="CM36" s="27">
        <f t="shared" si="29"/>
        <v>5.4497390361282448E-2</v>
      </c>
      <c r="CN36" s="27">
        <f t="shared" si="30"/>
        <v>5.22013874579298E-2</v>
      </c>
      <c r="CO36" s="27">
        <f t="shared" si="31"/>
        <v>0.73320680539551275</v>
      </c>
      <c r="CP36" s="27">
        <f t="shared" si="32"/>
        <v>0.73844357442132014</v>
      </c>
      <c r="CQ36" s="27">
        <f t="shared" si="33"/>
        <v>4.7684297067689778E-2</v>
      </c>
      <c r="CR36" s="27">
        <f t="shared" si="34"/>
        <v>5.605058924978442E-2</v>
      </c>
      <c r="CS36" s="27">
        <f t="shared" si="35"/>
        <v>0.21211290764593038</v>
      </c>
      <c r="CT36" s="27">
        <f t="shared" si="36"/>
        <v>0.19430870939925265</v>
      </c>
      <c r="CU36" s="27">
        <f t="shared" si="37"/>
        <v>5.7275966018087147E-2</v>
      </c>
      <c r="CV36" s="27">
        <f t="shared" si="38"/>
        <v>6.2374245472837021E-2</v>
      </c>
      <c r="CW36" s="27">
        <f t="shared" si="39"/>
        <v>0.68292682926829273</v>
      </c>
      <c r="CX36" s="27">
        <f t="shared" si="40"/>
        <v>0.68726645587812585</v>
      </c>
      <c r="CY36" s="27">
        <f t="shared" si="41"/>
        <v>4.5423728813559321E-2</v>
      </c>
      <c r="CZ36" s="27">
        <f t="shared" si="42"/>
        <v>3.9693593314763229E-2</v>
      </c>
      <c r="DA36" s="27">
        <f t="shared" si="43"/>
        <v>0.18440677966101696</v>
      </c>
      <c r="DB36" s="27">
        <f t="shared" si="44"/>
        <v>0.19428969359331477</v>
      </c>
      <c r="DC36" s="27">
        <f t="shared" si="45"/>
        <v>6.3050847457627124E-2</v>
      </c>
      <c r="DD36" s="27">
        <f t="shared" si="46"/>
        <v>6.1977715877437327E-2</v>
      </c>
      <c r="DE36" s="27">
        <f t="shared" si="47"/>
        <v>0.70711864406779656</v>
      </c>
      <c r="DF36" s="27">
        <f t="shared" si="48"/>
        <v>0.70403899721448471</v>
      </c>
      <c r="DH36" s="56" t="s">
        <v>16</v>
      </c>
      <c r="DI36" s="27">
        <f t="shared" si="0"/>
        <v>5.3394181403308615E-2</v>
      </c>
      <c r="DJ36" s="27">
        <f t="shared" si="1"/>
        <v>5.7521113900935859E-2</v>
      </c>
      <c r="DK36" s="137">
        <f t="shared" si="156"/>
        <v>-0.50000000000000044</v>
      </c>
      <c r="DL36" s="27">
        <f t="shared" si="2"/>
        <v>0.17033656588705076</v>
      </c>
      <c r="DM36" s="27">
        <f t="shared" si="3"/>
        <v>0.16057977630677928</v>
      </c>
      <c r="DN36" s="137">
        <f t="shared" si="49"/>
        <v>0.9000000000000008</v>
      </c>
      <c r="DO36" s="27">
        <f t="shared" si="4"/>
        <v>7.0051340559041636E-2</v>
      </c>
      <c r="DP36" s="27">
        <f t="shared" si="5"/>
        <v>6.5281899109792291E-2</v>
      </c>
      <c r="DQ36" s="137">
        <f t="shared" si="50"/>
        <v>0.50000000000000044</v>
      </c>
      <c r="DR36" s="27">
        <f t="shared" si="6"/>
        <v>0.70621791215059893</v>
      </c>
      <c r="DS36" s="27">
        <f t="shared" si="7"/>
        <v>0.71661721068249262</v>
      </c>
      <c r="DT36" s="137">
        <f t="shared" si="51"/>
        <v>-1.100000000000001</v>
      </c>
      <c r="DU36" s="27">
        <f t="shared" si="8"/>
        <v>4.8560861874899504E-2</v>
      </c>
      <c r="DV36" s="27">
        <f t="shared" si="52"/>
        <v>5.3260167850225949E-2</v>
      </c>
      <c r="DW36" s="137">
        <f t="shared" si="53"/>
        <v>-0.39999999999999969</v>
      </c>
      <c r="DX36" s="27">
        <f t="shared" si="54"/>
        <v>0.1665862678887281</v>
      </c>
      <c r="DY36" s="27">
        <f t="shared" si="55"/>
        <v>0.1552614590058102</v>
      </c>
      <c r="DZ36" s="137">
        <f t="shared" si="56"/>
        <v>1.2000000000000011</v>
      </c>
      <c r="EA36" s="27">
        <f t="shared" si="57"/>
        <v>6.7534973468403287E-2</v>
      </c>
      <c r="EB36" s="27">
        <f t="shared" si="58"/>
        <v>6.0200129115558422E-2</v>
      </c>
      <c r="EC36" s="137">
        <f t="shared" si="59"/>
        <v>0.80000000000000071</v>
      </c>
      <c r="ED36" s="27">
        <f t="shared" si="60"/>
        <v>0.71731789676796909</v>
      </c>
      <c r="EE36" s="27">
        <f t="shared" si="61"/>
        <v>0.73127824402840547</v>
      </c>
      <c r="EF36" s="137">
        <f t="shared" si="62"/>
        <v>-1.4000000000000012</v>
      </c>
      <c r="EG36" s="27">
        <f t="shared" si="63"/>
        <v>7.5986078886310898E-2</v>
      </c>
      <c r="EH36" s="27">
        <f t="shared" si="64"/>
        <v>8.0265540132770069E-2</v>
      </c>
      <c r="EI36" s="137">
        <f t="shared" si="65"/>
        <v>-0.40000000000000036</v>
      </c>
      <c r="EJ36" s="27">
        <f t="shared" si="66"/>
        <v>0.19895591647331787</v>
      </c>
      <c r="EK36" s="27">
        <f t="shared" si="67"/>
        <v>0.19553409776704889</v>
      </c>
      <c r="EL36" s="137">
        <f t="shared" si="68"/>
        <v>0.30000000000000027</v>
      </c>
      <c r="EM36" s="27">
        <f t="shared" si="69"/>
        <v>8.2946635730858462E-2</v>
      </c>
      <c r="EN36" s="27">
        <f t="shared" si="70"/>
        <v>8.6904043452021726E-2</v>
      </c>
      <c r="EO36" s="137">
        <f t="shared" si="71"/>
        <v>-0.39999999999999897</v>
      </c>
      <c r="EP36" s="27">
        <f t="shared" si="72"/>
        <v>0.64211136890951281</v>
      </c>
      <c r="EQ36" s="27">
        <f t="shared" si="73"/>
        <v>0.63729631864815928</v>
      </c>
      <c r="ER36" s="137">
        <f t="shared" si="74"/>
        <v>0.50000000000000044</v>
      </c>
      <c r="ES36" s="27">
        <f t="shared" si="75"/>
        <v>5.1127819548872182E-2</v>
      </c>
      <c r="ET36" s="27">
        <f t="shared" si="76"/>
        <v>6.3862928348909651E-2</v>
      </c>
      <c r="EU36" s="137">
        <f t="shared" si="77"/>
        <v>-1.3000000000000005</v>
      </c>
      <c r="EV36" s="27">
        <f t="shared" si="78"/>
        <v>0.16541353383458646</v>
      </c>
      <c r="EW36" s="27">
        <f t="shared" si="79"/>
        <v>0.17912772585669781</v>
      </c>
      <c r="EX36" s="137">
        <f t="shared" si="80"/>
        <v>-1.3999999999999986</v>
      </c>
      <c r="EY36" s="27">
        <f t="shared" si="81"/>
        <v>7.5187969924812026E-2</v>
      </c>
      <c r="EZ36" s="27">
        <f t="shared" si="82"/>
        <v>8.0996884735202487E-2</v>
      </c>
      <c r="FA36" s="137">
        <f t="shared" si="83"/>
        <v>-0.60000000000000053</v>
      </c>
      <c r="FB36" s="27">
        <f t="shared" si="84"/>
        <v>0.70827067669172927</v>
      </c>
      <c r="FC36" s="27">
        <f t="shared" si="85"/>
        <v>0.67601246105919</v>
      </c>
      <c r="FD36" s="137">
        <f t="shared" si="86"/>
        <v>3.1999999999999917</v>
      </c>
      <c r="FF36" s="27">
        <f t="shared" si="87"/>
        <v>5.1816828543067038E-2</v>
      </c>
      <c r="FG36" s="27">
        <f t="shared" si="9"/>
        <v>5.246330782200663E-2</v>
      </c>
      <c r="FH36" s="137">
        <f t="shared" si="88"/>
        <v>0</v>
      </c>
      <c r="FI36" s="27">
        <f t="shared" si="10"/>
        <v>0.17821801640108959</v>
      </c>
      <c r="FJ36" s="27">
        <f t="shared" si="11"/>
        <v>0.16981717092085957</v>
      </c>
      <c r="FK36" s="137">
        <f t="shared" si="89"/>
        <v>0.79999999999999793</v>
      </c>
      <c r="FL36" s="27">
        <f t="shared" si="12"/>
        <v>6.998019984622561E-2</v>
      </c>
      <c r="FM36" s="27">
        <f t="shared" si="13"/>
        <v>7.0421823311744888E-2</v>
      </c>
      <c r="FN36" s="137">
        <f t="shared" si="90"/>
        <v>0</v>
      </c>
      <c r="FO36" s="27">
        <f t="shared" si="14"/>
        <v>0.69998495520961779</v>
      </c>
      <c r="FP36" s="27">
        <f t="shared" si="91"/>
        <v>0.70729769794538888</v>
      </c>
      <c r="FQ36" s="137">
        <f t="shared" si="92"/>
        <v>-0.70000000000000062</v>
      </c>
      <c r="FR36" s="27">
        <f t="shared" si="93"/>
        <v>4.8260962208565801E-2</v>
      </c>
      <c r="FS36" s="27">
        <f t="shared" si="94"/>
        <v>4.9503759206355462E-2</v>
      </c>
      <c r="FT36" s="137">
        <f t="shared" si="95"/>
        <v>-0.20000000000000018</v>
      </c>
      <c r="FU36" s="27">
        <f t="shared" si="96"/>
        <v>0.1712068897890299</v>
      </c>
      <c r="FV36" s="27">
        <f t="shared" si="97"/>
        <v>0.16607589114113555</v>
      </c>
      <c r="FW36" s="137">
        <f t="shared" si="98"/>
        <v>0.50000000000000044</v>
      </c>
      <c r="FX36" s="27">
        <f t="shared" si="99"/>
        <v>6.934419156395201E-2</v>
      </c>
      <c r="FY36" s="27">
        <f t="shared" si="100"/>
        <v>7.0594924618888555E-2</v>
      </c>
      <c r="FZ36" s="137">
        <f t="shared" si="101"/>
        <v>-0.19999999999999879</v>
      </c>
      <c r="GA36" s="27">
        <f t="shared" si="102"/>
        <v>0.71118795643845234</v>
      </c>
      <c r="GB36" s="27">
        <f t="shared" si="103"/>
        <v>0.71382542503362045</v>
      </c>
      <c r="GC36" s="137">
        <f t="shared" si="104"/>
        <v>-0.30000000000000027</v>
      </c>
      <c r="GD36" s="27">
        <f t="shared" si="105"/>
        <v>6.8259236787735308E-2</v>
      </c>
      <c r="GE36" s="27">
        <f t="shared" si="106"/>
        <v>7.1407282300928909E-2</v>
      </c>
      <c r="GF36" s="137">
        <f t="shared" si="107"/>
        <v>-0.29999999999999888</v>
      </c>
      <c r="GG36" s="27">
        <f t="shared" si="108"/>
        <v>0.21640870679023361</v>
      </c>
      <c r="GH36" s="27">
        <f t="shared" si="109"/>
        <v>0.21158909145099597</v>
      </c>
      <c r="GI36" s="137">
        <f t="shared" si="110"/>
        <v>0.40000000000000036</v>
      </c>
      <c r="GJ36" s="27">
        <f t="shared" si="111"/>
        <v>7.4738966812202837E-2</v>
      </c>
      <c r="GK36" s="27">
        <f t="shared" si="112"/>
        <v>7.841968440050999E-2</v>
      </c>
      <c r="GL36" s="137">
        <f t="shared" si="113"/>
        <v>-0.30000000000000027</v>
      </c>
      <c r="GM36" s="27">
        <f t="shared" si="114"/>
        <v>0.6405930896098283</v>
      </c>
      <c r="GN36" s="27">
        <f t="shared" si="115"/>
        <v>0.63858394184756506</v>
      </c>
      <c r="GO36" s="137">
        <f t="shared" si="116"/>
        <v>0.20000000000000018</v>
      </c>
      <c r="GP36" s="27">
        <f t="shared" si="117"/>
        <v>5.5485387843929736E-2</v>
      </c>
      <c r="GQ36" s="27">
        <f t="shared" si="118"/>
        <v>5.8989431490645373E-2</v>
      </c>
      <c r="GR36" s="137">
        <f t="shared" si="119"/>
        <v>-0.39999999999999969</v>
      </c>
      <c r="GS36" s="27">
        <f t="shared" si="120"/>
        <v>0.18613011036841287</v>
      </c>
      <c r="GT36" s="27">
        <f t="shared" si="121"/>
        <v>0.18026385115241175</v>
      </c>
      <c r="GU36" s="137">
        <f t="shared" si="122"/>
        <v>0.60000000000000053</v>
      </c>
      <c r="GV36" s="27">
        <f t="shared" si="123"/>
        <v>7.7287035597699366E-2</v>
      </c>
      <c r="GW36" s="27">
        <f t="shared" si="124"/>
        <v>7.9888839530150732E-2</v>
      </c>
      <c r="GX36" s="137">
        <f t="shared" si="125"/>
        <v>-0.30000000000000027</v>
      </c>
      <c r="GY36" s="27">
        <f t="shared" si="126"/>
        <v>0.68109746618995803</v>
      </c>
      <c r="GZ36" s="27">
        <f t="shared" si="127"/>
        <v>0.68085787782679219</v>
      </c>
      <c r="HA36" s="137">
        <f t="shared" si="128"/>
        <v>0</v>
      </c>
      <c r="HB36" s="108">
        <v>0</v>
      </c>
    </row>
    <row r="37" spans="2:210" ht="14.25" customHeight="1">
      <c r="B37" s="282">
        <v>7</v>
      </c>
      <c r="C37" s="295" t="s">
        <v>103</v>
      </c>
      <c r="D37" s="102" t="s">
        <v>138</v>
      </c>
      <c r="E37" s="201">
        <v>20</v>
      </c>
      <c r="F37" s="202">
        <v>1</v>
      </c>
      <c r="G37" s="174">
        <f t="shared" si="129"/>
        <v>0.05</v>
      </c>
      <c r="H37" s="203">
        <v>2</v>
      </c>
      <c r="I37" s="174">
        <f t="shared" si="130"/>
        <v>0.1</v>
      </c>
      <c r="J37" s="203">
        <v>0</v>
      </c>
      <c r="K37" s="174">
        <f t="shared" si="131"/>
        <v>0</v>
      </c>
      <c r="L37" s="201">
        <v>53</v>
      </c>
      <c r="M37" s="202">
        <v>2</v>
      </c>
      <c r="N37" s="174">
        <f t="shared" si="132"/>
        <v>3.7735849056603772E-2</v>
      </c>
      <c r="O37" s="203">
        <v>3</v>
      </c>
      <c r="P37" s="174">
        <f t="shared" si="133"/>
        <v>5.6603773584905662E-2</v>
      </c>
      <c r="Q37" s="203">
        <v>3</v>
      </c>
      <c r="R37" s="174">
        <f t="shared" si="134"/>
        <v>5.6603773584905662E-2</v>
      </c>
      <c r="S37" s="201">
        <v>3046</v>
      </c>
      <c r="T37" s="202">
        <v>149</v>
      </c>
      <c r="U37" s="174">
        <f t="shared" si="135"/>
        <v>4.8916611950098492E-2</v>
      </c>
      <c r="V37" s="203">
        <v>494</v>
      </c>
      <c r="W37" s="174">
        <f t="shared" si="136"/>
        <v>0.16217990807616547</v>
      </c>
      <c r="X37" s="203">
        <v>281</v>
      </c>
      <c r="Y37" s="174">
        <f t="shared" si="137"/>
        <v>9.2252133946158901E-2</v>
      </c>
      <c r="Z37" s="201">
        <v>2527</v>
      </c>
      <c r="AA37" s="202">
        <v>111</v>
      </c>
      <c r="AB37" s="174">
        <f t="shared" si="138"/>
        <v>4.3925603482390184E-2</v>
      </c>
      <c r="AC37" s="203">
        <v>334</v>
      </c>
      <c r="AD37" s="174">
        <f t="shared" si="139"/>
        <v>0.13217253660466957</v>
      </c>
      <c r="AE37" s="203">
        <v>264</v>
      </c>
      <c r="AF37" s="174">
        <f t="shared" si="140"/>
        <v>0.10447170557973882</v>
      </c>
      <c r="AG37" s="201">
        <v>1622</v>
      </c>
      <c r="AH37" s="202">
        <v>63</v>
      </c>
      <c r="AI37" s="174">
        <f t="shared" si="141"/>
        <v>3.8840937114673242E-2</v>
      </c>
      <c r="AJ37" s="203">
        <v>153</v>
      </c>
      <c r="AK37" s="174">
        <f t="shared" si="142"/>
        <v>9.4327990135635018E-2</v>
      </c>
      <c r="AL37" s="203">
        <v>155</v>
      </c>
      <c r="AM37" s="174">
        <f t="shared" si="143"/>
        <v>9.556103575832306E-2</v>
      </c>
      <c r="AN37" s="201">
        <v>681</v>
      </c>
      <c r="AO37" s="202">
        <v>14</v>
      </c>
      <c r="AP37" s="174">
        <f t="shared" si="144"/>
        <v>2.0558002936857563E-2</v>
      </c>
      <c r="AQ37" s="203">
        <v>48</v>
      </c>
      <c r="AR37" s="174">
        <f t="shared" si="145"/>
        <v>7.0484581497797363E-2</v>
      </c>
      <c r="AS37" s="203">
        <v>46</v>
      </c>
      <c r="AT37" s="174">
        <f t="shared" si="146"/>
        <v>6.7547723935389131E-2</v>
      </c>
      <c r="AU37" s="201">
        <v>220</v>
      </c>
      <c r="AV37" s="202">
        <v>6</v>
      </c>
      <c r="AW37" s="174">
        <f t="shared" si="147"/>
        <v>2.7272727272727271E-2</v>
      </c>
      <c r="AX37" s="203">
        <v>9</v>
      </c>
      <c r="AY37" s="174">
        <f t="shared" si="148"/>
        <v>4.0909090909090909E-2</v>
      </c>
      <c r="AZ37" s="203">
        <v>5</v>
      </c>
      <c r="BA37" s="174">
        <f t="shared" si="149"/>
        <v>2.2727272727272728E-2</v>
      </c>
      <c r="BB37" s="201">
        <f t="shared" si="15"/>
        <v>8169</v>
      </c>
      <c r="BC37" s="176">
        <f t="shared" si="16"/>
        <v>346</v>
      </c>
      <c r="BD37" s="174">
        <f t="shared" si="150"/>
        <v>4.2355245440078342E-2</v>
      </c>
      <c r="BE37" s="176">
        <f t="shared" si="17"/>
        <v>1043</v>
      </c>
      <c r="BF37" s="174">
        <f t="shared" si="151"/>
        <v>0.12767780634104542</v>
      </c>
      <c r="BG37" s="176">
        <f t="shared" si="18"/>
        <v>754</v>
      </c>
      <c r="BH37" s="174">
        <f t="shared" si="152"/>
        <v>9.2300159138205412E-2</v>
      </c>
      <c r="BJ37" s="282">
        <v>7</v>
      </c>
      <c r="BK37" s="295" t="s">
        <v>103</v>
      </c>
      <c r="BL37" s="4" t="s">
        <v>138</v>
      </c>
      <c r="BM37" s="28">
        <v>8197</v>
      </c>
      <c r="BN37" s="28">
        <v>361</v>
      </c>
      <c r="BO37" s="63">
        <v>4.4040502622910822E-2</v>
      </c>
      <c r="BP37" s="28">
        <v>1002</v>
      </c>
      <c r="BQ37" s="63">
        <v>0.12223984384530925</v>
      </c>
      <c r="BR37" s="28">
        <v>832</v>
      </c>
      <c r="BS37" s="63">
        <v>0.10150054898133463</v>
      </c>
      <c r="BU37" s="131" t="s">
        <v>103</v>
      </c>
      <c r="BV37" s="4" t="s">
        <v>138</v>
      </c>
      <c r="BW37" s="27">
        <f t="shared" si="19"/>
        <v>0.73766678908067085</v>
      </c>
      <c r="BX37" s="27">
        <f t="shared" si="157"/>
        <v>0.73221910455044525</v>
      </c>
      <c r="BY37" s="105">
        <v>31</v>
      </c>
      <c r="BZ37" s="56" t="s">
        <v>35</v>
      </c>
      <c r="CA37" s="27">
        <f t="shared" si="153"/>
        <v>3.7312905958768711E-2</v>
      </c>
      <c r="CB37" s="27">
        <f t="shared" si="20"/>
        <v>4.0592760662246957E-2</v>
      </c>
      <c r="CC37" s="27">
        <f t="shared" si="21"/>
        <v>0.19824908218017509</v>
      </c>
      <c r="CD37" s="27">
        <f t="shared" si="22"/>
        <v>0.19041372708902046</v>
      </c>
      <c r="CE37" s="27">
        <f t="shared" si="23"/>
        <v>4.5396780570460323E-2</v>
      </c>
      <c r="CF37" s="27">
        <f t="shared" si="24"/>
        <v>5.2291984259226432E-2</v>
      </c>
      <c r="CG37" s="27">
        <f t="shared" si="154"/>
        <v>0.71904123129059583</v>
      </c>
      <c r="CH37" s="27">
        <f t="shared" si="25"/>
        <v>0.71670152798950615</v>
      </c>
      <c r="CI37" s="27">
        <f t="shared" si="155"/>
        <v>3.4620293554562857E-2</v>
      </c>
      <c r="CJ37" s="27">
        <f t="shared" si="26"/>
        <v>3.883547878985389E-2</v>
      </c>
      <c r="CK37" s="27">
        <f t="shared" si="27"/>
        <v>0.18905552010210594</v>
      </c>
      <c r="CL37" s="27">
        <f t="shared" si="28"/>
        <v>0.18304274618434632</v>
      </c>
      <c r="CM37" s="27">
        <f t="shared" si="29"/>
        <v>4.4937247394171452E-2</v>
      </c>
      <c r="CN37" s="27">
        <f t="shared" si="30"/>
        <v>5.2577263592417579E-2</v>
      </c>
      <c r="CO37" s="27">
        <f t="shared" si="31"/>
        <v>0.73138693894915974</v>
      </c>
      <c r="CP37" s="27">
        <f t="shared" si="32"/>
        <v>0.72554451143338217</v>
      </c>
      <c r="CQ37" s="27">
        <f t="shared" si="33"/>
        <v>4.614923584057537E-2</v>
      </c>
      <c r="CR37" s="27">
        <f t="shared" si="34"/>
        <v>5.081613797351401E-2</v>
      </c>
      <c r="CS37" s="27">
        <f t="shared" si="35"/>
        <v>0.22939766257117172</v>
      </c>
      <c r="CT37" s="27">
        <f t="shared" si="36"/>
        <v>0.23067446874037573</v>
      </c>
      <c r="CU37" s="27">
        <f t="shared" si="37"/>
        <v>4.8396763560083905E-2</v>
      </c>
      <c r="CV37" s="27">
        <f t="shared" si="38"/>
        <v>5.5435786880197103E-2</v>
      </c>
      <c r="CW37" s="27">
        <f t="shared" si="39"/>
        <v>0.676056338028169</v>
      </c>
      <c r="CX37" s="27">
        <f t="shared" si="40"/>
        <v>0.66307360640591317</v>
      </c>
      <c r="CY37" s="27">
        <f t="shared" si="41"/>
        <v>4.0687919463087245E-2</v>
      </c>
      <c r="CZ37" s="27">
        <f t="shared" si="42"/>
        <v>4.4072278536800354E-2</v>
      </c>
      <c r="DA37" s="27">
        <f t="shared" si="43"/>
        <v>0.21895973154362416</v>
      </c>
      <c r="DB37" s="27">
        <f t="shared" si="44"/>
        <v>0.21595416483032173</v>
      </c>
      <c r="DC37" s="27">
        <f t="shared" si="45"/>
        <v>4.8657718120805368E-2</v>
      </c>
      <c r="DD37" s="27">
        <f t="shared" si="46"/>
        <v>6.0819744380784489E-2</v>
      </c>
      <c r="DE37" s="27">
        <f t="shared" si="47"/>
        <v>0.69169463087248317</v>
      </c>
      <c r="DF37" s="27">
        <f t="shared" si="48"/>
        <v>0.67915381225209348</v>
      </c>
      <c r="DH37" s="56" t="s">
        <v>17</v>
      </c>
      <c r="DI37" s="27">
        <f t="shared" si="0"/>
        <v>3.2480684119720951E-2</v>
      </c>
      <c r="DJ37" s="27">
        <f t="shared" si="1"/>
        <v>3.5752078609221465E-2</v>
      </c>
      <c r="DK37" s="137">
        <f t="shared" si="156"/>
        <v>-0.39999999999999969</v>
      </c>
      <c r="DL37" s="27">
        <f t="shared" si="2"/>
        <v>0.17980646613157303</v>
      </c>
      <c r="DM37" s="27">
        <f t="shared" si="3"/>
        <v>0.16712018140589568</v>
      </c>
      <c r="DN37" s="137">
        <f t="shared" si="49"/>
        <v>1.2999999999999985</v>
      </c>
      <c r="DO37" s="27">
        <f t="shared" si="4"/>
        <v>4.5382942014852601E-2</v>
      </c>
      <c r="DP37" s="27">
        <f t="shared" si="5"/>
        <v>4.9886621315192746E-2</v>
      </c>
      <c r="DQ37" s="137">
        <f t="shared" si="50"/>
        <v>-0.50000000000000044</v>
      </c>
      <c r="DR37" s="27">
        <f t="shared" si="6"/>
        <v>0.74232990773385343</v>
      </c>
      <c r="DS37" s="27">
        <f t="shared" si="7"/>
        <v>0.74724111866969012</v>
      </c>
      <c r="DT37" s="137">
        <f t="shared" si="51"/>
        <v>-0.50000000000000044</v>
      </c>
      <c r="DU37" s="27">
        <f t="shared" si="8"/>
        <v>2.6776900296150048E-2</v>
      </c>
      <c r="DV37" s="27">
        <f t="shared" si="52"/>
        <v>3.0272952853598014E-2</v>
      </c>
      <c r="DW37" s="137">
        <f t="shared" si="53"/>
        <v>-0.29999999999999993</v>
      </c>
      <c r="DX37" s="27">
        <f t="shared" si="54"/>
        <v>0.1606614017769003</v>
      </c>
      <c r="DY37" s="27">
        <f t="shared" si="55"/>
        <v>0.15049627791563275</v>
      </c>
      <c r="DZ37" s="137">
        <f t="shared" si="56"/>
        <v>1.100000000000001</v>
      </c>
      <c r="EA37" s="27">
        <f t="shared" si="57"/>
        <v>4.6026653504442253E-2</v>
      </c>
      <c r="EB37" s="27">
        <f t="shared" si="58"/>
        <v>4.6029776674937968E-2</v>
      </c>
      <c r="EC37" s="137">
        <f t="shared" si="59"/>
        <v>0</v>
      </c>
      <c r="ED37" s="27">
        <f t="shared" si="60"/>
        <v>0.76653504442250742</v>
      </c>
      <c r="EE37" s="27">
        <f t="shared" si="61"/>
        <v>0.7732009925558313</v>
      </c>
      <c r="EF37" s="137">
        <f t="shared" si="62"/>
        <v>-0.60000000000000053</v>
      </c>
      <c r="EG37" s="27">
        <f t="shared" si="63"/>
        <v>4.3007769145394004E-2</v>
      </c>
      <c r="EH37" s="27">
        <f t="shared" si="64"/>
        <v>4.6285714285714284E-2</v>
      </c>
      <c r="EI37" s="137">
        <f t="shared" si="65"/>
        <v>-0.30000000000000027</v>
      </c>
      <c r="EJ37" s="27">
        <f t="shared" si="66"/>
        <v>0.21587125416204217</v>
      </c>
      <c r="EK37" s="27">
        <f t="shared" si="67"/>
        <v>0.20228571428571429</v>
      </c>
      <c r="EL37" s="137">
        <f t="shared" si="68"/>
        <v>1.3999999999999986</v>
      </c>
      <c r="EM37" s="27">
        <f t="shared" si="69"/>
        <v>4.4672586015538293E-2</v>
      </c>
      <c r="EN37" s="27">
        <f t="shared" si="70"/>
        <v>5.8571428571428573E-2</v>
      </c>
      <c r="EO37" s="137">
        <f t="shared" si="71"/>
        <v>-1.4</v>
      </c>
      <c r="EP37" s="27">
        <f t="shared" si="72"/>
        <v>0.69644839067702558</v>
      </c>
      <c r="EQ37" s="27">
        <f t="shared" si="73"/>
        <v>0.69285714285714284</v>
      </c>
      <c r="ER37" s="137">
        <f t="shared" si="74"/>
        <v>0.30000000000000027</v>
      </c>
      <c r="ES37" s="27">
        <f t="shared" si="75"/>
        <v>4.1608876560332873E-2</v>
      </c>
      <c r="ET37" s="27">
        <f t="shared" si="76"/>
        <v>4.9192364170337739E-2</v>
      </c>
      <c r="EU37" s="137">
        <f t="shared" si="77"/>
        <v>-0.7</v>
      </c>
      <c r="EV37" s="27">
        <f t="shared" si="78"/>
        <v>0.21844660194174756</v>
      </c>
      <c r="EW37" s="27">
        <f t="shared" si="79"/>
        <v>0.21218795888399414</v>
      </c>
      <c r="EX37" s="137">
        <f t="shared" si="80"/>
        <v>0.60000000000000053</v>
      </c>
      <c r="EY37" s="27">
        <f t="shared" si="81"/>
        <v>4.5769764216366159E-2</v>
      </c>
      <c r="EZ37" s="27">
        <f t="shared" si="82"/>
        <v>5.8002936857562408E-2</v>
      </c>
      <c r="FA37" s="137">
        <f t="shared" si="83"/>
        <v>-1.2000000000000004</v>
      </c>
      <c r="FB37" s="27">
        <f t="shared" si="84"/>
        <v>0.69417475728155342</v>
      </c>
      <c r="FC37" s="27">
        <f t="shared" si="85"/>
        <v>0.68061674008810569</v>
      </c>
      <c r="FD37" s="137">
        <f t="shared" si="86"/>
        <v>1.2999999999999901</v>
      </c>
      <c r="FF37" s="27">
        <f t="shared" si="87"/>
        <v>5.1816828543067038E-2</v>
      </c>
      <c r="FG37" s="27">
        <f t="shared" si="9"/>
        <v>5.246330782200663E-2</v>
      </c>
      <c r="FH37" s="137">
        <f t="shared" si="88"/>
        <v>0</v>
      </c>
      <c r="FI37" s="27">
        <f t="shared" si="10"/>
        <v>0.17821801640108959</v>
      </c>
      <c r="FJ37" s="27">
        <f t="shared" si="11"/>
        <v>0.16981717092085957</v>
      </c>
      <c r="FK37" s="137">
        <f t="shared" si="89"/>
        <v>0.79999999999999793</v>
      </c>
      <c r="FL37" s="27">
        <f t="shared" si="12"/>
        <v>6.998019984622561E-2</v>
      </c>
      <c r="FM37" s="27">
        <f t="shared" si="13"/>
        <v>7.0421823311744888E-2</v>
      </c>
      <c r="FN37" s="137">
        <f t="shared" si="90"/>
        <v>0</v>
      </c>
      <c r="FO37" s="27">
        <f t="shared" si="14"/>
        <v>0.69998495520961779</v>
      </c>
      <c r="FP37" s="27">
        <f t="shared" si="91"/>
        <v>0.70729769794538888</v>
      </c>
      <c r="FQ37" s="137">
        <f t="shared" si="92"/>
        <v>-0.70000000000000062</v>
      </c>
      <c r="FR37" s="27">
        <f t="shared" si="93"/>
        <v>4.8260962208565801E-2</v>
      </c>
      <c r="FS37" s="27">
        <f t="shared" si="94"/>
        <v>4.9503759206355462E-2</v>
      </c>
      <c r="FT37" s="137">
        <f t="shared" si="95"/>
        <v>-0.20000000000000018</v>
      </c>
      <c r="FU37" s="27">
        <f t="shared" si="96"/>
        <v>0.1712068897890299</v>
      </c>
      <c r="FV37" s="27">
        <f t="shared" si="97"/>
        <v>0.16607589114113555</v>
      </c>
      <c r="FW37" s="137">
        <f t="shared" si="98"/>
        <v>0.50000000000000044</v>
      </c>
      <c r="FX37" s="27">
        <f t="shared" si="99"/>
        <v>6.934419156395201E-2</v>
      </c>
      <c r="FY37" s="27">
        <f t="shared" si="100"/>
        <v>7.0594924618888555E-2</v>
      </c>
      <c r="FZ37" s="137">
        <f t="shared" si="101"/>
        <v>-0.19999999999999879</v>
      </c>
      <c r="GA37" s="27">
        <f t="shared" si="102"/>
        <v>0.71118795643845234</v>
      </c>
      <c r="GB37" s="27">
        <f t="shared" si="103"/>
        <v>0.71382542503362045</v>
      </c>
      <c r="GC37" s="137">
        <f t="shared" si="104"/>
        <v>-0.30000000000000027</v>
      </c>
      <c r="GD37" s="27">
        <f t="shared" si="105"/>
        <v>6.8259236787735308E-2</v>
      </c>
      <c r="GE37" s="27">
        <f t="shared" si="106"/>
        <v>7.1407282300928909E-2</v>
      </c>
      <c r="GF37" s="137">
        <f t="shared" si="107"/>
        <v>-0.29999999999999888</v>
      </c>
      <c r="GG37" s="27">
        <f t="shared" si="108"/>
        <v>0.21640870679023361</v>
      </c>
      <c r="GH37" s="27">
        <f t="shared" si="109"/>
        <v>0.21158909145099597</v>
      </c>
      <c r="GI37" s="137">
        <f t="shared" si="110"/>
        <v>0.40000000000000036</v>
      </c>
      <c r="GJ37" s="27">
        <f t="shared" si="111"/>
        <v>7.4738966812202837E-2</v>
      </c>
      <c r="GK37" s="27">
        <f t="shared" si="112"/>
        <v>7.841968440050999E-2</v>
      </c>
      <c r="GL37" s="137">
        <f t="shared" si="113"/>
        <v>-0.30000000000000027</v>
      </c>
      <c r="GM37" s="27">
        <f t="shared" si="114"/>
        <v>0.6405930896098283</v>
      </c>
      <c r="GN37" s="27">
        <f t="shared" si="115"/>
        <v>0.63858394184756506</v>
      </c>
      <c r="GO37" s="137">
        <f t="shared" si="116"/>
        <v>0.20000000000000018</v>
      </c>
      <c r="GP37" s="27">
        <f t="shared" si="117"/>
        <v>5.5485387843929736E-2</v>
      </c>
      <c r="GQ37" s="27">
        <f t="shared" si="118"/>
        <v>5.8989431490645373E-2</v>
      </c>
      <c r="GR37" s="137">
        <f t="shared" si="119"/>
        <v>-0.39999999999999969</v>
      </c>
      <c r="GS37" s="27">
        <f t="shared" si="120"/>
        <v>0.18613011036841287</v>
      </c>
      <c r="GT37" s="27">
        <f t="shared" si="121"/>
        <v>0.18026385115241175</v>
      </c>
      <c r="GU37" s="137">
        <f t="shared" si="122"/>
        <v>0.60000000000000053</v>
      </c>
      <c r="GV37" s="27">
        <f t="shared" si="123"/>
        <v>7.7287035597699366E-2</v>
      </c>
      <c r="GW37" s="27">
        <f t="shared" si="124"/>
        <v>7.9888839530150732E-2</v>
      </c>
      <c r="GX37" s="137">
        <f t="shared" si="125"/>
        <v>-0.30000000000000027</v>
      </c>
      <c r="GY37" s="27">
        <f t="shared" si="126"/>
        <v>0.68109746618995803</v>
      </c>
      <c r="GZ37" s="27">
        <f t="shared" si="127"/>
        <v>0.68085787782679219</v>
      </c>
      <c r="HA37" s="137">
        <f t="shared" si="128"/>
        <v>0</v>
      </c>
      <c r="HB37" s="108">
        <v>0</v>
      </c>
    </row>
    <row r="38" spans="2:210" ht="14.25" customHeight="1">
      <c r="B38" s="283"/>
      <c r="C38" s="296"/>
      <c r="D38" s="132" t="s">
        <v>274</v>
      </c>
      <c r="E38" s="204">
        <v>2</v>
      </c>
      <c r="F38" s="205">
        <v>0</v>
      </c>
      <c r="G38" s="207">
        <f t="shared" si="129"/>
        <v>0</v>
      </c>
      <c r="H38" s="206">
        <v>1</v>
      </c>
      <c r="I38" s="207">
        <f>IFERROR(H38/E38,"-")</f>
        <v>0.5</v>
      </c>
      <c r="J38" s="206">
        <v>0</v>
      </c>
      <c r="K38" s="207">
        <f>IFERROR(J38/E38,"-")</f>
        <v>0</v>
      </c>
      <c r="L38" s="204">
        <v>5</v>
      </c>
      <c r="M38" s="205">
        <v>0</v>
      </c>
      <c r="N38" s="207">
        <f>IFERROR(M38/L38,"-")</f>
        <v>0</v>
      </c>
      <c r="O38" s="206">
        <v>0</v>
      </c>
      <c r="P38" s="207">
        <f>IFERROR(O38/L38,"-")</f>
        <v>0</v>
      </c>
      <c r="Q38" s="206">
        <v>1</v>
      </c>
      <c r="R38" s="207">
        <f>IFERROR(Q38/L38,"-")</f>
        <v>0.2</v>
      </c>
      <c r="S38" s="204">
        <v>638</v>
      </c>
      <c r="T38" s="205">
        <v>29</v>
      </c>
      <c r="U38" s="207">
        <f>IFERROR(T38/S38,"-")</f>
        <v>4.5454545454545456E-2</v>
      </c>
      <c r="V38" s="206">
        <v>110</v>
      </c>
      <c r="W38" s="207">
        <f>IFERROR(V38/S38,"-")</f>
        <v>0.17241379310344829</v>
      </c>
      <c r="X38" s="206">
        <v>76</v>
      </c>
      <c r="Y38" s="207">
        <f>IFERROR(X38/S38,"-")</f>
        <v>0.11912225705329153</v>
      </c>
      <c r="Z38" s="204">
        <v>359</v>
      </c>
      <c r="AA38" s="205">
        <v>16</v>
      </c>
      <c r="AB38" s="207">
        <f>IFERROR(AA38/Z38,"-")</f>
        <v>4.456824512534819E-2</v>
      </c>
      <c r="AC38" s="206">
        <v>45</v>
      </c>
      <c r="AD38" s="207">
        <f>IFERROR(AC38/Z38,"-")</f>
        <v>0.12534818941504178</v>
      </c>
      <c r="AE38" s="206">
        <v>37</v>
      </c>
      <c r="AF38" s="207">
        <f>IFERROR(AE38/Z38,"-")</f>
        <v>0.10306406685236769</v>
      </c>
      <c r="AG38" s="204">
        <v>243</v>
      </c>
      <c r="AH38" s="205">
        <v>17</v>
      </c>
      <c r="AI38" s="207">
        <f>IFERROR(AH38/AG38,"-")</f>
        <v>6.9958847736625515E-2</v>
      </c>
      <c r="AJ38" s="206">
        <v>25</v>
      </c>
      <c r="AK38" s="207">
        <f>IFERROR(AJ38/AG38,"-")</f>
        <v>0.102880658436214</v>
      </c>
      <c r="AL38" s="206">
        <v>24</v>
      </c>
      <c r="AM38" s="207">
        <f>IFERROR(AL38/AG38,"-")</f>
        <v>9.8765432098765427E-2</v>
      </c>
      <c r="AN38" s="204">
        <v>103</v>
      </c>
      <c r="AO38" s="205">
        <v>2</v>
      </c>
      <c r="AP38" s="207">
        <f>IFERROR(AO38/AN38,"-")</f>
        <v>1.9417475728155338E-2</v>
      </c>
      <c r="AQ38" s="206">
        <v>12</v>
      </c>
      <c r="AR38" s="207">
        <f>IFERROR(AQ38/AN38,"-")</f>
        <v>0.11650485436893204</v>
      </c>
      <c r="AS38" s="206">
        <v>5</v>
      </c>
      <c r="AT38" s="207">
        <f>IFERROR(AS38/AN38,"-")</f>
        <v>4.8543689320388349E-2</v>
      </c>
      <c r="AU38" s="204">
        <v>24</v>
      </c>
      <c r="AV38" s="205">
        <v>0</v>
      </c>
      <c r="AW38" s="207">
        <f>IFERROR(AV38/AU38,"-")</f>
        <v>0</v>
      </c>
      <c r="AX38" s="206">
        <v>2</v>
      </c>
      <c r="AY38" s="207">
        <f>IFERROR(AX38/AU38,"-")</f>
        <v>8.3333333333333329E-2</v>
      </c>
      <c r="AZ38" s="206">
        <v>0</v>
      </c>
      <c r="BA38" s="207">
        <f>IFERROR(AZ38/AU38,"-")</f>
        <v>0</v>
      </c>
      <c r="BB38" s="204">
        <f t="shared" si="15"/>
        <v>1374</v>
      </c>
      <c r="BC38" s="208">
        <f t="shared" si="16"/>
        <v>64</v>
      </c>
      <c r="BD38" s="207">
        <f>IFERROR(BC38/BB38,"-")</f>
        <v>4.6579330422125184E-2</v>
      </c>
      <c r="BE38" s="208">
        <f t="shared" si="17"/>
        <v>195</v>
      </c>
      <c r="BF38" s="207">
        <f>IFERROR(BE38/BB38,"-")</f>
        <v>0.14192139737991266</v>
      </c>
      <c r="BG38" s="208">
        <f t="shared" si="18"/>
        <v>143</v>
      </c>
      <c r="BH38" s="207">
        <f>IFERROR(BG38/BB38,"-")</f>
        <v>0.10407569141193596</v>
      </c>
      <c r="BJ38" s="283"/>
      <c r="BK38" s="296"/>
      <c r="BL38" s="4" t="s">
        <v>273</v>
      </c>
      <c r="BM38" s="28">
        <v>1334</v>
      </c>
      <c r="BN38" s="28">
        <v>81</v>
      </c>
      <c r="BO38" s="63">
        <v>6.0719640179910044E-2</v>
      </c>
      <c r="BP38" s="28">
        <v>185</v>
      </c>
      <c r="BQ38" s="63">
        <v>0.13868065967016491</v>
      </c>
      <c r="BR38" s="28">
        <v>159</v>
      </c>
      <c r="BS38" s="63">
        <v>0.11919040479760119</v>
      </c>
      <c r="BU38" s="132"/>
      <c r="BV38" s="4" t="s">
        <v>270</v>
      </c>
      <c r="BW38" s="27">
        <f t="shared" si="19"/>
        <v>0.70742358078602618</v>
      </c>
      <c r="BX38" s="27">
        <f t="shared" si="157"/>
        <v>0.68140929535232386</v>
      </c>
      <c r="BY38" s="105">
        <v>32</v>
      </c>
      <c r="BZ38" s="56" t="s">
        <v>36</v>
      </c>
      <c r="CA38" s="27">
        <f t="shared" si="153"/>
        <v>4.3670857756499169E-2</v>
      </c>
      <c r="CB38" s="27">
        <f t="shared" si="20"/>
        <v>4.357221609702315E-2</v>
      </c>
      <c r="CC38" s="27">
        <f t="shared" si="21"/>
        <v>0.16707682670365565</v>
      </c>
      <c r="CD38" s="27">
        <f t="shared" si="22"/>
        <v>0.1622491730981257</v>
      </c>
      <c r="CE38" s="27">
        <f t="shared" si="23"/>
        <v>7.4589467090250119E-2</v>
      </c>
      <c r="CF38" s="27">
        <f t="shared" si="24"/>
        <v>7.4751929437706727E-2</v>
      </c>
      <c r="CG38" s="27">
        <f t="shared" si="154"/>
        <v>0.71466284844959505</v>
      </c>
      <c r="CH38" s="27">
        <f t="shared" si="25"/>
        <v>0.71942668136714438</v>
      </c>
      <c r="CI38" s="27">
        <f t="shared" si="155"/>
        <v>4.3285575522098108E-2</v>
      </c>
      <c r="CJ38" s="27">
        <f t="shared" si="26"/>
        <v>4.4140958419704911E-2</v>
      </c>
      <c r="CK38" s="27">
        <f t="shared" si="27"/>
        <v>0.16294317629917435</v>
      </c>
      <c r="CL38" s="27">
        <f t="shared" si="28"/>
        <v>0.16101694915254236</v>
      </c>
      <c r="CM38" s="27">
        <f t="shared" si="29"/>
        <v>7.3336571151044194E-2</v>
      </c>
      <c r="CN38" s="27">
        <f t="shared" si="30"/>
        <v>7.4442141202292408E-2</v>
      </c>
      <c r="CO38" s="27">
        <f t="shared" si="31"/>
        <v>0.72043467702768338</v>
      </c>
      <c r="CP38" s="27">
        <f t="shared" si="32"/>
        <v>0.7203999512254603</v>
      </c>
      <c r="CQ38" s="27">
        <f t="shared" si="33"/>
        <v>4.9489795918367344E-2</v>
      </c>
      <c r="CR38" s="27">
        <f t="shared" si="34"/>
        <v>5.3473132372214939E-2</v>
      </c>
      <c r="CS38" s="27">
        <f t="shared" si="35"/>
        <v>0.1933673469387755</v>
      </c>
      <c r="CT38" s="27">
        <f t="shared" si="36"/>
        <v>0.19711664482306684</v>
      </c>
      <c r="CU38" s="27">
        <f t="shared" si="37"/>
        <v>8.5969387755102045E-2</v>
      </c>
      <c r="CV38" s="27">
        <f t="shared" si="38"/>
        <v>9.0694626474442985E-2</v>
      </c>
      <c r="CW38" s="27">
        <f t="shared" si="39"/>
        <v>0.67117346938775513</v>
      </c>
      <c r="CX38" s="27">
        <f t="shared" si="40"/>
        <v>0.65871559633027521</v>
      </c>
      <c r="CY38" s="27">
        <f t="shared" si="41"/>
        <v>4.3565683646112602E-2</v>
      </c>
      <c r="CZ38" s="27">
        <f t="shared" si="42"/>
        <v>3.9491298527443104E-2</v>
      </c>
      <c r="DA38" s="27">
        <f t="shared" si="43"/>
        <v>0.19034852546916889</v>
      </c>
      <c r="DB38" s="27">
        <f t="shared" si="44"/>
        <v>0.18540829986613119</v>
      </c>
      <c r="DC38" s="27">
        <f t="shared" si="45"/>
        <v>7.5737265415549593E-2</v>
      </c>
      <c r="DD38" s="27">
        <f t="shared" si="46"/>
        <v>7.9651941097724235E-2</v>
      </c>
      <c r="DE38" s="27">
        <f t="shared" si="47"/>
        <v>0.69034852546916892</v>
      </c>
      <c r="DF38" s="27">
        <f t="shared" si="48"/>
        <v>0.69544846050870146</v>
      </c>
      <c r="DH38" s="56" t="s">
        <v>26</v>
      </c>
      <c r="DI38" s="27">
        <f t="shared" si="0"/>
        <v>5.8455767427321038E-2</v>
      </c>
      <c r="DJ38" s="27">
        <f t="shared" si="1"/>
        <v>6.1803022407503912E-2</v>
      </c>
      <c r="DK38" s="137">
        <f t="shared" si="156"/>
        <v>-0.39999999999999969</v>
      </c>
      <c r="DL38" s="27">
        <f t="shared" si="2"/>
        <v>0.24903615713243721</v>
      </c>
      <c r="DM38" s="27">
        <f t="shared" si="3"/>
        <v>0.23835330901511204</v>
      </c>
      <c r="DN38" s="137">
        <f t="shared" si="49"/>
        <v>1.100000000000001</v>
      </c>
      <c r="DO38" s="27">
        <f t="shared" si="4"/>
        <v>4.9182036052933205E-2</v>
      </c>
      <c r="DP38" s="27">
        <f t="shared" si="5"/>
        <v>5.1380927566440852E-2</v>
      </c>
      <c r="DQ38" s="137">
        <f t="shared" si="50"/>
        <v>-0.19999999999999948</v>
      </c>
      <c r="DR38" s="27">
        <f t="shared" si="6"/>
        <v>0.64332603938730848</v>
      </c>
      <c r="DS38" s="27">
        <f t="shared" si="7"/>
        <v>0.64846274101094314</v>
      </c>
      <c r="DT38" s="137">
        <f t="shared" si="51"/>
        <v>-0.50000000000000044</v>
      </c>
      <c r="DU38" s="27">
        <f t="shared" si="8"/>
        <v>5.298223350253807E-2</v>
      </c>
      <c r="DV38" s="27">
        <f t="shared" si="52"/>
        <v>5.7369255150554674E-2</v>
      </c>
      <c r="DW38" s="137">
        <f t="shared" si="53"/>
        <v>-0.40000000000000036</v>
      </c>
      <c r="DX38" s="27">
        <f t="shared" si="54"/>
        <v>0.23635786802030456</v>
      </c>
      <c r="DY38" s="27">
        <f t="shared" si="55"/>
        <v>0.23248811410459588</v>
      </c>
      <c r="DZ38" s="137">
        <f t="shared" si="56"/>
        <v>0.39999999999999758</v>
      </c>
      <c r="EA38" s="27">
        <f t="shared" si="57"/>
        <v>4.9333756345177664E-2</v>
      </c>
      <c r="EB38" s="27">
        <f t="shared" si="58"/>
        <v>5.2931854199683041E-2</v>
      </c>
      <c r="EC38" s="137">
        <f t="shared" si="59"/>
        <v>-0.39999999999999969</v>
      </c>
      <c r="ED38" s="27">
        <f t="shared" si="60"/>
        <v>0.66132614213197971</v>
      </c>
      <c r="EE38" s="27">
        <f t="shared" si="61"/>
        <v>0.65721077654516635</v>
      </c>
      <c r="EF38" s="137">
        <f t="shared" si="62"/>
        <v>0.40000000000000036</v>
      </c>
      <c r="EG38" s="27">
        <f t="shared" si="63"/>
        <v>6.9819819819819814E-2</v>
      </c>
      <c r="EH38" s="27">
        <f t="shared" si="64"/>
        <v>7.7767175572519082E-2</v>
      </c>
      <c r="EI38" s="137">
        <f t="shared" si="65"/>
        <v>-0.79999999999999938</v>
      </c>
      <c r="EJ38" s="27">
        <f t="shared" si="66"/>
        <v>0.30225225225225227</v>
      </c>
      <c r="EK38" s="27">
        <f t="shared" si="67"/>
        <v>0.28816793893129772</v>
      </c>
      <c r="EL38" s="137">
        <f t="shared" si="68"/>
        <v>1.4000000000000012</v>
      </c>
      <c r="EM38" s="27">
        <f t="shared" si="69"/>
        <v>4.8648648648648651E-2</v>
      </c>
      <c r="EN38" s="27">
        <f t="shared" si="70"/>
        <v>5.6774809160305341E-2</v>
      </c>
      <c r="EO38" s="137">
        <f t="shared" si="71"/>
        <v>-0.8</v>
      </c>
      <c r="EP38" s="27">
        <f t="shared" si="72"/>
        <v>0.57927927927927925</v>
      </c>
      <c r="EQ38" s="27">
        <f t="shared" si="73"/>
        <v>0.57729007633587781</v>
      </c>
      <c r="ER38" s="137">
        <f t="shared" si="74"/>
        <v>0.20000000000000018</v>
      </c>
      <c r="ES38" s="27">
        <f t="shared" si="75"/>
        <v>7.7510917030567686E-2</v>
      </c>
      <c r="ET38" s="27">
        <f t="shared" si="76"/>
        <v>7.536557930258718E-2</v>
      </c>
      <c r="EU38" s="137">
        <f t="shared" si="77"/>
        <v>0.30000000000000027</v>
      </c>
      <c r="EV38" s="27">
        <f t="shared" si="78"/>
        <v>0.24454148471615719</v>
      </c>
      <c r="EW38" s="27">
        <f t="shared" si="79"/>
        <v>0.23509561304836896</v>
      </c>
      <c r="EX38" s="137">
        <f t="shared" si="80"/>
        <v>1.0000000000000009</v>
      </c>
      <c r="EY38" s="27">
        <f t="shared" si="81"/>
        <v>5.458515283842795E-2</v>
      </c>
      <c r="EZ38" s="27">
        <f t="shared" si="82"/>
        <v>4.1619797525309338E-2</v>
      </c>
      <c r="FA38" s="137">
        <f t="shared" si="83"/>
        <v>1.2999999999999998</v>
      </c>
      <c r="FB38" s="27">
        <f t="shared" si="84"/>
        <v>0.6233624454148472</v>
      </c>
      <c r="FC38" s="27">
        <f t="shared" si="85"/>
        <v>0.64791901012373454</v>
      </c>
      <c r="FD38" s="137">
        <f t="shared" si="86"/>
        <v>-2.5000000000000022</v>
      </c>
      <c r="FF38" s="27">
        <f t="shared" si="87"/>
        <v>5.1816828543067038E-2</v>
      </c>
      <c r="FG38" s="27">
        <f t="shared" si="9"/>
        <v>5.246330782200663E-2</v>
      </c>
      <c r="FH38" s="137">
        <f t="shared" si="88"/>
        <v>0</v>
      </c>
      <c r="FI38" s="27">
        <f t="shared" si="10"/>
        <v>0.17821801640108959</v>
      </c>
      <c r="FJ38" s="27">
        <f t="shared" si="11"/>
        <v>0.16981717092085957</v>
      </c>
      <c r="FK38" s="137">
        <f t="shared" si="89"/>
        <v>0.79999999999999793</v>
      </c>
      <c r="FL38" s="27">
        <f t="shared" si="12"/>
        <v>6.998019984622561E-2</v>
      </c>
      <c r="FM38" s="27">
        <f t="shared" si="13"/>
        <v>7.0421823311744888E-2</v>
      </c>
      <c r="FN38" s="137">
        <f t="shared" si="90"/>
        <v>0</v>
      </c>
      <c r="FO38" s="27">
        <f t="shared" si="14"/>
        <v>0.69998495520961779</v>
      </c>
      <c r="FP38" s="27">
        <f t="shared" si="91"/>
        <v>0.70729769794538888</v>
      </c>
      <c r="FQ38" s="137">
        <f t="shared" si="92"/>
        <v>-0.70000000000000062</v>
      </c>
      <c r="FR38" s="27">
        <f t="shared" si="93"/>
        <v>4.8260962208565801E-2</v>
      </c>
      <c r="FS38" s="27">
        <f t="shared" si="94"/>
        <v>4.9503759206355462E-2</v>
      </c>
      <c r="FT38" s="137">
        <f t="shared" si="95"/>
        <v>-0.20000000000000018</v>
      </c>
      <c r="FU38" s="27">
        <f t="shared" si="96"/>
        <v>0.1712068897890299</v>
      </c>
      <c r="FV38" s="27">
        <f t="shared" si="97"/>
        <v>0.16607589114113555</v>
      </c>
      <c r="FW38" s="137">
        <f t="shared" si="98"/>
        <v>0.50000000000000044</v>
      </c>
      <c r="FX38" s="27">
        <f t="shared" si="99"/>
        <v>6.934419156395201E-2</v>
      </c>
      <c r="FY38" s="27">
        <f t="shared" si="100"/>
        <v>7.0594924618888555E-2</v>
      </c>
      <c r="FZ38" s="137">
        <f t="shared" si="101"/>
        <v>-0.19999999999999879</v>
      </c>
      <c r="GA38" s="27">
        <f t="shared" si="102"/>
        <v>0.71118795643845234</v>
      </c>
      <c r="GB38" s="27">
        <f t="shared" si="103"/>
        <v>0.71382542503362045</v>
      </c>
      <c r="GC38" s="137">
        <f t="shared" si="104"/>
        <v>-0.30000000000000027</v>
      </c>
      <c r="GD38" s="27">
        <f t="shared" si="105"/>
        <v>6.8259236787735308E-2</v>
      </c>
      <c r="GE38" s="27">
        <f t="shared" si="106"/>
        <v>7.1407282300928909E-2</v>
      </c>
      <c r="GF38" s="137">
        <f t="shared" si="107"/>
        <v>-0.29999999999999888</v>
      </c>
      <c r="GG38" s="27">
        <f t="shared" si="108"/>
        <v>0.21640870679023361</v>
      </c>
      <c r="GH38" s="27">
        <f t="shared" si="109"/>
        <v>0.21158909145099597</v>
      </c>
      <c r="GI38" s="137">
        <f t="shared" si="110"/>
        <v>0.40000000000000036</v>
      </c>
      <c r="GJ38" s="27">
        <f t="shared" si="111"/>
        <v>7.4738966812202837E-2</v>
      </c>
      <c r="GK38" s="27">
        <f t="shared" si="112"/>
        <v>7.841968440050999E-2</v>
      </c>
      <c r="GL38" s="137">
        <f t="shared" si="113"/>
        <v>-0.30000000000000027</v>
      </c>
      <c r="GM38" s="27">
        <f t="shared" si="114"/>
        <v>0.6405930896098283</v>
      </c>
      <c r="GN38" s="27">
        <f t="shared" si="115"/>
        <v>0.63858394184756506</v>
      </c>
      <c r="GO38" s="137">
        <f t="shared" si="116"/>
        <v>0.20000000000000018</v>
      </c>
      <c r="GP38" s="27">
        <f t="shared" si="117"/>
        <v>5.5485387843929736E-2</v>
      </c>
      <c r="GQ38" s="27">
        <f t="shared" si="118"/>
        <v>5.8989431490645373E-2</v>
      </c>
      <c r="GR38" s="137">
        <f t="shared" si="119"/>
        <v>-0.39999999999999969</v>
      </c>
      <c r="GS38" s="27">
        <f t="shared" si="120"/>
        <v>0.18613011036841287</v>
      </c>
      <c r="GT38" s="27">
        <f t="shared" si="121"/>
        <v>0.18026385115241175</v>
      </c>
      <c r="GU38" s="137">
        <f t="shared" si="122"/>
        <v>0.60000000000000053</v>
      </c>
      <c r="GV38" s="27">
        <f t="shared" si="123"/>
        <v>7.7287035597699366E-2</v>
      </c>
      <c r="GW38" s="27">
        <f t="shared" si="124"/>
        <v>7.9888839530150732E-2</v>
      </c>
      <c r="GX38" s="137">
        <f t="shared" si="125"/>
        <v>-0.30000000000000027</v>
      </c>
      <c r="GY38" s="27">
        <f t="shared" si="126"/>
        <v>0.68109746618995803</v>
      </c>
      <c r="GZ38" s="27">
        <f t="shared" si="127"/>
        <v>0.68085787782679219</v>
      </c>
      <c r="HA38" s="137">
        <f t="shared" si="128"/>
        <v>0</v>
      </c>
      <c r="HB38" s="108">
        <v>0</v>
      </c>
    </row>
    <row r="39" spans="2:210" ht="14.25" customHeight="1">
      <c r="B39" s="283"/>
      <c r="C39" s="296"/>
      <c r="D39" s="124" t="s">
        <v>156</v>
      </c>
      <c r="E39" s="209">
        <v>0</v>
      </c>
      <c r="F39" s="210">
        <v>0</v>
      </c>
      <c r="G39" s="199" t="str">
        <f t="shared" si="129"/>
        <v>-</v>
      </c>
      <c r="H39" s="211">
        <v>0</v>
      </c>
      <c r="I39" s="199" t="str">
        <f t="shared" si="130"/>
        <v>-</v>
      </c>
      <c r="J39" s="211">
        <v>0</v>
      </c>
      <c r="K39" s="199" t="str">
        <f t="shared" si="131"/>
        <v>-</v>
      </c>
      <c r="L39" s="209">
        <v>0</v>
      </c>
      <c r="M39" s="210">
        <v>0</v>
      </c>
      <c r="N39" s="199" t="str">
        <f t="shared" si="132"/>
        <v>-</v>
      </c>
      <c r="O39" s="211">
        <v>0</v>
      </c>
      <c r="P39" s="199" t="str">
        <f t="shared" si="133"/>
        <v>-</v>
      </c>
      <c r="Q39" s="211">
        <v>0</v>
      </c>
      <c r="R39" s="199" t="str">
        <f t="shared" si="134"/>
        <v>-</v>
      </c>
      <c r="S39" s="209">
        <v>328</v>
      </c>
      <c r="T39" s="210">
        <v>10</v>
      </c>
      <c r="U39" s="199">
        <f t="shared" si="135"/>
        <v>3.048780487804878E-2</v>
      </c>
      <c r="V39" s="211">
        <v>67</v>
      </c>
      <c r="W39" s="199">
        <f t="shared" si="136"/>
        <v>0.20426829268292682</v>
      </c>
      <c r="X39" s="211">
        <v>27</v>
      </c>
      <c r="Y39" s="199">
        <f t="shared" si="137"/>
        <v>8.2317073170731711E-2</v>
      </c>
      <c r="Z39" s="209">
        <v>148</v>
      </c>
      <c r="AA39" s="210">
        <v>14</v>
      </c>
      <c r="AB39" s="199">
        <f t="shared" si="138"/>
        <v>9.45945945945946E-2</v>
      </c>
      <c r="AC39" s="211">
        <v>25</v>
      </c>
      <c r="AD39" s="199">
        <f t="shared" si="139"/>
        <v>0.16891891891891891</v>
      </c>
      <c r="AE39" s="211">
        <v>21</v>
      </c>
      <c r="AF39" s="199">
        <f t="shared" si="140"/>
        <v>0.14189189189189189</v>
      </c>
      <c r="AG39" s="209">
        <v>56</v>
      </c>
      <c r="AH39" s="210">
        <v>3</v>
      </c>
      <c r="AI39" s="199">
        <f t="shared" si="141"/>
        <v>5.3571428571428568E-2</v>
      </c>
      <c r="AJ39" s="211">
        <v>5</v>
      </c>
      <c r="AK39" s="199">
        <f t="shared" si="142"/>
        <v>8.9285714285714288E-2</v>
      </c>
      <c r="AL39" s="211">
        <v>9</v>
      </c>
      <c r="AM39" s="199">
        <f t="shared" si="143"/>
        <v>0.16071428571428573</v>
      </c>
      <c r="AN39" s="209">
        <v>25</v>
      </c>
      <c r="AO39" s="210">
        <v>0</v>
      </c>
      <c r="AP39" s="199">
        <f t="shared" si="144"/>
        <v>0</v>
      </c>
      <c r="AQ39" s="211">
        <v>1</v>
      </c>
      <c r="AR39" s="199">
        <f t="shared" si="145"/>
        <v>0.04</v>
      </c>
      <c r="AS39" s="211">
        <v>4</v>
      </c>
      <c r="AT39" s="199">
        <f t="shared" si="146"/>
        <v>0.16</v>
      </c>
      <c r="AU39" s="209">
        <v>9</v>
      </c>
      <c r="AV39" s="210">
        <v>1</v>
      </c>
      <c r="AW39" s="199">
        <f t="shared" si="147"/>
        <v>0.1111111111111111</v>
      </c>
      <c r="AX39" s="211">
        <v>1</v>
      </c>
      <c r="AY39" s="199">
        <f t="shared" si="148"/>
        <v>0.1111111111111111</v>
      </c>
      <c r="AZ39" s="211">
        <v>2</v>
      </c>
      <c r="BA39" s="199">
        <f t="shared" si="149"/>
        <v>0.22222222222222221</v>
      </c>
      <c r="BB39" s="209">
        <f t="shared" si="15"/>
        <v>566</v>
      </c>
      <c r="BC39" s="212">
        <f t="shared" si="16"/>
        <v>28</v>
      </c>
      <c r="BD39" s="199">
        <f t="shared" si="150"/>
        <v>4.9469964664310952E-2</v>
      </c>
      <c r="BE39" s="212">
        <f t="shared" si="17"/>
        <v>99</v>
      </c>
      <c r="BF39" s="199">
        <f t="shared" si="151"/>
        <v>0.17491166077738515</v>
      </c>
      <c r="BG39" s="212">
        <f t="shared" si="18"/>
        <v>63</v>
      </c>
      <c r="BH39" s="199">
        <f t="shared" si="152"/>
        <v>0.11130742049469965</v>
      </c>
      <c r="BJ39" s="283"/>
      <c r="BK39" s="296"/>
      <c r="BL39" s="4" t="s">
        <v>156</v>
      </c>
      <c r="BM39" s="28">
        <v>506</v>
      </c>
      <c r="BN39" s="28">
        <v>25</v>
      </c>
      <c r="BO39" s="63">
        <v>4.9407114624505928E-2</v>
      </c>
      <c r="BP39" s="28">
        <v>73</v>
      </c>
      <c r="BQ39" s="63">
        <v>0.14426877470355731</v>
      </c>
      <c r="BR39" s="28">
        <v>49</v>
      </c>
      <c r="BS39" s="63">
        <v>9.6837944664031617E-2</v>
      </c>
      <c r="BU39" s="132"/>
      <c r="BV39" s="4" t="s">
        <v>156</v>
      </c>
      <c r="BW39" s="27">
        <f t="shared" si="19"/>
        <v>0.66431095406360419</v>
      </c>
      <c r="BX39" s="27">
        <f t="shared" si="157"/>
        <v>0.70948616600790515</v>
      </c>
      <c r="BY39" s="105">
        <v>33</v>
      </c>
      <c r="BZ39" s="56" t="s">
        <v>37</v>
      </c>
      <c r="CA39" s="27">
        <f t="shared" si="153"/>
        <v>4.5348156816851962E-2</v>
      </c>
      <c r="CB39" s="27">
        <f t="shared" si="20"/>
        <v>4.3754619364375462E-2</v>
      </c>
      <c r="CC39" s="27">
        <f t="shared" si="21"/>
        <v>0.22513165593914569</v>
      </c>
      <c r="CD39" s="27">
        <f t="shared" si="22"/>
        <v>0.21847745750184774</v>
      </c>
      <c r="CE39" s="27">
        <f t="shared" si="23"/>
        <v>4.1544763019309539E-2</v>
      </c>
      <c r="CF39" s="27">
        <f t="shared" si="24"/>
        <v>4.0206947524020695E-2</v>
      </c>
      <c r="CG39" s="27">
        <f t="shared" si="154"/>
        <v>0.68797542422469282</v>
      </c>
      <c r="CH39" s="27">
        <f t="shared" si="25"/>
        <v>0.69756097560975605</v>
      </c>
      <c r="CI39" s="27">
        <f t="shared" si="155"/>
        <v>4.3227665706051875E-2</v>
      </c>
      <c r="CJ39" s="27">
        <f t="shared" si="26"/>
        <v>4.115312304157092E-2</v>
      </c>
      <c r="CK39" s="27">
        <f t="shared" si="27"/>
        <v>0.21366817620419926</v>
      </c>
      <c r="CL39" s="27">
        <f t="shared" si="28"/>
        <v>0.20618341341132232</v>
      </c>
      <c r="CM39" s="27">
        <f t="shared" si="29"/>
        <v>3.8699053108275011E-2</v>
      </c>
      <c r="CN39" s="27">
        <f t="shared" si="30"/>
        <v>3.9273031125966161E-2</v>
      </c>
      <c r="CO39" s="27">
        <f t="shared" si="31"/>
        <v>0.70440510498147391</v>
      </c>
      <c r="CP39" s="27">
        <f t="shared" si="32"/>
        <v>0.71339043242114064</v>
      </c>
      <c r="CQ39" s="27">
        <f t="shared" si="33"/>
        <v>6.0559006211180127E-2</v>
      </c>
      <c r="CR39" s="27">
        <f t="shared" si="34"/>
        <v>6.0777957860615885E-2</v>
      </c>
      <c r="CS39" s="27">
        <f t="shared" si="35"/>
        <v>0.27795031055900621</v>
      </c>
      <c r="CT39" s="27">
        <f t="shared" si="36"/>
        <v>0.29578606158833065</v>
      </c>
      <c r="CU39" s="27">
        <f t="shared" si="37"/>
        <v>5.0465838509316768E-2</v>
      </c>
      <c r="CV39" s="27">
        <f t="shared" si="38"/>
        <v>5.0243111831442464E-2</v>
      </c>
      <c r="CW39" s="27">
        <f t="shared" si="39"/>
        <v>0.6110248447204969</v>
      </c>
      <c r="CX39" s="27">
        <f t="shared" si="40"/>
        <v>0.59319286871961097</v>
      </c>
      <c r="CY39" s="27">
        <f t="shared" si="41"/>
        <v>3.8062283737024222E-2</v>
      </c>
      <c r="CZ39" s="27">
        <f t="shared" si="42"/>
        <v>4.4859813084112146E-2</v>
      </c>
      <c r="DA39" s="27">
        <f t="shared" si="43"/>
        <v>0.24567474048442905</v>
      </c>
      <c r="DB39" s="27">
        <f t="shared" si="44"/>
        <v>0.23177570093457944</v>
      </c>
      <c r="DC39" s="27">
        <f t="shared" si="45"/>
        <v>5.1903114186851208E-2</v>
      </c>
      <c r="DD39" s="27">
        <f t="shared" si="46"/>
        <v>3.925233644859813E-2</v>
      </c>
      <c r="DE39" s="27">
        <f t="shared" si="47"/>
        <v>0.66435986159169547</v>
      </c>
      <c r="DF39" s="27">
        <f t="shared" si="48"/>
        <v>0.68411214953271027</v>
      </c>
      <c r="DH39" s="56" t="s">
        <v>45</v>
      </c>
      <c r="DI39" s="27">
        <f t="shared" si="0"/>
        <v>2.8665273215885339E-2</v>
      </c>
      <c r="DJ39" s="27">
        <f t="shared" si="1"/>
        <v>2.7122403710425489E-2</v>
      </c>
      <c r="DK39" s="137">
        <f t="shared" si="156"/>
        <v>0.20000000000000018</v>
      </c>
      <c r="DL39" s="27">
        <f t="shared" si="2"/>
        <v>0.12232507216084404</v>
      </c>
      <c r="DM39" s="27">
        <f t="shared" si="3"/>
        <v>0.11484170195603953</v>
      </c>
      <c r="DN39" s="137">
        <f t="shared" si="49"/>
        <v>0.69999999999999929</v>
      </c>
      <c r="DO39" s="27">
        <f t="shared" si="4"/>
        <v>3.6130188115855479E-2</v>
      </c>
      <c r="DP39" s="27">
        <f t="shared" si="5"/>
        <v>3.6196813873764874E-2</v>
      </c>
      <c r="DQ39" s="137">
        <f t="shared" si="50"/>
        <v>0</v>
      </c>
      <c r="DR39" s="27">
        <f t="shared" si="6"/>
        <v>0.81287946650741516</v>
      </c>
      <c r="DS39" s="27">
        <f t="shared" si="7"/>
        <v>0.82183908045977017</v>
      </c>
      <c r="DT39" s="137">
        <f t="shared" si="51"/>
        <v>-0.9000000000000008</v>
      </c>
      <c r="DU39" s="27">
        <f t="shared" si="8"/>
        <v>2.6652012639098777E-2</v>
      </c>
      <c r="DV39" s="27">
        <f t="shared" si="52"/>
        <v>2.4780732284560767E-2</v>
      </c>
      <c r="DW39" s="137">
        <f t="shared" si="53"/>
        <v>0.19999999999999984</v>
      </c>
      <c r="DX39" s="27">
        <f t="shared" si="54"/>
        <v>0.11457617804643495</v>
      </c>
      <c r="DY39" s="27">
        <f t="shared" si="55"/>
        <v>0.10803285535291661</v>
      </c>
      <c r="DZ39" s="137">
        <f t="shared" si="56"/>
        <v>0.70000000000000062</v>
      </c>
      <c r="EA39" s="27">
        <f t="shared" si="57"/>
        <v>3.3383706553097955E-2</v>
      </c>
      <c r="EB39" s="27">
        <f t="shared" si="58"/>
        <v>3.5500487261589865E-2</v>
      </c>
      <c r="EC39" s="137">
        <f t="shared" si="59"/>
        <v>-0.2999999999999996</v>
      </c>
      <c r="ED39" s="27">
        <f t="shared" si="60"/>
        <v>0.82538810276136831</v>
      </c>
      <c r="EE39" s="27">
        <f t="shared" si="61"/>
        <v>0.83168592510093275</v>
      </c>
      <c r="EF39" s="137">
        <f t="shared" si="62"/>
        <v>-0.70000000000000062</v>
      </c>
      <c r="EG39" s="27">
        <f t="shared" si="63"/>
        <v>3.6881419234360412E-2</v>
      </c>
      <c r="EH39" s="27">
        <f t="shared" si="64"/>
        <v>3.9678553490708188E-2</v>
      </c>
      <c r="EI39" s="137">
        <f t="shared" si="65"/>
        <v>-0.30000000000000027</v>
      </c>
      <c r="EJ39" s="27">
        <f t="shared" si="66"/>
        <v>0.15452847805788983</v>
      </c>
      <c r="EK39" s="27">
        <f t="shared" si="67"/>
        <v>0.15168257157207435</v>
      </c>
      <c r="EL39" s="137">
        <f t="shared" si="68"/>
        <v>0.30000000000000027</v>
      </c>
      <c r="EM39" s="27">
        <f t="shared" si="69"/>
        <v>4.6218487394957986E-2</v>
      </c>
      <c r="EN39" s="27">
        <f t="shared" si="70"/>
        <v>4.0683073832245106E-2</v>
      </c>
      <c r="EO39" s="137">
        <f t="shared" si="71"/>
        <v>0.49999999999999978</v>
      </c>
      <c r="EP39" s="27">
        <f t="shared" si="72"/>
        <v>0.76237161531279174</v>
      </c>
      <c r="EQ39" s="27">
        <f t="shared" si="73"/>
        <v>0.76795580110497241</v>
      </c>
      <c r="ER39" s="137">
        <f t="shared" si="74"/>
        <v>-0.60000000000000053</v>
      </c>
      <c r="ES39" s="27">
        <f t="shared" si="75"/>
        <v>3.2397408207343416E-2</v>
      </c>
      <c r="ET39" s="27">
        <f t="shared" si="76"/>
        <v>2.4017467248908297E-2</v>
      </c>
      <c r="EU39" s="137">
        <f t="shared" si="77"/>
        <v>0.8</v>
      </c>
      <c r="EV39" s="27">
        <f t="shared" si="78"/>
        <v>0.13174946004319654</v>
      </c>
      <c r="EW39" s="27">
        <f t="shared" si="79"/>
        <v>0.13100436681222707</v>
      </c>
      <c r="EX39" s="137">
        <f t="shared" si="80"/>
        <v>0.10000000000000009</v>
      </c>
      <c r="EY39" s="27">
        <f t="shared" si="81"/>
        <v>4.5356371490280781E-2</v>
      </c>
      <c r="EZ39" s="27">
        <f t="shared" si="82"/>
        <v>5.0218340611353711E-2</v>
      </c>
      <c r="FA39" s="137">
        <f t="shared" si="83"/>
        <v>-0.50000000000000044</v>
      </c>
      <c r="FB39" s="27">
        <f t="shared" si="84"/>
        <v>0.79049676025917925</v>
      </c>
      <c r="FC39" s="27">
        <f t="shared" si="85"/>
        <v>0.79475982532751088</v>
      </c>
      <c r="FD39" s="137">
        <f t="shared" si="86"/>
        <v>-0.50000000000000044</v>
      </c>
      <c r="FF39" s="27">
        <f t="shared" si="87"/>
        <v>5.1816828543067038E-2</v>
      </c>
      <c r="FG39" s="27">
        <f t="shared" si="9"/>
        <v>5.246330782200663E-2</v>
      </c>
      <c r="FH39" s="137">
        <f t="shared" si="88"/>
        <v>0</v>
      </c>
      <c r="FI39" s="27">
        <f t="shared" si="10"/>
        <v>0.17821801640108959</v>
      </c>
      <c r="FJ39" s="27">
        <f t="shared" si="11"/>
        <v>0.16981717092085957</v>
      </c>
      <c r="FK39" s="137">
        <f t="shared" si="89"/>
        <v>0.79999999999999793</v>
      </c>
      <c r="FL39" s="27">
        <f t="shared" si="12"/>
        <v>6.998019984622561E-2</v>
      </c>
      <c r="FM39" s="27">
        <f t="shared" si="13"/>
        <v>7.0421823311744888E-2</v>
      </c>
      <c r="FN39" s="137">
        <f t="shared" si="90"/>
        <v>0</v>
      </c>
      <c r="FO39" s="27">
        <f t="shared" si="14"/>
        <v>0.69998495520961779</v>
      </c>
      <c r="FP39" s="27">
        <f t="shared" si="91"/>
        <v>0.70729769794538888</v>
      </c>
      <c r="FQ39" s="137">
        <f t="shared" si="92"/>
        <v>-0.70000000000000062</v>
      </c>
      <c r="FR39" s="27">
        <f t="shared" si="93"/>
        <v>4.8260962208565801E-2</v>
      </c>
      <c r="FS39" s="27">
        <f t="shared" si="94"/>
        <v>4.9503759206355462E-2</v>
      </c>
      <c r="FT39" s="137">
        <f t="shared" si="95"/>
        <v>-0.20000000000000018</v>
      </c>
      <c r="FU39" s="27">
        <f t="shared" si="96"/>
        <v>0.1712068897890299</v>
      </c>
      <c r="FV39" s="27">
        <f t="shared" si="97"/>
        <v>0.16607589114113555</v>
      </c>
      <c r="FW39" s="137">
        <f t="shared" si="98"/>
        <v>0.50000000000000044</v>
      </c>
      <c r="FX39" s="27">
        <f t="shared" si="99"/>
        <v>6.934419156395201E-2</v>
      </c>
      <c r="FY39" s="27">
        <f t="shared" si="100"/>
        <v>7.0594924618888555E-2</v>
      </c>
      <c r="FZ39" s="137">
        <f t="shared" si="101"/>
        <v>-0.19999999999999879</v>
      </c>
      <c r="GA39" s="27">
        <f t="shared" si="102"/>
        <v>0.71118795643845234</v>
      </c>
      <c r="GB39" s="27">
        <f t="shared" si="103"/>
        <v>0.71382542503362045</v>
      </c>
      <c r="GC39" s="137">
        <f t="shared" si="104"/>
        <v>-0.30000000000000027</v>
      </c>
      <c r="GD39" s="27">
        <f t="shared" si="105"/>
        <v>6.8259236787735308E-2</v>
      </c>
      <c r="GE39" s="27">
        <f t="shared" si="106"/>
        <v>7.1407282300928909E-2</v>
      </c>
      <c r="GF39" s="137">
        <f t="shared" si="107"/>
        <v>-0.29999999999999888</v>
      </c>
      <c r="GG39" s="27">
        <f t="shared" si="108"/>
        <v>0.21640870679023361</v>
      </c>
      <c r="GH39" s="27">
        <f t="shared" si="109"/>
        <v>0.21158909145099597</v>
      </c>
      <c r="GI39" s="137">
        <f t="shared" si="110"/>
        <v>0.40000000000000036</v>
      </c>
      <c r="GJ39" s="27">
        <f t="shared" si="111"/>
        <v>7.4738966812202837E-2</v>
      </c>
      <c r="GK39" s="27">
        <f t="shared" si="112"/>
        <v>7.841968440050999E-2</v>
      </c>
      <c r="GL39" s="137">
        <f t="shared" si="113"/>
        <v>-0.30000000000000027</v>
      </c>
      <c r="GM39" s="27">
        <f t="shared" si="114"/>
        <v>0.6405930896098283</v>
      </c>
      <c r="GN39" s="27">
        <f t="shared" si="115"/>
        <v>0.63858394184756506</v>
      </c>
      <c r="GO39" s="137">
        <f t="shared" si="116"/>
        <v>0.20000000000000018</v>
      </c>
      <c r="GP39" s="27">
        <f t="shared" si="117"/>
        <v>5.5485387843929736E-2</v>
      </c>
      <c r="GQ39" s="27">
        <f t="shared" si="118"/>
        <v>5.8989431490645373E-2</v>
      </c>
      <c r="GR39" s="137">
        <f t="shared" si="119"/>
        <v>-0.39999999999999969</v>
      </c>
      <c r="GS39" s="27">
        <f t="shared" si="120"/>
        <v>0.18613011036841287</v>
      </c>
      <c r="GT39" s="27">
        <f t="shared" si="121"/>
        <v>0.18026385115241175</v>
      </c>
      <c r="GU39" s="137">
        <f t="shared" si="122"/>
        <v>0.60000000000000053</v>
      </c>
      <c r="GV39" s="27">
        <f t="shared" si="123"/>
        <v>7.7287035597699366E-2</v>
      </c>
      <c r="GW39" s="27">
        <f t="shared" si="124"/>
        <v>7.9888839530150732E-2</v>
      </c>
      <c r="GX39" s="137">
        <f t="shared" si="125"/>
        <v>-0.30000000000000027</v>
      </c>
      <c r="GY39" s="27">
        <f t="shared" si="126"/>
        <v>0.68109746618995803</v>
      </c>
      <c r="GZ39" s="27">
        <f t="shared" si="127"/>
        <v>0.68085787782679219</v>
      </c>
      <c r="HA39" s="137">
        <f t="shared" si="128"/>
        <v>0</v>
      </c>
      <c r="HB39" s="108">
        <v>0</v>
      </c>
    </row>
    <row r="40" spans="2:210" ht="14.25" customHeight="1">
      <c r="B40" s="283"/>
      <c r="C40" s="296"/>
      <c r="D40" s="103" t="s">
        <v>200</v>
      </c>
      <c r="E40" s="213">
        <v>2</v>
      </c>
      <c r="F40" s="214">
        <v>0</v>
      </c>
      <c r="G40" s="215">
        <f>IFERROR(F40/E40,"-")</f>
        <v>0</v>
      </c>
      <c r="H40" s="216">
        <v>0</v>
      </c>
      <c r="I40" s="215">
        <f>IFERROR(H40/E40,"-")</f>
        <v>0</v>
      </c>
      <c r="J40" s="216">
        <v>0</v>
      </c>
      <c r="K40" s="215">
        <f>IFERROR(J40/E40,"-")</f>
        <v>0</v>
      </c>
      <c r="L40" s="213">
        <v>4</v>
      </c>
      <c r="M40" s="214">
        <v>0</v>
      </c>
      <c r="N40" s="215">
        <f>IFERROR(M40/L40,"-")</f>
        <v>0</v>
      </c>
      <c r="O40" s="216">
        <v>0</v>
      </c>
      <c r="P40" s="215">
        <f>IFERROR(O40/L40,"-")</f>
        <v>0</v>
      </c>
      <c r="Q40" s="216">
        <v>0</v>
      </c>
      <c r="R40" s="215">
        <f>IFERROR(Q40/L40,"-")</f>
        <v>0</v>
      </c>
      <c r="S40" s="213">
        <v>16</v>
      </c>
      <c r="T40" s="214">
        <v>1</v>
      </c>
      <c r="U40" s="215">
        <f>IFERROR(T40/S40,"-")</f>
        <v>6.25E-2</v>
      </c>
      <c r="V40" s="216">
        <v>0</v>
      </c>
      <c r="W40" s="215">
        <f>IFERROR(V40/S40,"-")</f>
        <v>0</v>
      </c>
      <c r="X40" s="216">
        <v>2</v>
      </c>
      <c r="Y40" s="215">
        <f>IFERROR(X40/S40,"-")</f>
        <v>0.125</v>
      </c>
      <c r="Z40" s="213">
        <v>45</v>
      </c>
      <c r="AA40" s="214">
        <v>1</v>
      </c>
      <c r="AB40" s="215">
        <f>IFERROR(AA40/Z40,"-")</f>
        <v>2.2222222222222223E-2</v>
      </c>
      <c r="AC40" s="216">
        <v>1</v>
      </c>
      <c r="AD40" s="215">
        <f>IFERROR(AC40/Z40,"-")</f>
        <v>2.2222222222222223E-2</v>
      </c>
      <c r="AE40" s="216">
        <v>0</v>
      </c>
      <c r="AF40" s="215">
        <f>IFERROR(AE40/Z40,"-")</f>
        <v>0</v>
      </c>
      <c r="AG40" s="213">
        <v>57</v>
      </c>
      <c r="AH40" s="214">
        <v>0</v>
      </c>
      <c r="AI40" s="215">
        <f>IFERROR(AH40/AG40,"-")</f>
        <v>0</v>
      </c>
      <c r="AJ40" s="216">
        <v>1</v>
      </c>
      <c r="AK40" s="215">
        <f>IFERROR(AJ40/AG40,"-")</f>
        <v>1.7543859649122806E-2</v>
      </c>
      <c r="AL40" s="216">
        <v>1</v>
      </c>
      <c r="AM40" s="215">
        <f>IFERROR(AL40/AG40,"-")</f>
        <v>1.7543859649122806E-2</v>
      </c>
      <c r="AN40" s="213">
        <v>59</v>
      </c>
      <c r="AO40" s="214">
        <v>0</v>
      </c>
      <c r="AP40" s="215">
        <f>IFERROR(AO40/AN40,"-")</f>
        <v>0</v>
      </c>
      <c r="AQ40" s="216">
        <v>1</v>
      </c>
      <c r="AR40" s="215">
        <f>IFERROR(AQ40/AN40,"-")</f>
        <v>1.6949152542372881E-2</v>
      </c>
      <c r="AS40" s="216">
        <v>0</v>
      </c>
      <c r="AT40" s="215">
        <f>IFERROR(AS40/AN40,"-")</f>
        <v>0</v>
      </c>
      <c r="AU40" s="213">
        <v>31</v>
      </c>
      <c r="AV40" s="214">
        <v>0</v>
      </c>
      <c r="AW40" s="215">
        <f>IFERROR(AV40/AU40,"-")</f>
        <v>0</v>
      </c>
      <c r="AX40" s="216">
        <v>1</v>
      </c>
      <c r="AY40" s="215">
        <f>IFERROR(AX40/AU40,"-")</f>
        <v>3.2258064516129031E-2</v>
      </c>
      <c r="AZ40" s="216">
        <v>0</v>
      </c>
      <c r="BA40" s="215">
        <f>IFERROR(AZ40/AU40,"-")</f>
        <v>0</v>
      </c>
      <c r="BB40" s="213">
        <f t="shared" si="15"/>
        <v>214</v>
      </c>
      <c r="BC40" s="217">
        <f t="shared" si="16"/>
        <v>2</v>
      </c>
      <c r="BD40" s="215">
        <f>IFERROR(BC40/BB40,"-")</f>
        <v>9.3457943925233638E-3</v>
      </c>
      <c r="BE40" s="217">
        <f t="shared" si="17"/>
        <v>4</v>
      </c>
      <c r="BF40" s="215">
        <f>IFERROR(BE40/BB40,"-")</f>
        <v>1.8691588785046728E-2</v>
      </c>
      <c r="BG40" s="217">
        <f t="shared" si="18"/>
        <v>3</v>
      </c>
      <c r="BH40" s="215">
        <f>IFERROR(BG40/BB40,"-")</f>
        <v>1.4018691588785047E-2</v>
      </c>
      <c r="BJ40" s="283"/>
      <c r="BK40" s="296"/>
      <c r="BL40" s="4" t="s">
        <v>199</v>
      </c>
      <c r="BM40" s="28">
        <v>471</v>
      </c>
      <c r="BN40" s="28">
        <v>1</v>
      </c>
      <c r="BO40" s="63">
        <v>2.1231422505307855E-3</v>
      </c>
      <c r="BP40" s="28">
        <v>4</v>
      </c>
      <c r="BQ40" s="63">
        <v>8.4925690021231421E-3</v>
      </c>
      <c r="BR40" s="28">
        <v>5</v>
      </c>
      <c r="BS40" s="63">
        <v>1.0615711252653927E-2</v>
      </c>
      <c r="BU40" s="132"/>
      <c r="BV40" s="4" t="s">
        <v>199</v>
      </c>
      <c r="BW40" s="27">
        <f t="shared" si="19"/>
        <v>0.95794392523364491</v>
      </c>
      <c r="BX40" s="27">
        <f t="shared" si="157"/>
        <v>0.97876857749469215</v>
      </c>
      <c r="BY40" s="105">
        <v>34</v>
      </c>
      <c r="BZ40" s="56" t="s">
        <v>38</v>
      </c>
      <c r="CA40" s="27">
        <f t="shared" si="153"/>
        <v>3.7393748286262685E-2</v>
      </c>
      <c r="CB40" s="27">
        <f t="shared" si="20"/>
        <v>3.5475951730576397E-2</v>
      </c>
      <c r="CC40" s="27">
        <f t="shared" si="21"/>
        <v>0.16870030161776803</v>
      </c>
      <c r="CD40" s="27">
        <f t="shared" si="22"/>
        <v>0.16551986445835207</v>
      </c>
      <c r="CE40" s="27">
        <f t="shared" si="23"/>
        <v>5.7890046613655058E-2</v>
      </c>
      <c r="CF40" s="27">
        <f t="shared" si="24"/>
        <v>5.2937311987828917E-2</v>
      </c>
      <c r="CG40" s="27">
        <f t="shared" si="154"/>
        <v>0.73601590348231427</v>
      </c>
      <c r="CH40" s="27">
        <f t="shared" si="25"/>
        <v>0.74606687182324261</v>
      </c>
      <c r="CI40" s="27">
        <f t="shared" si="155"/>
        <v>3.3107982959807374E-2</v>
      </c>
      <c r="CJ40" s="27">
        <f t="shared" si="26"/>
        <v>3.2761673967750954E-2</v>
      </c>
      <c r="CK40" s="27">
        <f t="shared" si="27"/>
        <v>0.1610946471568809</v>
      </c>
      <c r="CL40" s="27">
        <f t="shared" si="28"/>
        <v>0.15779662596700531</v>
      </c>
      <c r="CM40" s="27">
        <f t="shared" si="29"/>
        <v>5.6538247823671048E-2</v>
      </c>
      <c r="CN40" s="27">
        <f t="shared" si="30"/>
        <v>5.1076521577034205E-2</v>
      </c>
      <c r="CO40" s="27">
        <f t="shared" si="31"/>
        <v>0.74925912205964063</v>
      </c>
      <c r="CP40" s="27">
        <f t="shared" si="32"/>
        <v>0.7583651784882095</v>
      </c>
      <c r="CQ40" s="27">
        <f t="shared" si="33"/>
        <v>5.387647831800263E-2</v>
      </c>
      <c r="CR40" s="27">
        <f t="shared" si="34"/>
        <v>4.7314833300059894E-2</v>
      </c>
      <c r="CS40" s="27">
        <f t="shared" si="35"/>
        <v>0.20367936925098554</v>
      </c>
      <c r="CT40" s="27">
        <f t="shared" si="36"/>
        <v>0.21341585146735875</v>
      </c>
      <c r="CU40" s="27">
        <f t="shared" si="37"/>
        <v>6.5515299418058948E-2</v>
      </c>
      <c r="CV40" s="27">
        <f t="shared" si="38"/>
        <v>6.54821321621082E-2</v>
      </c>
      <c r="CW40" s="27">
        <f t="shared" si="39"/>
        <v>0.67692885301295291</v>
      </c>
      <c r="CX40" s="27">
        <f t="shared" si="40"/>
        <v>0.67378718307047314</v>
      </c>
      <c r="CY40" s="27">
        <f t="shared" si="41"/>
        <v>4.7337278106508875E-2</v>
      </c>
      <c r="CZ40" s="27">
        <f t="shared" si="42"/>
        <v>4.8022598870056499E-2</v>
      </c>
      <c r="DA40" s="27">
        <f t="shared" si="43"/>
        <v>0.18827326519634213</v>
      </c>
      <c r="DB40" s="27">
        <f t="shared" si="44"/>
        <v>0.18022598870056497</v>
      </c>
      <c r="DC40" s="27">
        <f t="shared" si="45"/>
        <v>6.1323292092522859E-2</v>
      </c>
      <c r="DD40" s="27">
        <f t="shared" si="46"/>
        <v>5.7627118644067797E-2</v>
      </c>
      <c r="DE40" s="27">
        <f t="shared" si="47"/>
        <v>0.70306616460462612</v>
      </c>
      <c r="DF40" s="27">
        <f t="shared" si="48"/>
        <v>0.71412429378531073</v>
      </c>
      <c r="DH40" s="56" t="s">
        <v>10</v>
      </c>
      <c r="DI40" s="27">
        <f t="shared" si="0"/>
        <v>6.358381502890173E-2</v>
      </c>
      <c r="DJ40" s="27">
        <f t="shared" si="1"/>
        <v>6.7966903073286053E-2</v>
      </c>
      <c r="DK40" s="137">
        <f t="shared" si="156"/>
        <v>-0.40000000000000036</v>
      </c>
      <c r="DL40" s="27">
        <f t="shared" si="2"/>
        <v>0.19556840077071291</v>
      </c>
      <c r="DM40" s="27">
        <f t="shared" si="3"/>
        <v>0.1739558707643814</v>
      </c>
      <c r="DN40" s="137">
        <f t="shared" si="49"/>
        <v>2.200000000000002</v>
      </c>
      <c r="DO40" s="27">
        <f t="shared" si="4"/>
        <v>7.6107899807321772E-2</v>
      </c>
      <c r="DP40" s="27">
        <f t="shared" si="5"/>
        <v>7.5256107171000786E-2</v>
      </c>
      <c r="DQ40" s="137">
        <f t="shared" si="50"/>
        <v>0.10000000000000009</v>
      </c>
      <c r="DR40" s="27">
        <f t="shared" si="6"/>
        <v>0.66473988439306353</v>
      </c>
      <c r="DS40" s="27">
        <f t="shared" si="7"/>
        <v>0.6828211189913318</v>
      </c>
      <c r="DT40" s="137">
        <f t="shared" si="51"/>
        <v>-1.8000000000000016</v>
      </c>
      <c r="DU40" s="27">
        <f t="shared" si="8"/>
        <v>6.1073228579899198E-2</v>
      </c>
      <c r="DV40" s="27">
        <f t="shared" si="52"/>
        <v>6.1784207353827607E-2</v>
      </c>
      <c r="DW40" s="137">
        <f t="shared" si="53"/>
        <v>-0.10000000000000009</v>
      </c>
      <c r="DX40" s="27">
        <f t="shared" si="54"/>
        <v>0.18084790987251706</v>
      </c>
      <c r="DY40" s="27">
        <f t="shared" si="55"/>
        <v>0.15250150693188669</v>
      </c>
      <c r="DZ40" s="137">
        <f t="shared" si="56"/>
        <v>2.8</v>
      </c>
      <c r="EA40" s="27">
        <f t="shared" si="57"/>
        <v>7.5600355766380078E-2</v>
      </c>
      <c r="EB40" s="27">
        <f t="shared" si="58"/>
        <v>7.6250753465943344E-2</v>
      </c>
      <c r="EC40" s="137">
        <f t="shared" si="59"/>
        <v>0</v>
      </c>
      <c r="ED40" s="27">
        <f t="shared" si="60"/>
        <v>0.68247850578120373</v>
      </c>
      <c r="EE40" s="27">
        <f t="shared" si="61"/>
        <v>0.70946353224834235</v>
      </c>
      <c r="EF40" s="137">
        <f t="shared" si="62"/>
        <v>-2.6999999999999913</v>
      </c>
      <c r="EG40" s="27">
        <f t="shared" si="63"/>
        <v>7.2659176029962552E-2</v>
      </c>
      <c r="EH40" s="27">
        <f t="shared" si="64"/>
        <v>8.2802547770700632E-2</v>
      </c>
      <c r="EI40" s="137">
        <f t="shared" si="65"/>
        <v>-1.0000000000000009</v>
      </c>
      <c r="EJ40" s="27">
        <f t="shared" si="66"/>
        <v>0.22696629213483147</v>
      </c>
      <c r="EK40" s="27">
        <f t="shared" si="67"/>
        <v>0.24124203821656051</v>
      </c>
      <c r="EL40" s="137">
        <f t="shared" si="68"/>
        <v>-1.3999999999999986</v>
      </c>
      <c r="EM40" s="27">
        <f t="shared" si="69"/>
        <v>8.4644194756554311E-2</v>
      </c>
      <c r="EN40" s="27">
        <f t="shared" si="70"/>
        <v>8.0414012738853499E-2</v>
      </c>
      <c r="EO40" s="137">
        <f t="shared" si="71"/>
        <v>0.50000000000000044</v>
      </c>
      <c r="EP40" s="27">
        <f t="shared" si="72"/>
        <v>0.61573033707865166</v>
      </c>
      <c r="EQ40" s="27">
        <f t="shared" si="73"/>
        <v>0.59554140127388533</v>
      </c>
      <c r="ER40" s="137">
        <f t="shared" si="74"/>
        <v>2.0000000000000018</v>
      </c>
      <c r="ES40" s="27">
        <f t="shared" si="75"/>
        <v>6.1465721040189124E-2</v>
      </c>
      <c r="ET40" s="27">
        <f t="shared" si="76"/>
        <v>8.9514066496163683E-2</v>
      </c>
      <c r="EU40" s="137">
        <f t="shared" si="77"/>
        <v>-2.9</v>
      </c>
      <c r="EV40" s="27">
        <f t="shared" si="78"/>
        <v>0.23877068557919623</v>
      </c>
      <c r="EW40" s="27">
        <f t="shared" si="79"/>
        <v>0.18414322250639387</v>
      </c>
      <c r="EX40" s="137">
        <f t="shared" si="80"/>
        <v>5.4999999999999991</v>
      </c>
      <c r="EY40" s="27">
        <f t="shared" si="81"/>
        <v>6.3829787234042548E-2</v>
      </c>
      <c r="EZ40" s="27">
        <f t="shared" si="82"/>
        <v>7.1611253196930943E-2</v>
      </c>
      <c r="FA40" s="137">
        <f t="shared" si="83"/>
        <v>-0.79999999999999938</v>
      </c>
      <c r="FB40" s="27">
        <f t="shared" si="84"/>
        <v>0.63593380614657213</v>
      </c>
      <c r="FC40" s="27">
        <f t="shared" si="85"/>
        <v>0.65473145780051156</v>
      </c>
      <c r="FD40" s="137">
        <f t="shared" si="86"/>
        <v>-1.9000000000000017</v>
      </c>
      <c r="FF40" s="27">
        <f t="shared" si="87"/>
        <v>5.1816828543067038E-2</v>
      </c>
      <c r="FG40" s="27">
        <f t="shared" si="9"/>
        <v>5.246330782200663E-2</v>
      </c>
      <c r="FH40" s="137">
        <f t="shared" si="88"/>
        <v>0</v>
      </c>
      <c r="FI40" s="27">
        <f t="shared" si="10"/>
        <v>0.17821801640108959</v>
      </c>
      <c r="FJ40" s="27">
        <f t="shared" si="11"/>
        <v>0.16981717092085957</v>
      </c>
      <c r="FK40" s="137">
        <f t="shared" si="89"/>
        <v>0.79999999999999793</v>
      </c>
      <c r="FL40" s="27">
        <f t="shared" si="12"/>
        <v>6.998019984622561E-2</v>
      </c>
      <c r="FM40" s="27">
        <f t="shared" si="13"/>
        <v>7.0421823311744888E-2</v>
      </c>
      <c r="FN40" s="137">
        <f t="shared" si="90"/>
        <v>0</v>
      </c>
      <c r="FO40" s="27">
        <f t="shared" si="14"/>
        <v>0.69998495520961779</v>
      </c>
      <c r="FP40" s="27">
        <f t="shared" si="91"/>
        <v>0.70729769794538888</v>
      </c>
      <c r="FQ40" s="137">
        <f t="shared" si="92"/>
        <v>-0.70000000000000062</v>
      </c>
      <c r="FR40" s="27">
        <f t="shared" si="93"/>
        <v>4.8260962208565801E-2</v>
      </c>
      <c r="FS40" s="27">
        <f t="shared" si="94"/>
        <v>4.9503759206355462E-2</v>
      </c>
      <c r="FT40" s="137">
        <f t="shared" si="95"/>
        <v>-0.20000000000000018</v>
      </c>
      <c r="FU40" s="27">
        <f t="shared" si="96"/>
        <v>0.1712068897890299</v>
      </c>
      <c r="FV40" s="27">
        <f t="shared" si="97"/>
        <v>0.16607589114113555</v>
      </c>
      <c r="FW40" s="137">
        <f t="shared" si="98"/>
        <v>0.50000000000000044</v>
      </c>
      <c r="FX40" s="27">
        <f t="shared" si="99"/>
        <v>6.934419156395201E-2</v>
      </c>
      <c r="FY40" s="27">
        <f t="shared" si="100"/>
        <v>7.0594924618888555E-2</v>
      </c>
      <c r="FZ40" s="137">
        <f t="shared" si="101"/>
        <v>-0.19999999999999879</v>
      </c>
      <c r="GA40" s="27">
        <f t="shared" si="102"/>
        <v>0.71118795643845234</v>
      </c>
      <c r="GB40" s="27">
        <f t="shared" si="103"/>
        <v>0.71382542503362045</v>
      </c>
      <c r="GC40" s="137">
        <f t="shared" si="104"/>
        <v>-0.30000000000000027</v>
      </c>
      <c r="GD40" s="27">
        <f t="shared" si="105"/>
        <v>6.8259236787735308E-2</v>
      </c>
      <c r="GE40" s="27">
        <f t="shared" si="106"/>
        <v>7.1407282300928909E-2</v>
      </c>
      <c r="GF40" s="137">
        <f t="shared" si="107"/>
        <v>-0.29999999999999888</v>
      </c>
      <c r="GG40" s="27">
        <f t="shared" si="108"/>
        <v>0.21640870679023361</v>
      </c>
      <c r="GH40" s="27">
        <f t="shared" si="109"/>
        <v>0.21158909145099597</v>
      </c>
      <c r="GI40" s="137">
        <f t="shared" si="110"/>
        <v>0.40000000000000036</v>
      </c>
      <c r="GJ40" s="27">
        <f t="shared" si="111"/>
        <v>7.4738966812202837E-2</v>
      </c>
      <c r="GK40" s="27">
        <f t="shared" si="112"/>
        <v>7.841968440050999E-2</v>
      </c>
      <c r="GL40" s="137">
        <f t="shared" si="113"/>
        <v>-0.30000000000000027</v>
      </c>
      <c r="GM40" s="27">
        <f t="shared" si="114"/>
        <v>0.6405930896098283</v>
      </c>
      <c r="GN40" s="27">
        <f t="shared" si="115"/>
        <v>0.63858394184756506</v>
      </c>
      <c r="GO40" s="137">
        <f t="shared" si="116"/>
        <v>0.20000000000000018</v>
      </c>
      <c r="GP40" s="27">
        <f t="shared" si="117"/>
        <v>5.5485387843929736E-2</v>
      </c>
      <c r="GQ40" s="27">
        <f t="shared" si="118"/>
        <v>5.8989431490645373E-2</v>
      </c>
      <c r="GR40" s="137">
        <f t="shared" si="119"/>
        <v>-0.39999999999999969</v>
      </c>
      <c r="GS40" s="27">
        <f t="shared" si="120"/>
        <v>0.18613011036841287</v>
      </c>
      <c r="GT40" s="27">
        <f t="shared" si="121"/>
        <v>0.18026385115241175</v>
      </c>
      <c r="GU40" s="137">
        <f t="shared" si="122"/>
        <v>0.60000000000000053</v>
      </c>
      <c r="GV40" s="27">
        <f t="shared" si="123"/>
        <v>7.7287035597699366E-2</v>
      </c>
      <c r="GW40" s="27">
        <f t="shared" si="124"/>
        <v>7.9888839530150732E-2</v>
      </c>
      <c r="GX40" s="137">
        <f t="shared" si="125"/>
        <v>-0.30000000000000027</v>
      </c>
      <c r="GY40" s="27">
        <f t="shared" si="126"/>
        <v>0.68109746618995803</v>
      </c>
      <c r="GZ40" s="27">
        <f t="shared" si="127"/>
        <v>0.68085787782679219</v>
      </c>
      <c r="HA40" s="137">
        <f t="shared" si="128"/>
        <v>0</v>
      </c>
      <c r="HB40" s="108">
        <v>0</v>
      </c>
    </row>
    <row r="41" spans="2:210" ht="14.25" customHeight="1">
      <c r="B41" s="284"/>
      <c r="C41" s="297"/>
      <c r="D41" s="104" t="s">
        <v>67</v>
      </c>
      <c r="E41" s="218">
        <v>24</v>
      </c>
      <c r="F41" s="219">
        <v>1</v>
      </c>
      <c r="G41" s="180">
        <f t="shared" si="129"/>
        <v>4.1666666666666664E-2</v>
      </c>
      <c r="H41" s="220">
        <v>3</v>
      </c>
      <c r="I41" s="180">
        <f t="shared" si="130"/>
        <v>0.125</v>
      </c>
      <c r="J41" s="220">
        <v>0</v>
      </c>
      <c r="K41" s="180">
        <f t="shared" si="131"/>
        <v>0</v>
      </c>
      <c r="L41" s="218">
        <v>62</v>
      </c>
      <c r="M41" s="219">
        <v>2</v>
      </c>
      <c r="N41" s="180">
        <f t="shared" si="132"/>
        <v>3.2258064516129031E-2</v>
      </c>
      <c r="O41" s="220">
        <v>3</v>
      </c>
      <c r="P41" s="180">
        <f t="shared" si="133"/>
        <v>4.8387096774193547E-2</v>
      </c>
      <c r="Q41" s="220">
        <v>4</v>
      </c>
      <c r="R41" s="180">
        <f t="shared" si="134"/>
        <v>6.4516129032258063E-2</v>
      </c>
      <c r="S41" s="218">
        <v>4028</v>
      </c>
      <c r="T41" s="219">
        <v>189</v>
      </c>
      <c r="U41" s="180">
        <f t="shared" si="135"/>
        <v>4.692154915590864E-2</v>
      </c>
      <c r="V41" s="220">
        <v>671</v>
      </c>
      <c r="W41" s="180">
        <f t="shared" si="136"/>
        <v>0.16658391261171798</v>
      </c>
      <c r="X41" s="220">
        <v>386</v>
      </c>
      <c r="Y41" s="180">
        <f t="shared" si="137"/>
        <v>9.5829195630585895E-2</v>
      </c>
      <c r="Z41" s="218">
        <v>3079</v>
      </c>
      <c r="AA41" s="219">
        <v>142</v>
      </c>
      <c r="AB41" s="180">
        <f t="shared" si="138"/>
        <v>4.6118869762910034E-2</v>
      </c>
      <c r="AC41" s="220">
        <v>405</v>
      </c>
      <c r="AD41" s="180">
        <f t="shared" si="139"/>
        <v>0.13153621305618707</v>
      </c>
      <c r="AE41" s="220">
        <v>322</v>
      </c>
      <c r="AF41" s="180">
        <f t="shared" si="140"/>
        <v>0.10457940889899318</v>
      </c>
      <c r="AG41" s="218">
        <v>1978</v>
      </c>
      <c r="AH41" s="219">
        <v>83</v>
      </c>
      <c r="AI41" s="180">
        <f t="shared" si="141"/>
        <v>4.1961577350859453E-2</v>
      </c>
      <c r="AJ41" s="220">
        <v>184</v>
      </c>
      <c r="AK41" s="180">
        <f t="shared" si="142"/>
        <v>9.3023255813953487E-2</v>
      </c>
      <c r="AL41" s="220">
        <v>189</v>
      </c>
      <c r="AM41" s="180">
        <f t="shared" si="143"/>
        <v>9.5551061678463098E-2</v>
      </c>
      <c r="AN41" s="218">
        <v>868</v>
      </c>
      <c r="AO41" s="219">
        <v>16</v>
      </c>
      <c r="AP41" s="180">
        <f t="shared" si="144"/>
        <v>1.8433179723502304E-2</v>
      </c>
      <c r="AQ41" s="220">
        <v>62</v>
      </c>
      <c r="AR41" s="180">
        <f t="shared" si="145"/>
        <v>7.1428571428571425E-2</v>
      </c>
      <c r="AS41" s="220">
        <v>55</v>
      </c>
      <c r="AT41" s="180">
        <f t="shared" si="146"/>
        <v>6.3364055299539174E-2</v>
      </c>
      <c r="AU41" s="218">
        <v>284</v>
      </c>
      <c r="AV41" s="219">
        <v>7</v>
      </c>
      <c r="AW41" s="180">
        <f t="shared" si="147"/>
        <v>2.464788732394366E-2</v>
      </c>
      <c r="AX41" s="220">
        <v>13</v>
      </c>
      <c r="AY41" s="180">
        <f t="shared" si="148"/>
        <v>4.5774647887323945E-2</v>
      </c>
      <c r="AZ41" s="220">
        <v>7</v>
      </c>
      <c r="BA41" s="180">
        <f t="shared" si="149"/>
        <v>2.464788732394366E-2</v>
      </c>
      <c r="BB41" s="218">
        <f t="shared" si="15"/>
        <v>10323</v>
      </c>
      <c r="BC41" s="182">
        <f t="shared" si="16"/>
        <v>440</v>
      </c>
      <c r="BD41" s="180">
        <f t="shared" si="150"/>
        <v>4.2623268429720043E-2</v>
      </c>
      <c r="BE41" s="182">
        <f t="shared" si="17"/>
        <v>1341</v>
      </c>
      <c r="BF41" s="180">
        <f t="shared" si="151"/>
        <v>0.12990409764603314</v>
      </c>
      <c r="BG41" s="182">
        <f t="shared" si="18"/>
        <v>963</v>
      </c>
      <c r="BH41" s="180">
        <f t="shared" si="152"/>
        <v>9.3286835222319092E-2</v>
      </c>
      <c r="BJ41" s="284"/>
      <c r="BK41" s="297"/>
      <c r="BL41" s="85" t="s">
        <v>67</v>
      </c>
      <c r="BM41" s="28">
        <v>10508</v>
      </c>
      <c r="BN41" s="28">
        <v>468</v>
      </c>
      <c r="BO41" s="63">
        <v>4.4537495241720591E-2</v>
      </c>
      <c r="BP41" s="28">
        <v>1264</v>
      </c>
      <c r="BQ41" s="63">
        <v>0.12028930338789494</v>
      </c>
      <c r="BR41" s="28">
        <v>1045</v>
      </c>
      <c r="BS41" s="63">
        <v>9.9448039588884665E-2</v>
      </c>
      <c r="BU41" s="133"/>
      <c r="BV41" s="85" t="s">
        <v>67</v>
      </c>
      <c r="BW41" s="27">
        <f t="shared" si="19"/>
        <v>0.73418579870192768</v>
      </c>
      <c r="BX41" s="27">
        <f t="shared" si="157"/>
        <v>0.73572516178149983</v>
      </c>
      <c r="BY41" s="105">
        <v>35</v>
      </c>
      <c r="BZ41" s="56" t="s">
        <v>1</v>
      </c>
      <c r="CA41" s="27">
        <f t="shared" si="153"/>
        <v>4.0326765656126022E-2</v>
      </c>
      <c r="CB41" s="27">
        <f t="shared" si="20"/>
        <v>3.9564287758641008E-2</v>
      </c>
      <c r="CC41" s="27">
        <f t="shared" si="21"/>
        <v>0.17364447494852436</v>
      </c>
      <c r="CD41" s="27">
        <f t="shared" si="22"/>
        <v>0.16169166792935671</v>
      </c>
      <c r="CE41" s="27">
        <f t="shared" si="23"/>
        <v>6.8316118988231755E-2</v>
      </c>
      <c r="CF41" s="27">
        <f t="shared" si="24"/>
        <v>6.7309796791083731E-2</v>
      </c>
      <c r="CG41" s="27">
        <f t="shared" si="154"/>
        <v>0.71771264040711791</v>
      </c>
      <c r="CH41" s="27">
        <f t="shared" si="25"/>
        <v>0.73143424752091857</v>
      </c>
      <c r="CI41" s="27">
        <f t="shared" si="155"/>
        <v>3.7070524412296565E-2</v>
      </c>
      <c r="CJ41" s="27">
        <f t="shared" si="26"/>
        <v>3.7586547972304651E-2</v>
      </c>
      <c r="CK41" s="27">
        <f t="shared" si="27"/>
        <v>0.16495881052843078</v>
      </c>
      <c r="CL41" s="27">
        <f t="shared" si="28"/>
        <v>0.15952725151538208</v>
      </c>
      <c r="CM41" s="27">
        <f t="shared" si="29"/>
        <v>6.5903154510749448E-2</v>
      </c>
      <c r="CN41" s="27">
        <f t="shared" si="30"/>
        <v>6.4673210073803541E-2</v>
      </c>
      <c r="CO41" s="27">
        <f t="shared" si="31"/>
        <v>0.73206751054852326</v>
      </c>
      <c r="CP41" s="27">
        <f t="shared" si="32"/>
        <v>0.73821299043850974</v>
      </c>
      <c r="CQ41" s="27">
        <f t="shared" si="33"/>
        <v>5.1598386095592801E-2</v>
      </c>
      <c r="CR41" s="27">
        <f t="shared" si="34"/>
        <v>4.9179014817781336E-2</v>
      </c>
      <c r="CS41" s="27">
        <f t="shared" si="35"/>
        <v>0.20282433271260086</v>
      </c>
      <c r="CT41" s="27">
        <f t="shared" si="36"/>
        <v>0.18734481377653184</v>
      </c>
      <c r="CU41" s="27">
        <f t="shared" si="37"/>
        <v>7.5729360645561766E-2</v>
      </c>
      <c r="CV41" s="27">
        <f t="shared" si="38"/>
        <v>8.0176211453744498E-2</v>
      </c>
      <c r="CW41" s="27">
        <f t="shared" si="39"/>
        <v>0.66984792054624454</v>
      </c>
      <c r="CX41" s="27">
        <f t="shared" si="40"/>
        <v>0.68329995995194237</v>
      </c>
      <c r="CY41" s="27">
        <f t="shared" si="41"/>
        <v>4.2413572343149811E-2</v>
      </c>
      <c r="CZ41" s="27">
        <f t="shared" si="42"/>
        <v>4.201113548169394E-2</v>
      </c>
      <c r="DA41" s="27">
        <f t="shared" si="43"/>
        <v>0.18709987195902689</v>
      </c>
      <c r="DB41" s="27">
        <f t="shared" si="44"/>
        <v>0.16045216804454193</v>
      </c>
      <c r="DC41" s="27">
        <f t="shared" si="45"/>
        <v>7.4743918053777211E-2</v>
      </c>
      <c r="DD41" s="27">
        <f t="shared" si="46"/>
        <v>7.2718069849839723E-2</v>
      </c>
      <c r="DE41" s="27">
        <f t="shared" si="47"/>
        <v>0.69574263764404609</v>
      </c>
      <c r="DF41" s="27">
        <f t="shared" si="48"/>
        <v>0.72481862662392438</v>
      </c>
      <c r="DH41" s="56" t="s">
        <v>5</v>
      </c>
      <c r="DI41" s="27">
        <f t="shared" si="0"/>
        <v>0.13335823683227493</v>
      </c>
      <c r="DJ41" s="27">
        <f t="shared" si="1"/>
        <v>0.13337160352085725</v>
      </c>
      <c r="DK41" s="137">
        <f t="shared" si="156"/>
        <v>0</v>
      </c>
      <c r="DL41" s="27">
        <f t="shared" si="2"/>
        <v>0.3668285394097871</v>
      </c>
      <c r="DM41" s="27">
        <f t="shared" si="3"/>
        <v>0.35438193647148869</v>
      </c>
      <c r="DN41" s="137">
        <f t="shared" si="49"/>
        <v>1.3000000000000012</v>
      </c>
      <c r="DO41" s="27">
        <f t="shared" si="4"/>
        <v>4.8935375420246542E-2</v>
      </c>
      <c r="DP41" s="27">
        <f t="shared" si="5"/>
        <v>5.0707998469192501E-2</v>
      </c>
      <c r="DQ41" s="137">
        <f t="shared" si="50"/>
        <v>-0.19999999999999948</v>
      </c>
      <c r="DR41" s="27">
        <f t="shared" si="6"/>
        <v>0.45087784833769146</v>
      </c>
      <c r="DS41" s="27">
        <f t="shared" si="7"/>
        <v>0.46153846153846156</v>
      </c>
      <c r="DT41" s="137">
        <f t="shared" si="51"/>
        <v>-1.100000000000001</v>
      </c>
      <c r="DU41" s="27">
        <f t="shared" si="8"/>
        <v>0.12398157987956075</v>
      </c>
      <c r="DV41" s="27">
        <f t="shared" si="52"/>
        <v>0.1206084751901485</v>
      </c>
      <c r="DW41" s="137">
        <f t="shared" si="53"/>
        <v>0.30000000000000027</v>
      </c>
      <c r="DX41" s="27">
        <f t="shared" si="54"/>
        <v>0.34006376195536664</v>
      </c>
      <c r="DY41" s="27">
        <f t="shared" si="55"/>
        <v>0.3335747917421224</v>
      </c>
      <c r="DZ41" s="137">
        <f t="shared" si="56"/>
        <v>0.60000000000000053</v>
      </c>
      <c r="EA41" s="27">
        <f t="shared" si="57"/>
        <v>3.9674105561459443E-2</v>
      </c>
      <c r="EB41" s="27">
        <f t="shared" si="58"/>
        <v>5.1792828685258967E-2</v>
      </c>
      <c r="EC41" s="137">
        <f t="shared" si="59"/>
        <v>-1.1999999999999997</v>
      </c>
      <c r="ED41" s="27">
        <f t="shared" si="60"/>
        <v>0.4962805526036132</v>
      </c>
      <c r="EE41" s="27">
        <f t="shared" si="61"/>
        <v>0.49402390438247012</v>
      </c>
      <c r="EF41" s="137">
        <f t="shared" si="62"/>
        <v>0.20000000000000018</v>
      </c>
      <c r="EG41" s="27">
        <f t="shared" si="63"/>
        <v>0.14587525150905434</v>
      </c>
      <c r="EH41" s="27">
        <f t="shared" si="64"/>
        <v>0.15578947368421053</v>
      </c>
      <c r="EI41" s="137">
        <f t="shared" si="65"/>
        <v>-1.0000000000000009</v>
      </c>
      <c r="EJ41" s="27">
        <f t="shared" si="66"/>
        <v>0.40140845070422537</v>
      </c>
      <c r="EK41" s="27">
        <f t="shared" si="67"/>
        <v>0.39947368421052631</v>
      </c>
      <c r="EL41" s="137">
        <f t="shared" si="68"/>
        <v>0.20000000000000018</v>
      </c>
      <c r="EM41" s="27">
        <f t="shared" si="69"/>
        <v>6.1368209255533199E-2</v>
      </c>
      <c r="EN41" s="27">
        <f t="shared" si="70"/>
        <v>5.473684210526316E-2</v>
      </c>
      <c r="EO41" s="137">
        <f t="shared" si="71"/>
        <v>0.59999999999999987</v>
      </c>
      <c r="EP41" s="27">
        <f t="shared" si="72"/>
        <v>0.39134808853118713</v>
      </c>
      <c r="EQ41" s="27">
        <f t="shared" si="73"/>
        <v>0.39</v>
      </c>
      <c r="ER41" s="137">
        <f t="shared" si="74"/>
        <v>0.10000000000000009</v>
      </c>
      <c r="ES41" s="27">
        <f t="shared" si="75"/>
        <v>0.14512922465208747</v>
      </c>
      <c r="ET41" s="27">
        <f t="shared" si="76"/>
        <v>0.14686825053995681</v>
      </c>
      <c r="EU41" s="137">
        <f t="shared" si="77"/>
        <v>-0.20000000000000018</v>
      </c>
      <c r="EV41" s="27">
        <f t="shared" si="78"/>
        <v>0.39960238568588469</v>
      </c>
      <c r="EW41" s="27">
        <f t="shared" si="79"/>
        <v>0.3650107991360691</v>
      </c>
      <c r="EX41" s="137">
        <f t="shared" si="80"/>
        <v>3.5000000000000031</v>
      </c>
      <c r="EY41" s="27">
        <f t="shared" si="81"/>
        <v>5.5666003976143144E-2</v>
      </c>
      <c r="EZ41" s="27">
        <f t="shared" si="82"/>
        <v>3.6717062634989202E-2</v>
      </c>
      <c r="FA41" s="137">
        <f t="shared" si="83"/>
        <v>1.9000000000000004</v>
      </c>
      <c r="FB41" s="27">
        <f t="shared" si="84"/>
        <v>0.39960238568588469</v>
      </c>
      <c r="FC41" s="27">
        <f t="shared" si="85"/>
        <v>0.45140388768898487</v>
      </c>
      <c r="FD41" s="137">
        <f t="shared" si="86"/>
        <v>-5.0999999999999988</v>
      </c>
      <c r="FF41" s="27">
        <f t="shared" si="87"/>
        <v>5.1816828543067038E-2</v>
      </c>
      <c r="FG41" s="27">
        <f t="shared" si="9"/>
        <v>5.246330782200663E-2</v>
      </c>
      <c r="FH41" s="137">
        <f t="shared" si="88"/>
        <v>0</v>
      </c>
      <c r="FI41" s="27">
        <f t="shared" si="10"/>
        <v>0.17821801640108959</v>
      </c>
      <c r="FJ41" s="27">
        <f t="shared" si="11"/>
        <v>0.16981717092085957</v>
      </c>
      <c r="FK41" s="137">
        <f t="shared" si="89"/>
        <v>0.79999999999999793</v>
      </c>
      <c r="FL41" s="27">
        <f t="shared" si="12"/>
        <v>6.998019984622561E-2</v>
      </c>
      <c r="FM41" s="27">
        <f t="shared" si="13"/>
        <v>7.0421823311744888E-2</v>
      </c>
      <c r="FN41" s="137">
        <f t="shared" si="90"/>
        <v>0</v>
      </c>
      <c r="FO41" s="27">
        <f t="shared" si="14"/>
        <v>0.69998495520961779</v>
      </c>
      <c r="FP41" s="27">
        <f t="shared" si="91"/>
        <v>0.70729769794538888</v>
      </c>
      <c r="FQ41" s="137">
        <f t="shared" si="92"/>
        <v>-0.70000000000000062</v>
      </c>
      <c r="FR41" s="27">
        <f t="shared" si="93"/>
        <v>4.8260962208565801E-2</v>
      </c>
      <c r="FS41" s="27">
        <f t="shared" si="94"/>
        <v>4.9503759206355462E-2</v>
      </c>
      <c r="FT41" s="137">
        <f t="shared" si="95"/>
        <v>-0.20000000000000018</v>
      </c>
      <c r="FU41" s="27">
        <f t="shared" si="96"/>
        <v>0.1712068897890299</v>
      </c>
      <c r="FV41" s="27">
        <f t="shared" si="97"/>
        <v>0.16607589114113555</v>
      </c>
      <c r="FW41" s="137">
        <f t="shared" si="98"/>
        <v>0.50000000000000044</v>
      </c>
      <c r="FX41" s="27">
        <f t="shared" si="99"/>
        <v>6.934419156395201E-2</v>
      </c>
      <c r="FY41" s="27">
        <f t="shared" si="100"/>
        <v>7.0594924618888555E-2</v>
      </c>
      <c r="FZ41" s="137">
        <f t="shared" si="101"/>
        <v>-0.19999999999999879</v>
      </c>
      <c r="GA41" s="27">
        <f t="shared" si="102"/>
        <v>0.71118795643845234</v>
      </c>
      <c r="GB41" s="27">
        <f t="shared" si="103"/>
        <v>0.71382542503362045</v>
      </c>
      <c r="GC41" s="137">
        <f t="shared" si="104"/>
        <v>-0.30000000000000027</v>
      </c>
      <c r="GD41" s="27">
        <f t="shared" si="105"/>
        <v>6.8259236787735308E-2</v>
      </c>
      <c r="GE41" s="27">
        <f t="shared" si="106"/>
        <v>7.1407282300928909E-2</v>
      </c>
      <c r="GF41" s="137">
        <f t="shared" si="107"/>
        <v>-0.29999999999999888</v>
      </c>
      <c r="GG41" s="27">
        <f t="shared" si="108"/>
        <v>0.21640870679023361</v>
      </c>
      <c r="GH41" s="27">
        <f t="shared" si="109"/>
        <v>0.21158909145099597</v>
      </c>
      <c r="GI41" s="137">
        <f t="shared" si="110"/>
        <v>0.40000000000000036</v>
      </c>
      <c r="GJ41" s="27">
        <f t="shared" si="111"/>
        <v>7.4738966812202837E-2</v>
      </c>
      <c r="GK41" s="27">
        <f t="shared" si="112"/>
        <v>7.841968440050999E-2</v>
      </c>
      <c r="GL41" s="137">
        <f t="shared" si="113"/>
        <v>-0.30000000000000027</v>
      </c>
      <c r="GM41" s="27">
        <f t="shared" si="114"/>
        <v>0.6405930896098283</v>
      </c>
      <c r="GN41" s="27">
        <f t="shared" si="115"/>
        <v>0.63858394184756506</v>
      </c>
      <c r="GO41" s="137">
        <f t="shared" si="116"/>
        <v>0.20000000000000018</v>
      </c>
      <c r="GP41" s="27">
        <f t="shared" si="117"/>
        <v>5.5485387843929736E-2</v>
      </c>
      <c r="GQ41" s="27">
        <f t="shared" si="118"/>
        <v>5.8989431490645373E-2</v>
      </c>
      <c r="GR41" s="137">
        <f t="shared" si="119"/>
        <v>-0.39999999999999969</v>
      </c>
      <c r="GS41" s="27">
        <f t="shared" si="120"/>
        <v>0.18613011036841287</v>
      </c>
      <c r="GT41" s="27">
        <f t="shared" si="121"/>
        <v>0.18026385115241175</v>
      </c>
      <c r="GU41" s="137">
        <f t="shared" si="122"/>
        <v>0.60000000000000053</v>
      </c>
      <c r="GV41" s="27">
        <f t="shared" si="123"/>
        <v>7.7287035597699366E-2</v>
      </c>
      <c r="GW41" s="27">
        <f t="shared" si="124"/>
        <v>7.9888839530150732E-2</v>
      </c>
      <c r="GX41" s="137">
        <f t="shared" si="125"/>
        <v>-0.30000000000000027</v>
      </c>
      <c r="GY41" s="27">
        <f t="shared" si="126"/>
        <v>0.68109746618995803</v>
      </c>
      <c r="GZ41" s="27">
        <f t="shared" si="127"/>
        <v>0.68085787782679219</v>
      </c>
      <c r="HA41" s="137">
        <f t="shared" si="128"/>
        <v>0</v>
      </c>
      <c r="HB41" s="108">
        <v>0</v>
      </c>
    </row>
    <row r="42" spans="2:210" ht="14.25" customHeight="1">
      <c r="B42" s="282">
        <v>8</v>
      </c>
      <c r="C42" s="295" t="s">
        <v>51</v>
      </c>
      <c r="D42" s="102" t="s">
        <v>138</v>
      </c>
      <c r="E42" s="201">
        <v>10</v>
      </c>
      <c r="F42" s="176">
        <v>0</v>
      </c>
      <c r="G42" s="174">
        <f t="shared" si="129"/>
        <v>0</v>
      </c>
      <c r="H42" s="176">
        <v>0</v>
      </c>
      <c r="I42" s="174">
        <f t="shared" si="130"/>
        <v>0</v>
      </c>
      <c r="J42" s="176">
        <v>0</v>
      </c>
      <c r="K42" s="174">
        <f t="shared" si="131"/>
        <v>0</v>
      </c>
      <c r="L42" s="201">
        <v>26</v>
      </c>
      <c r="M42" s="176">
        <v>2</v>
      </c>
      <c r="N42" s="174">
        <f t="shared" si="132"/>
        <v>7.6923076923076927E-2</v>
      </c>
      <c r="O42" s="176">
        <v>4</v>
      </c>
      <c r="P42" s="174">
        <f t="shared" si="133"/>
        <v>0.15384615384615385</v>
      </c>
      <c r="Q42" s="176">
        <v>0</v>
      </c>
      <c r="R42" s="174">
        <f t="shared" si="134"/>
        <v>0</v>
      </c>
      <c r="S42" s="201">
        <v>2009</v>
      </c>
      <c r="T42" s="176">
        <v>63</v>
      </c>
      <c r="U42" s="174">
        <f t="shared" si="135"/>
        <v>3.1358885017421602E-2</v>
      </c>
      <c r="V42" s="176">
        <v>328</v>
      </c>
      <c r="W42" s="174">
        <f t="shared" si="136"/>
        <v>0.16326530612244897</v>
      </c>
      <c r="X42" s="176">
        <v>75</v>
      </c>
      <c r="Y42" s="174">
        <f t="shared" si="137"/>
        <v>3.7332005973120953E-2</v>
      </c>
      <c r="Z42" s="201">
        <v>1567</v>
      </c>
      <c r="AA42" s="176">
        <v>25</v>
      </c>
      <c r="AB42" s="174">
        <f t="shared" si="138"/>
        <v>1.5954052329291639E-2</v>
      </c>
      <c r="AC42" s="176">
        <v>216</v>
      </c>
      <c r="AD42" s="174">
        <f t="shared" si="139"/>
        <v>0.13784301212507977</v>
      </c>
      <c r="AE42" s="176">
        <v>47</v>
      </c>
      <c r="AF42" s="174">
        <f t="shared" si="140"/>
        <v>2.9993618379068283E-2</v>
      </c>
      <c r="AG42" s="201">
        <v>1092</v>
      </c>
      <c r="AH42" s="176">
        <v>14</v>
      </c>
      <c r="AI42" s="174">
        <f t="shared" si="141"/>
        <v>1.282051282051282E-2</v>
      </c>
      <c r="AJ42" s="176">
        <v>109</v>
      </c>
      <c r="AK42" s="174">
        <f t="shared" si="142"/>
        <v>9.9816849816849823E-2</v>
      </c>
      <c r="AL42" s="176">
        <v>37</v>
      </c>
      <c r="AM42" s="174">
        <f t="shared" si="143"/>
        <v>3.388278388278388E-2</v>
      </c>
      <c r="AN42" s="201">
        <v>622</v>
      </c>
      <c r="AO42" s="176">
        <v>6</v>
      </c>
      <c r="AP42" s="174">
        <f t="shared" si="144"/>
        <v>9.6463022508038593E-3</v>
      </c>
      <c r="AQ42" s="176">
        <v>50</v>
      </c>
      <c r="AR42" s="174">
        <f t="shared" si="145"/>
        <v>8.0385852090032156E-2</v>
      </c>
      <c r="AS42" s="176">
        <v>13</v>
      </c>
      <c r="AT42" s="174">
        <f t="shared" si="146"/>
        <v>2.0900321543408359E-2</v>
      </c>
      <c r="AU42" s="201">
        <v>194</v>
      </c>
      <c r="AV42" s="176">
        <v>3</v>
      </c>
      <c r="AW42" s="174">
        <f t="shared" si="147"/>
        <v>1.5463917525773196E-2</v>
      </c>
      <c r="AX42" s="176">
        <v>9</v>
      </c>
      <c r="AY42" s="174">
        <f t="shared" si="148"/>
        <v>4.6391752577319589E-2</v>
      </c>
      <c r="AZ42" s="176">
        <v>3</v>
      </c>
      <c r="BA42" s="174">
        <f t="shared" si="149"/>
        <v>1.5463917525773196E-2</v>
      </c>
      <c r="BB42" s="201">
        <f t="shared" si="15"/>
        <v>5520</v>
      </c>
      <c r="BC42" s="176">
        <f t="shared" si="16"/>
        <v>113</v>
      </c>
      <c r="BD42" s="174">
        <f t="shared" si="150"/>
        <v>2.0471014492753622E-2</v>
      </c>
      <c r="BE42" s="176">
        <f t="shared" si="17"/>
        <v>716</v>
      </c>
      <c r="BF42" s="174">
        <f t="shared" si="151"/>
        <v>0.12971014492753624</v>
      </c>
      <c r="BG42" s="176">
        <f t="shared" si="18"/>
        <v>175</v>
      </c>
      <c r="BH42" s="174">
        <f t="shared" si="152"/>
        <v>3.170289855072464E-2</v>
      </c>
      <c r="BJ42" s="282">
        <v>8</v>
      </c>
      <c r="BK42" s="295" t="s">
        <v>51</v>
      </c>
      <c r="BL42" s="4" t="s">
        <v>138</v>
      </c>
      <c r="BM42" s="28">
        <v>5476</v>
      </c>
      <c r="BN42" s="28">
        <v>138</v>
      </c>
      <c r="BO42" s="63">
        <v>2.5200876552227903E-2</v>
      </c>
      <c r="BP42" s="28">
        <v>686</v>
      </c>
      <c r="BQ42" s="63">
        <v>0.12527392257121986</v>
      </c>
      <c r="BR42" s="28">
        <v>190</v>
      </c>
      <c r="BS42" s="63">
        <v>3.4696859021183343E-2</v>
      </c>
      <c r="BU42" s="131" t="s">
        <v>51</v>
      </c>
      <c r="BV42" s="4" t="s">
        <v>138</v>
      </c>
      <c r="BW42" s="27">
        <f t="shared" si="19"/>
        <v>0.81811594202898552</v>
      </c>
      <c r="BX42" s="27">
        <f t="shared" si="157"/>
        <v>0.8148283418553689</v>
      </c>
      <c r="BY42" s="105">
        <v>36</v>
      </c>
      <c r="BZ42" s="56" t="s">
        <v>2</v>
      </c>
      <c r="CA42" s="27">
        <f t="shared" si="153"/>
        <v>7.0363494820049111E-2</v>
      </c>
      <c r="CB42" s="27">
        <f t="shared" si="20"/>
        <v>7.1703792895845872E-2</v>
      </c>
      <c r="CC42" s="27">
        <f t="shared" si="21"/>
        <v>0.36068028025630278</v>
      </c>
      <c r="CD42" s="27">
        <f t="shared" si="22"/>
        <v>0.3402167369054786</v>
      </c>
      <c r="CE42" s="27">
        <f t="shared" si="23"/>
        <v>3.5032037846577636E-2</v>
      </c>
      <c r="CF42" s="27">
        <f t="shared" si="24"/>
        <v>3.9133052378085488E-2</v>
      </c>
      <c r="CG42" s="27">
        <f t="shared" si="154"/>
        <v>0.53392418707707046</v>
      </c>
      <c r="CH42" s="27">
        <f t="shared" si="25"/>
        <v>0.54894641782059006</v>
      </c>
      <c r="CI42" s="27">
        <f t="shared" si="155"/>
        <v>6.75636713118693E-2</v>
      </c>
      <c r="CJ42" s="27">
        <f t="shared" si="26"/>
        <v>6.8694233905785287E-2</v>
      </c>
      <c r="CK42" s="27">
        <f t="shared" si="27"/>
        <v>0.35300336376741953</v>
      </c>
      <c r="CL42" s="27">
        <f t="shared" si="28"/>
        <v>0.332629761105248</v>
      </c>
      <c r="CM42" s="27">
        <f t="shared" si="29"/>
        <v>3.4887073522345026E-2</v>
      </c>
      <c r="CN42" s="27">
        <f t="shared" si="30"/>
        <v>4.0103617000863477E-2</v>
      </c>
      <c r="CO42" s="27">
        <f t="shared" si="31"/>
        <v>0.54454589139836618</v>
      </c>
      <c r="CP42" s="27">
        <f t="shared" si="32"/>
        <v>0.55857238798810327</v>
      </c>
      <c r="CQ42" s="27">
        <f t="shared" si="33"/>
        <v>8.4901433691756276E-2</v>
      </c>
      <c r="CR42" s="27">
        <f t="shared" si="34"/>
        <v>8.6696919035108663E-2</v>
      </c>
      <c r="CS42" s="27">
        <f t="shared" si="35"/>
        <v>0.39852150537634407</v>
      </c>
      <c r="CT42" s="27">
        <f t="shared" si="36"/>
        <v>0.38834487700023884</v>
      </c>
      <c r="CU42" s="27">
        <f t="shared" si="37"/>
        <v>3.6738351254480286E-2</v>
      </c>
      <c r="CV42" s="27">
        <f t="shared" si="38"/>
        <v>4.0124193933604009E-2</v>
      </c>
      <c r="CW42" s="27">
        <f t="shared" si="39"/>
        <v>0.47983870967741937</v>
      </c>
      <c r="CX42" s="27">
        <f t="shared" si="40"/>
        <v>0.48483401003104848</v>
      </c>
      <c r="CY42" s="27">
        <f t="shared" si="41"/>
        <v>5.931656995486783E-2</v>
      </c>
      <c r="CZ42" s="27">
        <f t="shared" si="42"/>
        <v>7.2549019607843143E-2</v>
      </c>
      <c r="DA42" s="27">
        <f t="shared" si="43"/>
        <v>0.35912314635718889</v>
      </c>
      <c r="DB42" s="27">
        <f t="shared" si="44"/>
        <v>0.35228758169934643</v>
      </c>
      <c r="DC42" s="27">
        <f t="shared" si="45"/>
        <v>3.5460992907801421E-2</v>
      </c>
      <c r="DD42" s="27">
        <f t="shared" si="46"/>
        <v>3.9869281045751631E-2</v>
      </c>
      <c r="DE42" s="27">
        <f t="shared" si="47"/>
        <v>0.54609929078014185</v>
      </c>
      <c r="DF42" s="27">
        <f t="shared" si="48"/>
        <v>0.53529411764705881</v>
      </c>
      <c r="DH42" s="56" t="s">
        <v>6</v>
      </c>
      <c r="DI42" s="27">
        <f t="shared" si="0"/>
        <v>5.365193868349865E-2</v>
      </c>
      <c r="DJ42" s="27">
        <f t="shared" si="1"/>
        <v>6.0909090909090906E-2</v>
      </c>
      <c r="DK42" s="137">
        <f t="shared" si="156"/>
        <v>-0.7</v>
      </c>
      <c r="DL42" s="27">
        <f t="shared" si="2"/>
        <v>0.19837691614066727</v>
      </c>
      <c r="DM42" s="27">
        <f t="shared" si="3"/>
        <v>0.17</v>
      </c>
      <c r="DN42" s="137">
        <f t="shared" si="49"/>
        <v>2.8</v>
      </c>
      <c r="DO42" s="27">
        <f t="shared" si="4"/>
        <v>4.012623985572588E-2</v>
      </c>
      <c r="DP42" s="27">
        <f t="shared" si="5"/>
        <v>5.4090909090909092E-2</v>
      </c>
      <c r="DQ42" s="137">
        <f t="shared" si="50"/>
        <v>-1.4</v>
      </c>
      <c r="DR42" s="27">
        <f t="shared" si="6"/>
        <v>0.70784490532010824</v>
      </c>
      <c r="DS42" s="27">
        <f t="shared" si="7"/>
        <v>0.71499999999999997</v>
      </c>
      <c r="DT42" s="137">
        <f t="shared" si="51"/>
        <v>-0.70000000000000062</v>
      </c>
      <c r="DU42" s="27">
        <f t="shared" si="8"/>
        <v>5.6004978220286245E-2</v>
      </c>
      <c r="DV42" s="27">
        <f t="shared" si="52"/>
        <v>5.849056603773585E-2</v>
      </c>
      <c r="DW42" s="137">
        <f t="shared" si="53"/>
        <v>-0.20000000000000018</v>
      </c>
      <c r="DX42" s="27">
        <f t="shared" si="54"/>
        <v>0.16988176726820162</v>
      </c>
      <c r="DY42" s="27">
        <f t="shared" si="55"/>
        <v>0.14968553459119496</v>
      </c>
      <c r="DZ42" s="137">
        <f t="shared" si="56"/>
        <v>2.0000000000000018</v>
      </c>
      <c r="EA42" s="27">
        <f t="shared" si="57"/>
        <v>4.2937149968886125E-2</v>
      </c>
      <c r="EB42" s="27">
        <f t="shared" si="58"/>
        <v>5.9119496855345913E-2</v>
      </c>
      <c r="EC42" s="137">
        <f t="shared" si="59"/>
        <v>-1.6</v>
      </c>
      <c r="ED42" s="27">
        <f t="shared" si="60"/>
        <v>0.73117610454262605</v>
      </c>
      <c r="EE42" s="27">
        <f t="shared" si="61"/>
        <v>0.73270440251572322</v>
      </c>
      <c r="EF42" s="137">
        <f t="shared" si="62"/>
        <v>-0.20000000000000018</v>
      </c>
      <c r="EG42" s="27">
        <f t="shared" si="63"/>
        <v>4.9792531120331947E-2</v>
      </c>
      <c r="EH42" s="27">
        <f t="shared" si="64"/>
        <v>6.6815144766147E-2</v>
      </c>
      <c r="EI42" s="137">
        <f t="shared" si="65"/>
        <v>-1.7000000000000002</v>
      </c>
      <c r="EJ42" s="27">
        <f t="shared" si="66"/>
        <v>0.29253112033195022</v>
      </c>
      <c r="EK42" s="27">
        <f t="shared" si="67"/>
        <v>0.24944320712694878</v>
      </c>
      <c r="EL42" s="137">
        <f t="shared" si="68"/>
        <v>4.3999999999999986</v>
      </c>
      <c r="EM42" s="27">
        <f t="shared" si="69"/>
        <v>2.4896265560165973E-2</v>
      </c>
      <c r="EN42" s="27">
        <f t="shared" si="70"/>
        <v>5.1224944320712694E-2</v>
      </c>
      <c r="EO42" s="137">
        <f t="shared" si="71"/>
        <v>-2.5999999999999996</v>
      </c>
      <c r="EP42" s="27">
        <f t="shared" si="72"/>
        <v>0.63278008298755184</v>
      </c>
      <c r="EQ42" s="27">
        <f t="shared" si="73"/>
        <v>0.63251670378619151</v>
      </c>
      <c r="ER42" s="137">
        <f t="shared" si="74"/>
        <v>0</v>
      </c>
      <c r="ES42" s="27">
        <f t="shared" si="75"/>
        <v>4.807692307692308E-2</v>
      </c>
      <c r="ET42" s="27">
        <f t="shared" si="76"/>
        <v>0.1134020618556701</v>
      </c>
      <c r="EU42" s="137">
        <f t="shared" si="77"/>
        <v>-6.5</v>
      </c>
      <c r="EV42" s="27">
        <f t="shared" si="78"/>
        <v>0.24038461538461539</v>
      </c>
      <c r="EW42" s="27">
        <f t="shared" si="79"/>
        <v>0.23711340206185566</v>
      </c>
      <c r="EX42" s="137">
        <f t="shared" si="80"/>
        <v>0.30000000000000027</v>
      </c>
      <c r="EY42" s="27">
        <f t="shared" si="81"/>
        <v>6.7307692307692304E-2</v>
      </c>
      <c r="EZ42" s="27">
        <f t="shared" si="82"/>
        <v>2.0618556701030927E-2</v>
      </c>
      <c r="FA42" s="137">
        <f t="shared" si="83"/>
        <v>4.5999999999999996</v>
      </c>
      <c r="FB42" s="27">
        <f t="shared" si="84"/>
        <v>0.64423076923076927</v>
      </c>
      <c r="FC42" s="27">
        <f t="shared" si="85"/>
        <v>0.62886597938144329</v>
      </c>
      <c r="FD42" s="137">
        <f t="shared" si="86"/>
        <v>1.5000000000000013</v>
      </c>
      <c r="FF42" s="27">
        <f t="shared" si="87"/>
        <v>5.1816828543067038E-2</v>
      </c>
      <c r="FG42" s="27">
        <f t="shared" si="9"/>
        <v>5.246330782200663E-2</v>
      </c>
      <c r="FH42" s="137">
        <f t="shared" si="88"/>
        <v>0</v>
      </c>
      <c r="FI42" s="27">
        <f t="shared" si="10"/>
        <v>0.17821801640108959</v>
      </c>
      <c r="FJ42" s="27">
        <f t="shared" si="11"/>
        <v>0.16981717092085957</v>
      </c>
      <c r="FK42" s="137">
        <f t="shared" si="89"/>
        <v>0.79999999999999793</v>
      </c>
      <c r="FL42" s="27">
        <f t="shared" si="12"/>
        <v>6.998019984622561E-2</v>
      </c>
      <c r="FM42" s="27">
        <f t="shared" si="13"/>
        <v>7.0421823311744888E-2</v>
      </c>
      <c r="FN42" s="137">
        <f t="shared" si="90"/>
        <v>0</v>
      </c>
      <c r="FO42" s="27">
        <f t="shared" si="14"/>
        <v>0.69998495520961779</v>
      </c>
      <c r="FP42" s="27">
        <f t="shared" si="91"/>
        <v>0.70729769794538888</v>
      </c>
      <c r="FQ42" s="137">
        <f t="shared" si="92"/>
        <v>-0.70000000000000062</v>
      </c>
      <c r="FR42" s="27">
        <f t="shared" si="93"/>
        <v>4.8260962208565801E-2</v>
      </c>
      <c r="FS42" s="27">
        <f t="shared" si="94"/>
        <v>4.9503759206355462E-2</v>
      </c>
      <c r="FT42" s="137">
        <f t="shared" si="95"/>
        <v>-0.20000000000000018</v>
      </c>
      <c r="FU42" s="27">
        <f t="shared" si="96"/>
        <v>0.1712068897890299</v>
      </c>
      <c r="FV42" s="27">
        <f t="shared" si="97"/>
        <v>0.16607589114113555</v>
      </c>
      <c r="FW42" s="137">
        <f t="shared" si="98"/>
        <v>0.50000000000000044</v>
      </c>
      <c r="FX42" s="27">
        <f t="shared" si="99"/>
        <v>6.934419156395201E-2</v>
      </c>
      <c r="FY42" s="27">
        <f t="shared" si="100"/>
        <v>7.0594924618888555E-2</v>
      </c>
      <c r="FZ42" s="137">
        <f t="shared" si="101"/>
        <v>-0.19999999999999879</v>
      </c>
      <c r="GA42" s="27">
        <f t="shared" si="102"/>
        <v>0.71118795643845234</v>
      </c>
      <c r="GB42" s="27">
        <f t="shared" si="103"/>
        <v>0.71382542503362045</v>
      </c>
      <c r="GC42" s="137">
        <f t="shared" si="104"/>
        <v>-0.30000000000000027</v>
      </c>
      <c r="GD42" s="27">
        <f t="shared" si="105"/>
        <v>6.8259236787735308E-2</v>
      </c>
      <c r="GE42" s="27">
        <f t="shared" si="106"/>
        <v>7.1407282300928909E-2</v>
      </c>
      <c r="GF42" s="137">
        <f t="shared" si="107"/>
        <v>-0.29999999999999888</v>
      </c>
      <c r="GG42" s="27">
        <f t="shared" si="108"/>
        <v>0.21640870679023361</v>
      </c>
      <c r="GH42" s="27">
        <f t="shared" si="109"/>
        <v>0.21158909145099597</v>
      </c>
      <c r="GI42" s="137">
        <f t="shared" si="110"/>
        <v>0.40000000000000036</v>
      </c>
      <c r="GJ42" s="27">
        <f t="shared" si="111"/>
        <v>7.4738966812202837E-2</v>
      </c>
      <c r="GK42" s="27">
        <f t="shared" si="112"/>
        <v>7.841968440050999E-2</v>
      </c>
      <c r="GL42" s="137">
        <f t="shared" si="113"/>
        <v>-0.30000000000000027</v>
      </c>
      <c r="GM42" s="27">
        <f t="shared" si="114"/>
        <v>0.6405930896098283</v>
      </c>
      <c r="GN42" s="27">
        <f t="shared" si="115"/>
        <v>0.63858394184756506</v>
      </c>
      <c r="GO42" s="137">
        <f t="shared" si="116"/>
        <v>0.20000000000000018</v>
      </c>
      <c r="GP42" s="27">
        <f t="shared" si="117"/>
        <v>5.5485387843929736E-2</v>
      </c>
      <c r="GQ42" s="27">
        <f t="shared" si="118"/>
        <v>5.8989431490645373E-2</v>
      </c>
      <c r="GR42" s="137">
        <f t="shared" si="119"/>
        <v>-0.39999999999999969</v>
      </c>
      <c r="GS42" s="27">
        <f t="shared" si="120"/>
        <v>0.18613011036841287</v>
      </c>
      <c r="GT42" s="27">
        <f t="shared" si="121"/>
        <v>0.18026385115241175</v>
      </c>
      <c r="GU42" s="137">
        <f t="shared" si="122"/>
        <v>0.60000000000000053</v>
      </c>
      <c r="GV42" s="27">
        <f t="shared" si="123"/>
        <v>7.7287035597699366E-2</v>
      </c>
      <c r="GW42" s="27">
        <f t="shared" si="124"/>
        <v>7.9888839530150732E-2</v>
      </c>
      <c r="GX42" s="137">
        <f t="shared" si="125"/>
        <v>-0.30000000000000027</v>
      </c>
      <c r="GY42" s="27">
        <f t="shared" si="126"/>
        <v>0.68109746618995803</v>
      </c>
      <c r="GZ42" s="27">
        <f t="shared" si="127"/>
        <v>0.68085787782679219</v>
      </c>
      <c r="HA42" s="137">
        <f t="shared" si="128"/>
        <v>0</v>
      </c>
      <c r="HB42" s="108">
        <v>0</v>
      </c>
    </row>
    <row r="43" spans="2:210" ht="14.25" customHeight="1">
      <c r="B43" s="283"/>
      <c r="C43" s="296"/>
      <c r="D43" s="132" t="s">
        <v>274</v>
      </c>
      <c r="E43" s="204">
        <v>2</v>
      </c>
      <c r="F43" s="208">
        <v>0</v>
      </c>
      <c r="G43" s="207">
        <f t="shared" si="129"/>
        <v>0</v>
      </c>
      <c r="H43" s="208">
        <v>0</v>
      </c>
      <c r="I43" s="207">
        <f>IFERROR(H43/E43,"-")</f>
        <v>0</v>
      </c>
      <c r="J43" s="208">
        <v>0</v>
      </c>
      <c r="K43" s="207">
        <f>IFERROR(J43/E43,"-")</f>
        <v>0</v>
      </c>
      <c r="L43" s="204">
        <v>4</v>
      </c>
      <c r="M43" s="208">
        <v>0</v>
      </c>
      <c r="N43" s="207">
        <f>IFERROR(M43/L43,"-")</f>
        <v>0</v>
      </c>
      <c r="O43" s="208">
        <v>0</v>
      </c>
      <c r="P43" s="207">
        <f>IFERROR(O43/L43,"-")</f>
        <v>0</v>
      </c>
      <c r="Q43" s="208">
        <v>0</v>
      </c>
      <c r="R43" s="207">
        <f>IFERROR(Q43/L43,"-")</f>
        <v>0</v>
      </c>
      <c r="S43" s="204">
        <v>635</v>
      </c>
      <c r="T43" s="208">
        <v>26</v>
      </c>
      <c r="U43" s="207">
        <f>IFERROR(T43/S43,"-")</f>
        <v>4.0944881889763779E-2</v>
      </c>
      <c r="V43" s="208">
        <v>101</v>
      </c>
      <c r="W43" s="207">
        <f>IFERROR(V43/S43,"-")</f>
        <v>0.15905511811023623</v>
      </c>
      <c r="X43" s="208">
        <v>26</v>
      </c>
      <c r="Y43" s="207">
        <f>IFERROR(X43/S43,"-")</f>
        <v>4.0944881889763779E-2</v>
      </c>
      <c r="Z43" s="204">
        <v>357</v>
      </c>
      <c r="AA43" s="208">
        <v>9</v>
      </c>
      <c r="AB43" s="207">
        <f>IFERROR(AA43/Z43,"-")</f>
        <v>2.5210084033613446E-2</v>
      </c>
      <c r="AC43" s="208">
        <v>40</v>
      </c>
      <c r="AD43" s="207">
        <f>IFERROR(AC43/Z43,"-")</f>
        <v>0.11204481792717087</v>
      </c>
      <c r="AE43" s="208">
        <v>21</v>
      </c>
      <c r="AF43" s="207">
        <f>IFERROR(AE43/Z43,"-")</f>
        <v>5.8823529411764705E-2</v>
      </c>
      <c r="AG43" s="204">
        <v>214</v>
      </c>
      <c r="AH43" s="208">
        <v>3</v>
      </c>
      <c r="AI43" s="207">
        <f>IFERROR(AH43/AG43,"-")</f>
        <v>1.4018691588785047E-2</v>
      </c>
      <c r="AJ43" s="208">
        <v>22</v>
      </c>
      <c r="AK43" s="207">
        <f>IFERROR(AJ43/AG43,"-")</f>
        <v>0.10280373831775701</v>
      </c>
      <c r="AL43" s="208">
        <v>8</v>
      </c>
      <c r="AM43" s="207">
        <f>IFERROR(AL43/AG43,"-")</f>
        <v>3.7383177570093455E-2</v>
      </c>
      <c r="AN43" s="204">
        <v>113</v>
      </c>
      <c r="AO43" s="208">
        <v>1</v>
      </c>
      <c r="AP43" s="207">
        <f>IFERROR(AO43/AN43,"-")</f>
        <v>8.8495575221238937E-3</v>
      </c>
      <c r="AQ43" s="208">
        <v>9</v>
      </c>
      <c r="AR43" s="207">
        <f>IFERROR(AQ43/AN43,"-")</f>
        <v>7.9646017699115043E-2</v>
      </c>
      <c r="AS43" s="208">
        <v>1</v>
      </c>
      <c r="AT43" s="207">
        <f>IFERROR(AS43/AN43,"-")</f>
        <v>8.8495575221238937E-3</v>
      </c>
      <c r="AU43" s="204">
        <v>47</v>
      </c>
      <c r="AV43" s="208">
        <v>0</v>
      </c>
      <c r="AW43" s="207">
        <f>IFERROR(AV43/AU43,"-")</f>
        <v>0</v>
      </c>
      <c r="AX43" s="208">
        <v>2</v>
      </c>
      <c r="AY43" s="207">
        <f>IFERROR(AX43/AU43,"-")</f>
        <v>4.2553191489361701E-2</v>
      </c>
      <c r="AZ43" s="208">
        <v>0</v>
      </c>
      <c r="BA43" s="207">
        <f>IFERROR(AZ43/AU43,"-")</f>
        <v>0</v>
      </c>
      <c r="BB43" s="204">
        <f t="shared" si="15"/>
        <v>1372</v>
      </c>
      <c r="BC43" s="208">
        <f t="shared" si="16"/>
        <v>39</v>
      </c>
      <c r="BD43" s="207">
        <f>IFERROR(BC43/BB43,"-")</f>
        <v>2.8425655976676383E-2</v>
      </c>
      <c r="BE43" s="208">
        <f t="shared" si="17"/>
        <v>174</v>
      </c>
      <c r="BF43" s="207">
        <f>IFERROR(BE43/BB43,"-")</f>
        <v>0.12682215743440234</v>
      </c>
      <c r="BG43" s="208">
        <f t="shared" si="18"/>
        <v>56</v>
      </c>
      <c r="BH43" s="207">
        <f>IFERROR(BG43/BB43,"-")</f>
        <v>4.0816326530612242E-2</v>
      </c>
      <c r="BJ43" s="283"/>
      <c r="BK43" s="296"/>
      <c r="BL43" s="4" t="s">
        <v>273</v>
      </c>
      <c r="BM43" s="28">
        <v>1297</v>
      </c>
      <c r="BN43" s="28">
        <v>39</v>
      </c>
      <c r="BO43" s="63">
        <v>3.0069390902081727E-2</v>
      </c>
      <c r="BP43" s="28">
        <v>202</v>
      </c>
      <c r="BQ43" s="63">
        <v>0.15574402467232074</v>
      </c>
      <c r="BR43" s="28">
        <v>42</v>
      </c>
      <c r="BS43" s="63">
        <v>3.2382420971472627E-2</v>
      </c>
      <c r="BU43" s="132"/>
      <c r="BV43" s="4" t="s">
        <v>270</v>
      </c>
      <c r="BW43" s="27">
        <f t="shared" si="19"/>
        <v>0.80393586005830908</v>
      </c>
      <c r="BX43" s="27">
        <f t="shared" si="157"/>
        <v>0.78180416345412496</v>
      </c>
      <c r="BY43" s="105">
        <v>37</v>
      </c>
      <c r="BZ43" s="56" t="s">
        <v>3</v>
      </c>
      <c r="CA43" s="27">
        <f t="shared" si="153"/>
        <v>9.4546776075438502E-2</v>
      </c>
      <c r="CB43" s="27">
        <f t="shared" si="20"/>
        <v>9.8827470686767172E-2</v>
      </c>
      <c r="CC43" s="27">
        <f t="shared" si="21"/>
        <v>0.24571067883169795</v>
      </c>
      <c r="CD43" s="27">
        <f t="shared" si="22"/>
        <v>0.23837578698088141</v>
      </c>
      <c r="CE43" s="27">
        <f t="shared" si="23"/>
        <v>7.012107649050324E-2</v>
      </c>
      <c r="CF43" s="27">
        <f t="shared" si="24"/>
        <v>7.0871599376191308E-2</v>
      </c>
      <c r="CG43" s="27">
        <f t="shared" si="154"/>
        <v>0.58962146860236031</v>
      </c>
      <c r="CH43" s="27">
        <f t="shared" si="25"/>
        <v>0.59192514295616017</v>
      </c>
      <c r="CI43" s="27">
        <f t="shared" si="155"/>
        <v>8.8607224401381648E-2</v>
      </c>
      <c r="CJ43" s="27">
        <f t="shared" si="26"/>
        <v>9.4746494705081938E-2</v>
      </c>
      <c r="CK43" s="27">
        <f t="shared" si="27"/>
        <v>0.24214038990691411</v>
      </c>
      <c r="CL43" s="27">
        <f t="shared" si="28"/>
        <v>0.23895166538484292</v>
      </c>
      <c r="CM43" s="27">
        <f t="shared" si="29"/>
        <v>6.7648264153152629E-2</v>
      </c>
      <c r="CN43" s="27">
        <f t="shared" si="30"/>
        <v>6.8419807134828134E-2</v>
      </c>
      <c r="CO43" s="27">
        <f t="shared" si="31"/>
        <v>0.60160412153855158</v>
      </c>
      <c r="CP43" s="27">
        <f t="shared" si="32"/>
        <v>0.59788203277524699</v>
      </c>
      <c r="CQ43" s="27">
        <f t="shared" si="33"/>
        <v>0.11707237645526337</v>
      </c>
      <c r="CR43" s="27">
        <f t="shared" si="34"/>
        <v>0.1221484508001362</v>
      </c>
      <c r="CS43" s="27">
        <f t="shared" si="35"/>
        <v>0.27900350077342667</v>
      </c>
      <c r="CT43" s="27">
        <f t="shared" si="36"/>
        <v>0.2669390534559074</v>
      </c>
      <c r="CU43" s="27">
        <f t="shared" si="37"/>
        <v>7.4737441992998449E-2</v>
      </c>
      <c r="CV43" s="27">
        <f t="shared" si="38"/>
        <v>8.0439223697650664E-2</v>
      </c>
      <c r="CW43" s="27">
        <f t="shared" si="39"/>
        <v>0.52918668077831144</v>
      </c>
      <c r="CX43" s="27">
        <f t="shared" si="40"/>
        <v>0.53047327204630579</v>
      </c>
      <c r="CY43" s="27">
        <f t="shared" si="41"/>
        <v>9.3036978756884339E-2</v>
      </c>
      <c r="CZ43" s="27">
        <f t="shared" si="42"/>
        <v>0.10063930707362342</v>
      </c>
      <c r="DA43" s="27">
        <f t="shared" si="43"/>
        <v>0.22187254130605821</v>
      </c>
      <c r="DB43" s="27">
        <f t="shared" si="44"/>
        <v>0.23571870488760568</v>
      </c>
      <c r="DC43" s="27">
        <f t="shared" si="45"/>
        <v>8.3398898505114089E-2</v>
      </c>
      <c r="DD43" s="27">
        <f t="shared" si="46"/>
        <v>8.4759744277170548E-2</v>
      </c>
      <c r="DE43" s="27">
        <f t="shared" si="47"/>
        <v>0.60169158143194335</v>
      </c>
      <c r="DF43" s="27">
        <f t="shared" si="48"/>
        <v>0.57888224376160036</v>
      </c>
      <c r="DH43" s="56" t="s">
        <v>46</v>
      </c>
      <c r="DI43" s="27">
        <f t="shared" si="0"/>
        <v>4.8210372534696858E-2</v>
      </c>
      <c r="DJ43" s="27">
        <f t="shared" si="1"/>
        <v>4.8719772403982932E-2</v>
      </c>
      <c r="DK43" s="137">
        <f t="shared" si="156"/>
        <v>-0.10000000000000009</v>
      </c>
      <c r="DL43" s="27">
        <f t="shared" si="2"/>
        <v>0.16544923301680059</v>
      </c>
      <c r="DM43" s="27">
        <f t="shared" si="3"/>
        <v>0.15327169274537697</v>
      </c>
      <c r="DN43" s="137">
        <f t="shared" si="49"/>
        <v>1.2000000000000011</v>
      </c>
      <c r="DO43" s="27">
        <f t="shared" si="4"/>
        <v>7.9985390796201608E-2</v>
      </c>
      <c r="DP43" s="27">
        <f t="shared" si="5"/>
        <v>7.9302987197724037E-2</v>
      </c>
      <c r="DQ43" s="137">
        <f t="shared" si="50"/>
        <v>0.10000000000000009</v>
      </c>
      <c r="DR43" s="27">
        <f t="shared" si="6"/>
        <v>0.70635500365230097</v>
      </c>
      <c r="DS43" s="27">
        <f t="shared" si="7"/>
        <v>0.71870554765291605</v>
      </c>
      <c r="DT43" s="137">
        <f t="shared" si="51"/>
        <v>-1.3000000000000012</v>
      </c>
      <c r="DU43" s="27">
        <f t="shared" si="8"/>
        <v>4.8792041686404546E-2</v>
      </c>
      <c r="DV43" s="27">
        <f t="shared" si="52"/>
        <v>5.2805280528052806E-2</v>
      </c>
      <c r="DW43" s="137">
        <f t="shared" si="53"/>
        <v>-0.39999999999999969</v>
      </c>
      <c r="DX43" s="27">
        <f t="shared" si="54"/>
        <v>0.16248223590715299</v>
      </c>
      <c r="DY43" s="27">
        <f t="shared" si="55"/>
        <v>0.15558698727015557</v>
      </c>
      <c r="DZ43" s="137">
        <f t="shared" si="56"/>
        <v>0.60000000000000053</v>
      </c>
      <c r="EA43" s="27">
        <f t="shared" si="57"/>
        <v>8.1951681667456186E-2</v>
      </c>
      <c r="EB43" s="27">
        <f t="shared" si="58"/>
        <v>8.10938236680811E-2</v>
      </c>
      <c r="EC43" s="137">
        <f t="shared" si="59"/>
        <v>0.10000000000000009</v>
      </c>
      <c r="ED43" s="27">
        <f t="shared" si="60"/>
        <v>0.70677404073898631</v>
      </c>
      <c r="EE43" s="27">
        <f t="shared" si="61"/>
        <v>0.71051390853371055</v>
      </c>
      <c r="EF43" s="137">
        <f t="shared" si="62"/>
        <v>-0.40000000000000036</v>
      </c>
      <c r="EG43" s="27">
        <f t="shared" si="63"/>
        <v>5.4455445544554455E-2</v>
      </c>
      <c r="EH43" s="27">
        <f t="shared" si="64"/>
        <v>5.6410256410256411E-2</v>
      </c>
      <c r="EI43" s="137">
        <f t="shared" si="65"/>
        <v>-0.20000000000000018</v>
      </c>
      <c r="EJ43" s="27">
        <f t="shared" si="66"/>
        <v>0.20544554455445543</v>
      </c>
      <c r="EK43" s="27">
        <f t="shared" si="67"/>
        <v>0.19743589743589743</v>
      </c>
      <c r="EL43" s="137">
        <f t="shared" si="68"/>
        <v>0.79999999999999793</v>
      </c>
      <c r="EM43" s="27">
        <f t="shared" si="69"/>
        <v>8.4158415841584164E-2</v>
      </c>
      <c r="EN43" s="27">
        <f t="shared" si="70"/>
        <v>8.461538461538462E-2</v>
      </c>
      <c r="EO43" s="137">
        <f t="shared" si="71"/>
        <v>-0.10000000000000009</v>
      </c>
      <c r="EP43" s="27">
        <f t="shared" si="72"/>
        <v>0.65594059405940597</v>
      </c>
      <c r="EQ43" s="27">
        <f t="shared" si="73"/>
        <v>0.66153846153846152</v>
      </c>
      <c r="ER43" s="137">
        <f t="shared" si="74"/>
        <v>-0.60000000000000053</v>
      </c>
      <c r="ES43" s="27">
        <f t="shared" si="75"/>
        <v>4.2857142857142858E-2</v>
      </c>
      <c r="ET43" s="27">
        <f t="shared" si="76"/>
        <v>2.2222222222222223E-2</v>
      </c>
      <c r="EU43" s="137">
        <f t="shared" si="77"/>
        <v>2.0999999999999996</v>
      </c>
      <c r="EV43" s="27">
        <f t="shared" si="78"/>
        <v>0.17142857142857143</v>
      </c>
      <c r="EW43" s="27">
        <f t="shared" si="79"/>
        <v>0.17037037037037037</v>
      </c>
      <c r="EX43" s="137">
        <f t="shared" si="80"/>
        <v>0.10000000000000009</v>
      </c>
      <c r="EY43" s="27">
        <f t="shared" si="81"/>
        <v>7.857142857142857E-2</v>
      </c>
      <c r="EZ43" s="27">
        <f t="shared" si="82"/>
        <v>0.13333333333333333</v>
      </c>
      <c r="FA43" s="137">
        <f t="shared" si="83"/>
        <v>-5.4</v>
      </c>
      <c r="FB43" s="27">
        <f t="shared" si="84"/>
        <v>0.70714285714285718</v>
      </c>
      <c r="FC43" s="27">
        <f t="shared" si="85"/>
        <v>0.67407407407407405</v>
      </c>
      <c r="FD43" s="137">
        <f t="shared" si="86"/>
        <v>3.2999999999999918</v>
      </c>
      <c r="FF43" s="27">
        <f t="shared" si="87"/>
        <v>5.1816828543067038E-2</v>
      </c>
      <c r="FG43" s="27">
        <f t="shared" si="9"/>
        <v>5.246330782200663E-2</v>
      </c>
      <c r="FH43" s="137">
        <f t="shared" si="88"/>
        <v>0</v>
      </c>
      <c r="FI43" s="27">
        <f t="shared" si="10"/>
        <v>0.17821801640108959</v>
      </c>
      <c r="FJ43" s="27">
        <f t="shared" si="11"/>
        <v>0.16981717092085957</v>
      </c>
      <c r="FK43" s="137">
        <f t="shared" si="89"/>
        <v>0.79999999999999793</v>
      </c>
      <c r="FL43" s="27">
        <f t="shared" si="12"/>
        <v>6.998019984622561E-2</v>
      </c>
      <c r="FM43" s="27">
        <f t="shared" si="13"/>
        <v>7.0421823311744888E-2</v>
      </c>
      <c r="FN43" s="137">
        <f t="shared" si="90"/>
        <v>0</v>
      </c>
      <c r="FO43" s="27">
        <f t="shared" si="14"/>
        <v>0.69998495520961779</v>
      </c>
      <c r="FP43" s="27">
        <f t="shared" si="91"/>
        <v>0.70729769794538888</v>
      </c>
      <c r="FQ43" s="137">
        <f t="shared" si="92"/>
        <v>-0.70000000000000062</v>
      </c>
      <c r="FR43" s="27">
        <f t="shared" si="93"/>
        <v>4.8260962208565801E-2</v>
      </c>
      <c r="FS43" s="27">
        <f t="shared" si="94"/>
        <v>4.9503759206355462E-2</v>
      </c>
      <c r="FT43" s="137">
        <f t="shared" si="95"/>
        <v>-0.20000000000000018</v>
      </c>
      <c r="FU43" s="27">
        <f t="shared" si="96"/>
        <v>0.1712068897890299</v>
      </c>
      <c r="FV43" s="27">
        <f t="shared" si="97"/>
        <v>0.16607589114113555</v>
      </c>
      <c r="FW43" s="137">
        <f t="shared" si="98"/>
        <v>0.50000000000000044</v>
      </c>
      <c r="FX43" s="27">
        <f t="shared" si="99"/>
        <v>6.934419156395201E-2</v>
      </c>
      <c r="FY43" s="27">
        <f t="shared" si="100"/>
        <v>7.0594924618888555E-2</v>
      </c>
      <c r="FZ43" s="137">
        <f t="shared" si="101"/>
        <v>-0.19999999999999879</v>
      </c>
      <c r="GA43" s="27">
        <f t="shared" si="102"/>
        <v>0.71118795643845234</v>
      </c>
      <c r="GB43" s="27">
        <f t="shared" si="103"/>
        <v>0.71382542503362045</v>
      </c>
      <c r="GC43" s="137">
        <f t="shared" si="104"/>
        <v>-0.30000000000000027</v>
      </c>
      <c r="GD43" s="27">
        <f t="shared" si="105"/>
        <v>6.8259236787735308E-2</v>
      </c>
      <c r="GE43" s="27">
        <f t="shared" si="106"/>
        <v>7.1407282300928909E-2</v>
      </c>
      <c r="GF43" s="137">
        <f t="shared" si="107"/>
        <v>-0.29999999999999888</v>
      </c>
      <c r="GG43" s="27">
        <f t="shared" si="108"/>
        <v>0.21640870679023361</v>
      </c>
      <c r="GH43" s="27">
        <f t="shared" si="109"/>
        <v>0.21158909145099597</v>
      </c>
      <c r="GI43" s="137">
        <f t="shared" si="110"/>
        <v>0.40000000000000036</v>
      </c>
      <c r="GJ43" s="27">
        <f t="shared" si="111"/>
        <v>7.4738966812202837E-2</v>
      </c>
      <c r="GK43" s="27">
        <f t="shared" si="112"/>
        <v>7.841968440050999E-2</v>
      </c>
      <c r="GL43" s="137">
        <f t="shared" si="113"/>
        <v>-0.30000000000000027</v>
      </c>
      <c r="GM43" s="27">
        <f t="shared" si="114"/>
        <v>0.6405930896098283</v>
      </c>
      <c r="GN43" s="27">
        <f t="shared" si="115"/>
        <v>0.63858394184756506</v>
      </c>
      <c r="GO43" s="137">
        <f t="shared" si="116"/>
        <v>0.20000000000000018</v>
      </c>
      <c r="GP43" s="27">
        <f t="shared" si="117"/>
        <v>5.5485387843929736E-2</v>
      </c>
      <c r="GQ43" s="27">
        <f t="shared" si="118"/>
        <v>5.8989431490645373E-2</v>
      </c>
      <c r="GR43" s="137">
        <f t="shared" si="119"/>
        <v>-0.39999999999999969</v>
      </c>
      <c r="GS43" s="27">
        <f t="shared" si="120"/>
        <v>0.18613011036841287</v>
      </c>
      <c r="GT43" s="27">
        <f t="shared" si="121"/>
        <v>0.18026385115241175</v>
      </c>
      <c r="GU43" s="137">
        <f t="shared" si="122"/>
        <v>0.60000000000000053</v>
      </c>
      <c r="GV43" s="27">
        <f t="shared" si="123"/>
        <v>7.7287035597699366E-2</v>
      </c>
      <c r="GW43" s="27">
        <f t="shared" si="124"/>
        <v>7.9888839530150732E-2</v>
      </c>
      <c r="GX43" s="137">
        <f t="shared" si="125"/>
        <v>-0.30000000000000027</v>
      </c>
      <c r="GY43" s="27">
        <f t="shared" si="126"/>
        <v>0.68109746618995803</v>
      </c>
      <c r="GZ43" s="27">
        <f t="shared" si="127"/>
        <v>0.68085787782679219</v>
      </c>
      <c r="HA43" s="137">
        <f t="shared" si="128"/>
        <v>0</v>
      </c>
      <c r="HB43" s="108">
        <v>0</v>
      </c>
    </row>
    <row r="44" spans="2:210" ht="14.25" customHeight="1">
      <c r="B44" s="283"/>
      <c r="C44" s="296"/>
      <c r="D44" s="124" t="s">
        <v>156</v>
      </c>
      <c r="E44" s="209">
        <v>1</v>
      </c>
      <c r="F44" s="212">
        <v>0</v>
      </c>
      <c r="G44" s="199">
        <f t="shared" si="129"/>
        <v>0</v>
      </c>
      <c r="H44" s="212">
        <v>0</v>
      </c>
      <c r="I44" s="199">
        <f t="shared" si="130"/>
        <v>0</v>
      </c>
      <c r="J44" s="212">
        <v>0</v>
      </c>
      <c r="K44" s="199">
        <f t="shared" si="131"/>
        <v>0</v>
      </c>
      <c r="L44" s="209">
        <v>1</v>
      </c>
      <c r="M44" s="212">
        <v>0</v>
      </c>
      <c r="N44" s="199">
        <f t="shared" si="132"/>
        <v>0</v>
      </c>
      <c r="O44" s="212">
        <v>0</v>
      </c>
      <c r="P44" s="199">
        <f t="shared" si="133"/>
        <v>0</v>
      </c>
      <c r="Q44" s="212">
        <v>0</v>
      </c>
      <c r="R44" s="199">
        <f t="shared" si="134"/>
        <v>0</v>
      </c>
      <c r="S44" s="209">
        <v>606</v>
      </c>
      <c r="T44" s="212">
        <v>17</v>
      </c>
      <c r="U44" s="199">
        <f t="shared" si="135"/>
        <v>2.8052805280528052E-2</v>
      </c>
      <c r="V44" s="212">
        <v>82</v>
      </c>
      <c r="W44" s="199">
        <f t="shared" si="136"/>
        <v>0.13531353135313531</v>
      </c>
      <c r="X44" s="212">
        <v>34</v>
      </c>
      <c r="Y44" s="199">
        <f t="shared" si="137"/>
        <v>5.6105610561056105E-2</v>
      </c>
      <c r="Z44" s="209">
        <v>314</v>
      </c>
      <c r="AA44" s="212">
        <v>6</v>
      </c>
      <c r="AB44" s="199">
        <f t="shared" si="138"/>
        <v>1.9108280254777069E-2</v>
      </c>
      <c r="AC44" s="212">
        <v>53</v>
      </c>
      <c r="AD44" s="199">
        <f t="shared" si="139"/>
        <v>0.16878980891719744</v>
      </c>
      <c r="AE44" s="212">
        <v>21</v>
      </c>
      <c r="AF44" s="199">
        <f t="shared" si="140"/>
        <v>6.6878980891719744E-2</v>
      </c>
      <c r="AG44" s="209">
        <v>152</v>
      </c>
      <c r="AH44" s="212">
        <v>2</v>
      </c>
      <c r="AI44" s="199">
        <f t="shared" si="141"/>
        <v>1.3157894736842105E-2</v>
      </c>
      <c r="AJ44" s="212">
        <v>9</v>
      </c>
      <c r="AK44" s="199">
        <f t="shared" si="142"/>
        <v>5.921052631578947E-2</v>
      </c>
      <c r="AL44" s="212">
        <v>6</v>
      </c>
      <c r="AM44" s="199">
        <f t="shared" si="143"/>
        <v>3.9473684210526314E-2</v>
      </c>
      <c r="AN44" s="209">
        <v>84</v>
      </c>
      <c r="AO44" s="212">
        <v>1</v>
      </c>
      <c r="AP44" s="199">
        <f t="shared" si="144"/>
        <v>1.1904761904761904E-2</v>
      </c>
      <c r="AQ44" s="212">
        <v>3</v>
      </c>
      <c r="AR44" s="199">
        <f t="shared" si="145"/>
        <v>3.5714285714285712E-2</v>
      </c>
      <c r="AS44" s="212">
        <v>2</v>
      </c>
      <c r="AT44" s="199">
        <f t="shared" si="146"/>
        <v>2.3809523809523808E-2</v>
      </c>
      <c r="AU44" s="209">
        <v>22</v>
      </c>
      <c r="AV44" s="212">
        <v>0</v>
      </c>
      <c r="AW44" s="199">
        <f t="shared" si="147"/>
        <v>0</v>
      </c>
      <c r="AX44" s="212">
        <v>0</v>
      </c>
      <c r="AY44" s="199">
        <f t="shared" si="148"/>
        <v>0</v>
      </c>
      <c r="AZ44" s="212">
        <v>0</v>
      </c>
      <c r="BA44" s="199">
        <f t="shared" si="149"/>
        <v>0</v>
      </c>
      <c r="BB44" s="209">
        <f t="shared" si="15"/>
        <v>1180</v>
      </c>
      <c r="BC44" s="212">
        <f t="shared" si="16"/>
        <v>26</v>
      </c>
      <c r="BD44" s="199">
        <f t="shared" si="150"/>
        <v>2.2033898305084745E-2</v>
      </c>
      <c r="BE44" s="212">
        <f t="shared" si="17"/>
        <v>147</v>
      </c>
      <c r="BF44" s="199">
        <f t="shared" si="151"/>
        <v>0.12457627118644068</v>
      </c>
      <c r="BG44" s="212">
        <f t="shared" si="18"/>
        <v>63</v>
      </c>
      <c r="BH44" s="199">
        <f t="shared" si="152"/>
        <v>5.3389830508474574E-2</v>
      </c>
      <c r="BJ44" s="283"/>
      <c r="BK44" s="296"/>
      <c r="BL44" s="4" t="s">
        <v>156</v>
      </c>
      <c r="BM44" s="28">
        <v>1065</v>
      </c>
      <c r="BN44" s="28">
        <v>32</v>
      </c>
      <c r="BO44" s="63">
        <v>3.0046948356807511E-2</v>
      </c>
      <c r="BP44" s="28">
        <v>120</v>
      </c>
      <c r="BQ44" s="63">
        <v>0.11267605633802817</v>
      </c>
      <c r="BR44" s="28">
        <v>58</v>
      </c>
      <c r="BS44" s="63">
        <v>5.4460093896713614E-2</v>
      </c>
      <c r="BU44" s="132"/>
      <c r="BV44" s="4" t="s">
        <v>156</v>
      </c>
      <c r="BW44" s="27">
        <f t="shared" si="19"/>
        <v>0.8</v>
      </c>
      <c r="BX44" s="27">
        <f t="shared" si="157"/>
        <v>0.80281690140845074</v>
      </c>
      <c r="BY44" s="105">
        <v>38</v>
      </c>
      <c r="BZ44" s="56" t="s">
        <v>39</v>
      </c>
      <c r="CA44" s="27">
        <f t="shared" si="153"/>
        <v>5.8657907085875177E-2</v>
      </c>
      <c r="CB44" s="27">
        <f t="shared" si="20"/>
        <v>5.6993853604023093E-2</v>
      </c>
      <c r="CC44" s="27">
        <f t="shared" si="21"/>
        <v>0.22008446738620366</v>
      </c>
      <c r="CD44" s="27">
        <f t="shared" si="22"/>
        <v>0.19854721549636803</v>
      </c>
      <c r="CE44" s="27">
        <f t="shared" si="23"/>
        <v>6.8324730173627404E-2</v>
      </c>
      <c r="CF44" s="27">
        <f t="shared" si="24"/>
        <v>7.1521698640342704E-2</v>
      </c>
      <c r="CG44" s="27">
        <f t="shared" si="154"/>
        <v>0.65293289535429377</v>
      </c>
      <c r="CH44" s="27">
        <f t="shared" si="25"/>
        <v>0.67293723225926616</v>
      </c>
      <c r="CI44" s="27">
        <f t="shared" si="155"/>
        <v>5.6215948489351165E-2</v>
      </c>
      <c r="CJ44" s="27">
        <f t="shared" si="26"/>
        <v>5.7886219345201044E-2</v>
      </c>
      <c r="CK44" s="27">
        <f t="shared" si="27"/>
        <v>0.22102526002971767</v>
      </c>
      <c r="CL44" s="27">
        <f t="shared" si="28"/>
        <v>0.20154363251587204</v>
      </c>
      <c r="CM44" s="27">
        <f t="shared" si="29"/>
        <v>6.8722139673105503E-2</v>
      </c>
      <c r="CN44" s="27">
        <f t="shared" si="30"/>
        <v>6.9214490227810288E-2</v>
      </c>
      <c r="CO44" s="27">
        <f t="shared" si="31"/>
        <v>0.65403665180782566</v>
      </c>
      <c r="CP44" s="27">
        <f t="shared" si="32"/>
        <v>0.67135565791111662</v>
      </c>
      <c r="CQ44" s="27">
        <f t="shared" si="33"/>
        <v>7.4292452830188677E-2</v>
      </c>
      <c r="CR44" s="27">
        <f t="shared" si="34"/>
        <v>6.4141722663408673E-2</v>
      </c>
      <c r="CS44" s="27">
        <f t="shared" si="35"/>
        <v>0.24174528301886791</v>
      </c>
      <c r="CT44" s="27">
        <f t="shared" si="36"/>
        <v>0.23946243127672573</v>
      </c>
      <c r="CU44" s="27">
        <f t="shared" si="37"/>
        <v>7.0754716981132074E-2</v>
      </c>
      <c r="CV44" s="27">
        <f t="shared" si="38"/>
        <v>9.6518020769700674E-2</v>
      </c>
      <c r="CW44" s="27">
        <f t="shared" si="39"/>
        <v>0.6132075471698113</v>
      </c>
      <c r="CX44" s="27">
        <f t="shared" si="40"/>
        <v>0.59987782529016498</v>
      </c>
      <c r="CY44" s="27">
        <f t="shared" si="41"/>
        <v>6.7164179104477612E-2</v>
      </c>
      <c r="CZ44" s="27">
        <f t="shared" si="42"/>
        <v>6.7681895093062605E-2</v>
      </c>
      <c r="DA44" s="27">
        <f t="shared" si="43"/>
        <v>0.21194029850746268</v>
      </c>
      <c r="DB44" s="27">
        <f t="shared" si="44"/>
        <v>0.19289340101522842</v>
      </c>
      <c r="DC44" s="27">
        <f t="shared" si="45"/>
        <v>7.4626865671641784E-2</v>
      </c>
      <c r="DD44" s="27">
        <f t="shared" si="46"/>
        <v>8.2910321489001695E-2</v>
      </c>
      <c r="DE44" s="27">
        <f t="shared" si="47"/>
        <v>0.64626865671641787</v>
      </c>
      <c r="DF44" s="27">
        <f t="shared" si="48"/>
        <v>0.65651438240270732</v>
      </c>
      <c r="DH44" s="56" t="s">
        <v>47</v>
      </c>
      <c r="DI44" s="27">
        <f t="shared" si="0"/>
        <v>4.4812936823352065E-2</v>
      </c>
      <c r="DJ44" s="27">
        <f t="shared" si="1"/>
        <v>5.2529182879377433E-2</v>
      </c>
      <c r="DK44" s="137">
        <f t="shared" si="156"/>
        <v>-0.8</v>
      </c>
      <c r="DL44" s="27">
        <f t="shared" si="2"/>
        <v>0.17253665890091818</v>
      </c>
      <c r="DM44" s="27">
        <f t="shared" si="3"/>
        <v>0.15286270150083381</v>
      </c>
      <c r="DN44" s="137">
        <f t="shared" si="49"/>
        <v>1.9999999999999991</v>
      </c>
      <c r="DO44" s="27">
        <f t="shared" si="4"/>
        <v>7.0851034671782928E-2</v>
      </c>
      <c r="DP44" s="27">
        <f t="shared" si="5"/>
        <v>7.5875486381322951E-2</v>
      </c>
      <c r="DQ44" s="137">
        <f t="shared" si="50"/>
        <v>-0.50000000000000044</v>
      </c>
      <c r="DR44" s="27">
        <f t="shared" si="6"/>
        <v>0.71179936960394685</v>
      </c>
      <c r="DS44" s="27">
        <f t="shared" si="7"/>
        <v>0.71873262923846581</v>
      </c>
      <c r="DT44" s="137">
        <f t="shared" si="51"/>
        <v>-0.70000000000000062</v>
      </c>
      <c r="DU44" s="27">
        <f t="shared" si="8"/>
        <v>4.3658183322987792E-2</v>
      </c>
      <c r="DV44" s="27">
        <f t="shared" si="52"/>
        <v>4.6600296547341664E-2</v>
      </c>
      <c r="DW44" s="137">
        <f t="shared" si="53"/>
        <v>-0.30000000000000027</v>
      </c>
      <c r="DX44" s="27">
        <f t="shared" si="54"/>
        <v>0.15125181046968755</v>
      </c>
      <c r="DY44" s="27">
        <f t="shared" si="55"/>
        <v>0.13895361152298241</v>
      </c>
      <c r="DZ44" s="137">
        <f t="shared" si="56"/>
        <v>1.1999999999999984</v>
      </c>
      <c r="EA44" s="27">
        <f t="shared" si="57"/>
        <v>7.0763500931098691E-2</v>
      </c>
      <c r="EB44" s="27">
        <f t="shared" si="58"/>
        <v>7.4136835416225372E-2</v>
      </c>
      <c r="EC44" s="137">
        <f t="shared" si="59"/>
        <v>-0.30000000000000027</v>
      </c>
      <c r="ED44" s="27">
        <f t="shared" si="60"/>
        <v>0.73432650527622589</v>
      </c>
      <c r="EE44" s="27">
        <f t="shared" si="61"/>
        <v>0.74030925651345059</v>
      </c>
      <c r="EF44" s="137">
        <f t="shared" si="62"/>
        <v>-0.60000000000000053</v>
      </c>
      <c r="EG44" s="27">
        <f t="shared" si="63"/>
        <v>5.155746509129968E-2</v>
      </c>
      <c r="EH44" s="27">
        <f t="shared" si="64"/>
        <v>7.0523415977961426E-2</v>
      </c>
      <c r="EI44" s="137">
        <f t="shared" si="65"/>
        <v>-1.8999999999999997</v>
      </c>
      <c r="EJ44" s="27">
        <f t="shared" si="66"/>
        <v>0.21643394199785176</v>
      </c>
      <c r="EK44" s="27">
        <f t="shared" si="67"/>
        <v>0.20110192837465565</v>
      </c>
      <c r="EL44" s="137">
        <f t="shared" si="68"/>
        <v>1.4999999999999987</v>
      </c>
      <c r="EM44" s="27">
        <f t="shared" si="69"/>
        <v>7.0354457572502679E-2</v>
      </c>
      <c r="EN44" s="27">
        <f t="shared" si="70"/>
        <v>8.5950413223140495E-2</v>
      </c>
      <c r="EO44" s="137">
        <f t="shared" si="71"/>
        <v>-1.5999999999999988</v>
      </c>
      <c r="EP44" s="27">
        <f t="shared" si="72"/>
        <v>0.66165413533834583</v>
      </c>
      <c r="EQ44" s="27">
        <f t="shared" si="73"/>
        <v>0.64242424242424245</v>
      </c>
      <c r="ER44" s="137">
        <f t="shared" si="74"/>
        <v>2.0000000000000018</v>
      </c>
      <c r="ES44" s="27">
        <f t="shared" si="75"/>
        <v>3.9447731755424063E-2</v>
      </c>
      <c r="ET44" s="27">
        <f t="shared" si="76"/>
        <v>6.6666666666666666E-2</v>
      </c>
      <c r="EU44" s="137">
        <f t="shared" si="77"/>
        <v>-2.8000000000000003</v>
      </c>
      <c r="EV44" s="27">
        <f t="shared" si="78"/>
        <v>0.24260355029585798</v>
      </c>
      <c r="EW44" s="27">
        <f t="shared" si="79"/>
        <v>0.17555555555555555</v>
      </c>
      <c r="EX44" s="137">
        <f t="shared" si="80"/>
        <v>6.7</v>
      </c>
      <c r="EY44" s="27">
        <f t="shared" si="81"/>
        <v>8.6785009861932938E-2</v>
      </c>
      <c r="EZ44" s="27">
        <f t="shared" si="82"/>
        <v>8.2222222222222224E-2</v>
      </c>
      <c r="FA44" s="137">
        <f t="shared" si="83"/>
        <v>0.49999999999999906</v>
      </c>
      <c r="FB44" s="27">
        <f t="shared" si="84"/>
        <v>0.63116370808678501</v>
      </c>
      <c r="FC44" s="27">
        <f t="shared" si="85"/>
        <v>0.67555555555555558</v>
      </c>
      <c r="FD44" s="137">
        <f t="shared" si="86"/>
        <v>-4.5000000000000036</v>
      </c>
      <c r="FF44" s="27">
        <f t="shared" si="87"/>
        <v>5.1816828543067038E-2</v>
      </c>
      <c r="FG44" s="27">
        <f t="shared" si="9"/>
        <v>5.246330782200663E-2</v>
      </c>
      <c r="FH44" s="137">
        <f t="shared" si="88"/>
        <v>0</v>
      </c>
      <c r="FI44" s="27">
        <f t="shared" si="10"/>
        <v>0.17821801640108959</v>
      </c>
      <c r="FJ44" s="27">
        <f t="shared" si="11"/>
        <v>0.16981717092085957</v>
      </c>
      <c r="FK44" s="137">
        <f t="shared" si="89"/>
        <v>0.79999999999999793</v>
      </c>
      <c r="FL44" s="27">
        <f t="shared" si="12"/>
        <v>6.998019984622561E-2</v>
      </c>
      <c r="FM44" s="27">
        <f t="shared" si="13"/>
        <v>7.0421823311744888E-2</v>
      </c>
      <c r="FN44" s="137">
        <f t="shared" si="90"/>
        <v>0</v>
      </c>
      <c r="FO44" s="27">
        <f t="shared" si="14"/>
        <v>0.69998495520961779</v>
      </c>
      <c r="FP44" s="27">
        <f t="shared" si="91"/>
        <v>0.70729769794538888</v>
      </c>
      <c r="FQ44" s="137">
        <f t="shared" si="92"/>
        <v>-0.70000000000000062</v>
      </c>
      <c r="FR44" s="27">
        <f t="shared" si="93"/>
        <v>4.8260962208565801E-2</v>
      </c>
      <c r="FS44" s="27">
        <f t="shared" si="94"/>
        <v>4.9503759206355462E-2</v>
      </c>
      <c r="FT44" s="137">
        <f t="shared" si="95"/>
        <v>-0.20000000000000018</v>
      </c>
      <c r="FU44" s="27">
        <f t="shared" si="96"/>
        <v>0.1712068897890299</v>
      </c>
      <c r="FV44" s="27">
        <f t="shared" si="97"/>
        <v>0.16607589114113555</v>
      </c>
      <c r="FW44" s="137">
        <f t="shared" si="98"/>
        <v>0.50000000000000044</v>
      </c>
      <c r="FX44" s="27">
        <f t="shared" si="99"/>
        <v>6.934419156395201E-2</v>
      </c>
      <c r="FY44" s="27">
        <f t="shared" si="100"/>
        <v>7.0594924618888555E-2</v>
      </c>
      <c r="FZ44" s="137">
        <f t="shared" si="101"/>
        <v>-0.19999999999999879</v>
      </c>
      <c r="GA44" s="27">
        <f t="shared" si="102"/>
        <v>0.71118795643845234</v>
      </c>
      <c r="GB44" s="27">
        <f t="shared" si="103"/>
        <v>0.71382542503362045</v>
      </c>
      <c r="GC44" s="137">
        <f t="shared" si="104"/>
        <v>-0.30000000000000027</v>
      </c>
      <c r="GD44" s="27">
        <f t="shared" si="105"/>
        <v>6.8259236787735308E-2</v>
      </c>
      <c r="GE44" s="27">
        <f t="shared" si="106"/>
        <v>7.1407282300928909E-2</v>
      </c>
      <c r="GF44" s="137">
        <f t="shared" si="107"/>
        <v>-0.29999999999999888</v>
      </c>
      <c r="GG44" s="27">
        <f t="shared" si="108"/>
        <v>0.21640870679023361</v>
      </c>
      <c r="GH44" s="27">
        <f t="shared" si="109"/>
        <v>0.21158909145099597</v>
      </c>
      <c r="GI44" s="137">
        <f t="shared" si="110"/>
        <v>0.40000000000000036</v>
      </c>
      <c r="GJ44" s="27">
        <f t="shared" si="111"/>
        <v>7.4738966812202837E-2</v>
      </c>
      <c r="GK44" s="27">
        <f t="shared" si="112"/>
        <v>7.841968440050999E-2</v>
      </c>
      <c r="GL44" s="137">
        <f t="shared" si="113"/>
        <v>-0.30000000000000027</v>
      </c>
      <c r="GM44" s="27">
        <f t="shared" si="114"/>
        <v>0.6405930896098283</v>
      </c>
      <c r="GN44" s="27">
        <f t="shared" si="115"/>
        <v>0.63858394184756506</v>
      </c>
      <c r="GO44" s="137">
        <f t="shared" si="116"/>
        <v>0.20000000000000018</v>
      </c>
      <c r="GP44" s="27">
        <f t="shared" si="117"/>
        <v>5.5485387843929736E-2</v>
      </c>
      <c r="GQ44" s="27">
        <f t="shared" si="118"/>
        <v>5.8989431490645373E-2</v>
      </c>
      <c r="GR44" s="137">
        <f t="shared" si="119"/>
        <v>-0.39999999999999969</v>
      </c>
      <c r="GS44" s="27">
        <f t="shared" si="120"/>
        <v>0.18613011036841287</v>
      </c>
      <c r="GT44" s="27">
        <f t="shared" si="121"/>
        <v>0.18026385115241175</v>
      </c>
      <c r="GU44" s="137">
        <f t="shared" si="122"/>
        <v>0.60000000000000053</v>
      </c>
      <c r="GV44" s="27">
        <f t="shared" si="123"/>
        <v>7.7287035597699366E-2</v>
      </c>
      <c r="GW44" s="27">
        <f t="shared" si="124"/>
        <v>7.9888839530150732E-2</v>
      </c>
      <c r="GX44" s="137">
        <f t="shared" si="125"/>
        <v>-0.30000000000000027</v>
      </c>
      <c r="GY44" s="27">
        <f t="shared" si="126"/>
        <v>0.68109746618995803</v>
      </c>
      <c r="GZ44" s="27">
        <f t="shared" si="127"/>
        <v>0.68085787782679219</v>
      </c>
      <c r="HA44" s="137">
        <f t="shared" si="128"/>
        <v>0</v>
      </c>
      <c r="HB44" s="108">
        <v>0</v>
      </c>
    </row>
    <row r="45" spans="2:210" ht="14.25" customHeight="1">
      <c r="B45" s="283"/>
      <c r="C45" s="296"/>
      <c r="D45" s="103" t="s">
        <v>200</v>
      </c>
      <c r="E45" s="213">
        <v>0</v>
      </c>
      <c r="F45" s="217">
        <v>0</v>
      </c>
      <c r="G45" s="215" t="str">
        <f>IFERROR(F45/E45,"-")</f>
        <v>-</v>
      </c>
      <c r="H45" s="217">
        <v>0</v>
      </c>
      <c r="I45" s="215" t="str">
        <f>IFERROR(H45/E45,"-")</f>
        <v>-</v>
      </c>
      <c r="J45" s="217">
        <v>0</v>
      </c>
      <c r="K45" s="215" t="str">
        <f>IFERROR(J45/E45,"-")</f>
        <v>-</v>
      </c>
      <c r="L45" s="213">
        <v>2</v>
      </c>
      <c r="M45" s="217">
        <v>0</v>
      </c>
      <c r="N45" s="215">
        <f>IFERROR(M45/L45,"-")</f>
        <v>0</v>
      </c>
      <c r="O45" s="217">
        <v>0</v>
      </c>
      <c r="P45" s="215">
        <f>IFERROR(O45/L45,"-")</f>
        <v>0</v>
      </c>
      <c r="Q45" s="217">
        <v>0</v>
      </c>
      <c r="R45" s="215">
        <f>IFERROR(Q45/L45,"-")</f>
        <v>0</v>
      </c>
      <c r="S45" s="213">
        <v>29</v>
      </c>
      <c r="T45" s="217">
        <v>0</v>
      </c>
      <c r="U45" s="215">
        <f>IFERROR(T45/S45,"-")</f>
        <v>0</v>
      </c>
      <c r="V45" s="217">
        <v>0</v>
      </c>
      <c r="W45" s="215">
        <f>IFERROR(V45/S45,"-")</f>
        <v>0</v>
      </c>
      <c r="X45" s="217">
        <v>3</v>
      </c>
      <c r="Y45" s="215">
        <f>IFERROR(X45/S45,"-")</f>
        <v>0.10344827586206896</v>
      </c>
      <c r="Z45" s="213">
        <v>44</v>
      </c>
      <c r="AA45" s="217">
        <v>0</v>
      </c>
      <c r="AB45" s="215">
        <f>IFERROR(AA45/Z45,"-")</f>
        <v>0</v>
      </c>
      <c r="AC45" s="217">
        <v>0</v>
      </c>
      <c r="AD45" s="215">
        <f>IFERROR(AC45/Z45,"-")</f>
        <v>0</v>
      </c>
      <c r="AE45" s="217">
        <v>1</v>
      </c>
      <c r="AF45" s="215">
        <f>IFERROR(AE45/Z45,"-")</f>
        <v>2.2727272727272728E-2</v>
      </c>
      <c r="AG45" s="213">
        <v>47</v>
      </c>
      <c r="AH45" s="217">
        <v>0</v>
      </c>
      <c r="AI45" s="215">
        <f>IFERROR(AH45/AG45,"-")</f>
        <v>0</v>
      </c>
      <c r="AJ45" s="217">
        <v>0</v>
      </c>
      <c r="AK45" s="215">
        <f>IFERROR(AJ45/AG45,"-")</f>
        <v>0</v>
      </c>
      <c r="AL45" s="217">
        <v>1</v>
      </c>
      <c r="AM45" s="215">
        <f>IFERROR(AL45/AG45,"-")</f>
        <v>2.1276595744680851E-2</v>
      </c>
      <c r="AN45" s="213">
        <v>48</v>
      </c>
      <c r="AO45" s="217">
        <v>0</v>
      </c>
      <c r="AP45" s="215">
        <f>IFERROR(AO45/AN45,"-")</f>
        <v>0</v>
      </c>
      <c r="AQ45" s="217">
        <v>2</v>
      </c>
      <c r="AR45" s="215">
        <f>IFERROR(AQ45/AN45,"-")</f>
        <v>4.1666666666666664E-2</v>
      </c>
      <c r="AS45" s="217">
        <v>0</v>
      </c>
      <c r="AT45" s="215">
        <f>IFERROR(AS45/AN45,"-")</f>
        <v>0</v>
      </c>
      <c r="AU45" s="213">
        <v>53</v>
      </c>
      <c r="AV45" s="217">
        <v>0</v>
      </c>
      <c r="AW45" s="215">
        <f>IFERROR(AV45/AU45,"-")</f>
        <v>0</v>
      </c>
      <c r="AX45" s="217">
        <v>1</v>
      </c>
      <c r="AY45" s="215">
        <f>IFERROR(AX45/AU45,"-")</f>
        <v>1.8867924528301886E-2</v>
      </c>
      <c r="AZ45" s="217">
        <v>0</v>
      </c>
      <c r="BA45" s="215">
        <f>IFERROR(AZ45/AU45,"-")</f>
        <v>0</v>
      </c>
      <c r="BB45" s="213">
        <f t="shared" si="15"/>
        <v>223</v>
      </c>
      <c r="BC45" s="217">
        <f t="shared" si="16"/>
        <v>0</v>
      </c>
      <c r="BD45" s="215">
        <f>IFERROR(BC45/BB45,"-")</f>
        <v>0</v>
      </c>
      <c r="BE45" s="217">
        <f t="shared" si="17"/>
        <v>3</v>
      </c>
      <c r="BF45" s="215">
        <f>IFERROR(BE45/BB45,"-")</f>
        <v>1.3452914798206279E-2</v>
      </c>
      <c r="BG45" s="217">
        <f t="shared" si="18"/>
        <v>5</v>
      </c>
      <c r="BH45" s="215">
        <f>IFERROR(BG45/BB45,"-")</f>
        <v>2.2421524663677129E-2</v>
      </c>
      <c r="BJ45" s="283"/>
      <c r="BK45" s="296"/>
      <c r="BL45" s="4" t="s">
        <v>199</v>
      </c>
      <c r="BM45" s="28">
        <v>519</v>
      </c>
      <c r="BN45" s="28">
        <v>0</v>
      </c>
      <c r="BO45" s="63">
        <v>0</v>
      </c>
      <c r="BP45" s="28">
        <v>4</v>
      </c>
      <c r="BQ45" s="63">
        <v>7.7071290944123313E-3</v>
      </c>
      <c r="BR45" s="28">
        <v>1</v>
      </c>
      <c r="BS45" s="63">
        <v>1.9267822736030828E-3</v>
      </c>
      <c r="BU45" s="132"/>
      <c r="BV45" s="4" t="s">
        <v>199</v>
      </c>
      <c r="BW45" s="27">
        <f t="shared" si="19"/>
        <v>0.9641255605381166</v>
      </c>
      <c r="BX45" s="27">
        <f t="shared" si="157"/>
        <v>0.99036608863198461</v>
      </c>
      <c r="BY45" s="105">
        <v>39</v>
      </c>
      <c r="BZ45" s="56" t="s">
        <v>7</v>
      </c>
      <c r="CA45" s="27">
        <f t="shared" si="153"/>
        <v>5.9607703049394341E-2</v>
      </c>
      <c r="CB45" s="27">
        <f t="shared" si="20"/>
        <v>6.0783091010535299E-2</v>
      </c>
      <c r="CC45" s="27">
        <f t="shared" si="21"/>
        <v>0.26676517390315979</v>
      </c>
      <c r="CD45" s="27">
        <f t="shared" si="22"/>
        <v>0.25333945977879158</v>
      </c>
      <c r="CE45" s="27">
        <f t="shared" si="23"/>
        <v>5.0758289221576332E-2</v>
      </c>
      <c r="CF45" s="27">
        <f t="shared" si="24"/>
        <v>5.4383143522924941E-2</v>
      </c>
      <c r="CG45" s="27">
        <f t="shared" si="154"/>
        <v>0.62286883382586955</v>
      </c>
      <c r="CH45" s="27">
        <f t="shared" si="25"/>
        <v>0.63149430568774823</v>
      </c>
      <c r="CI45" s="27">
        <f t="shared" si="155"/>
        <v>5.4671419247954212E-2</v>
      </c>
      <c r="CJ45" s="27">
        <f t="shared" si="26"/>
        <v>5.5427777075698216E-2</v>
      </c>
      <c r="CK45" s="27">
        <f t="shared" si="27"/>
        <v>0.25596164466087656</v>
      </c>
      <c r="CL45" s="27">
        <f t="shared" si="28"/>
        <v>0.24357386579047138</v>
      </c>
      <c r="CM45" s="27">
        <f t="shared" si="29"/>
        <v>5.2035744766303529E-2</v>
      </c>
      <c r="CN45" s="27">
        <f t="shared" si="30"/>
        <v>5.4492607102236829E-2</v>
      </c>
      <c r="CO45" s="27">
        <f t="shared" si="31"/>
        <v>0.63733119132486571</v>
      </c>
      <c r="CP45" s="27">
        <f t="shared" si="32"/>
        <v>0.64650575003159361</v>
      </c>
      <c r="CQ45" s="27">
        <f t="shared" si="33"/>
        <v>7.2587262513412867E-2</v>
      </c>
      <c r="CR45" s="27">
        <f t="shared" si="34"/>
        <v>7.4897333941724792E-2</v>
      </c>
      <c r="CS45" s="27">
        <f t="shared" si="35"/>
        <v>0.3011424603926024</v>
      </c>
      <c r="CT45" s="27">
        <f t="shared" si="36"/>
        <v>0.29717749820741801</v>
      </c>
      <c r="CU45" s="27">
        <f t="shared" si="37"/>
        <v>4.8538786845925642E-2</v>
      </c>
      <c r="CV45" s="27">
        <f t="shared" si="38"/>
        <v>5.4885600677921906E-2</v>
      </c>
      <c r="CW45" s="27">
        <f t="shared" si="39"/>
        <v>0.57773149024805903</v>
      </c>
      <c r="CX45" s="27">
        <f t="shared" si="40"/>
        <v>0.57303956717293525</v>
      </c>
      <c r="CY45" s="27">
        <f t="shared" si="41"/>
        <v>6.5949119373776913E-2</v>
      </c>
      <c r="CZ45" s="27">
        <f t="shared" si="42"/>
        <v>7.4639347689734473E-2</v>
      </c>
      <c r="DA45" s="27">
        <f t="shared" si="43"/>
        <v>0.28003913894324856</v>
      </c>
      <c r="DB45" s="27">
        <f t="shared" si="44"/>
        <v>0.25507003972402259</v>
      </c>
      <c r="DC45" s="27">
        <f t="shared" si="45"/>
        <v>5.1467710371819964E-2</v>
      </c>
      <c r="DD45" s="27">
        <f t="shared" si="46"/>
        <v>6.2513067112690779E-2</v>
      </c>
      <c r="DE45" s="27">
        <f t="shared" si="47"/>
        <v>0.60254403131115464</v>
      </c>
      <c r="DF45" s="27">
        <f t="shared" si="48"/>
        <v>0.60777754547355212</v>
      </c>
      <c r="DH45" s="56" t="s">
        <v>48</v>
      </c>
      <c r="DI45" s="27">
        <f t="shared" si="0"/>
        <v>6.1631944444444448E-2</v>
      </c>
      <c r="DJ45" s="27">
        <f t="shared" si="1"/>
        <v>6.3102541630148987E-2</v>
      </c>
      <c r="DK45" s="137">
        <f t="shared" si="156"/>
        <v>-0.10000000000000009</v>
      </c>
      <c r="DL45" s="27">
        <f t="shared" si="2"/>
        <v>0.20399305555555555</v>
      </c>
      <c r="DM45" s="27">
        <f t="shared" si="3"/>
        <v>0.17528483786152499</v>
      </c>
      <c r="DN45" s="137">
        <f t="shared" si="49"/>
        <v>2.9</v>
      </c>
      <c r="DO45" s="27">
        <f t="shared" si="4"/>
        <v>8.8541666666666671E-2</v>
      </c>
      <c r="DP45" s="27">
        <f t="shared" si="5"/>
        <v>8.5889570552147243E-2</v>
      </c>
      <c r="DQ45" s="137">
        <f t="shared" si="50"/>
        <v>0.30000000000000027</v>
      </c>
      <c r="DR45" s="27">
        <f t="shared" si="6"/>
        <v>0.64583333333333337</v>
      </c>
      <c r="DS45" s="27">
        <f t="shared" si="7"/>
        <v>0.67572304995617882</v>
      </c>
      <c r="DT45" s="137">
        <f t="shared" si="51"/>
        <v>-3.0000000000000027</v>
      </c>
      <c r="DU45" s="27">
        <f t="shared" si="8"/>
        <v>6.5555555555555561E-2</v>
      </c>
      <c r="DV45" s="27">
        <f t="shared" si="52"/>
        <v>6.074240719910011E-2</v>
      </c>
      <c r="DW45" s="137">
        <f t="shared" si="53"/>
        <v>0.50000000000000044</v>
      </c>
      <c r="DX45" s="27">
        <f t="shared" si="54"/>
        <v>0.19555555555555557</v>
      </c>
      <c r="DY45" s="27">
        <f t="shared" si="55"/>
        <v>0.17772778402699663</v>
      </c>
      <c r="DZ45" s="137">
        <f t="shared" si="56"/>
        <v>1.8000000000000016</v>
      </c>
      <c r="EA45" s="27">
        <f t="shared" si="57"/>
        <v>7.8888888888888883E-2</v>
      </c>
      <c r="EB45" s="27">
        <f t="shared" si="58"/>
        <v>8.5489313835770533E-2</v>
      </c>
      <c r="EC45" s="137">
        <f t="shared" si="59"/>
        <v>-0.60000000000000053</v>
      </c>
      <c r="ED45" s="27">
        <f t="shared" si="60"/>
        <v>0.66</v>
      </c>
      <c r="EE45" s="27">
        <f t="shared" si="61"/>
        <v>0.67604049493813279</v>
      </c>
      <c r="EF45" s="137">
        <f t="shared" si="62"/>
        <v>-1.6000000000000014</v>
      </c>
      <c r="EG45" s="27">
        <f t="shared" si="63"/>
        <v>6.25E-2</v>
      </c>
      <c r="EH45" s="27">
        <f t="shared" si="64"/>
        <v>0.10256410256410256</v>
      </c>
      <c r="EI45" s="137">
        <f t="shared" si="65"/>
        <v>-3.9999999999999996</v>
      </c>
      <c r="EJ45" s="27">
        <f t="shared" si="66"/>
        <v>0.25568181818181818</v>
      </c>
      <c r="EK45" s="27">
        <f t="shared" si="67"/>
        <v>0.20512820512820512</v>
      </c>
      <c r="EL45" s="137">
        <f t="shared" si="68"/>
        <v>5.1000000000000014</v>
      </c>
      <c r="EM45" s="27">
        <f t="shared" si="69"/>
        <v>0.13636363636363635</v>
      </c>
      <c r="EN45" s="27">
        <f t="shared" si="70"/>
        <v>0.10256410256410256</v>
      </c>
      <c r="EO45" s="137">
        <f t="shared" si="71"/>
        <v>3.3000000000000016</v>
      </c>
      <c r="EP45" s="27">
        <f t="shared" si="72"/>
        <v>0.54545454545454541</v>
      </c>
      <c r="EQ45" s="27">
        <f t="shared" si="73"/>
        <v>0.58974358974358976</v>
      </c>
      <c r="ER45" s="137">
        <f t="shared" si="74"/>
        <v>-4.4999999999999929</v>
      </c>
      <c r="ES45" s="27">
        <f t="shared" si="75"/>
        <v>1.6949152542372881E-2</v>
      </c>
      <c r="ET45" s="27">
        <f t="shared" si="76"/>
        <v>3.5087719298245612E-2</v>
      </c>
      <c r="EU45" s="137">
        <f t="shared" si="77"/>
        <v>-1.8000000000000003</v>
      </c>
      <c r="EV45" s="27">
        <f t="shared" si="78"/>
        <v>0.23728813559322035</v>
      </c>
      <c r="EW45" s="27">
        <f t="shared" si="79"/>
        <v>0.17543859649122806</v>
      </c>
      <c r="EX45" s="137">
        <f t="shared" si="80"/>
        <v>6.2</v>
      </c>
      <c r="EY45" s="27">
        <f t="shared" si="81"/>
        <v>0.10169491525423729</v>
      </c>
      <c r="EZ45" s="27">
        <f t="shared" si="82"/>
        <v>0.10526315789473684</v>
      </c>
      <c r="FA45" s="137">
        <f t="shared" si="83"/>
        <v>-0.30000000000000027</v>
      </c>
      <c r="FB45" s="27">
        <f t="shared" si="84"/>
        <v>0.64406779661016944</v>
      </c>
      <c r="FC45" s="27">
        <f t="shared" si="85"/>
        <v>0.68421052631578949</v>
      </c>
      <c r="FD45" s="137">
        <f t="shared" si="86"/>
        <v>-4.0000000000000036</v>
      </c>
      <c r="FF45" s="27">
        <f t="shared" si="87"/>
        <v>5.1816828543067038E-2</v>
      </c>
      <c r="FG45" s="27">
        <f t="shared" si="9"/>
        <v>5.246330782200663E-2</v>
      </c>
      <c r="FH45" s="137">
        <f t="shared" si="88"/>
        <v>0</v>
      </c>
      <c r="FI45" s="27">
        <f t="shared" si="10"/>
        <v>0.17821801640108959</v>
      </c>
      <c r="FJ45" s="27">
        <f t="shared" si="11"/>
        <v>0.16981717092085957</v>
      </c>
      <c r="FK45" s="137">
        <f t="shared" si="89"/>
        <v>0.79999999999999793</v>
      </c>
      <c r="FL45" s="27">
        <f t="shared" si="12"/>
        <v>6.998019984622561E-2</v>
      </c>
      <c r="FM45" s="27">
        <f t="shared" si="13"/>
        <v>7.0421823311744888E-2</v>
      </c>
      <c r="FN45" s="137">
        <f t="shared" si="90"/>
        <v>0</v>
      </c>
      <c r="FO45" s="27">
        <f t="shared" si="14"/>
        <v>0.69998495520961779</v>
      </c>
      <c r="FP45" s="27">
        <f t="shared" si="91"/>
        <v>0.70729769794538888</v>
      </c>
      <c r="FQ45" s="137">
        <f t="shared" si="92"/>
        <v>-0.70000000000000062</v>
      </c>
      <c r="FR45" s="27">
        <f t="shared" si="93"/>
        <v>4.8260962208565801E-2</v>
      </c>
      <c r="FS45" s="27">
        <f t="shared" si="94"/>
        <v>4.9503759206355462E-2</v>
      </c>
      <c r="FT45" s="137">
        <f t="shared" si="95"/>
        <v>-0.20000000000000018</v>
      </c>
      <c r="FU45" s="27">
        <f t="shared" si="96"/>
        <v>0.1712068897890299</v>
      </c>
      <c r="FV45" s="27">
        <f t="shared" si="97"/>
        <v>0.16607589114113555</v>
      </c>
      <c r="FW45" s="137">
        <f t="shared" si="98"/>
        <v>0.50000000000000044</v>
      </c>
      <c r="FX45" s="27">
        <f t="shared" si="99"/>
        <v>6.934419156395201E-2</v>
      </c>
      <c r="FY45" s="27">
        <f t="shared" si="100"/>
        <v>7.0594924618888555E-2</v>
      </c>
      <c r="FZ45" s="137">
        <f t="shared" si="101"/>
        <v>-0.19999999999999879</v>
      </c>
      <c r="GA45" s="27">
        <f t="shared" si="102"/>
        <v>0.71118795643845234</v>
      </c>
      <c r="GB45" s="27">
        <f t="shared" si="103"/>
        <v>0.71382542503362045</v>
      </c>
      <c r="GC45" s="137">
        <f t="shared" si="104"/>
        <v>-0.30000000000000027</v>
      </c>
      <c r="GD45" s="27">
        <f t="shared" si="105"/>
        <v>6.8259236787735308E-2</v>
      </c>
      <c r="GE45" s="27">
        <f t="shared" si="106"/>
        <v>7.1407282300928909E-2</v>
      </c>
      <c r="GF45" s="137">
        <f t="shared" si="107"/>
        <v>-0.29999999999999888</v>
      </c>
      <c r="GG45" s="27">
        <f t="shared" si="108"/>
        <v>0.21640870679023361</v>
      </c>
      <c r="GH45" s="27">
        <f t="shared" si="109"/>
        <v>0.21158909145099597</v>
      </c>
      <c r="GI45" s="137">
        <f t="shared" si="110"/>
        <v>0.40000000000000036</v>
      </c>
      <c r="GJ45" s="27">
        <f t="shared" si="111"/>
        <v>7.4738966812202837E-2</v>
      </c>
      <c r="GK45" s="27">
        <f t="shared" si="112"/>
        <v>7.841968440050999E-2</v>
      </c>
      <c r="GL45" s="137">
        <f t="shared" si="113"/>
        <v>-0.30000000000000027</v>
      </c>
      <c r="GM45" s="27">
        <f t="shared" si="114"/>
        <v>0.6405930896098283</v>
      </c>
      <c r="GN45" s="27">
        <f t="shared" si="115"/>
        <v>0.63858394184756506</v>
      </c>
      <c r="GO45" s="137">
        <f t="shared" si="116"/>
        <v>0.20000000000000018</v>
      </c>
      <c r="GP45" s="27">
        <f t="shared" si="117"/>
        <v>5.5485387843929736E-2</v>
      </c>
      <c r="GQ45" s="27">
        <f t="shared" si="118"/>
        <v>5.8989431490645373E-2</v>
      </c>
      <c r="GR45" s="137">
        <f t="shared" si="119"/>
        <v>-0.39999999999999969</v>
      </c>
      <c r="GS45" s="27">
        <f t="shared" si="120"/>
        <v>0.18613011036841287</v>
      </c>
      <c r="GT45" s="27">
        <f t="shared" si="121"/>
        <v>0.18026385115241175</v>
      </c>
      <c r="GU45" s="137">
        <f t="shared" si="122"/>
        <v>0.60000000000000053</v>
      </c>
      <c r="GV45" s="27">
        <f t="shared" si="123"/>
        <v>7.7287035597699366E-2</v>
      </c>
      <c r="GW45" s="27">
        <f t="shared" si="124"/>
        <v>7.9888839530150732E-2</v>
      </c>
      <c r="GX45" s="137">
        <f t="shared" si="125"/>
        <v>-0.30000000000000027</v>
      </c>
      <c r="GY45" s="27">
        <f t="shared" si="126"/>
        <v>0.68109746618995803</v>
      </c>
      <c r="GZ45" s="27">
        <f t="shared" si="127"/>
        <v>0.68085787782679219</v>
      </c>
      <c r="HA45" s="137">
        <f t="shared" si="128"/>
        <v>0</v>
      </c>
      <c r="HB45" s="108">
        <v>0</v>
      </c>
    </row>
    <row r="46" spans="2:210" ht="14.25" customHeight="1">
      <c r="B46" s="284"/>
      <c r="C46" s="297"/>
      <c r="D46" s="104" t="s">
        <v>67</v>
      </c>
      <c r="E46" s="189">
        <v>13</v>
      </c>
      <c r="F46" s="183">
        <v>0</v>
      </c>
      <c r="G46" s="184">
        <f t="shared" si="129"/>
        <v>0</v>
      </c>
      <c r="H46" s="183">
        <v>0</v>
      </c>
      <c r="I46" s="184">
        <f t="shared" si="130"/>
        <v>0</v>
      </c>
      <c r="J46" s="183">
        <v>0</v>
      </c>
      <c r="K46" s="184">
        <f t="shared" si="131"/>
        <v>0</v>
      </c>
      <c r="L46" s="189">
        <v>33</v>
      </c>
      <c r="M46" s="183">
        <v>2</v>
      </c>
      <c r="N46" s="184">
        <f t="shared" si="132"/>
        <v>6.0606060606060608E-2</v>
      </c>
      <c r="O46" s="183">
        <v>4</v>
      </c>
      <c r="P46" s="184">
        <f t="shared" si="133"/>
        <v>0.12121212121212122</v>
      </c>
      <c r="Q46" s="183">
        <v>0</v>
      </c>
      <c r="R46" s="184">
        <f t="shared" si="134"/>
        <v>0</v>
      </c>
      <c r="S46" s="189">
        <v>3279</v>
      </c>
      <c r="T46" s="183">
        <v>106</v>
      </c>
      <c r="U46" s="184">
        <f t="shared" si="135"/>
        <v>3.2326928941750536E-2</v>
      </c>
      <c r="V46" s="183">
        <v>511</v>
      </c>
      <c r="W46" s="184">
        <f t="shared" si="136"/>
        <v>0.15584019518145775</v>
      </c>
      <c r="X46" s="183">
        <v>138</v>
      </c>
      <c r="Y46" s="184">
        <f t="shared" si="137"/>
        <v>4.2086001829826164E-2</v>
      </c>
      <c r="Z46" s="189">
        <v>2282</v>
      </c>
      <c r="AA46" s="183">
        <v>40</v>
      </c>
      <c r="AB46" s="184">
        <f t="shared" si="138"/>
        <v>1.7528483786152498E-2</v>
      </c>
      <c r="AC46" s="183">
        <v>309</v>
      </c>
      <c r="AD46" s="184">
        <f t="shared" si="139"/>
        <v>0.13540753724802804</v>
      </c>
      <c r="AE46" s="183">
        <v>90</v>
      </c>
      <c r="AF46" s="184">
        <f t="shared" si="140"/>
        <v>3.9439088518843118E-2</v>
      </c>
      <c r="AG46" s="189">
        <v>1505</v>
      </c>
      <c r="AH46" s="183">
        <v>19</v>
      </c>
      <c r="AI46" s="184">
        <f t="shared" si="141"/>
        <v>1.2624584717607974E-2</v>
      </c>
      <c r="AJ46" s="183">
        <v>140</v>
      </c>
      <c r="AK46" s="184">
        <f t="shared" si="142"/>
        <v>9.3023255813953487E-2</v>
      </c>
      <c r="AL46" s="183">
        <v>52</v>
      </c>
      <c r="AM46" s="184">
        <f t="shared" si="143"/>
        <v>3.4551495016611297E-2</v>
      </c>
      <c r="AN46" s="189">
        <v>867</v>
      </c>
      <c r="AO46" s="183">
        <v>8</v>
      </c>
      <c r="AP46" s="184">
        <f t="shared" si="144"/>
        <v>9.22722029988466E-3</v>
      </c>
      <c r="AQ46" s="183">
        <v>64</v>
      </c>
      <c r="AR46" s="184">
        <f t="shared" si="145"/>
        <v>7.381776239907728E-2</v>
      </c>
      <c r="AS46" s="183">
        <v>16</v>
      </c>
      <c r="AT46" s="184">
        <f t="shared" si="146"/>
        <v>1.845444059976932E-2</v>
      </c>
      <c r="AU46" s="189">
        <v>316</v>
      </c>
      <c r="AV46" s="183">
        <v>3</v>
      </c>
      <c r="AW46" s="184">
        <f t="shared" si="147"/>
        <v>9.4936708860759497E-3</v>
      </c>
      <c r="AX46" s="183">
        <v>12</v>
      </c>
      <c r="AY46" s="184">
        <f t="shared" si="148"/>
        <v>3.7974683544303799E-2</v>
      </c>
      <c r="AZ46" s="183">
        <v>3</v>
      </c>
      <c r="BA46" s="184">
        <f t="shared" si="149"/>
        <v>9.4936708860759497E-3</v>
      </c>
      <c r="BB46" s="189">
        <f t="shared" si="15"/>
        <v>8295</v>
      </c>
      <c r="BC46" s="183">
        <f t="shared" si="16"/>
        <v>178</v>
      </c>
      <c r="BD46" s="184">
        <f t="shared" si="150"/>
        <v>2.1458710066305002E-2</v>
      </c>
      <c r="BE46" s="183">
        <f t="shared" si="17"/>
        <v>1040</v>
      </c>
      <c r="BF46" s="184">
        <f t="shared" si="151"/>
        <v>0.12537673297166968</v>
      </c>
      <c r="BG46" s="183">
        <f t="shared" si="18"/>
        <v>299</v>
      </c>
      <c r="BH46" s="184">
        <f t="shared" si="152"/>
        <v>3.6045810729355032E-2</v>
      </c>
      <c r="BJ46" s="284"/>
      <c r="BK46" s="297"/>
      <c r="BL46" s="85" t="s">
        <v>67</v>
      </c>
      <c r="BM46" s="28">
        <v>8357</v>
      </c>
      <c r="BN46" s="28">
        <v>209</v>
      </c>
      <c r="BO46" s="63">
        <v>2.5008974512384829E-2</v>
      </c>
      <c r="BP46" s="28">
        <v>1012</v>
      </c>
      <c r="BQ46" s="63">
        <v>0.12109608711260021</v>
      </c>
      <c r="BR46" s="28">
        <v>291</v>
      </c>
      <c r="BS46" s="63">
        <v>3.4821108053129116E-2</v>
      </c>
      <c r="BU46" s="133"/>
      <c r="BV46" s="85" t="s">
        <v>67</v>
      </c>
      <c r="BW46" s="27">
        <f t="shared" si="19"/>
        <v>0.81711874623267033</v>
      </c>
      <c r="BX46" s="27">
        <f t="shared" si="157"/>
        <v>0.81907383032188585</v>
      </c>
      <c r="BY46" s="105">
        <v>40</v>
      </c>
      <c r="BZ46" s="56" t="s">
        <v>40</v>
      </c>
      <c r="CA46" s="27">
        <f t="shared" si="153"/>
        <v>4.6056782334384858E-2</v>
      </c>
      <c r="CB46" s="27">
        <f t="shared" si="20"/>
        <v>4.3154761904761904E-2</v>
      </c>
      <c r="CC46" s="27">
        <f t="shared" si="21"/>
        <v>0.16813880126182965</v>
      </c>
      <c r="CD46" s="27">
        <f t="shared" si="22"/>
        <v>0.15969611528822056</v>
      </c>
      <c r="CE46" s="27">
        <f t="shared" si="23"/>
        <v>8.3675078864353311E-2</v>
      </c>
      <c r="CF46" s="27">
        <f t="shared" si="24"/>
        <v>8.0278822055137838E-2</v>
      </c>
      <c r="CG46" s="27">
        <f t="shared" si="154"/>
        <v>0.70212933753943219</v>
      </c>
      <c r="CH46" s="27">
        <f t="shared" si="25"/>
        <v>0.71687030075187974</v>
      </c>
      <c r="CI46" s="27">
        <f t="shared" si="155"/>
        <v>4.4722339974565491E-2</v>
      </c>
      <c r="CJ46" s="27">
        <f t="shared" si="26"/>
        <v>4.229065597975111E-2</v>
      </c>
      <c r="CK46" s="27">
        <f t="shared" si="27"/>
        <v>0.16087325137770242</v>
      </c>
      <c r="CL46" s="27">
        <f t="shared" si="28"/>
        <v>0.15914364058215566</v>
      </c>
      <c r="CM46" s="27">
        <f t="shared" si="29"/>
        <v>8.1178465451462484E-2</v>
      </c>
      <c r="CN46" s="27">
        <f t="shared" si="30"/>
        <v>7.8780847922379243E-2</v>
      </c>
      <c r="CO46" s="27">
        <f t="shared" si="31"/>
        <v>0.71322594319626964</v>
      </c>
      <c r="CP46" s="27">
        <f t="shared" si="32"/>
        <v>0.71978485551571403</v>
      </c>
      <c r="CQ46" s="27">
        <f t="shared" si="33"/>
        <v>5.4111631870472944E-2</v>
      </c>
      <c r="CR46" s="27">
        <f t="shared" si="34"/>
        <v>5.1065719360568383E-2</v>
      </c>
      <c r="CS46" s="27">
        <f t="shared" si="35"/>
        <v>0.20409032807839794</v>
      </c>
      <c r="CT46" s="27">
        <f t="shared" si="36"/>
        <v>0.19049733570159857</v>
      </c>
      <c r="CU46" s="27">
        <f t="shared" si="37"/>
        <v>9.7145291861951422E-2</v>
      </c>
      <c r="CV46" s="27">
        <f t="shared" si="38"/>
        <v>9.1474245115452935E-2</v>
      </c>
      <c r="CW46" s="27">
        <f t="shared" si="39"/>
        <v>0.64465274818917773</v>
      </c>
      <c r="CX46" s="27">
        <f t="shared" si="40"/>
        <v>0.6669626998223801</v>
      </c>
      <c r="CY46" s="27">
        <f t="shared" si="41"/>
        <v>4.8814504881450491E-2</v>
      </c>
      <c r="CZ46" s="27">
        <f t="shared" si="42"/>
        <v>5.1829268292682924E-2</v>
      </c>
      <c r="DA46" s="27">
        <f t="shared" si="43"/>
        <v>0.18270571827057183</v>
      </c>
      <c r="DB46" s="27">
        <f t="shared" si="44"/>
        <v>0.14634146341463414</v>
      </c>
      <c r="DC46" s="27">
        <f t="shared" si="45"/>
        <v>8.926080892608089E-2</v>
      </c>
      <c r="DD46" s="27">
        <f t="shared" si="46"/>
        <v>0.10518292682926829</v>
      </c>
      <c r="DE46" s="27">
        <f t="shared" si="47"/>
        <v>0.67921896792189684</v>
      </c>
      <c r="DF46" s="27">
        <f t="shared" si="48"/>
        <v>0.69664634146341464</v>
      </c>
      <c r="DH46" s="56" t="s">
        <v>49</v>
      </c>
      <c r="DI46" s="27">
        <f t="shared" si="0"/>
        <v>1.5544041450777202E-2</v>
      </c>
      <c r="DJ46" s="27">
        <f t="shared" si="1"/>
        <v>1.5682919874536641E-2</v>
      </c>
      <c r="DK46" s="137">
        <f t="shared" si="156"/>
        <v>0</v>
      </c>
      <c r="DL46" s="27">
        <f t="shared" si="2"/>
        <v>0.14104778353483016</v>
      </c>
      <c r="DM46" s="27">
        <f t="shared" si="3"/>
        <v>0.12574850299401197</v>
      </c>
      <c r="DN46" s="137">
        <f t="shared" si="49"/>
        <v>1.4999999999999987</v>
      </c>
      <c r="DO46" s="27">
        <f t="shared" si="4"/>
        <v>2.3316062176165803E-2</v>
      </c>
      <c r="DP46" s="27">
        <f t="shared" si="5"/>
        <v>2.6233247790134018E-2</v>
      </c>
      <c r="DQ46" s="137">
        <f t="shared" si="50"/>
        <v>-0.29999999999999993</v>
      </c>
      <c r="DR46" s="27">
        <f t="shared" si="6"/>
        <v>0.82009211283822681</v>
      </c>
      <c r="DS46" s="27">
        <f t="shared" si="7"/>
        <v>0.83233532934131738</v>
      </c>
      <c r="DT46" s="137">
        <f t="shared" si="51"/>
        <v>-1.2000000000000011</v>
      </c>
      <c r="DU46" s="27">
        <f t="shared" si="8"/>
        <v>1.171875E-2</v>
      </c>
      <c r="DV46" s="27">
        <f t="shared" si="52"/>
        <v>1.3417521704814523E-2</v>
      </c>
      <c r="DW46" s="137">
        <f t="shared" si="53"/>
        <v>-9.9999999999999922E-2</v>
      </c>
      <c r="DX46" s="27">
        <f t="shared" si="54"/>
        <v>0.12773437500000001</v>
      </c>
      <c r="DY46" s="27">
        <f t="shared" si="55"/>
        <v>0.11760063141278611</v>
      </c>
      <c r="DZ46" s="137">
        <f t="shared" si="56"/>
        <v>1.0000000000000009</v>
      </c>
      <c r="EA46" s="27">
        <f t="shared" si="57"/>
        <v>2.0703124999999999E-2</v>
      </c>
      <c r="EB46" s="27">
        <f t="shared" si="58"/>
        <v>2.1704814522494082E-2</v>
      </c>
      <c r="EC46" s="137">
        <f t="shared" si="59"/>
        <v>-9.9999999999999742E-2</v>
      </c>
      <c r="ED46" s="27">
        <f t="shared" si="60"/>
        <v>0.83984375</v>
      </c>
      <c r="EE46" s="27">
        <f t="shared" si="61"/>
        <v>0.84727703235990526</v>
      </c>
      <c r="EF46" s="137">
        <f t="shared" si="62"/>
        <v>-0.70000000000000062</v>
      </c>
      <c r="EG46" s="27">
        <f t="shared" si="63"/>
        <v>2.7397260273972601E-2</v>
      </c>
      <c r="EH46" s="27">
        <f t="shared" si="64"/>
        <v>2.5459688826025461E-2</v>
      </c>
      <c r="EI46" s="137">
        <f t="shared" si="65"/>
        <v>0.19999999999999984</v>
      </c>
      <c r="EJ46" s="27">
        <f t="shared" si="66"/>
        <v>0.20273972602739726</v>
      </c>
      <c r="EK46" s="27">
        <f t="shared" si="67"/>
        <v>0.16690240452616689</v>
      </c>
      <c r="EL46" s="137">
        <f t="shared" si="68"/>
        <v>3.6000000000000005</v>
      </c>
      <c r="EM46" s="27">
        <f t="shared" si="69"/>
        <v>3.287671232876712E-2</v>
      </c>
      <c r="EN46" s="27">
        <f t="shared" si="70"/>
        <v>4.2432814710042434E-2</v>
      </c>
      <c r="EO46" s="137">
        <f t="shared" si="71"/>
        <v>-0.90000000000000013</v>
      </c>
      <c r="EP46" s="27">
        <f t="shared" si="72"/>
        <v>0.73698630136986298</v>
      </c>
      <c r="EQ46" s="27">
        <f t="shared" si="73"/>
        <v>0.7652050919377652</v>
      </c>
      <c r="ER46" s="137">
        <f t="shared" si="74"/>
        <v>-2.8000000000000025</v>
      </c>
      <c r="ES46" s="27">
        <f t="shared" si="75"/>
        <v>3.1496062992125984E-2</v>
      </c>
      <c r="ET46" s="27">
        <f t="shared" si="76"/>
        <v>2.0547945205479451E-2</v>
      </c>
      <c r="EU46" s="137">
        <f t="shared" si="77"/>
        <v>0.99999999999999989</v>
      </c>
      <c r="EV46" s="27">
        <f t="shared" si="78"/>
        <v>0.11811023622047244</v>
      </c>
      <c r="EW46" s="27">
        <f t="shared" si="79"/>
        <v>0.15753424657534246</v>
      </c>
      <c r="EX46" s="137">
        <f t="shared" si="80"/>
        <v>-4.0000000000000009</v>
      </c>
      <c r="EY46" s="27">
        <f t="shared" si="81"/>
        <v>3.1496062992125984E-2</v>
      </c>
      <c r="EZ46" s="27">
        <f t="shared" si="82"/>
        <v>3.4246575342465752E-2</v>
      </c>
      <c r="FA46" s="137">
        <f t="shared" si="83"/>
        <v>-0.30000000000000027</v>
      </c>
      <c r="FB46" s="27">
        <f t="shared" si="84"/>
        <v>0.81889763779527558</v>
      </c>
      <c r="FC46" s="27">
        <f t="shared" si="85"/>
        <v>0.78767123287671237</v>
      </c>
      <c r="FD46" s="137">
        <f t="shared" si="86"/>
        <v>3.0999999999999917</v>
      </c>
      <c r="FF46" s="27">
        <f t="shared" si="87"/>
        <v>5.1816828543067038E-2</v>
      </c>
      <c r="FG46" s="27">
        <f t="shared" si="9"/>
        <v>5.246330782200663E-2</v>
      </c>
      <c r="FH46" s="137">
        <f t="shared" si="88"/>
        <v>0</v>
      </c>
      <c r="FI46" s="27">
        <f t="shared" si="10"/>
        <v>0.17821801640108959</v>
      </c>
      <c r="FJ46" s="27">
        <f t="shared" si="11"/>
        <v>0.16981717092085957</v>
      </c>
      <c r="FK46" s="137">
        <f t="shared" si="89"/>
        <v>0.79999999999999793</v>
      </c>
      <c r="FL46" s="27">
        <f t="shared" si="12"/>
        <v>6.998019984622561E-2</v>
      </c>
      <c r="FM46" s="27">
        <f t="shared" si="13"/>
        <v>7.0421823311744888E-2</v>
      </c>
      <c r="FN46" s="137">
        <f t="shared" si="90"/>
        <v>0</v>
      </c>
      <c r="FO46" s="27">
        <f t="shared" si="14"/>
        <v>0.69998495520961779</v>
      </c>
      <c r="FP46" s="27">
        <f t="shared" si="91"/>
        <v>0.70729769794538888</v>
      </c>
      <c r="FQ46" s="137">
        <f t="shared" si="92"/>
        <v>-0.70000000000000062</v>
      </c>
      <c r="FR46" s="27">
        <f t="shared" si="93"/>
        <v>4.8260962208565801E-2</v>
      </c>
      <c r="FS46" s="27">
        <f t="shared" si="94"/>
        <v>4.9503759206355462E-2</v>
      </c>
      <c r="FT46" s="137">
        <f t="shared" si="95"/>
        <v>-0.20000000000000018</v>
      </c>
      <c r="FU46" s="27">
        <f t="shared" si="96"/>
        <v>0.1712068897890299</v>
      </c>
      <c r="FV46" s="27">
        <f t="shared" si="97"/>
        <v>0.16607589114113555</v>
      </c>
      <c r="FW46" s="137">
        <f t="shared" si="98"/>
        <v>0.50000000000000044</v>
      </c>
      <c r="FX46" s="27">
        <f t="shared" si="99"/>
        <v>6.934419156395201E-2</v>
      </c>
      <c r="FY46" s="27">
        <f t="shared" si="100"/>
        <v>7.0594924618888555E-2</v>
      </c>
      <c r="FZ46" s="137">
        <f t="shared" si="101"/>
        <v>-0.19999999999999879</v>
      </c>
      <c r="GA46" s="27">
        <f t="shared" si="102"/>
        <v>0.71118795643845234</v>
      </c>
      <c r="GB46" s="27">
        <f t="shared" si="103"/>
        <v>0.71382542503362045</v>
      </c>
      <c r="GC46" s="137">
        <f t="shared" si="104"/>
        <v>-0.30000000000000027</v>
      </c>
      <c r="GD46" s="27">
        <f t="shared" si="105"/>
        <v>6.8259236787735308E-2</v>
      </c>
      <c r="GE46" s="27">
        <f t="shared" si="106"/>
        <v>7.1407282300928909E-2</v>
      </c>
      <c r="GF46" s="137">
        <f t="shared" si="107"/>
        <v>-0.29999999999999888</v>
      </c>
      <c r="GG46" s="27">
        <f t="shared" si="108"/>
        <v>0.21640870679023361</v>
      </c>
      <c r="GH46" s="27">
        <f t="shared" si="109"/>
        <v>0.21158909145099597</v>
      </c>
      <c r="GI46" s="137">
        <f t="shared" si="110"/>
        <v>0.40000000000000036</v>
      </c>
      <c r="GJ46" s="27">
        <f t="shared" si="111"/>
        <v>7.4738966812202837E-2</v>
      </c>
      <c r="GK46" s="27">
        <f t="shared" si="112"/>
        <v>7.841968440050999E-2</v>
      </c>
      <c r="GL46" s="137">
        <f t="shared" si="113"/>
        <v>-0.30000000000000027</v>
      </c>
      <c r="GM46" s="27">
        <f t="shared" si="114"/>
        <v>0.6405930896098283</v>
      </c>
      <c r="GN46" s="27">
        <f t="shared" si="115"/>
        <v>0.63858394184756506</v>
      </c>
      <c r="GO46" s="137">
        <f t="shared" si="116"/>
        <v>0.20000000000000018</v>
      </c>
      <c r="GP46" s="27">
        <f t="shared" si="117"/>
        <v>5.5485387843929736E-2</v>
      </c>
      <c r="GQ46" s="27">
        <f t="shared" si="118"/>
        <v>5.8989431490645373E-2</v>
      </c>
      <c r="GR46" s="137">
        <f t="shared" si="119"/>
        <v>-0.39999999999999969</v>
      </c>
      <c r="GS46" s="27">
        <f t="shared" si="120"/>
        <v>0.18613011036841287</v>
      </c>
      <c r="GT46" s="27">
        <f t="shared" si="121"/>
        <v>0.18026385115241175</v>
      </c>
      <c r="GU46" s="137">
        <f t="shared" si="122"/>
        <v>0.60000000000000053</v>
      </c>
      <c r="GV46" s="27">
        <f t="shared" si="123"/>
        <v>7.7287035597699366E-2</v>
      </c>
      <c r="GW46" s="27">
        <f t="shared" si="124"/>
        <v>7.9888839530150732E-2</v>
      </c>
      <c r="GX46" s="137">
        <f t="shared" si="125"/>
        <v>-0.30000000000000027</v>
      </c>
      <c r="GY46" s="27">
        <f t="shared" si="126"/>
        <v>0.68109746618995803</v>
      </c>
      <c r="GZ46" s="27">
        <f t="shared" si="127"/>
        <v>0.68085787782679219</v>
      </c>
      <c r="HA46" s="137">
        <f t="shared" si="128"/>
        <v>0</v>
      </c>
      <c r="HB46" s="108">
        <v>0</v>
      </c>
    </row>
    <row r="47" spans="2:210" ht="14.25" customHeight="1">
      <c r="B47" s="282">
        <v>9</v>
      </c>
      <c r="C47" s="295" t="s">
        <v>104</v>
      </c>
      <c r="D47" s="102" t="s">
        <v>138</v>
      </c>
      <c r="E47" s="201">
        <v>10</v>
      </c>
      <c r="F47" s="202">
        <v>0</v>
      </c>
      <c r="G47" s="174">
        <f t="shared" si="129"/>
        <v>0</v>
      </c>
      <c r="H47" s="203">
        <v>0</v>
      </c>
      <c r="I47" s="174">
        <f t="shared" si="130"/>
        <v>0</v>
      </c>
      <c r="J47" s="203">
        <v>0</v>
      </c>
      <c r="K47" s="174">
        <f t="shared" si="131"/>
        <v>0</v>
      </c>
      <c r="L47" s="201">
        <v>22</v>
      </c>
      <c r="M47" s="202">
        <v>1</v>
      </c>
      <c r="N47" s="174">
        <f t="shared" si="132"/>
        <v>4.5454545454545456E-2</v>
      </c>
      <c r="O47" s="203">
        <v>1</v>
      </c>
      <c r="P47" s="174">
        <f t="shared" si="133"/>
        <v>4.5454545454545456E-2</v>
      </c>
      <c r="Q47" s="203">
        <v>1</v>
      </c>
      <c r="R47" s="174">
        <f t="shared" si="134"/>
        <v>4.5454545454545456E-2</v>
      </c>
      <c r="S47" s="201">
        <v>1491</v>
      </c>
      <c r="T47" s="202">
        <v>47</v>
      </c>
      <c r="U47" s="174">
        <f t="shared" si="135"/>
        <v>3.1522468142186455E-2</v>
      </c>
      <c r="V47" s="203">
        <v>196</v>
      </c>
      <c r="W47" s="174">
        <f t="shared" si="136"/>
        <v>0.13145539906103287</v>
      </c>
      <c r="X47" s="203">
        <v>102</v>
      </c>
      <c r="Y47" s="174">
        <f t="shared" si="137"/>
        <v>6.8410462776659964E-2</v>
      </c>
      <c r="Z47" s="201">
        <v>1080</v>
      </c>
      <c r="AA47" s="202">
        <v>31</v>
      </c>
      <c r="AB47" s="174">
        <f t="shared" si="138"/>
        <v>2.8703703703703703E-2</v>
      </c>
      <c r="AC47" s="203">
        <v>112</v>
      </c>
      <c r="AD47" s="174">
        <f t="shared" si="139"/>
        <v>0.1037037037037037</v>
      </c>
      <c r="AE47" s="203">
        <v>100</v>
      </c>
      <c r="AF47" s="174">
        <f t="shared" si="140"/>
        <v>9.2592592592592587E-2</v>
      </c>
      <c r="AG47" s="201">
        <v>695</v>
      </c>
      <c r="AH47" s="202">
        <v>11</v>
      </c>
      <c r="AI47" s="174">
        <f t="shared" si="141"/>
        <v>1.5827338129496403E-2</v>
      </c>
      <c r="AJ47" s="203">
        <v>57</v>
      </c>
      <c r="AK47" s="174">
        <f t="shared" si="142"/>
        <v>8.2014388489208639E-2</v>
      </c>
      <c r="AL47" s="203">
        <v>56</v>
      </c>
      <c r="AM47" s="174">
        <f t="shared" si="143"/>
        <v>8.0575539568345317E-2</v>
      </c>
      <c r="AN47" s="201">
        <v>326</v>
      </c>
      <c r="AO47" s="202">
        <v>0</v>
      </c>
      <c r="AP47" s="174">
        <f t="shared" si="144"/>
        <v>0</v>
      </c>
      <c r="AQ47" s="203">
        <v>19</v>
      </c>
      <c r="AR47" s="174">
        <f t="shared" si="145"/>
        <v>5.8282208588957052E-2</v>
      </c>
      <c r="AS47" s="203">
        <v>16</v>
      </c>
      <c r="AT47" s="174">
        <f t="shared" si="146"/>
        <v>4.9079754601226995E-2</v>
      </c>
      <c r="AU47" s="201">
        <v>111</v>
      </c>
      <c r="AV47" s="202">
        <v>0</v>
      </c>
      <c r="AW47" s="174">
        <f t="shared" si="147"/>
        <v>0</v>
      </c>
      <c r="AX47" s="203">
        <v>3</v>
      </c>
      <c r="AY47" s="174">
        <f t="shared" si="148"/>
        <v>2.7027027027027029E-2</v>
      </c>
      <c r="AZ47" s="203">
        <v>9</v>
      </c>
      <c r="BA47" s="174">
        <f t="shared" si="149"/>
        <v>8.1081081081081086E-2</v>
      </c>
      <c r="BB47" s="201">
        <f t="shared" si="15"/>
        <v>3735</v>
      </c>
      <c r="BC47" s="176">
        <f t="shared" si="16"/>
        <v>90</v>
      </c>
      <c r="BD47" s="174">
        <f t="shared" si="150"/>
        <v>2.4096385542168676E-2</v>
      </c>
      <c r="BE47" s="176">
        <f t="shared" si="17"/>
        <v>388</v>
      </c>
      <c r="BF47" s="174">
        <f t="shared" si="151"/>
        <v>0.10388219544846052</v>
      </c>
      <c r="BG47" s="176">
        <f t="shared" si="18"/>
        <v>284</v>
      </c>
      <c r="BH47" s="174">
        <f t="shared" si="152"/>
        <v>7.6037483266398934E-2</v>
      </c>
      <c r="BJ47" s="282">
        <v>9</v>
      </c>
      <c r="BK47" s="295" t="s">
        <v>104</v>
      </c>
      <c r="BL47" s="4" t="s">
        <v>138</v>
      </c>
      <c r="BM47" s="28">
        <v>3738</v>
      </c>
      <c r="BN47" s="28">
        <v>115</v>
      </c>
      <c r="BO47" s="63">
        <v>3.0765115034777957E-2</v>
      </c>
      <c r="BP47" s="28">
        <v>357</v>
      </c>
      <c r="BQ47" s="63">
        <v>9.5505617977528087E-2</v>
      </c>
      <c r="BR47" s="28">
        <v>278</v>
      </c>
      <c r="BS47" s="63">
        <v>7.4371321562332796E-2</v>
      </c>
      <c r="BU47" s="131" t="s">
        <v>104</v>
      </c>
      <c r="BV47" s="4" t="s">
        <v>138</v>
      </c>
      <c r="BW47" s="27">
        <f t="shared" si="19"/>
        <v>0.79598393574297188</v>
      </c>
      <c r="BX47" s="27">
        <f t="shared" si="157"/>
        <v>0.7993579454253612</v>
      </c>
      <c r="BY47" s="105">
        <v>41</v>
      </c>
      <c r="BZ47" s="56" t="s">
        <v>11</v>
      </c>
      <c r="CA47" s="27">
        <f t="shared" si="153"/>
        <v>4.04343105320304E-2</v>
      </c>
      <c r="CB47" s="27">
        <f t="shared" si="20"/>
        <v>4.0507730970737316E-2</v>
      </c>
      <c r="CC47" s="27">
        <f t="shared" si="21"/>
        <v>0.11973941368078175</v>
      </c>
      <c r="CD47" s="27">
        <f t="shared" si="22"/>
        <v>0.10929846232482855</v>
      </c>
      <c r="CE47" s="27">
        <f t="shared" si="23"/>
        <v>8.5385450597176976E-2</v>
      </c>
      <c r="CF47" s="27">
        <f t="shared" si="24"/>
        <v>8.4550836989393877E-2</v>
      </c>
      <c r="CG47" s="27">
        <f t="shared" si="154"/>
        <v>0.75444082519001088</v>
      </c>
      <c r="CH47" s="27">
        <f t="shared" si="25"/>
        <v>0.7656429697150402</v>
      </c>
      <c r="CI47" s="27">
        <f t="shared" si="155"/>
        <v>4.0613462084635045E-2</v>
      </c>
      <c r="CJ47" s="27">
        <f t="shared" si="26"/>
        <v>4.0412532929768513E-2</v>
      </c>
      <c r="CK47" s="27">
        <f t="shared" si="27"/>
        <v>0.11723942061914229</v>
      </c>
      <c r="CL47" s="27">
        <f t="shared" si="28"/>
        <v>0.10901855277170562</v>
      </c>
      <c r="CM47" s="27">
        <f t="shared" si="29"/>
        <v>8.6907128656631638E-2</v>
      </c>
      <c r="CN47" s="27">
        <f t="shared" si="30"/>
        <v>8.682248752872597E-2</v>
      </c>
      <c r="CO47" s="27">
        <f t="shared" si="31"/>
        <v>0.75523998863959108</v>
      </c>
      <c r="CP47" s="27">
        <f t="shared" si="32"/>
        <v>0.76374642676979987</v>
      </c>
      <c r="CQ47" s="27">
        <f t="shared" si="33"/>
        <v>4.4738323016319637E-2</v>
      </c>
      <c r="CR47" s="27">
        <f t="shared" si="34"/>
        <v>4.7366872609591056E-2</v>
      </c>
      <c r="CS47" s="27">
        <f t="shared" si="35"/>
        <v>0.13562183455261678</v>
      </c>
      <c r="CT47" s="27">
        <f t="shared" si="36"/>
        <v>0.13209767578699619</v>
      </c>
      <c r="CU47" s="27">
        <f t="shared" si="37"/>
        <v>9.0039392234102414E-2</v>
      </c>
      <c r="CV47" s="27">
        <f t="shared" si="38"/>
        <v>9.4145336863783471E-2</v>
      </c>
      <c r="CW47" s="27">
        <f t="shared" si="39"/>
        <v>0.72960045019696118</v>
      </c>
      <c r="CX47" s="27">
        <f t="shared" si="40"/>
        <v>0.72639011473962933</v>
      </c>
      <c r="CY47" s="27">
        <f t="shared" si="41"/>
        <v>4.0482954545454544E-2</v>
      </c>
      <c r="CZ47" s="27">
        <f t="shared" si="42"/>
        <v>5.0566037735849056E-2</v>
      </c>
      <c r="DA47" s="27">
        <f t="shared" si="43"/>
        <v>0.14630681818181818</v>
      </c>
      <c r="DB47" s="27">
        <f t="shared" si="44"/>
        <v>0.12603773584905661</v>
      </c>
      <c r="DC47" s="27">
        <f t="shared" si="45"/>
        <v>7.5994318181818177E-2</v>
      </c>
      <c r="DD47" s="27">
        <f t="shared" si="46"/>
        <v>8.3018867924528297E-2</v>
      </c>
      <c r="DE47" s="27">
        <f t="shared" si="47"/>
        <v>0.73721590909090906</v>
      </c>
      <c r="DF47" s="27">
        <f t="shared" si="48"/>
        <v>0.74037735849056607</v>
      </c>
      <c r="DH47" s="56" t="s">
        <v>27</v>
      </c>
      <c r="DI47" s="27">
        <f t="shared" si="0"/>
        <v>4.7786058746163963E-2</v>
      </c>
      <c r="DJ47" s="27">
        <f t="shared" si="1"/>
        <v>5.2078774617067836E-2</v>
      </c>
      <c r="DK47" s="137">
        <f t="shared" si="156"/>
        <v>-0.39999999999999969</v>
      </c>
      <c r="DL47" s="27">
        <f t="shared" si="2"/>
        <v>0.23147742218325296</v>
      </c>
      <c r="DM47" s="27">
        <f t="shared" si="3"/>
        <v>0.23632385120350111</v>
      </c>
      <c r="DN47" s="137">
        <f t="shared" si="49"/>
        <v>-0.49999999999999767</v>
      </c>
      <c r="DO47" s="27">
        <f t="shared" si="4"/>
        <v>2.893467777290662E-2</v>
      </c>
      <c r="DP47" s="27">
        <f t="shared" si="5"/>
        <v>3.1509846827133481E-2</v>
      </c>
      <c r="DQ47" s="137">
        <f t="shared" si="50"/>
        <v>-0.29999999999999993</v>
      </c>
      <c r="DR47" s="27">
        <f t="shared" si="6"/>
        <v>0.69180184129767641</v>
      </c>
      <c r="DS47" s="27">
        <f t="shared" si="7"/>
        <v>0.6800875273522976</v>
      </c>
      <c r="DT47" s="137">
        <f t="shared" si="51"/>
        <v>1.19999999999999</v>
      </c>
      <c r="DU47" s="27">
        <f t="shared" si="8"/>
        <v>3.5278154681139755E-2</v>
      </c>
      <c r="DV47" s="27">
        <f t="shared" si="52"/>
        <v>3.8565629228687413E-2</v>
      </c>
      <c r="DW47" s="137">
        <f t="shared" si="53"/>
        <v>-0.39999999999999969</v>
      </c>
      <c r="DX47" s="27">
        <f t="shared" si="54"/>
        <v>0.20217096336499321</v>
      </c>
      <c r="DY47" s="27">
        <f t="shared" si="55"/>
        <v>0.2198917456021651</v>
      </c>
      <c r="DZ47" s="137">
        <f t="shared" si="56"/>
        <v>-1.7999999999999989</v>
      </c>
      <c r="EA47" s="27">
        <f t="shared" si="57"/>
        <v>3.0529172320217096E-2</v>
      </c>
      <c r="EB47" s="27">
        <f t="shared" si="58"/>
        <v>2.9093369418132613E-2</v>
      </c>
      <c r="EC47" s="137">
        <f t="shared" si="59"/>
        <v>0.19999999999999984</v>
      </c>
      <c r="ED47" s="27">
        <f t="shared" si="60"/>
        <v>0.73202170963364999</v>
      </c>
      <c r="EE47" s="27">
        <f t="shared" si="61"/>
        <v>0.71244925575101492</v>
      </c>
      <c r="EF47" s="137">
        <f t="shared" si="62"/>
        <v>2.0000000000000018</v>
      </c>
      <c r="EG47" s="27">
        <f t="shared" si="63"/>
        <v>7.9447322970639028E-2</v>
      </c>
      <c r="EH47" s="27">
        <f t="shared" si="64"/>
        <v>8.4078711985688726E-2</v>
      </c>
      <c r="EI47" s="137">
        <f t="shared" si="65"/>
        <v>-0.50000000000000044</v>
      </c>
      <c r="EJ47" s="27">
        <f t="shared" si="66"/>
        <v>0.30397236614853196</v>
      </c>
      <c r="EK47" s="27">
        <f t="shared" si="67"/>
        <v>0.28801431127012522</v>
      </c>
      <c r="EL47" s="137">
        <f t="shared" si="68"/>
        <v>1.6000000000000014</v>
      </c>
      <c r="EM47" s="27">
        <f t="shared" si="69"/>
        <v>2.7633851468048358E-2</v>
      </c>
      <c r="EN47" s="27">
        <f t="shared" si="70"/>
        <v>3.7567084078711989E-2</v>
      </c>
      <c r="EO47" s="137">
        <f t="shared" si="71"/>
        <v>-0.99999999999999989</v>
      </c>
      <c r="EP47" s="27">
        <f t="shared" si="72"/>
        <v>0.58894645941278068</v>
      </c>
      <c r="EQ47" s="27">
        <f t="shared" si="73"/>
        <v>0.59033989266547404</v>
      </c>
      <c r="ER47" s="137">
        <f t="shared" si="74"/>
        <v>-0.10000000000000009</v>
      </c>
      <c r="ES47" s="27">
        <f t="shared" si="75"/>
        <v>5.7894736842105263E-2</v>
      </c>
      <c r="ET47" s="27">
        <f t="shared" si="76"/>
        <v>8.2872928176795577E-2</v>
      </c>
      <c r="EU47" s="137">
        <f t="shared" si="77"/>
        <v>-2.5</v>
      </c>
      <c r="EV47" s="27">
        <f t="shared" si="78"/>
        <v>0.28421052631578947</v>
      </c>
      <c r="EW47" s="27">
        <f t="shared" si="79"/>
        <v>0.29281767955801102</v>
      </c>
      <c r="EX47" s="137">
        <f t="shared" si="80"/>
        <v>-0.9000000000000008</v>
      </c>
      <c r="EY47" s="27">
        <f t="shared" si="81"/>
        <v>2.6315789473684209E-2</v>
      </c>
      <c r="EZ47" s="27">
        <f t="shared" si="82"/>
        <v>4.4198895027624308E-2</v>
      </c>
      <c r="FA47" s="137">
        <f t="shared" si="83"/>
        <v>-1.7999999999999998</v>
      </c>
      <c r="FB47" s="27">
        <f t="shared" si="84"/>
        <v>0.63157894736842102</v>
      </c>
      <c r="FC47" s="27">
        <f t="shared" si="85"/>
        <v>0.58011049723756902</v>
      </c>
      <c r="FD47" s="137">
        <f t="shared" si="86"/>
        <v>5.2000000000000046</v>
      </c>
      <c r="FF47" s="27">
        <f t="shared" si="87"/>
        <v>5.1816828543067038E-2</v>
      </c>
      <c r="FG47" s="27">
        <f t="shared" si="9"/>
        <v>5.246330782200663E-2</v>
      </c>
      <c r="FH47" s="137">
        <f t="shared" si="88"/>
        <v>0</v>
      </c>
      <c r="FI47" s="27">
        <f t="shared" si="10"/>
        <v>0.17821801640108959</v>
      </c>
      <c r="FJ47" s="27">
        <f t="shared" si="11"/>
        <v>0.16981717092085957</v>
      </c>
      <c r="FK47" s="137">
        <f t="shared" si="89"/>
        <v>0.79999999999999793</v>
      </c>
      <c r="FL47" s="27">
        <f t="shared" si="12"/>
        <v>6.998019984622561E-2</v>
      </c>
      <c r="FM47" s="27">
        <f t="shared" si="13"/>
        <v>7.0421823311744888E-2</v>
      </c>
      <c r="FN47" s="137">
        <f t="shared" si="90"/>
        <v>0</v>
      </c>
      <c r="FO47" s="27">
        <f t="shared" si="14"/>
        <v>0.69998495520961779</v>
      </c>
      <c r="FP47" s="27">
        <f t="shared" si="91"/>
        <v>0.70729769794538888</v>
      </c>
      <c r="FQ47" s="137">
        <f t="shared" si="92"/>
        <v>-0.70000000000000062</v>
      </c>
      <c r="FR47" s="27">
        <f t="shared" si="93"/>
        <v>4.8260962208565801E-2</v>
      </c>
      <c r="FS47" s="27">
        <f t="shared" si="94"/>
        <v>4.9503759206355462E-2</v>
      </c>
      <c r="FT47" s="137">
        <f t="shared" si="95"/>
        <v>-0.20000000000000018</v>
      </c>
      <c r="FU47" s="27">
        <f t="shared" si="96"/>
        <v>0.1712068897890299</v>
      </c>
      <c r="FV47" s="27">
        <f t="shared" si="97"/>
        <v>0.16607589114113555</v>
      </c>
      <c r="FW47" s="137">
        <f t="shared" si="98"/>
        <v>0.50000000000000044</v>
      </c>
      <c r="FX47" s="27">
        <f t="shared" si="99"/>
        <v>6.934419156395201E-2</v>
      </c>
      <c r="FY47" s="27">
        <f t="shared" si="100"/>
        <v>7.0594924618888555E-2</v>
      </c>
      <c r="FZ47" s="137">
        <f t="shared" si="101"/>
        <v>-0.19999999999999879</v>
      </c>
      <c r="GA47" s="27">
        <f t="shared" si="102"/>
        <v>0.71118795643845234</v>
      </c>
      <c r="GB47" s="27">
        <f t="shared" si="103"/>
        <v>0.71382542503362045</v>
      </c>
      <c r="GC47" s="137">
        <f t="shared" si="104"/>
        <v>-0.30000000000000027</v>
      </c>
      <c r="GD47" s="27">
        <f t="shared" si="105"/>
        <v>6.8259236787735308E-2</v>
      </c>
      <c r="GE47" s="27">
        <f t="shared" si="106"/>
        <v>7.1407282300928909E-2</v>
      </c>
      <c r="GF47" s="137">
        <f t="shared" si="107"/>
        <v>-0.29999999999999888</v>
      </c>
      <c r="GG47" s="27">
        <f t="shared" si="108"/>
        <v>0.21640870679023361</v>
      </c>
      <c r="GH47" s="27">
        <f t="shared" si="109"/>
        <v>0.21158909145099597</v>
      </c>
      <c r="GI47" s="137">
        <f t="shared" si="110"/>
        <v>0.40000000000000036</v>
      </c>
      <c r="GJ47" s="27">
        <f t="shared" si="111"/>
        <v>7.4738966812202837E-2</v>
      </c>
      <c r="GK47" s="27">
        <f t="shared" si="112"/>
        <v>7.841968440050999E-2</v>
      </c>
      <c r="GL47" s="137">
        <f t="shared" si="113"/>
        <v>-0.30000000000000027</v>
      </c>
      <c r="GM47" s="27">
        <f t="shared" si="114"/>
        <v>0.6405930896098283</v>
      </c>
      <c r="GN47" s="27">
        <f t="shared" si="115"/>
        <v>0.63858394184756506</v>
      </c>
      <c r="GO47" s="137">
        <f t="shared" si="116"/>
        <v>0.20000000000000018</v>
      </c>
      <c r="GP47" s="27">
        <f t="shared" si="117"/>
        <v>5.5485387843929736E-2</v>
      </c>
      <c r="GQ47" s="27">
        <f t="shared" si="118"/>
        <v>5.8989431490645373E-2</v>
      </c>
      <c r="GR47" s="137">
        <f t="shared" si="119"/>
        <v>-0.39999999999999969</v>
      </c>
      <c r="GS47" s="27">
        <f t="shared" si="120"/>
        <v>0.18613011036841287</v>
      </c>
      <c r="GT47" s="27">
        <f t="shared" si="121"/>
        <v>0.18026385115241175</v>
      </c>
      <c r="GU47" s="137">
        <f t="shared" si="122"/>
        <v>0.60000000000000053</v>
      </c>
      <c r="GV47" s="27">
        <f t="shared" si="123"/>
        <v>7.7287035597699366E-2</v>
      </c>
      <c r="GW47" s="27">
        <f t="shared" si="124"/>
        <v>7.9888839530150732E-2</v>
      </c>
      <c r="GX47" s="137">
        <f t="shared" si="125"/>
        <v>-0.30000000000000027</v>
      </c>
      <c r="GY47" s="27">
        <f t="shared" si="126"/>
        <v>0.68109746618995803</v>
      </c>
      <c r="GZ47" s="27">
        <f t="shared" si="127"/>
        <v>0.68085787782679219</v>
      </c>
      <c r="HA47" s="137">
        <f t="shared" si="128"/>
        <v>0</v>
      </c>
      <c r="HB47" s="108">
        <v>0</v>
      </c>
    </row>
    <row r="48" spans="2:210" ht="14.25" customHeight="1">
      <c r="B48" s="283"/>
      <c r="C48" s="296"/>
      <c r="D48" s="132" t="s">
        <v>274</v>
      </c>
      <c r="E48" s="204">
        <v>0</v>
      </c>
      <c r="F48" s="205">
        <v>0</v>
      </c>
      <c r="G48" s="207" t="str">
        <f t="shared" si="129"/>
        <v>-</v>
      </c>
      <c r="H48" s="206">
        <v>0</v>
      </c>
      <c r="I48" s="207" t="str">
        <f>IFERROR(H48/E48,"-")</f>
        <v>-</v>
      </c>
      <c r="J48" s="206">
        <v>0</v>
      </c>
      <c r="K48" s="207" t="str">
        <f>IFERROR(J48/E48,"-")</f>
        <v>-</v>
      </c>
      <c r="L48" s="204">
        <v>3</v>
      </c>
      <c r="M48" s="205">
        <v>0</v>
      </c>
      <c r="N48" s="207">
        <f>IFERROR(M48/L48,"-")</f>
        <v>0</v>
      </c>
      <c r="O48" s="206">
        <v>1</v>
      </c>
      <c r="P48" s="207">
        <f>IFERROR(O48/L48,"-")</f>
        <v>0.33333333333333331</v>
      </c>
      <c r="Q48" s="206">
        <v>0</v>
      </c>
      <c r="R48" s="207">
        <f>IFERROR(Q48/L48,"-")</f>
        <v>0</v>
      </c>
      <c r="S48" s="204">
        <v>309</v>
      </c>
      <c r="T48" s="205">
        <v>16</v>
      </c>
      <c r="U48" s="207">
        <f>IFERROR(T48/S48,"-")</f>
        <v>5.1779935275080909E-2</v>
      </c>
      <c r="V48" s="206">
        <v>51</v>
      </c>
      <c r="W48" s="207">
        <f>IFERROR(V48/S48,"-")</f>
        <v>0.1650485436893204</v>
      </c>
      <c r="X48" s="206">
        <v>24</v>
      </c>
      <c r="Y48" s="207">
        <f>IFERROR(X48/S48,"-")</f>
        <v>7.7669902912621352E-2</v>
      </c>
      <c r="Z48" s="204">
        <v>156</v>
      </c>
      <c r="AA48" s="205">
        <v>7</v>
      </c>
      <c r="AB48" s="207">
        <f>IFERROR(AA48/Z48,"-")</f>
        <v>4.4871794871794872E-2</v>
      </c>
      <c r="AC48" s="206">
        <v>13</v>
      </c>
      <c r="AD48" s="207">
        <f>IFERROR(AC48/Z48,"-")</f>
        <v>8.3333333333333329E-2</v>
      </c>
      <c r="AE48" s="206">
        <v>18</v>
      </c>
      <c r="AF48" s="207">
        <f>IFERROR(AE48/Z48,"-")</f>
        <v>0.11538461538461539</v>
      </c>
      <c r="AG48" s="204">
        <v>124</v>
      </c>
      <c r="AH48" s="205">
        <v>6</v>
      </c>
      <c r="AI48" s="207">
        <f>IFERROR(AH48/AG48,"-")</f>
        <v>4.8387096774193547E-2</v>
      </c>
      <c r="AJ48" s="206">
        <v>15</v>
      </c>
      <c r="AK48" s="207">
        <f>IFERROR(AJ48/AG48,"-")</f>
        <v>0.12096774193548387</v>
      </c>
      <c r="AL48" s="206">
        <v>13</v>
      </c>
      <c r="AM48" s="207">
        <f>IFERROR(AL48/AG48,"-")</f>
        <v>0.10483870967741936</v>
      </c>
      <c r="AN48" s="204">
        <v>39</v>
      </c>
      <c r="AO48" s="205">
        <v>1</v>
      </c>
      <c r="AP48" s="207">
        <f>IFERROR(AO48/AN48,"-")</f>
        <v>2.564102564102564E-2</v>
      </c>
      <c r="AQ48" s="206">
        <v>2</v>
      </c>
      <c r="AR48" s="207">
        <f>IFERROR(AQ48/AN48,"-")</f>
        <v>5.128205128205128E-2</v>
      </c>
      <c r="AS48" s="206">
        <v>2</v>
      </c>
      <c r="AT48" s="207">
        <f>IFERROR(AS48/AN48,"-")</f>
        <v>5.128205128205128E-2</v>
      </c>
      <c r="AU48" s="204">
        <v>14</v>
      </c>
      <c r="AV48" s="205">
        <v>0</v>
      </c>
      <c r="AW48" s="207">
        <f>IFERROR(AV48/AU48,"-")</f>
        <v>0</v>
      </c>
      <c r="AX48" s="206">
        <v>0</v>
      </c>
      <c r="AY48" s="207">
        <f>IFERROR(AX48/AU48,"-")</f>
        <v>0</v>
      </c>
      <c r="AZ48" s="206">
        <v>1</v>
      </c>
      <c r="BA48" s="207">
        <f>IFERROR(AZ48/AU48,"-")</f>
        <v>7.1428571428571425E-2</v>
      </c>
      <c r="BB48" s="204">
        <f t="shared" si="15"/>
        <v>645</v>
      </c>
      <c r="BC48" s="208">
        <f t="shared" si="16"/>
        <v>30</v>
      </c>
      <c r="BD48" s="207">
        <f>IFERROR(BC48/BB48,"-")</f>
        <v>4.6511627906976744E-2</v>
      </c>
      <c r="BE48" s="208">
        <f t="shared" si="17"/>
        <v>82</v>
      </c>
      <c r="BF48" s="207">
        <f>IFERROR(BE48/BB48,"-")</f>
        <v>0.12713178294573643</v>
      </c>
      <c r="BG48" s="208">
        <f t="shared" si="18"/>
        <v>58</v>
      </c>
      <c r="BH48" s="207">
        <f>IFERROR(BG48/BB48,"-")</f>
        <v>8.9922480620155038E-2</v>
      </c>
      <c r="BJ48" s="283"/>
      <c r="BK48" s="296"/>
      <c r="BL48" s="4" t="s">
        <v>273</v>
      </c>
      <c r="BM48" s="28">
        <v>618</v>
      </c>
      <c r="BN48" s="28">
        <v>23</v>
      </c>
      <c r="BO48" s="63">
        <v>3.7216828478964403E-2</v>
      </c>
      <c r="BP48" s="28">
        <v>78</v>
      </c>
      <c r="BQ48" s="63">
        <v>0.12621359223300971</v>
      </c>
      <c r="BR48" s="28">
        <v>65</v>
      </c>
      <c r="BS48" s="63">
        <v>0.10517799352750809</v>
      </c>
      <c r="BU48" s="132"/>
      <c r="BV48" s="4" t="s">
        <v>270</v>
      </c>
      <c r="BW48" s="27">
        <f t="shared" si="19"/>
        <v>0.73643410852713176</v>
      </c>
      <c r="BX48" s="27">
        <f t="shared" si="157"/>
        <v>0.73139158576051777</v>
      </c>
      <c r="BY48" s="105">
        <v>42</v>
      </c>
      <c r="BZ48" s="56" t="s">
        <v>12</v>
      </c>
      <c r="CA48" s="27">
        <f t="shared" si="153"/>
        <v>5.4875737312165461E-2</v>
      </c>
      <c r="CB48" s="27">
        <f t="shared" si="20"/>
        <v>5.1503276073049456E-2</v>
      </c>
      <c r="CC48" s="27">
        <f t="shared" si="21"/>
        <v>0.1907534610077484</v>
      </c>
      <c r="CD48" s="27">
        <f t="shared" si="22"/>
        <v>0.18613981009619107</v>
      </c>
      <c r="CE48" s="27">
        <f t="shared" si="23"/>
        <v>4.2608682466754616E-2</v>
      </c>
      <c r="CF48" s="27">
        <f t="shared" si="24"/>
        <v>4.3247262194271906E-2</v>
      </c>
      <c r="CG48" s="27">
        <f t="shared" si="154"/>
        <v>0.71176211921333155</v>
      </c>
      <c r="CH48" s="27">
        <f t="shared" si="25"/>
        <v>0.71910965163648755</v>
      </c>
      <c r="CI48" s="27">
        <f t="shared" si="155"/>
        <v>5.2570200310985089E-2</v>
      </c>
      <c r="CJ48" s="27">
        <f t="shared" si="26"/>
        <v>4.7455888865580498E-2</v>
      </c>
      <c r="CK48" s="27">
        <f t="shared" si="27"/>
        <v>0.17945669075276685</v>
      </c>
      <c r="CL48" s="27">
        <f t="shared" si="28"/>
        <v>0.17548889355056757</v>
      </c>
      <c r="CM48" s="27">
        <f t="shared" si="29"/>
        <v>4.109119180462819E-2</v>
      </c>
      <c r="CN48" s="27">
        <f t="shared" si="30"/>
        <v>4.2421275901452116E-2</v>
      </c>
      <c r="CO48" s="27">
        <f t="shared" si="31"/>
        <v>0.72688191713161987</v>
      </c>
      <c r="CP48" s="27">
        <f t="shared" si="32"/>
        <v>0.73463394168239982</v>
      </c>
      <c r="CQ48" s="27">
        <f t="shared" si="33"/>
        <v>6.2480396461953455E-2</v>
      </c>
      <c r="CR48" s="27">
        <f t="shared" si="34"/>
        <v>6.3543385021445062E-2</v>
      </c>
      <c r="CS48" s="27">
        <f t="shared" si="35"/>
        <v>0.22200614766953139</v>
      </c>
      <c r="CT48" s="27">
        <f t="shared" si="36"/>
        <v>0.22210491586935005</v>
      </c>
      <c r="CU48" s="27">
        <f t="shared" si="37"/>
        <v>4.7048491311711939E-2</v>
      </c>
      <c r="CV48" s="27">
        <f t="shared" si="38"/>
        <v>4.7377103266248763E-2</v>
      </c>
      <c r="CW48" s="27">
        <f t="shared" si="39"/>
        <v>0.66846496455680326</v>
      </c>
      <c r="CX48" s="27">
        <f t="shared" si="40"/>
        <v>0.66697459584295615</v>
      </c>
      <c r="CY48" s="27">
        <f t="shared" si="41"/>
        <v>5.7605760576057603E-2</v>
      </c>
      <c r="CZ48" s="27">
        <f t="shared" si="42"/>
        <v>6.2415978490493566E-2</v>
      </c>
      <c r="DA48" s="27">
        <f t="shared" si="43"/>
        <v>0.21116111611161117</v>
      </c>
      <c r="DB48" s="27">
        <f t="shared" si="44"/>
        <v>0.21125408104474747</v>
      </c>
      <c r="DC48" s="27">
        <f t="shared" si="45"/>
        <v>4.6444644464446447E-2</v>
      </c>
      <c r="DD48" s="27">
        <f t="shared" si="46"/>
        <v>4.6475897829844438E-2</v>
      </c>
      <c r="DE48" s="27">
        <f t="shared" si="47"/>
        <v>0.68478847884788474</v>
      </c>
      <c r="DF48" s="27">
        <f t="shared" si="48"/>
        <v>0.67985404263491456</v>
      </c>
      <c r="DH48" s="56" t="s">
        <v>28</v>
      </c>
      <c r="DI48" s="27">
        <f t="shared" si="0"/>
        <v>5.3716216216216216E-2</v>
      </c>
      <c r="DJ48" s="27">
        <f t="shared" si="1"/>
        <v>5.5462746408286002E-2</v>
      </c>
      <c r="DK48" s="137">
        <f t="shared" si="156"/>
        <v>-0.10000000000000009</v>
      </c>
      <c r="DL48" s="27">
        <f t="shared" si="2"/>
        <v>0.26722972972972975</v>
      </c>
      <c r="DM48" s="27">
        <f t="shared" si="3"/>
        <v>0.26762445706648846</v>
      </c>
      <c r="DN48" s="137">
        <f t="shared" si="49"/>
        <v>-0.10000000000000009</v>
      </c>
      <c r="DO48" s="27">
        <f t="shared" si="4"/>
        <v>4.0540540540540543E-2</v>
      </c>
      <c r="DP48" s="27">
        <f t="shared" si="5"/>
        <v>4.0761777480788505E-2</v>
      </c>
      <c r="DQ48" s="137">
        <f t="shared" si="50"/>
        <v>0</v>
      </c>
      <c r="DR48" s="27">
        <f t="shared" si="6"/>
        <v>0.63851351351351349</v>
      </c>
      <c r="DS48" s="27">
        <f t="shared" si="7"/>
        <v>0.63615101904443705</v>
      </c>
      <c r="DT48" s="137">
        <f t="shared" si="51"/>
        <v>0.30000000000000027</v>
      </c>
      <c r="DU48" s="27">
        <f t="shared" si="8"/>
        <v>5.2421367948077884E-2</v>
      </c>
      <c r="DV48" s="27">
        <f t="shared" si="52"/>
        <v>4.9009900990099012E-2</v>
      </c>
      <c r="DW48" s="137">
        <f t="shared" si="53"/>
        <v>0.2999999999999996</v>
      </c>
      <c r="DX48" s="27">
        <f t="shared" si="54"/>
        <v>0.25711432850723914</v>
      </c>
      <c r="DY48" s="27">
        <f t="shared" si="55"/>
        <v>0.26633663366336635</v>
      </c>
      <c r="DZ48" s="137">
        <f t="shared" si="56"/>
        <v>-0.9000000000000008</v>
      </c>
      <c r="EA48" s="27">
        <f t="shared" si="57"/>
        <v>3.6445332001997004E-2</v>
      </c>
      <c r="EB48" s="27">
        <f t="shared" si="58"/>
        <v>3.9108910891089109E-2</v>
      </c>
      <c r="EC48" s="137">
        <f t="shared" si="59"/>
        <v>-0.30000000000000027</v>
      </c>
      <c r="ED48" s="27">
        <f t="shared" si="60"/>
        <v>0.65401897154268596</v>
      </c>
      <c r="EE48" s="27">
        <f t="shared" si="61"/>
        <v>0.64554455445544556</v>
      </c>
      <c r="EF48" s="137">
        <f t="shared" si="62"/>
        <v>0.80000000000000071</v>
      </c>
      <c r="EG48" s="27">
        <f t="shared" si="63"/>
        <v>7.1748878923766815E-2</v>
      </c>
      <c r="EH48" s="27">
        <f t="shared" si="64"/>
        <v>8.1632653061224483E-2</v>
      </c>
      <c r="EI48" s="137">
        <f t="shared" si="65"/>
        <v>-1.0000000000000009</v>
      </c>
      <c r="EJ48" s="27">
        <f t="shared" si="66"/>
        <v>0.31988041853512705</v>
      </c>
      <c r="EK48" s="27">
        <f t="shared" si="67"/>
        <v>0.31240188383045525</v>
      </c>
      <c r="EL48" s="137">
        <f t="shared" si="68"/>
        <v>0.80000000000000071</v>
      </c>
      <c r="EM48" s="27">
        <f t="shared" si="69"/>
        <v>4.7832585949177879E-2</v>
      </c>
      <c r="EN48" s="27">
        <f t="shared" si="70"/>
        <v>5.3375196232339092E-2</v>
      </c>
      <c r="EO48" s="137">
        <f t="shared" si="71"/>
        <v>-0.49999999999999978</v>
      </c>
      <c r="EP48" s="27">
        <f t="shared" si="72"/>
        <v>0.5605381165919282</v>
      </c>
      <c r="EQ48" s="27">
        <f t="shared" si="73"/>
        <v>0.55259026687598112</v>
      </c>
      <c r="ER48" s="137">
        <f t="shared" si="74"/>
        <v>0.80000000000000071</v>
      </c>
      <c r="ES48" s="27">
        <f t="shared" si="75"/>
        <v>2.6548672566371681E-2</v>
      </c>
      <c r="ET48" s="27">
        <f t="shared" si="76"/>
        <v>6.7873303167420809E-2</v>
      </c>
      <c r="EU48" s="137">
        <f t="shared" si="77"/>
        <v>-4.1000000000000005</v>
      </c>
      <c r="EV48" s="27">
        <f t="shared" si="78"/>
        <v>0.27433628318584069</v>
      </c>
      <c r="EW48" s="27">
        <f t="shared" si="79"/>
        <v>0.2895927601809955</v>
      </c>
      <c r="EX48" s="137">
        <f t="shared" si="80"/>
        <v>-1.5999999999999959</v>
      </c>
      <c r="EY48" s="27">
        <f t="shared" si="81"/>
        <v>6.637168141592921E-2</v>
      </c>
      <c r="EZ48" s="27">
        <f t="shared" si="82"/>
        <v>4.072398190045249E-2</v>
      </c>
      <c r="FA48" s="137">
        <f t="shared" si="83"/>
        <v>2.5</v>
      </c>
      <c r="FB48" s="27">
        <f t="shared" si="84"/>
        <v>0.63274336283185839</v>
      </c>
      <c r="FC48" s="27">
        <f t="shared" si="85"/>
        <v>0.60180995475113119</v>
      </c>
      <c r="FD48" s="137">
        <f t="shared" si="86"/>
        <v>3.1000000000000028</v>
      </c>
      <c r="FF48" s="27">
        <f t="shared" si="87"/>
        <v>5.1816828543067038E-2</v>
      </c>
      <c r="FG48" s="27">
        <f t="shared" si="9"/>
        <v>5.246330782200663E-2</v>
      </c>
      <c r="FH48" s="137">
        <f t="shared" si="88"/>
        <v>0</v>
      </c>
      <c r="FI48" s="27">
        <f t="shared" si="10"/>
        <v>0.17821801640108959</v>
      </c>
      <c r="FJ48" s="27">
        <f t="shared" si="11"/>
        <v>0.16981717092085957</v>
      </c>
      <c r="FK48" s="137">
        <f t="shared" si="89"/>
        <v>0.79999999999999793</v>
      </c>
      <c r="FL48" s="27">
        <f t="shared" si="12"/>
        <v>6.998019984622561E-2</v>
      </c>
      <c r="FM48" s="27">
        <f t="shared" si="13"/>
        <v>7.0421823311744888E-2</v>
      </c>
      <c r="FN48" s="137">
        <f t="shared" si="90"/>
        <v>0</v>
      </c>
      <c r="FO48" s="27">
        <f t="shared" si="14"/>
        <v>0.69998495520961779</v>
      </c>
      <c r="FP48" s="27">
        <f t="shared" si="91"/>
        <v>0.70729769794538888</v>
      </c>
      <c r="FQ48" s="137">
        <f t="shared" si="92"/>
        <v>-0.70000000000000062</v>
      </c>
      <c r="FR48" s="27">
        <f t="shared" si="93"/>
        <v>4.8260962208565801E-2</v>
      </c>
      <c r="FS48" s="27">
        <f t="shared" si="94"/>
        <v>4.9503759206355462E-2</v>
      </c>
      <c r="FT48" s="137">
        <f t="shared" si="95"/>
        <v>-0.20000000000000018</v>
      </c>
      <c r="FU48" s="27">
        <f t="shared" si="96"/>
        <v>0.1712068897890299</v>
      </c>
      <c r="FV48" s="27">
        <f t="shared" si="97"/>
        <v>0.16607589114113555</v>
      </c>
      <c r="FW48" s="137">
        <f t="shared" si="98"/>
        <v>0.50000000000000044</v>
      </c>
      <c r="FX48" s="27">
        <f t="shared" si="99"/>
        <v>6.934419156395201E-2</v>
      </c>
      <c r="FY48" s="27">
        <f t="shared" si="100"/>
        <v>7.0594924618888555E-2</v>
      </c>
      <c r="FZ48" s="137">
        <f t="shared" si="101"/>
        <v>-0.19999999999999879</v>
      </c>
      <c r="GA48" s="27">
        <f t="shared" si="102"/>
        <v>0.71118795643845234</v>
      </c>
      <c r="GB48" s="27">
        <f t="shared" si="103"/>
        <v>0.71382542503362045</v>
      </c>
      <c r="GC48" s="137">
        <f t="shared" si="104"/>
        <v>-0.30000000000000027</v>
      </c>
      <c r="GD48" s="27">
        <f t="shared" si="105"/>
        <v>6.8259236787735308E-2</v>
      </c>
      <c r="GE48" s="27">
        <f t="shared" si="106"/>
        <v>7.1407282300928909E-2</v>
      </c>
      <c r="GF48" s="137">
        <f t="shared" si="107"/>
        <v>-0.29999999999999888</v>
      </c>
      <c r="GG48" s="27">
        <f t="shared" si="108"/>
        <v>0.21640870679023361</v>
      </c>
      <c r="GH48" s="27">
        <f t="shared" si="109"/>
        <v>0.21158909145099597</v>
      </c>
      <c r="GI48" s="137">
        <f t="shared" si="110"/>
        <v>0.40000000000000036</v>
      </c>
      <c r="GJ48" s="27">
        <f t="shared" si="111"/>
        <v>7.4738966812202837E-2</v>
      </c>
      <c r="GK48" s="27">
        <f t="shared" si="112"/>
        <v>7.841968440050999E-2</v>
      </c>
      <c r="GL48" s="137">
        <f t="shared" si="113"/>
        <v>-0.30000000000000027</v>
      </c>
      <c r="GM48" s="27">
        <f t="shared" si="114"/>
        <v>0.6405930896098283</v>
      </c>
      <c r="GN48" s="27">
        <f t="shared" si="115"/>
        <v>0.63858394184756506</v>
      </c>
      <c r="GO48" s="137">
        <f t="shared" si="116"/>
        <v>0.20000000000000018</v>
      </c>
      <c r="GP48" s="27">
        <f t="shared" si="117"/>
        <v>5.5485387843929736E-2</v>
      </c>
      <c r="GQ48" s="27">
        <f t="shared" si="118"/>
        <v>5.8989431490645373E-2</v>
      </c>
      <c r="GR48" s="137">
        <f t="shared" si="119"/>
        <v>-0.39999999999999969</v>
      </c>
      <c r="GS48" s="27">
        <f t="shared" si="120"/>
        <v>0.18613011036841287</v>
      </c>
      <c r="GT48" s="27">
        <f t="shared" si="121"/>
        <v>0.18026385115241175</v>
      </c>
      <c r="GU48" s="137">
        <f t="shared" si="122"/>
        <v>0.60000000000000053</v>
      </c>
      <c r="GV48" s="27">
        <f t="shared" si="123"/>
        <v>7.7287035597699366E-2</v>
      </c>
      <c r="GW48" s="27">
        <f t="shared" si="124"/>
        <v>7.9888839530150732E-2</v>
      </c>
      <c r="GX48" s="137">
        <f t="shared" si="125"/>
        <v>-0.30000000000000027</v>
      </c>
      <c r="GY48" s="27">
        <f t="shared" si="126"/>
        <v>0.68109746618995803</v>
      </c>
      <c r="GZ48" s="27">
        <f t="shared" si="127"/>
        <v>0.68085787782679219</v>
      </c>
      <c r="HA48" s="137">
        <f t="shared" si="128"/>
        <v>0</v>
      </c>
      <c r="HB48" s="108">
        <v>0</v>
      </c>
    </row>
    <row r="49" spans="2:211" ht="14.25" customHeight="1">
      <c r="B49" s="283"/>
      <c r="C49" s="296"/>
      <c r="D49" s="124" t="s">
        <v>156</v>
      </c>
      <c r="E49" s="209">
        <v>0</v>
      </c>
      <c r="F49" s="210">
        <v>0</v>
      </c>
      <c r="G49" s="199" t="str">
        <f t="shared" si="129"/>
        <v>-</v>
      </c>
      <c r="H49" s="211">
        <v>0</v>
      </c>
      <c r="I49" s="199" t="str">
        <f t="shared" si="130"/>
        <v>-</v>
      </c>
      <c r="J49" s="211">
        <v>0</v>
      </c>
      <c r="K49" s="199" t="str">
        <f t="shared" si="131"/>
        <v>-</v>
      </c>
      <c r="L49" s="209">
        <v>1</v>
      </c>
      <c r="M49" s="210">
        <v>0</v>
      </c>
      <c r="N49" s="199">
        <f t="shared" si="132"/>
        <v>0</v>
      </c>
      <c r="O49" s="211">
        <v>0</v>
      </c>
      <c r="P49" s="199">
        <f t="shared" si="133"/>
        <v>0</v>
      </c>
      <c r="Q49" s="211">
        <v>0</v>
      </c>
      <c r="R49" s="199">
        <f t="shared" si="134"/>
        <v>0</v>
      </c>
      <c r="S49" s="209">
        <v>247</v>
      </c>
      <c r="T49" s="210">
        <v>14</v>
      </c>
      <c r="U49" s="199">
        <f t="shared" si="135"/>
        <v>5.6680161943319839E-2</v>
      </c>
      <c r="V49" s="211">
        <v>30</v>
      </c>
      <c r="W49" s="199">
        <f t="shared" si="136"/>
        <v>0.1214574898785425</v>
      </c>
      <c r="X49" s="211">
        <v>21</v>
      </c>
      <c r="Y49" s="199">
        <f t="shared" si="137"/>
        <v>8.5020242914979755E-2</v>
      </c>
      <c r="Z49" s="209">
        <v>144</v>
      </c>
      <c r="AA49" s="210">
        <v>5</v>
      </c>
      <c r="AB49" s="199">
        <f t="shared" si="138"/>
        <v>3.4722222222222224E-2</v>
      </c>
      <c r="AC49" s="211">
        <v>15</v>
      </c>
      <c r="AD49" s="199">
        <f t="shared" si="139"/>
        <v>0.10416666666666667</v>
      </c>
      <c r="AE49" s="211">
        <v>16</v>
      </c>
      <c r="AF49" s="199">
        <f t="shared" si="140"/>
        <v>0.1111111111111111</v>
      </c>
      <c r="AG49" s="209">
        <v>64</v>
      </c>
      <c r="AH49" s="210">
        <v>2</v>
      </c>
      <c r="AI49" s="199">
        <f t="shared" si="141"/>
        <v>3.125E-2</v>
      </c>
      <c r="AJ49" s="211">
        <v>4</v>
      </c>
      <c r="AK49" s="199">
        <f t="shared" si="142"/>
        <v>6.25E-2</v>
      </c>
      <c r="AL49" s="211">
        <v>5</v>
      </c>
      <c r="AM49" s="199">
        <f t="shared" si="143"/>
        <v>7.8125E-2</v>
      </c>
      <c r="AN49" s="209">
        <v>37</v>
      </c>
      <c r="AO49" s="210">
        <v>0</v>
      </c>
      <c r="AP49" s="199">
        <f t="shared" si="144"/>
        <v>0</v>
      </c>
      <c r="AQ49" s="211">
        <v>1</v>
      </c>
      <c r="AR49" s="199">
        <f t="shared" si="145"/>
        <v>2.7027027027027029E-2</v>
      </c>
      <c r="AS49" s="211">
        <v>7</v>
      </c>
      <c r="AT49" s="199">
        <f t="shared" si="146"/>
        <v>0.1891891891891892</v>
      </c>
      <c r="AU49" s="209">
        <v>12</v>
      </c>
      <c r="AV49" s="210">
        <v>0</v>
      </c>
      <c r="AW49" s="199">
        <f t="shared" si="147"/>
        <v>0</v>
      </c>
      <c r="AX49" s="211">
        <v>1</v>
      </c>
      <c r="AY49" s="199">
        <f t="shared" si="148"/>
        <v>8.3333333333333329E-2</v>
      </c>
      <c r="AZ49" s="211">
        <v>1</v>
      </c>
      <c r="BA49" s="199">
        <f t="shared" si="149"/>
        <v>8.3333333333333329E-2</v>
      </c>
      <c r="BB49" s="209">
        <f t="shared" si="15"/>
        <v>505</v>
      </c>
      <c r="BC49" s="212">
        <f t="shared" si="16"/>
        <v>21</v>
      </c>
      <c r="BD49" s="199">
        <f t="shared" si="150"/>
        <v>4.1584158415841586E-2</v>
      </c>
      <c r="BE49" s="212">
        <f t="shared" si="17"/>
        <v>51</v>
      </c>
      <c r="BF49" s="199">
        <f t="shared" si="151"/>
        <v>0.100990099009901</v>
      </c>
      <c r="BG49" s="212">
        <f t="shared" si="18"/>
        <v>50</v>
      </c>
      <c r="BH49" s="199">
        <f t="shared" si="152"/>
        <v>9.9009900990099015E-2</v>
      </c>
      <c r="BJ49" s="283"/>
      <c r="BK49" s="296"/>
      <c r="BL49" s="4" t="s">
        <v>156</v>
      </c>
      <c r="BM49" s="28">
        <v>484</v>
      </c>
      <c r="BN49" s="28">
        <v>17</v>
      </c>
      <c r="BO49" s="63">
        <v>3.5123966942148761E-2</v>
      </c>
      <c r="BP49" s="28">
        <v>45</v>
      </c>
      <c r="BQ49" s="63">
        <v>9.2975206611570244E-2</v>
      </c>
      <c r="BR49" s="28">
        <v>48</v>
      </c>
      <c r="BS49" s="63">
        <v>9.9173553719008267E-2</v>
      </c>
      <c r="BU49" s="132"/>
      <c r="BV49" s="4" t="s">
        <v>156</v>
      </c>
      <c r="BW49" s="27">
        <f t="shared" si="19"/>
        <v>0.75841584158415842</v>
      </c>
      <c r="BX49" s="27">
        <f t="shared" si="157"/>
        <v>0.77272727272727271</v>
      </c>
      <c r="BY49" s="105">
        <v>43</v>
      </c>
      <c r="BZ49" s="56" t="s">
        <v>8</v>
      </c>
      <c r="CA49" s="27">
        <f t="shared" si="153"/>
        <v>9.7899306421835239E-2</v>
      </c>
      <c r="CB49" s="27">
        <f t="shared" si="20"/>
        <v>9.4084521333265683E-2</v>
      </c>
      <c r="CC49" s="27">
        <f t="shared" si="21"/>
        <v>0.1663090664138516</v>
      </c>
      <c r="CD49" s="27">
        <f t="shared" si="22"/>
        <v>0.16221906549642331</v>
      </c>
      <c r="CE49" s="27">
        <f t="shared" si="23"/>
        <v>0.13569682151589241</v>
      </c>
      <c r="CF49" s="27">
        <f t="shared" si="24"/>
        <v>0.13051088224849069</v>
      </c>
      <c r="CG49" s="27">
        <f t="shared" si="154"/>
        <v>0.60009480564842077</v>
      </c>
      <c r="CH49" s="27">
        <f t="shared" si="25"/>
        <v>0.61318553092182027</v>
      </c>
      <c r="CI49" s="27">
        <f t="shared" si="155"/>
        <v>9.1248330583706502E-2</v>
      </c>
      <c r="CJ49" s="27">
        <f t="shared" si="26"/>
        <v>8.6772232885476641E-2</v>
      </c>
      <c r="CK49" s="27">
        <f t="shared" si="27"/>
        <v>0.15763217849006206</v>
      </c>
      <c r="CL49" s="27">
        <f t="shared" si="28"/>
        <v>0.1552703134996801</v>
      </c>
      <c r="CM49" s="27">
        <f t="shared" si="29"/>
        <v>0.13457459344803205</v>
      </c>
      <c r="CN49" s="27">
        <f t="shared" si="30"/>
        <v>0.13099808061420345</v>
      </c>
      <c r="CO49" s="27">
        <f t="shared" si="31"/>
        <v>0.61654489747819941</v>
      </c>
      <c r="CP49" s="27">
        <f t="shared" si="32"/>
        <v>0.62695937300063975</v>
      </c>
      <c r="CQ49" s="27">
        <f t="shared" si="33"/>
        <v>0.11998814931858581</v>
      </c>
      <c r="CR49" s="27">
        <f t="shared" si="34"/>
        <v>0.1193123327156681</v>
      </c>
      <c r="CS49" s="27">
        <f t="shared" si="35"/>
        <v>0.18970965830535255</v>
      </c>
      <c r="CT49" s="27">
        <f t="shared" si="36"/>
        <v>0.19343215976940498</v>
      </c>
      <c r="CU49" s="27">
        <f t="shared" si="37"/>
        <v>0.14062808611495162</v>
      </c>
      <c r="CV49" s="27">
        <f t="shared" si="38"/>
        <v>0.13495985176034589</v>
      </c>
      <c r="CW49" s="27">
        <f t="shared" si="39"/>
        <v>0.54967410626111002</v>
      </c>
      <c r="CX49" s="27">
        <f t="shared" si="40"/>
        <v>0.55229565575458106</v>
      </c>
      <c r="CY49" s="27">
        <f t="shared" si="41"/>
        <v>9.587317564167086E-2</v>
      </c>
      <c r="CZ49" s="27">
        <f t="shared" si="42"/>
        <v>0.10123523093447906</v>
      </c>
      <c r="DA49" s="27">
        <f t="shared" si="43"/>
        <v>0.18243583291394061</v>
      </c>
      <c r="DB49" s="27">
        <f t="shared" si="44"/>
        <v>0.16702470461868957</v>
      </c>
      <c r="DC49" s="27">
        <f t="shared" si="45"/>
        <v>0.14267740312028182</v>
      </c>
      <c r="DD49" s="27">
        <f t="shared" si="46"/>
        <v>0.1436627282491944</v>
      </c>
      <c r="DE49" s="27">
        <f t="shared" si="47"/>
        <v>0.57901358832410665</v>
      </c>
      <c r="DF49" s="27">
        <f t="shared" si="48"/>
        <v>0.58807733619763691</v>
      </c>
      <c r="DH49" s="56" t="s">
        <v>29</v>
      </c>
      <c r="DI49" s="27">
        <f t="shared" si="0"/>
        <v>5.6777856635911991E-2</v>
      </c>
      <c r="DJ49" s="27">
        <f t="shared" si="1"/>
        <v>6.0393258426966294E-2</v>
      </c>
      <c r="DK49" s="137">
        <f t="shared" si="156"/>
        <v>-0.2999999999999996</v>
      </c>
      <c r="DL49" s="27">
        <f t="shared" si="2"/>
        <v>0.25266146202980838</v>
      </c>
      <c r="DM49" s="27">
        <f t="shared" si="3"/>
        <v>0.26825842696629215</v>
      </c>
      <c r="DN49" s="137">
        <f t="shared" si="49"/>
        <v>-1.5000000000000013</v>
      </c>
      <c r="DO49" s="27">
        <f t="shared" si="4"/>
        <v>6.7423704755145489E-2</v>
      </c>
      <c r="DP49" s="27">
        <f t="shared" si="5"/>
        <v>5.3370786516853931E-2</v>
      </c>
      <c r="DQ49" s="137">
        <f t="shared" si="50"/>
        <v>1.4000000000000006</v>
      </c>
      <c r="DR49" s="27">
        <f t="shared" si="6"/>
        <v>0.62313697657913414</v>
      </c>
      <c r="DS49" s="27">
        <f t="shared" si="7"/>
        <v>0.6179775280898876</v>
      </c>
      <c r="DT49" s="137">
        <f t="shared" si="51"/>
        <v>0.50000000000000044</v>
      </c>
      <c r="DU49" s="27">
        <f t="shared" si="8"/>
        <v>5.460385438972163E-2</v>
      </c>
      <c r="DV49" s="27">
        <f t="shared" si="52"/>
        <v>4.38034188034188E-2</v>
      </c>
      <c r="DW49" s="137">
        <f t="shared" si="53"/>
        <v>1.1000000000000003</v>
      </c>
      <c r="DX49" s="27">
        <f t="shared" si="54"/>
        <v>0.2569593147751606</v>
      </c>
      <c r="DY49" s="27">
        <f t="shared" si="55"/>
        <v>0.28205128205128205</v>
      </c>
      <c r="DZ49" s="137">
        <f t="shared" si="56"/>
        <v>-2.4999999999999964</v>
      </c>
      <c r="EA49" s="27">
        <f t="shared" si="57"/>
        <v>6.2098501070663809E-2</v>
      </c>
      <c r="EB49" s="27">
        <f t="shared" si="58"/>
        <v>5.0213675213675216E-2</v>
      </c>
      <c r="EC49" s="137">
        <f t="shared" si="59"/>
        <v>1.1999999999999997</v>
      </c>
      <c r="ED49" s="27">
        <f t="shared" si="60"/>
        <v>0.62633832976445392</v>
      </c>
      <c r="EE49" s="27">
        <f t="shared" si="61"/>
        <v>0.62393162393162394</v>
      </c>
      <c r="EF49" s="137">
        <f t="shared" si="62"/>
        <v>0.20000000000000018</v>
      </c>
      <c r="EG49" s="27">
        <f t="shared" si="63"/>
        <v>6.5395095367847406E-2</v>
      </c>
      <c r="EH49" s="27">
        <f t="shared" si="64"/>
        <v>0.10385756676557864</v>
      </c>
      <c r="EI49" s="137">
        <f t="shared" si="65"/>
        <v>-3.8999999999999995</v>
      </c>
      <c r="EJ49" s="27">
        <f t="shared" si="66"/>
        <v>0.28065395095367845</v>
      </c>
      <c r="EK49" s="27">
        <f t="shared" si="67"/>
        <v>0.27596439169139464</v>
      </c>
      <c r="EL49" s="137">
        <f t="shared" si="68"/>
        <v>0.50000000000000044</v>
      </c>
      <c r="EM49" s="27">
        <f t="shared" si="69"/>
        <v>6.8119891008174394E-2</v>
      </c>
      <c r="EN49" s="27">
        <f t="shared" si="70"/>
        <v>6.2314540059347182E-2</v>
      </c>
      <c r="EO49" s="137">
        <f t="shared" si="71"/>
        <v>0.60000000000000053</v>
      </c>
      <c r="EP49" s="27">
        <f t="shared" si="72"/>
        <v>0.58583106267029972</v>
      </c>
      <c r="EQ49" s="27">
        <f t="shared" si="73"/>
        <v>0.55786350148367958</v>
      </c>
      <c r="ER49" s="137">
        <f t="shared" si="74"/>
        <v>2.7999999999999914</v>
      </c>
      <c r="ES49" s="27">
        <f t="shared" si="75"/>
        <v>6.097560975609756E-2</v>
      </c>
      <c r="ET49" s="27">
        <f t="shared" si="76"/>
        <v>0.11904761904761904</v>
      </c>
      <c r="EU49" s="137">
        <f t="shared" si="77"/>
        <v>-5.8</v>
      </c>
      <c r="EV49" s="27">
        <f t="shared" si="78"/>
        <v>0.15853658536585366</v>
      </c>
      <c r="EW49" s="27">
        <f t="shared" si="79"/>
        <v>0.29761904761904762</v>
      </c>
      <c r="EX49" s="137">
        <f t="shared" si="80"/>
        <v>-13.899999999999999</v>
      </c>
      <c r="EY49" s="27">
        <f t="shared" si="81"/>
        <v>0.14634146341463414</v>
      </c>
      <c r="EZ49" s="27">
        <f t="shared" si="82"/>
        <v>8.3333333333333329E-2</v>
      </c>
      <c r="FA49" s="137">
        <f t="shared" si="83"/>
        <v>6.2999999999999989</v>
      </c>
      <c r="FB49" s="27">
        <f t="shared" si="84"/>
        <v>0.63414634146341464</v>
      </c>
      <c r="FC49" s="27">
        <f t="shared" si="85"/>
        <v>0.5</v>
      </c>
      <c r="FD49" s="137">
        <f t="shared" si="86"/>
        <v>13.4</v>
      </c>
      <c r="FF49" s="27">
        <f t="shared" si="87"/>
        <v>5.1816828543067038E-2</v>
      </c>
      <c r="FG49" s="27">
        <f t="shared" si="9"/>
        <v>5.246330782200663E-2</v>
      </c>
      <c r="FH49" s="137">
        <f t="shared" si="88"/>
        <v>0</v>
      </c>
      <c r="FI49" s="27">
        <f t="shared" si="10"/>
        <v>0.17821801640108959</v>
      </c>
      <c r="FJ49" s="27">
        <f t="shared" si="11"/>
        <v>0.16981717092085957</v>
      </c>
      <c r="FK49" s="137">
        <f t="shared" si="89"/>
        <v>0.79999999999999793</v>
      </c>
      <c r="FL49" s="27">
        <f t="shared" si="12"/>
        <v>6.998019984622561E-2</v>
      </c>
      <c r="FM49" s="27">
        <f t="shared" si="13"/>
        <v>7.0421823311744888E-2</v>
      </c>
      <c r="FN49" s="137">
        <f t="shared" si="90"/>
        <v>0</v>
      </c>
      <c r="FO49" s="27">
        <f t="shared" si="14"/>
        <v>0.69998495520961779</v>
      </c>
      <c r="FP49" s="27">
        <f t="shared" si="91"/>
        <v>0.70729769794538888</v>
      </c>
      <c r="FQ49" s="137">
        <f t="shared" si="92"/>
        <v>-0.70000000000000062</v>
      </c>
      <c r="FR49" s="27">
        <f t="shared" si="93"/>
        <v>4.8260962208565801E-2</v>
      </c>
      <c r="FS49" s="27">
        <f t="shared" si="94"/>
        <v>4.9503759206355462E-2</v>
      </c>
      <c r="FT49" s="137">
        <f t="shared" si="95"/>
        <v>-0.20000000000000018</v>
      </c>
      <c r="FU49" s="27">
        <f t="shared" si="96"/>
        <v>0.1712068897890299</v>
      </c>
      <c r="FV49" s="27">
        <f t="shared" si="97"/>
        <v>0.16607589114113555</v>
      </c>
      <c r="FW49" s="137">
        <f t="shared" si="98"/>
        <v>0.50000000000000044</v>
      </c>
      <c r="FX49" s="27">
        <f t="shared" si="99"/>
        <v>6.934419156395201E-2</v>
      </c>
      <c r="FY49" s="27">
        <f t="shared" si="100"/>
        <v>7.0594924618888555E-2</v>
      </c>
      <c r="FZ49" s="137">
        <f t="shared" si="101"/>
        <v>-0.19999999999999879</v>
      </c>
      <c r="GA49" s="27">
        <f t="shared" si="102"/>
        <v>0.71118795643845234</v>
      </c>
      <c r="GB49" s="27">
        <f t="shared" si="103"/>
        <v>0.71382542503362045</v>
      </c>
      <c r="GC49" s="137">
        <f t="shared" si="104"/>
        <v>-0.30000000000000027</v>
      </c>
      <c r="GD49" s="27">
        <f t="shared" si="105"/>
        <v>6.8259236787735308E-2</v>
      </c>
      <c r="GE49" s="27">
        <f t="shared" si="106"/>
        <v>7.1407282300928909E-2</v>
      </c>
      <c r="GF49" s="137">
        <f t="shared" si="107"/>
        <v>-0.29999999999999888</v>
      </c>
      <c r="GG49" s="27">
        <f t="shared" si="108"/>
        <v>0.21640870679023361</v>
      </c>
      <c r="GH49" s="27">
        <f t="shared" si="109"/>
        <v>0.21158909145099597</v>
      </c>
      <c r="GI49" s="137">
        <f t="shared" si="110"/>
        <v>0.40000000000000036</v>
      </c>
      <c r="GJ49" s="27">
        <f t="shared" si="111"/>
        <v>7.4738966812202837E-2</v>
      </c>
      <c r="GK49" s="27">
        <f t="shared" si="112"/>
        <v>7.841968440050999E-2</v>
      </c>
      <c r="GL49" s="137">
        <f t="shared" si="113"/>
        <v>-0.30000000000000027</v>
      </c>
      <c r="GM49" s="27">
        <f t="shared" si="114"/>
        <v>0.6405930896098283</v>
      </c>
      <c r="GN49" s="27">
        <f t="shared" si="115"/>
        <v>0.63858394184756506</v>
      </c>
      <c r="GO49" s="137">
        <f t="shared" si="116"/>
        <v>0.20000000000000018</v>
      </c>
      <c r="GP49" s="27">
        <f t="shared" si="117"/>
        <v>5.5485387843929736E-2</v>
      </c>
      <c r="GQ49" s="27">
        <f t="shared" si="118"/>
        <v>5.8989431490645373E-2</v>
      </c>
      <c r="GR49" s="137">
        <f t="shared" si="119"/>
        <v>-0.39999999999999969</v>
      </c>
      <c r="GS49" s="27">
        <f t="shared" si="120"/>
        <v>0.18613011036841287</v>
      </c>
      <c r="GT49" s="27">
        <f t="shared" si="121"/>
        <v>0.18026385115241175</v>
      </c>
      <c r="GU49" s="137">
        <f t="shared" si="122"/>
        <v>0.60000000000000053</v>
      </c>
      <c r="GV49" s="27">
        <f t="shared" si="123"/>
        <v>7.7287035597699366E-2</v>
      </c>
      <c r="GW49" s="27">
        <f t="shared" si="124"/>
        <v>7.9888839530150732E-2</v>
      </c>
      <c r="GX49" s="137">
        <f t="shared" si="125"/>
        <v>-0.30000000000000027</v>
      </c>
      <c r="GY49" s="27">
        <f t="shared" si="126"/>
        <v>0.68109746618995803</v>
      </c>
      <c r="GZ49" s="27">
        <f t="shared" si="127"/>
        <v>0.68085787782679219</v>
      </c>
      <c r="HA49" s="137">
        <f t="shared" si="128"/>
        <v>0</v>
      </c>
      <c r="HB49" s="108">
        <v>999</v>
      </c>
    </row>
    <row r="50" spans="2:211" ht="14.25" customHeight="1">
      <c r="B50" s="283"/>
      <c r="C50" s="296"/>
      <c r="D50" s="103" t="s">
        <v>200</v>
      </c>
      <c r="E50" s="213">
        <v>0</v>
      </c>
      <c r="F50" s="214">
        <v>0</v>
      </c>
      <c r="G50" s="215" t="str">
        <f>IFERROR(F50/E50,"-")</f>
        <v>-</v>
      </c>
      <c r="H50" s="216">
        <v>0</v>
      </c>
      <c r="I50" s="215" t="str">
        <f>IFERROR(H50/E50,"-")</f>
        <v>-</v>
      </c>
      <c r="J50" s="216">
        <v>0</v>
      </c>
      <c r="K50" s="215" t="str">
        <f>IFERROR(J50/E50,"-")</f>
        <v>-</v>
      </c>
      <c r="L50" s="213">
        <v>2</v>
      </c>
      <c r="M50" s="214">
        <v>0</v>
      </c>
      <c r="N50" s="215">
        <f>IFERROR(M50/L50,"-")</f>
        <v>0</v>
      </c>
      <c r="O50" s="216">
        <v>0</v>
      </c>
      <c r="P50" s="215">
        <f>IFERROR(O50/L50,"-")</f>
        <v>0</v>
      </c>
      <c r="Q50" s="216">
        <v>0</v>
      </c>
      <c r="R50" s="215">
        <f>IFERROR(Q50/L50,"-")</f>
        <v>0</v>
      </c>
      <c r="S50" s="213">
        <v>33</v>
      </c>
      <c r="T50" s="214">
        <v>0</v>
      </c>
      <c r="U50" s="215">
        <f>IFERROR(T50/S50,"-")</f>
        <v>0</v>
      </c>
      <c r="V50" s="216">
        <v>0</v>
      </c>
      <c r="W50" s="215">
        <f>IFERROR(V50/S50,"-")</f>
        <v>0</v>
      </c>
      <c r="X50" s="216">
        <v>0</v>
      </c>
      <c r="Y50" s="215">
        <f>IFERROR(X50/S50,"-")</f>
        <v>0</v>
      </c>
      <c r="Z50" s="213">
        <v>62</v>
      </c>
      <c r="AA50" s="214">
        <v>0</v>
      </c>
      <c r="AB50" s="215">
        <f>IFERROR(AA50/Z50,"-")</f>
        <v>0</v>
      </c>
      <c r="AC50" s="216">
        <v>0</v>
      </c>
      <c r="AD50" s="215">
        <f>IFERROR(AC50/Z50,"-")</f>
        <v>0</v>
      </c>
      <c r="AE50" s="216">
        <v>1</v>
      </c>
      <c r="AF50" s="215">
        <f>IFERROR(AE50/Z50,"-")</f>
        <v>1.6129032258064516E-2</v>
      </c>
      <c r="AG50" s="213">
        <v>34</v>
      </c>
      <c r="AH50" s="214">
        <v>0</v>
      </c>
      <c r="AI50" s="215">
        <f>IFERROR(AH50/AG50,"-")</f>
        <v>0</v>
      </c>
      <c r="AJ50" s="216">
        <v>2</v>
      </c>
      <c r="AK50" s="215">
        <f>IFERROR(AJ50/AG50,"-")</f>
        <v>5.8823529411764705E-2</v>
      </c>
      <c r="AL50" s="216">
        <v>0</v>
      </c>
      <c r="AM50" s="215">
        <f>IFERROR(AL50/AG50,"-")</f>
        <v>0</v>
      </c>
      <c r="AN50" s="213">
        <v>54</v>
      </c>
      <c r="AO50" s="214">
        <v>0</v>
      </c>
      <c r="AP50" s="215">
        <f>IFERROR(AO50/AN50,"-")</f>
        <v>0</v>
      </c>
      <c r="AQ50" s="216">
        <v>0</v>
      </c>
      <c r="AR50" s="215">
        <f>IFERROR(AQ50/AN50,"-")</f>
        <v>0</v>
      </c>
      <c r="AS50" s="216">
        <v>0</v>
      </c>
      <c r="AT50" s="215">
        <f>IFERROR(AS50/AN50,"-")</f>
        <v>0</v>
      </c>
      <c r="AU50" s="213">
        <v>26</v>
      </c>
      <c r="AV50" s="214">
        <v>0</v>
      </c>
      <c r="AW50" s="215">
        <f>IFERROR(AV50/AU50,"-")</f>
        <v>0</v>
      </c>
      <c r="AX50" s="216">
        <v>0</v>
      </c>
      <c r="AY50" s="215">
        <f>IFERROR(AX50/AU50,"-")</f>
        <v>0</v>
      </c>
      <c r="AZ50" s="216">
        <v>0</v>
      </c>
      <c r="BA50" s="215">
        <f>IFERROR(AZ50/AU50,"-")</f>
        <v>0</v>
      </c>
      <c r="BB50" s="213">
        <f t="shared" si="15"/>
        <v>211</v>
      </c>
      <c r="BC50" s="217">
        <f t="shared" si="16"/>
        <v>0</v>
      </c>
      <c r="BD50" s="215">
        <f>IFERROR(BC50/BB50,"-")</f>
        <v>0</v>
      </c>
      <c r="BE50" s="217">
        <f t="shared" si="17"/>
        <v>2</v>
      </c>
      <c r="BF50" s="215">
        <f>IFERROR(BE50/BB50,"-")</f>
        <v>9.4786729857819912E-3</v>
      </c>
      <c r="BG50" s="217">
        <f t="shared" si="18"/>
        <v>1</v>
      </c>
      <c r="BH50" s="215">
        <f>IFERROR(BG50/BB50,"-")</f>
        <v>4.7393364928909956E-3</v>
      </c>
      <c r="BJ50" s="283"/>
      <c r="BK50" s="296"/>
      <c r="BL50" s="4" t="s">
        <v>199</v>
      </c>
      <c r="BM50" s="28">
        <v>457</v>
      </c>
      <c r="BN50" s="28">
        <v>1</v>
      </c>
      <c r="BO50" s="63">
        <v>2.1881838074398249E-3</v>
      </c>
      <c r="BP50" s="28">
        <v>3</v>
      </c>
      <c r="BQ50" s="63">
        <v>6.5645514223194746E-3</v>
      </c>
      <c r="BR50" s="28">
        <v>1</v>
      </c>
      <c r="BS50" s="63">
        <v>2.1881838074398249E-3</v>
      </c>
      <c r="BU50" s="132"/>
      <c r="BV50" s="4" t="s">
        <v>199</v>
      </c>
      <c r="BW50" s="27">
        <f t="shared" si="19"/>
        <v>0.98578199052132698</v>
      </c>
      <c r="BX50" s="27">
        <f t="shared" si="157"/>
        <v>0.98905908096280093</v>
      </c>
      <c r="BY50" s="105">
        <v>44</v>
      </c>
      <c r="BZ50" s="56" t="s">
        <v>18</v>
      </c>
      <c r="CA50" s="27">
        <f t="shared" si="153"/>
        <v>8.011421289850626E-2</v>
      </c>
      <c r="CB50" s="27">
        <f t="shared" si="20"/>
        <v>7.9778812297658153E-2</v>
      </c>
      <c r="CC50" s="27">
        <f t="shared" si="21"/>
        <v>0.19758359487457819</v>
      </c>
      <c r="CD50" s="27">
        <f t="shared" si="22"/>
        <v>0.18165276366472102</v>
      </c>
      <c r="CE50" s="27">
        <f t="shared" si="23"/>
        <v>9.7482124737475515E-2</v>
      </c>
      <c r="CF50" s="27">
        <f t="shared" si="24"/>
        <v>0.10383533804381218</v>
      </c>
      <c r="CG50" s="27">
        <f t="shared" si="154"/>
        <v>0.62482006748944008</v>
      </c>
      <c r="CH50" s="27">
        <f t="shared" si="25"/>
        <v>0.63473308599380862</v>
      </c>
      <c r="CI50" s="27">
        <f t="shared" si="155"/>
        <v>7.798239107298352E-2</v>
      </c>
      <c r="CJ50" s="27">
        <f t="shared" si="26"/>
        <v>7.7499354172048562E-2</v>
      </c>
      <c r="CK50" s="27">
        <f t="shared" si="27"/>
        <v>0.19547199019576225</v>
      </c>
      <c r="CL50" s="27">
        <f t="shared" si="28"/>
        <v>0.1831890984241798</v>
      </c>
      <c r="CM50" s="27">
        <f t="shared" si="29"/>
        <v>9.6881349372722289E-2</v>
      </c>
      <c r="CN50" s="27">
        <f t="shared" si="30"/>
        <v>0.10365538620511495</v>
      </c>
      <c r="CO50" s="27">
        <f t="shared" si="31"/>
        <v>0.62966426935853193</v>
      </c>
      <c r="CP50" s="27">
        <f t="shared" si="32"/>
        <v>0.63565616119865664</v>
      </c>
      <c r="CQ50" s="27">
        <f t="shared" si="33"/>
        <v>9.1788097507830582E-2</v>
      </c>
      <c r="CR50" s="27">
        <f t="shared" si="34"/>
        <v>9.880239520958084E-2</v>
      </c>
      <c r="CS50" s="27">
        <f t="shared" si="35"/>
        <v>0.23273866267193244</v>
      </c>
      <c r="CT50" s="27">
        <f t="shared" si="36"/>
        <v>0.20872540633019676</v>
      </c>
      <c r="CU50" s="27">
        <f t="shared" si="37"/>
        <v>0.10159335421489854</v>
      </c>
      <c r="CV50" s="27">
        <f t="shared" si="38"/>
        <v>0.11277445109780439</v>
      </c>
      <c r="CW50" s="27">
        <f t="shared" si="39"/>
        <v>0.57387988560533842</v>
      </c>
      <c r="CX50" s="27">
        <f t="shared" si="40"/>
        <v>0.57969774736241797</v>
      </c>
      <c r="CY50" s="27">
        <f t="shared" si="41"/>
        <v>8.8829471182412356E-2</v>
      </c>
      <c r="CZ50" s="27">
        <f t="shared" si="42"/>
        <v>8.6562500000000001E-2</v>
      </c>
      <c r="DA50" s="27">
        <f t="shared" si="43"/>
        <v>0.17468805704099821</v>
      </c>
      <c r="DB50" s="27">
        <f t="shared" si="44"/>
        <v>0.16562499999999999</v>
      </c>
      <c r="DC50" s="27">
        <f t="shared" si="45"/>
        <v>0.11021984551396316</v>
      </c>
      <c r="DD50" s="27">
        <f t="shared" si="46"/>
        <v>0.11749999999999999</v>
      </c>
      <c r="DE50" s="27">
        <f t="shared" si="47"/>
        <v>0.6262626262626263</v>
      </c>
      <c r="DF50" s="27">
        <f t="shared" si="48"/>
        <v>0.63031250000000005</v>
      </c>
      <c r="DH50" s="56" t="s">
        <v>205</v>
      </c>
      <c r="DI50" s="27">
        <f t="shared" si="0"/>
        <v>5.1816828543067038E-2</v>
      </c>
      <c r="DJ50" s="27">
        <f t="shared" si="1"/>
        <v>5.246330782200663E-2</v>
      </c>
      <c r="DK50" s="137">
        <f t="shared" si="156"/>
        <v>0</v>
      </c>
      <c r="DL50" s="27">
        <f t="shared" si="2"/>
        <v>0.17821801640108959</v>
      </c>
      <c r="DM50" s="27">
        <f t="shared" si="3"/>
        <v>0.16981717092085957</v>
      </c>
      <c r="DN50" s="137">
        <f t="shared" si="49"/>
        <v>0.79999999999999793</v>
      </c>
      <c r="DO50" s="27">
        <f t="shared" si="4"/>
        <v>6.998019984622561E-2</v>
      </c>
      <c r="DP50" s="27">
        <f t="shared" si="5"/>
        <v>7.0421823311744888E-2</v>
      </c>
      <c r="DQ50" s="137">
        <f t="shared" si="50"/>
        <v>0</v>
      </c>
      <c r="DR50" s="27">
        <f t="shared" si="6"/>
        <v>0.69998495520961779</v>
      </c>
      <c r="DS50" s="27">
        <f t="shared" si="7"/>
        <v>0.70729769794538888</v>
      </c>
      <c r="DT50" s="137">
        <f t="shared" si="51"/>
        <v>-0.70000000000000062</v>
      </c>
      <c r="DU50" s="27">
        <f t="shared" si="8"/>
        <v>4.8260962208565801E-2</v>
      </c>
      <c r="DV50" s="27">
        <f t="shared" si="52"/>
        <v>4.9503759206355462E-2</v>
      </c>
      <c r="DW50" s="137">
        <f t="shared" si="53"/>
        <v>-0.20000000000000018</v>
      </c>
      <c r="DX50" s="27">
        <f t="shared" si="54"/>
        <v>0.1712068897890299</v>
      </c>
      <c r="DY50" s="27">
        <f t="shared" si="55"/>
        <v>0.16607589114113555</v>
      </c>
      <c r="DZ50" s="137">
        <f t="shared" si="56"/>
        <v>0.50000000000000044</v>
      </c>
      <c r="EA50" s="27">
        <f t="shared" si="57"/>
        <v>6.934419156395201E-2</v>
      </c>
      <c r="EB50" s="27">
        <f t="shared" si="58"/>
        <v>7.0594924618888555E-2</v>
      </c>
      <c r="EC50" s="137">
        <f t="shared" si="59"/>
        <v>-0.19999999999999879</v>
      </c>
      <c r="ED50" s="27">
        <f t="shared" si="60"/>
        <v>0.71118795643845234</v>
      </c>
      <c r="EE50" s="27">
        <f t="shared" si="61"/>
        <v>0.71382542503362045</v>
      </c>
      <c r="EF50" s="137">
        <f t="shared" si="62"/>
        <v>-0.30000000000000027</v>
      </c>
      <c r="EG50" s="27">
        <f t="shared" si="63"/>
        <v>6.8259236787735308E-2</v>
      </c>
      <c r="EH50" s="27">
        <f t="shared" si="64"/>
        <v>7.1407282300928909E-2</v>
      </c>
      <c r="EI50" s="137">
        <f t="shared" si="65"/>
        <v>-0.29999999999999888</v>
      </c>
      <c r="EJ50" s="27">
        <f t="shared" si="66"/>
        <v>0.21640870679023361</v>
      </c>
      <c r="EK50" s="27">
        <f t="shared" si="67"/>
        <v>0.21158909145099597</v>
      </c>
      <c r="EL50" s="137">
        <f t="shared" si="68"/>
        <v>0.40000000000000036</v>
      </c>
      <c r="EM50" s="27">
        <f t="shared" si="69"/>
        <v>7.4738966812202837E-2</v>
      </c>
      <c r="EN50" s="27">
        <f t="shared" si="70"/>
        <v>7.841968440050999E-2</v>
      </c>
      <c r="EO50" s="137">
        <f t="shared" si="71"/>
        <v>-0.30000000000000027</v>
      </c>
      <c r="EP50" s="27">
        <f t="shared" si="72"/>
        <v>0.6405930896098283</v>
      </c>
      <c r="EQ50" s="27">
        <f t="shared" si="73"/>
        <v>0.63858394184756506</v>
      </c>
      <c r="ER50" s="137">
        <f t="shared" si="74"/>
        <v>0.20000000000000018</v>
      </c>
      <c r="ES50" s="27">
        <f t="shared" si="75"/>
        <v>5.5485387843929736E-2</v>
      </c>
      <c r="ET50" s="27">
        <f t="shared" si="76"/>
        <v>5.8989431490645373E-2</v>
      </c>
      <c r="EU50" s="137">
        <f t="shared" si="77"/>
        <v>-0.39999999999999969</v>
      </c>
      <c r="EV50" s="27">
        <f t="shared" si="78"/>
        <v>0.18613011036841287</v>
      </c>
      <c r="EW50" s="27">
        <f t="shared" si="79"/>
        <v>0.18026385115241175</v>
      </c>
      <c r="EX50" s="137">
        <f t="shared" si="80"/>
        <v>0.60000000000000053</v>
      </c>
      <c r="EY50" s="27">
        <f t="shared" si="81"/>
        <v>7.7287035597699366E-2</v>
      </c>
      <c r="EZ50" s="27">
        <f t="shared" si="82"/>
        <v>7.9888839530150732E-2</v>
      </c>
      <c r="FA50" s="137">
        <f t="shared" si="83"/>
        <v>-0.30000000000000027</v>
      </c>
      <c r="FB50" s="27">
        <f t="shared" si="84"/>
        <v>0.68109746618995803</v>
      </c>
      <c r="FC50" s="27">
        <f t="shared" si="85"/>
        <v>0.68085787782679219</v>
      </c>
      <c r="FD50" s="137">
        <f t="shared" si="86"/>
        <v>0</v>
      </c>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row>
    <row r="51" spans="2:211" ht="14.25" customHeight="1">
      <c r="B51" s="284"/>
      <c r="C51" s="297"/>
      <c r="D51" s="104" t="s">
        <v>67</v>
      </c>
      <c r="E51" s="218">
        <v>10</v>
      </c>
      <c r="F51" s="219">
        <v>0</v>
      </c>
      <c r="G51" s="180">
        <f t="shared" si="129"/>
        <v>0</v>
      </c>
      <c r="H51" s="220">
        <v>0</v>
      </c>
      <c r="I51" s="180">
        <f t="shared" si="130"/>
        <v>0</v>
      </c>
      <c r="J51" s="220">
        <v>0</v>
      </c>
      <c r="K51" s="180">
        <f t="shared" si="131"/>
        <v>0</v>
      </c>
      <c r="L51" s="218">
        <v>28</v>
      </c>
      <c r="M51" s="219">
        <v>1</v>
      </c>
      <c r="N51" s="180">
        <f t="shared" si="132"/>
        <v>3.5714285714285712E-2</v>
      </c>
      <c r="O51" s="220">
        <v>2</v>
      </c>
      <c r="P51" s="180">
        <f t="shared" si="133"/>
        <v>7.1428571428571425E-2</v>
      </c>
      <c r="Q51" s="220">
        <v>1</v>
      </c>
      <c r="R51" s="180">
        <f t="shared" si="134"/>
        <v>3.5714285714285712E-2</v>
      </c>
      <c r="S51" s="218">
        <v>2080</v>
      </c>
      <c r="T51" s="219">
        <v>77</v>
      </c>
      <c r="U51" s="180">
        <f t="shared" si="135"/>
        <v>3.701923076923077E-2</v>
      </c>
      <c r="V51" s="220">
        <v>277</v>
      </c>
      <c r="W51" s="180">
        <f t="shared" si="136"/>
        <v>0.13317307692307692</v>
      </c>
      <c r="X51" s="220">
        <v>147</v>
      </c>
      <c r="Y51" s="180">
        <f t="shared" si="137"/>
        <v>7.0673076923076922E-2</v>
      </c>
      <c r="Z51" s="218">
        <v>1442</v>
      </c>
      <c r="AA51" s="219">
        <v>43</v>
      </c>
      <c r="AB51" s="180">
        <f t="shared" si="138"/>
        <v>2.9819694868238558E-2</v>
      </c>
      <c r="AC51" s="220">
        <v>140</v>
      </c>
      <c r="AD51" s="180">
        <f t="shared" si="139"/>
        <v>9.7087378640776698E-2</v>
      </c>
      <c r="AE51" s="220">
        <v>135</v>
      </c>
      <c r="AF51" s="180">
        <f t="shared" si="140"/>
        <v>9.361997226074896E-2</v>
      </c>
      <c r="AG51" s="218">
        <v>917</v>
      </c>
      <c r="AH51" s="219">
        <v>19</v>
      </c>
      <c r="AI51" s="180">
        <f t="shared" si="141"/>
        <v>2.0719738276990186E-2</v>
      </c>
      <c r="AJ51" s="220">
        <v>78</v>
      </c>
      <c r="AK51" s="180">
        <f t="shared" si="142"/>
        <v>8.5059978189749183E-2</v>
      </c>
      <c r="AL51" s="220">
        <v>74</v>
      </c>
      <c r="AM51" s="180">
        <f t="shared" si="143"/>
        <v>8.0697928026172303E-2</v>
      </c>
      <c r="AN51" s="218">
        <v>456</v>
      </c>
      <c r="AO51" s="219">
        <v>1</v>
      </c>
      <c r="AP51" s="180">
        <f t="shared" si="144"/>
        <v>2.1929824561403508E-3</v>
      </c>
      <c r="AQ51" s="220">
        <v>22</v>
      </c>
      <c r="AR51" s="180">
        <f t="shared" si="145"/>
        <v>4.8245614035087717E-2</v>
      </c>
      <c r="AS51" s="220">
        <v>25</v>
      </c>
      <c r="AT51" s="180">
        <f t="shared" si="146"/>
        <v>5.4824561403508769E-2</v>
      </c>
      <c r="AU51" s="218">
        <v>163</v>
      </c>
      <c r="AV51" s="219">
        <v>0</v>
      </c>
      <c r="AW51" s="180">
        <f t="shared" si="147"/>
        <v>0</v>
      </c>
      <c r="AX51" s="220">
        <v>4</v>
      </c>
      <c r="AY51" s="180">
        <f t="shared" si="148"/>
        <v>2.4539877300613498E-2</v>
      </c>
      <c r="AZ51" s="220">
        <v>11</v>
      </c>
      <c r="BA51" s="180">
        <f t="shared" si="149"/>
        <v>6.7484662576687116E-2</v>
      </c>
      <c r="BB51" s="218">
        <f t="shared" si="15"/>
        <v>5096</v>
      </c>
      <c r="BC51" s="182">
        <f t="shared" si="16"/>
        <v>141</v>
      </c>
      <c r="BD51" s="180">
        <f t="shared" si="150"/>
        <v>2.7668759811616955E-2</v>
      </c>
      <c r="BE51" s="182">
        <f t="shared" si="17"/>
        <v>523</v>
      </c>
      <c r="BF51" s="180">
        <f t="shared" si="151"/>
        <v>0.10262951334379906</v>
      </c>
      <c r="BG51" s="182">
        <f t="shared" si="18"/>
        <v>393</v>
      </c>
      <c r="BH51" s="180">
        <f t="shared" si="152"/>
        <v>7.7119309262166411E-2</v>
      </c>
      <c r="BJ51" s="284"/>
      <c r="BK51" s="297"/>
      <c r="BL51" s="85" t="s">
        <v>67</v>
      </c>
      <c r="BM51" s="28">
        <v>5297</v>
      </c>
      <c r="BN51" s="28">
        <v>156</v>
      </c>
      <c r="BO51" s="63">
        <v>2.9450632433452899E-2</v>
      </c>
      <c r="BP51" s="28">
        <v>483</v>
      </c>
      <c r="BQ51" s="63">
        <v>9.1183688880498395E-2</v>
      </c>
      <c r="BR51" s="28">
        <v>392</v>
      </c>
      <c r="BS51" s="63">
        <v>7.4004153294317532E-2</v>
      </c>
      <c r="BU51" s="133"/>
      <c r="BV51" s="85" t="s">
        <v>67</v>
      </c>
      <c r="BW51" s="27">
        <f t="shared" si="19"/>
        <v>0.79258241758241754</v>
      </c>
      <c r="BX51" s="27">
        <f t="shared" si="157"/>
        <v>0.80536152539173111</v>
      </c>
      <c r="BY51" s="105">
        <v>45</v>
      </c>
      <c r="BZ51" s="56" t="s">
        <v>41</v>
      </c>
      <c r="CA51" s="27">
        <f t="shared" si="153"/>
        <v>5.8025881057268726E-2</v>
      </c>
      <c r="CB51" s="27">
        <f t="shared" si="20"/>
        <v>5.3685731984307247E-2</v>
      </c>
      <c r="CC51" s="27">
        <f t="shared" si="21"/>
        <v>0.15776431718061673</v>
      </c>
      <c r="CD51" s="27">
        <f t="shared" si="22"/>
        <v>0.15162777892490881</v>
      </c>
      <c r="CE51" s="27">
        <f t="shared" si="23"/>
        <v>8.824339207048458E-2</v>
      </c>
      <c r="CF51" s="27">
        <f t="shared" si="24"/>
        <v>8.1423360176199319E-2</v>
      </c>
      <c r="CG51" s="27">
        <f t="shared" si="154"/>
        <v>0.69596640969162993</v>
      </c>
      <c r="CH51" s="27">
        <f t="shared" si="25"/>
        <v>0.71326312891458465</v>
      </c>
      <c r="CI51" s="27">
        <f t="shared" si="155"/>
        <v>5.4000181208661777E-2</v>
      </c>
      <c r="CJ51" s="27">
        <f t="shared" si="26"/>
        <v>5.0013517166801837E-2</v>
      </c>
      <c r="CK51" s="27">
        <f t="shared" si="27"/>
        <v>0.1513092325813174</v>
      </c>
      <c r="CL51" s="27">
        <f t="shared" si="28"/>
        <v>0.14733711814003786</v>
      </c>
      <c r="CM51" s="27">
        <f t="shared" si="29"/>
        <v>8.634592733532663E-2</v>
      </c>
      <c r="CN51" s="27">
        <f t="shared" si="30"/>
        <v>8.218437415517707E-2</v>
      </c>
      <c r="CO51" s="27">
        <f t="shared" si="31"/>
        <v>0.70834465887469422</v>
      </c>
      <c r="CP51" s="27">
        <f t="shared" si="32"/>
        <v>0.72046499053798319</v>
      </c>
      <c r="CQ51" s="27">
        <f t="shared" si="33"/>
        <v>7.7846790890269149E-2</v>
      </c>
      <c r="CR51" s="27">
        <f t="shared" si="34"/>
        <v>8.1981981981981977E-2</v>
      </c>
      <c r="CS51" s="27">
        <f t="shared" si="35"/>
        <v>0.19958592132505176</v>
      </c>
      <c r="CT51" s="27">
        <f t="shared" si="36"/>
        <v>0.1954954954954955</v>
      </c>
      <c r="CU51" s="27">
        <f t="shared" si="37"/>
        <v>9.5238095238095233E-2</v>
      </c>
      <c r="CV51" s="27">
        <f t="shared" si="38"/>
        <v>9.0540540540540546E-2</v>
      </c>
      <c r="CW51" s="27">
        <f t="shared" si="39"/>
        <v>0.62732919254658381</v>
      </c>
      <c r="CX51" s="27">
        <f t="shared" si="40"/>
        <v>0.63198198198198197</v>
      </c>
      <c r="CY51" s="27">
        <f t="shared" si="41"/>
        <v>6.9174757281553395E-2</v>
      </c>
      <c r="CZ51" s="27">
        <f t="shared" si="42"/>
        <v>5.5128205128205127E-2</v>
      </c>
      <c r="DA51" s="27">
        <f t="shared" si="43"/>
        <v>0.16262135922330098</v>
      </c>
      <c r="DB51" s="27">
        <f t="shared" si="44"/>
        <v>0.16538461538461538</v>
      </c>
      <c r="DC51" s="27">
        <f t="shared" si="45"/>
        <v>0.1104368932038835</v>
      </c>
      <c r="DD51" s="27">
        <f t="shared" si="46"/>
        <v>8.5897435897435898E-2</v>
      </c>
      <c r="DE51" s="27">
        <f t="shared" si="47"/>
        <v>0.65776699029126218</v>
      </c>
      <c r="DF51" s="27">
        <f t="shared" si="48"/>
        <v>0.69358974358974357</v>
      </c>
      <c r="DH51" s="106"/>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row>
    <row r="52" spans="2:211" ht="14.25" customHeight="1">
      <c r="B52" s="282">
        <v>10</v>
      </c>
      <c r="C52" s="295" t="s">
        <v>52</v>
      </c>
      <c r="D52" s="102" t="s">
        <v>138</v>
      </c>
      <c r="E52" s="201">
        <v>18</v>
      </c>
      <c r="F52" s="202">
        <v>0</v>
      </c>
      <c r="G52" s="174">
        <f t="shared" si="129"/>
        <v>0</v>
      </c>
      <c r="H52" s="203">
        <v>2</v>
      </c>
      <c r="I52" s="174">
        <f t="shared" si="130"/>
        <v>0.1111111111111111</v>
      </c>
      <c r="J52" s="203">
        <v>0</v>
      </c>
      <c r="K52" s="174">
        <f t="shared" si="131"/>
        <v>0</v>
      </c>
      <c r="L52" s="201">
        <v>55</v>
      </c>
      <c r="M52" s="202">
        <v>1</v>
      </c>
      <c r="N52" s="174">
        <f t="shared" si="132"/>
        <v>1.8181818181818181E-2</v>
      </c>
      <c r="O52" s="203">
        <v>5</v>
      </c>
      <c r="P52" s="174">
        <f t="shared" si="133"/>
        <v>9.0909090909090912E-2</v>
      </c>
      <c r="Q52" s="203">
        <v>2</v>
      </c>
      <c r="R52" s="174">
        <f t="shared" si="134"/>
        <v>3.6363636363636362E-2</v>
      </c>
      <c r="S52" s="201">
        <v>3733</v>
      </c>
      <c r="T52" s="202">
        <v>202</v>
      </c>
      <c r="U52" s="174">
        <f t="shared" si="135"/>
        <v>5.4111974283418164E-2</v>
      </c>
      <c r="V52" s="203">
        <v>660</v>
      </c>
      <c r="W52" s="174">
        <f t="shared" si="136"/>
        <v>0.17680150013394053</v>
      </c>
      <c r="X52" s="203">
        <v>332</v>
      </c>
      <c r="Y52" s="174">
        <f t="shared" si="137"/>
        <v>8.8936512188588265E-2</v>
      </c>
      <c r="Z52" s="201">
        <v>3067</v>
      </c>
      <c r="AA52" s="202">
        <v>167</v>
      </c>
      <c r="AB52" s="174">
        <f t="shared" si="138"/>
        <v>5.4450603195304856E-2</v>
      </c>
      <c r="AC52" s="203">
        <v>523</v>
      </c>
      <c r="AD52" s="174">
        <f t="shared" si="139"/>
        <v>0.17052494294098466</v>
      </c>
      <c r="AE52" s="203">
        <v>313</v>
      </c>
      <c r="AF52" s="174">
        <f t="shared" si="140"/>
        <v>0.10205412455167917</v>
      </c>
      <c r="AG52" s="201">
        <v>1949</v>
      </c>
      <c r="AH52" s="202">
        <v>75</v>
      </c>
      <c r="AI52" s="174">
        <f t="shared" si="141"/>
        <v>3.8481272447408926E-2</v>
      </c>
      <c r="AJ52" s="203">
        <v>255</v>
      </c>
      <c r="AK52" s="174">
        <f t="shared" si="142"/>
        <v>0.13083632632119035</v>
      </c>
      <c r="AL52" s="203">
        <v>181</v>
      </c>
      <c r="AM52" s="174">
        <f t="shared" si="143"/>
        <v>9.2868137506413539E-2</v>
      </c>
      <c r="AN52" s="201">
        <v>876</v>
      </c>
      <c r="AO52" s="202">
        <v>16</v>
      </c>
      <c r="AP52" s="174">
        <f t="shared" si="144"/>
        <v>1.8264840182648401E-2</v>
      </c>
      <c r="AQ52" s="203">
        <v>75</v>
      </c>
      <c r="AR52" s="174">
        <f t="shared" si="145"/>
        <v>8.5616438356164379E-2</v>
      </c>
      <c r="AS52" s="203">
        <v>54</v>
      </c>
      <c r="AT52" s="174">
        <f t="shared" si="146"/>
        <v>6.1643835616438353E-2</v>
      </c>
      <c r="AU52" s="201">
        <v>244</v>
      </c>
      <c r="AV52" s="202">
        <v>3</v>
      </c>
      <c r="AW52" s="174">
        <f t="shared" si="147"/>
        <v>1.2295081967213115E-2</v>
      </c>
      <c r="AX52" s="203">
        <v>9</v>
      </c>
      <c r="AY52" s="174">
        <f t="shared" si="148"/>
        <v>3.6885245901639344E-2</v>
      </c>
      <c r="AZ52" s="203">
        <v>6</v>
      </c>
      <c r="BA52" s="174">
        <f t="shared" si="149"/>
        <v>2.4590163934426229E-2</v>
      </c>
      <c r="BB52" s="201">
        <f t="shared" si="15"/>
        <v>9942</v>
      </c>
      <c r="BC52" s="176">
        <f t="shared" si="16"/>
        <v>464</v>
      </c>
      <c r="BD52" s="174">
        <f t="shared" si="150"/>
        <v>4.6670690002011669E-2</v>
      </c>
      <c r="BE52" s="176">
        <f t="shared" si="17"/>
        <v>1529</v>
      </c>
      <c r="BF52" s="174">
        <f t="shared" si="151"/>
        <v>0.15379199356266346</v>
      </c>
      <c r="BG52" s="176">
        <f t="shared" si="18"/>
        <v>888</v>
      </c>
      <c r="BH52" s="174">
        <f t="shared" si="152"/>
        <v>8.9318044659022336E-2</v>
      </c>
      <c r="BJ52" s="282">
        <v>10</v>
      </c>
      <c r="BK52" s="295" t="s">
        <v>52</v>
      </c>
      <c r="BL52" s="4" t="s">
        <v>138</v>
      </c>
      <c r="BM52" s="28">
        <v>9903</v>
      </c>
      <c r="BN52" s="28">
        <v>455</v>
      </c>
      <c r="BO52" s="63">
        <v>4.5945673028375239E-2</v>
      </c>
      <c r="BP52" s="28">
        <v>1433</v>
      </c>
      <c r="BQ52" s="63">
        <v>0.14470362516409169</v>
      </c>
      <c r="BR52" s="28">
        <v>906</v>
      </c>
      <c r="BS52" s="63">
        <v>9.1487428052105427E-2</v>
      </c>
      <c r="BU52" s="131" t="s">
        <v>52</v>
      </c>
      <c r="BV52" s="4" t="s">
        <v>138</v>
      </c>
      <c r="BW52" s="27">
        <f t="shared" si="19"/>
        <v>0.71021927177630251</v>
      </c>
      <c r="BX52" s="27">
        <f t="shared" si="157"/>
        <v>0.71786327375542769</v>
      </c>
      <c r="BY52" s="105">
        <v>46</v>
      </c>
      <c r="BZ52" s="56" t="s">
        <v>21</v>
      </c>
      <c r="CA52" s="27">
        <f t="shared" si="153"/>
        <v>6.9313202766193321E-2</v>
      </c>
      <c r="CB52" s="27">
        <f t="shared" si="20"/>
        <v>7.1224165341812404E-2</v>
      </c>
      <c r="CC52" s="27">
        <f t="shared" si="21"/>
        <v>0.21802248851818615</v>
      </c>
      <c r="CD52" s="27">
        <f t="shared" si="22"/>
        <v>0.21452040275569687</v>
      </c>
      <c r="CE52" s="27">
        <f t="shared" si="23"/>
        <v>7.1160850973974552E-2</v>
      </c>
      <c r="CF52" s="27">
        <f t="shared" si="24"/>
        <v>6.9369369369369369E-2</v>
      </c>
      <c r="CG52" s="27">
        <f t="shared" si="154"/>
        <v>0.64150345774164597</v>
      </c>
      <c r="CH52" s="27">
        <f t="shared" si="25"/>
        <v>0.64488606253312131</v>
      </c>
      <c r="CI52" s="27">
        <f t="shared" si="155"/>
        <v>6.448626966985499E-2</v>
      </c>
      <c r="CJ52" s="27">
        <f t="shared" si="26"/>
        <v>6.7522623559440012E-2</v>
      </c>
      <c r="CK52" s="27">
        <f t="shared" si="27"/>
        <v>0.21212588707189139</v>
      </c>
      <c r="CL52" s="27">
        <f t="shared" si="28"/>
        <v>0.21672209761002398</v>
      </c>
      <c r="CM52" s="27">
        <f t="shared" si="29"/>
        <v>7.1351434742363468E-2</v>
      </c>
      <c r="CN52" s="27">
        <f t="shared" si="30"/>
        <v>6.8296078583030398E-2</v>
      </c>
      <c r="CO52" s="27">
        <f t="shared" si="31"/>
        <v>0.65203640851589018</v>
      </c>
      <c r="CP52" s="27">
        <f t="shared" si="32"/>
        <v>0.64745920024750558</v>
      </c>
      <c r="CQ52" s="27">
        <f t="shared" si="33"/>
        <v>8.9289954880075989E-2</v>
      </c>
      <c r="CR52" s="27">
        <f t="shared" si="34"/>
        <v>9.1759352881698689E-2</v>
      </c>
      <c r="CS52" s="27">
        <f t="shared" si="35"/>
        <v>0.25385894086915223</v>
      </c>
      <c r="CT52" s="27">
        <f t="shared" si="36"/>
        <v>0.23736097067745196</v>
      </c>
      <c r="CU52" s="27">
        <f t="shared" si="37"/>
        <v>7.3141771550700549E-2</v>
      </c>
      <c r="CV52" s="27">
        <f t="shared" si="38"/>
        <v>7.9878665318503544E-2</v>
      </c>
      <c r="CW52" s="27">
        <f t="shared" si="39"/>
        <v>0.58370933270007119</v>
      </c>
      <c r="CX52" s="27">
        <f t="shared" si="40"/>
        <v>0.59100101112234582</v>
      </c>
      <c r="CY52" s="27">
        <f t="shared" si="41"/>
        <v>6.7761806981519512E-2</v>
      </c>
      <c r="CZ52" s="27">
        <f t="shared" si="42"/>
        <v>7.9083518107908354E-2</v>
      </c>
      <c r="DA52" s="27">
        <f t="shared" si="43"/>
        <v>0.20807665982203971</v>
      </c>
      <c r="DB52" s="27">
        <f t="shared" si="44"/>
        <v>0.21877309682187732</v>
      </c>
      <c r="DC52" s="27">
        <f t="shared" si="45"/>
        <v>7.4606433949349765E-2</v>
      </c>
      <c r="DD52" s="27">
        <f t="shared" si="46"/>
        <v>7.7605321507760533E-2</v>
      </c>
      <c r="DE52" s="27">
        <f t="shared" si="47"/>
        <v>0.64955509924709098</v>
      </c>
      <c r="DF52" s="27">
        <f t="shared" si="48"/>
        <v>0.62453806356245378</v>
      </c>
      <c r="DH52" s="106"/>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row>
    <row r="53" spans="2:211" ht="14.25" customHeight="1">
      <c r="B53" s="283"/>
      <c r="C53" s="296"/>
      <c r="D53" s="132" t="s">
        <v>274</v>
      </c>
      <c r="E53" s="204">
        <v>1</v>
      </c>
      <c r="F53" s="205">
        <v>0</v>
      </c>
      <c r="G53" s="207">
        <f t="shared" si="129"/>
        <v>0</v>
      </c>
      <c r="H53" s="206">
        <v>0</v>
      </c>
      <c r="I53" s="207">
        <f>IFERROR(H53/E53,"-")</f>
        <v>0</v>
      </c>
      <c r="J53" s="206">
        <v>1</v>
      </c>
      <c r="K53" s="207">
        <f>IFERROR(J53/E53,"-")</f>
        <v>1</v>
      </c>
      <c r="L53" s="204">
        <v>2</v>
      </c>
      <c r="M53" s="205">
        <v>0</v>
      </c>
      <c r="N53" s="207">
        <f>IFERROR(M53/L53,"-")</f>
        <v>0</v>
      </c>
      <c r="O53" s="206">
        <v>0</v>
      </c>
      <c r="P53" s="207">
        <f>IFERROR(O53/L53,"-")</f>
        <v>0</v>
      </c>
      <c r="Q53" s="206">
        <v>0</v>
      </c>
      <c r="R53" s="207">
        <f>IFERROR(Q53/L53,"-")</f>
        <v>0</v>
      </c>
      <c r="S53" s="204">
        <v>928</v>
      </c>
      <c r="T53" s="205">
        <v>68</v>
      </c>
      <c r="U53" s="207">
        <f>IFERROR(T53/S53,"-")</f>
        <v>7.3275862068965511E-2</v>
      </c>
      <c r="V53" s="206">
        <v>186</v>
      </c>
      <c r="W53" s="207">
        <f>IFERROR(V53/S53,"-")</f>
        <v>0.20043103448275862</v>
      </c>
      <c r="X53" s="206">
        <v>79</v>
      </c>
      <c r="Y53" s="207">
        <f>IFERROR(X53/S53,"-")</f>
        <v>8.5129310344827583E-2</v>
      </c>
      <c r="Z53" s="204">
        <v>543</v>
      </c>
      <c r="AA53" s="205">
        <v>25</v>
      </c>
      <c r="AB53" s="207">
        <f>IFERROR(AA53/Z53,"-")</f>
        <v>4.6040515653775323E-2</v>
      </c>
      <c r="AC53" s="206">
        <v>108</v>
      </c>
      <c r="AD53" s="207">
        <f>IFERROR(AC53/Z53,"-")</f>
        <v>0.19889502762430938</v>
      </c>
      <c r="AE53" s="206">
        <v>48</v>
      </c>
      <c r="AF53" s="207">
        <f>IFERROR(AE53/Z53,"-")</f>
        <v>8.8397790055248615E-2</v>
      </c>
      <c r="AG53" s="204">
        <v>365</v>
      </c>
      <c r="AH53" s="205">
        <v>20</v>
      </c>
      <c r="AI53" s="207">
        <f>IFERROR(AH53/AG53,"-")</f>
        <v>5.4794520547945202E-2</v>
      </c>
      <c r="AJ53" s="206">
        <v>53</v>
      </c>
      <c r="AK53" s="207">
        <f>IFERROR(AJ53/AG53,"-")</f>
        <v>0.14520547945205478</v>
      </c>
      <c r="AL53" s="206">
        <v>33</v>
      </c>
      <c r="AM53" s="207">
        <f>IFERROR(AL53/AG53,"-")</f>
        <v>9.0410958904109592E-2</v>
      </c>
      <c r="AN53" s="204">
        <v>131</v>
      </c>
      <c r="AO53" s="205">
        <v>6</v>
      </c>
      <c r="AP53" s="207">
        <f>IFERROR(AO53/AN53,"-")</f>
        <v>4.5801526717557252E-2</v>
      </c>
      <c r="AQ53" s="206">
        <v>15</v>
      </c>
      <c r="AR53" s="207">
        <f>IFERROR(AQ53/AN53,"-")</f>
        <v>0.11450381679389313</v>
      </c>
      <c r="AS53" s="206">
        <v>10</v>
      </c>
      <c r="AT53" s="207">
        <f>IFERROR(AS53/AN53,"-")</f>
        <v>7.6335877862595422E-2</v>
      </c>
      <c r="AU53" s="204">
        <v>43</v>
      </c>
      <c r="AV53" s="205">
        <v>0</v>
      </c>
      <c r="AW53" s="207">
        <f>IFERROR(AV53/AU53,"-")</f>
        <v>0</v>
      </c>
      <c r="AX53" s="206">
        <v>2</v>
      </c>
      <c r="AY53" s="207">
        <f>IFERROR(AX53/AU53,"-")</f>
        <v>4.6511627906976744E-2</v>
      </c>
      <c r="AZ53" s="206">
        <v>3</v>
      </c>
      <c r="BA53" s="207">
        <f>IFERROR(AZ53/AU53,"-")</f>
        <v>6.9767441860465115E-2</v>
      </c>
      <c r="BB53" s="204">
        <f t="shared" si="15"/>
        <v>2013</v>
      </c>
      <c r="BC53" s="208">
        <f t="shared" si="16"/>
        <v>119</v>
      </c>
      <c r="BD53" s="207">
        <f>IFERROR(BC53/BB53,"-")</f>
        <v>5.9115747640337807E-2</v>
      </c>
      <c r="BE53" s="208">
        <f t="shared" si="17"/>
        <v>364</v>
      </c>
      <c r="BF53" s="207">
        <f>IFERROR(BE53/BB53,"-")</f>
        <v>0.18082463984103328</v>
      </c>
      <c r="BG53" s="208">
        <f t="shared" si="18"/>
        <v>174</v>
      </c>
      <c r="BH53" s="207">
        <f>IFERROR(BG53/BB53,"-")</f>
        <v>8.6438152011922509E-2</v>
      </c>
      <c r="BJ53" s="283"/>
      <c r="BK53" s="296"/>
      <c r="BL53" s="4" t="s">
        <v>273</v>
      </c>
      <c r="BM53" s="28">
        <v>1880</v>
      </c>
      <c r="BN53" s="28">
        <v>101</v>
      </c>
      <c r="BO53" s="63">
        <v>5.372340425531915E-2</v>
      </c>
      <c r="BP53" s="28">
        <v>304</v>
      </c>
      <c r="BQ53" s="63">
        <v>0.16170212765957448</v>
      </c>
      <c r="BR53" s="28">
        <v>160</v>
      </c>
      <c r="BS53" s="63">
        <v>8.5106382978723402E-2</v>
      </c>
      <c r="BU53" s="132"/>
      <c r="BV53" s="4" t="s">
        <v>270</v>
      </c>
      <c r="BW53" s="27">
        <f t="shared" si="19"/>
        <v>0.67362146050670646</v>
      </c>
      <c r="BX53" s="27">
        <f t="shared" si="157"/>
        <v>0.69946808510638303</v>
      </c>
      <c r="BY53" s="105">
        <v>47</v>
      </c>
      <c r="BZ53" s="56" t="s">
        <v>13</v>
      </c>
      <c r="CA53" s="27">
        <f t="shared" si="153"/>
        <v>6.9949507828836646E-2</v>
      </c>
      <c r="CB53" s="27">
        <f t="shared" si="20"/>
        <v>7.3482181855553552E-2</v>
      </c>
      <c r="CC53" s="27">
        <f t="shared" si="21"/>
        <v>0.21094507063803744</v>
      </c>
      <c r="CD53" s="27">
        <f t="shared" si="22"/>
        <v>0.20500501014876288</v>
      </c>
      <c r="CE53" s="27">
        <f t="shared" si="23"/>
        <v>6.5716325802009493E-2</v>
      </c>
      <c r="CF53" s="27">
        <f t="shared" si="24"/>
        <v>6.7598468692993505E-2</v>
      </c>
      <c r="CG53" s="27">
        <f t="shared" si="154"/>
        <v>0.65338909573111648</v>
      </c>
      <c r="CH53" s="27">
        <f t="shared" si="25"/>
        <v>0.65391433930269005</v>
      </c>
      <c r="CI53" s="27">
        <f t="shared" si="155"/>
        <v>6.6815767402851556E-2</v>
      </c>
      <c r="CJ53" s="27">
        <f t="shared" si="26"/>
        <v>7.3046612715128814E-2</v>
      </c>
      <c r="CK53" s="27">
        <f t="shared" si="27"/>
        <v>0.20904389152921443</v>
      </c>
      <c r="CL53" s="27">
        <f t="shared" si="28"/>
        <v>0.20535745838781497</v>
      </c>
      <c r="CM53" s="27">
        <f t="shared" si="29"/>
        <v>6.4264746994688288E-2</v>
      </c>
      <c r="CN53" s="27">
        <f t="shared" si="30"/>
        <v>6.4989221472240871E-2</v>
      </c>
      <c r="CO53" s="27">
        <f t="shared" si="31"/>
        <v>0.6598755940732457</v>
      </c>
      <c r="CP53" s="27">
        <f t="shared" si="32"/>
        <v>0.65660670742481531</v>
      </c>
      <c r="CQ53" s="27">
        <f t="shared" si="33"/>
        <v>8.5349279695569449E-2</v>
      </c>
      <c r="CR53" s="27">
        <f t="shared" si="34"/>
        <v>8.7306145893164849E-2</v>
      </c>
      <c r="CS53" s="27">
        <f t="shared" si="35"/>
        <v>0.23240010872519706</v>
      </c>
      <c r="CT53" s="27">
        <f t="shared" si="36"/>
        <v>0.23520964962665136</v>
      </c>
      <c r="CU53" s="27">
        <f t="shared" si="37"/>
        <v>7.4476759989127478E-2</v>
      </c>
      <c r="CV53" s="27">
        <f t="shared" si="38"/>
        <v>8.3859850660539914E-2</v>
      </c>
      <c r="CW53" s="27">
        <f t="shared" si="39"/>
        <v>0.607773851590106</v>
      </c>
      <c r="CX53" s="27">
        <f t="shared" si="40"/>
        <v>0.59362435381964385</v>
      </c>
      <c r="CY53" s="27">
        <f t="shared" si="41"/>
        <v>7.3286918285086114E-2</v>
      </c>
      <c r="CZ53" s="27">
        <f t="shared" si="42"/>
        <v>6.9096431283219434E-2</v>
      </c>
      <c r="DA53" s="27">
        <f t="shared" si="43"/>
        <v>0.20300476364968853</v>
      </c>
      <c r="DB53" s="27">
        <f t="shared" si="44"/>
        <v>0.19438116932422173</v>
      </c>
      <c r="DC53" s="27">
        <f t="shared" si="45"/>
        <v>6.7057530230853798E-2</v>
      </c>
      <c r="DD53" s="27">
        <f t="shared" si="46"/>
        <v>7.365223993925589E-2</v>
      </c>
      <c r="DE53" s="27">
        <f t="shared" si="47"/>
        <v>0.65665078783437159</v>
      </c>
      <c r="DF53" s="27">
        <f t="shared" si="48"/>
        <v>0.66287015945330297</v>
      </c>
      <c r="DH53" s="106"/>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row>
    <row r="54" spans="2:211" ht="14.25" customHeight="1">
      <c r="B54" s="283"/>
      <c r="C54" s="296"/>
      <c r="D54" s="124" t="s">
        <v>156</v>
      </c>
      <c r="E54" s="209">
        <v>0</v>
      </c>
      <c r="F54" s="210">
        <v>0</v>
      </c>
      <c r="G54" s="199" t="str">
        <f t="shared" si="129"/>
        <v>-</v>
      </c>
      <c r="H54" s="211">
        <v>0</v>
      </c>
      <c r="I54" s="199" t="str">
        <f t="shared" si="130"/>
        <v>-</v>
      </c>
      <c r="J54" s="211">
        <v>0</v>
      </c>
      <c r="K54" s="199" t="str">
        <f t="shared" si="131"/>
        <v>-</v>
      </c>
      <c r="L54" s="209">
        <v>2</v>
      </c>
      <c r="M54" s="210">
        <v>0</v>
      </c>
      <c r="N54" s="199">
        <f t="shared" si="132"/>
        <v>0</v>
      </c>
      <c r="O54" s="211">
        <v>0</v>
      </c>
      <c r="P54" s="199">
        <f t="shared" si="133"/>
        <v>0</v>
      </c>
      <c r="Q54" s="211">
        <v>0</v>
      </c>
      <c r="R54" s="199">
        <f t="shared" si="134"/>
        <v>0</v>
      </c>
      <c r="S54" s="209">
        <v>443</v>
      </c>
      <c r="T54" s="210">
        <v>23</v>
      </c>
      <c r="U54" s="199">
        <f t="shared" si="135"/>
        <v>5.1918735891647853E-2</v>
      </c>
      <c r="V54" s="211">
        <v>75</v>
      </c>
      <c r="W54" s="199">
        <f t="shared" si="136"/>
        <v>0.16930022573363432</v>
      </c>
      <c r="X54" s="211">
        <v>42</v>
      </c>
      <c r="Y54" s="199">
        <f t="shared" si="137"/>
        <v>9.480812641083522E-2</v>
      </c>
      <c r="Z54" s="209">
        <v>193</v>
      </c>
      <c r="AA54" s="210">
        <v>6</v>
      </c>
      <c r="AB54" s="199">
        <f t="shared" si="138"/>
        <v>3.1088082901554404E-2</v>
      </c>
      <c r="AC54" s="211">
        <v>33</v>
      </c>
      <c r="AD54" s="199">
        <f t="shared" si="139"/>
        <v>0.17098445595854922</v>
      </c>
      <c r="AE54" s="211">
        <v>24</v>
      </c>
      <c r="AF54" s="199">
        <f t="shared" si="140"/>
        <v>0.12435233160621761</v>
      </c>
      <c r="AG54" s="209">
        <v>77</v>
      </c>
      <c r="AH54" s="210">
        <v>4</v>
      </c>
      <c r="AI54" s="199">
        <f t="shared" si="141"/>
        <v>5.1948051948051951E-2</v>
      </c>
      <c r="AJ54" s="211">
        <v>4</v>
      </c>
      <c r="AK54" s="199">
        <f t="shared" si="142"/>
        <v>5.1948051948051951E-2</v>
      </c>
      <c r="AL54" s="211">
        <v>12</v>
      </c>
      <c r="AM54" s="199">
        <f t="shared" si="143"/>
        <v>0.15584415584415584</v>
      </c>
      <c r="AN54" s="209">
        <v>41</v>
      </c>
      <c r="AO54" s="210">
        <v>0</v>
      </c>
      <c r="AP54" s="199">
        <f t="shared" si="144"/>
        <v>0</v>
      </c>
      <c r="AQ54" s="211">
        <v>5</v>
      </c>
      <c r="AR54" s="199">
        <f t="shared" si="145"/>
        <v>0.12195121951219512</v>
      </c>
      <c r="AS54" s="211">
        <v>3</v>
      </c>
      <c r="AT54" s="199">
        <f t="shared" si="146"/>
        <v>7.3170731707317069E-2</v>
      </c>
      <c r="AU54" s="209">
        <v>10</v>
      </c>
      <c r="AV54" s="210">
        <v>0</v>
      </c>
      <c r="AW54" s="199">
        <f t="shared" si="147"/>
        <v>0</v>
      </c>
      <c r="AX54" s="211">
        <v>0</v>
      </c>
      <c r="AY54" s="199">
        <f t="shared" si="148"/>
        <v>0</v>
      </c>
      <c r="AZ54" s="211">
        <v>0</v>
      </c>
      <c r="BA54" s="199">
        <f t="shared" si="149"/>
        <v>0</v>
      </c>
      <c r="BB54" s="209">
        <f t="shared" si="15"/>
        <v>766</v>
      </c>
      <c r="BC54" s="212">
        <f t="shared" si="16"/>
        <v>33</v>
      </c>
      <c r="BD54" s="199">
        <f t="shared" si="150"/>
        <v>4.3080939947780679E-2</v>
      </c>
      <c r="BE54" s="212">
        <f t="shared" si="17"/>
        <v>117</v>
      </c>
      <c r="BF54" s="199">
        <f t="shared" si="151"/>
        <v>0.15274151436031333</v>
      </c>
      <c r="BG54" s="212">
        <f t="shared" si="18"/>
        <v>81</v>
      </c>
      <c r="BH54" s="199">
        <f t="shared" si="152"/>
        <v>0.10574412532637076</v>
      </c>
      <c r="BJ54" s="283"/>
      <c r="BK54" s="296"/>
      <c r="BL54" s="4" t="s">
        <v>156</v>
      </c>
      <c r="BM54" s="28">
        <v>670</v>
      </c>
      <c r="BN54" s="28">
        <v>27</v>
      </c>
      <c r="BO54" s="63">
        <v>4.0298507462686567E-2</v>
      </c>
      <c r="BP54" s="28">
        <v>119</v>
      </c>
      <c r="BQ54" s="63">
        <v>0.17761194029850746</v>
      </c>
      <c r="BR54" s="28">
        <v>79</v>
      </c>
      <c r="BS54" s="63">
        <v>0.11791044776119403</v>
      </c>
      <c r="BU54" s="132"/>
      <c r="BV54" s="4" t="s">
        <v>156</v>
      </c>
      <c r="BW54" s="27">
        <f t="shared" si="19"/>
        <v>0.69843342036553524</v>
      </c>
      <c r="BX54" s="27">
        <f t="shared" si="157"/>
        <v>0.66417910447761197</v>
      </c>
      <c r="BY54" s="105">
        <v>48</v>
      </c>
      <c r="BZ54" s="56" t="s">
        <v>22</v>
      </c>
      <c r="CA54" s="27">
        <f t="shared" si="153"/>
        <v>8.6550259556394532E-2</v>
      </c>
      <c r="CB54" s="27">
        <f t="shared" si="20"/>
        <v>9.2555618938961776E-2</v>
      </c>
      <c r="CC54" s="27">
        <f t="shared" si="21"/>
        <v>0.22671071260028317</v>
      </c>
      <c r="CD54" s="27">
        <f t="shared" si="22"/>
        <v>0.21905305191100971</v>
      </c>
      <c r="CE54" s="27">
        <f t="shared" si="23"/>
        <v>8.5936762623879184E-2</v>
      </c>
      <c r="CF54" s="27">
        <f t="shared" si="24"/>
        <v>8.442669709070165E-2</v>
      </c>
      <c r="CG54" s="27">
        <f t="shared" si="154"/>
        <v>0.60080226521944313</v>
      </c>
      <c r="CH54" s="27">
        <f t="shared" si="25"/>
        <v>0.60396463205932682</v>
      </c>
      <c r="CI54" s="27">
        <f t="shared" si="155"/>
        <v>7.9204204204204209E-2</v>
      </c>
      <c r="CJ54" s="27">
        <f t="shared" si="26"/>
        <v>8.5295457997873317E-2</v>
      </c>
      <c r="CK54" s="27">
        <f t="shared" si="27"/>
        <v>0.21779279279279279</v>
      </c>
      <c r="CL54" s="27">
        <f t="shared" si="28"/>
        <v>0.20826370955491416</v>
      </c>
      <c r="CM54" s="27">
        <f t="shared" si="29"/>
        <v>8.3783783783783788E-2</v>
      </c>
      <c r="CN54" s="27">
        <f t="shared" si="30"/>
        <v>8.1269937718365493E-2</v>
      </c>
      <c r="CO54" s="27">
        <f t="shared" si="31"/>
        <v>0.61921921921921919</v>
      </c>
      <c r="CP54" s="27">
        <f t="shared" si="32"/>
        <v>0.62517089472884702</v>
      </c>
      <c r="CQ54" s="27">
        <f t="shared" si="33"/>
        <v>0.10258591357604628</v>
      </c>
      <c r="CR54" s="27">
        <f t="shared" si="34"/>
        <v>0.1155848663658452</v>
      </c>
      <c r="CS54" s="27">
        <f t="shared" si="35"/>
        <v>0.2522966995576727</v>
      </c>
      <c r="CT54" s="27">
        <f t="shared" si="36"/>
        <v>0.2530371398819854</v>
      </c>
      <c r="CU54" s="27">
        <f t="shared" si="37"/>
        <v>9.3058863559033686E-2</v>
      </c>
      <c r="CV54" s="27">
        <f t="shared" si="38"/>
        <v>9.510586601874349E-2</v>
      </c>
      <c r="CW54" s="27">
        <f t="shared" si="39"/>
        <v>0.55205852330724736</v>
      </c>
      <c r="CX54" s="27">
        <f t="shared" si="40"/>
        <v>0.53627212773342592</v>
      </c>
      <c r="CY54" s="27">
        <f t="shared" si="41"/>
        <v>9.9654377880184331E-2</v>
      </c>
      <c r="CZ54" s="27">
        <f t="shared" si="42"/>
        <v>9.6774193548387094E-2</v>
      </c>
      <c r="DA54" s="27">
        <f t="shared" si="43"/>
        <v>0.23790322580645162</v>
      </c>
      <c r="DB54" s="27">
        <f t="shared" si="44"/>
        <v>0.24937965260545905</v>
      </c>
      <c r="DC54" s="27">
        <f t="shared" si="45"/>
        <v>8.9861751152073732E-2</v>
      </c>
      <c r="DD54" s="27">
        <f t="shared" si="46"/>
        <v>9.553349875930521E-2</v>
      </c>
      <c r="DE54" s="27">
        <f t="shared" si="47"/>
        <v>0.57258064516129037</v>
      </c>
      <c r="DF54" s="27">
        <f t="shared" si="48"/>
        <v>0.55831265508684869</v>
      </c>
      <c r="DH54" s="106"/>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row>
    <row r="55" spans="2:211" ht="14.25" customHeight="1">
      <c r="B55" s="283"/>
      <c r="C55" s="296"/>
      <c r="D55" s="103" t="s">
        <v>200</v>
      </c>
      <c r="E55" s="213">
        <v>0</v>
      </c>
      <c r="F55" s="214">
        <v>0</v>
      </c>
      <c r="G55" s="215" t="str">
        <f>IFERROR(F55/E55,"-")</f>
        <v>-</v>
      </c>
      <c r="H55" s="216">
        <v>0</v>
      </c>
      <c r="I55" s="215" t="str">
        <f>IFERROR(H55/E55,"-")</f>
        <v>-</v>
      </c>
      <c r="J55" s="216">
        <v>0</v>
      </c>
      <c r="K55" s="215" t="str">
        <f>IFERROR(J55/E55,"-")</f>
        <v>-</v>
      </c>
      <c r="L55" s="213">
        <v>0</v>
      </c>
      <c r="M55" s="214">
        <v>0</v>
      </c>
      <c r="N55" s="215" t="str">
        <f>IFERROR(M55/L55,"-")</f>
        <v>-</v>
      </c>
      <c r="O55" s="216">
        <v>0</v>
      </c>
      <c r="P55" s="215" t="str">
        <f>IFERROR(O55/L55,"-")</f>
        <v>-</v>
      </c>
      <c r="Q55" s="216">
        <v>0</v>
      </c>
      <c r="R55" s="215" t="str">
        <f>IFERROR(Q55/L55,"-")</f>
        <v>-</v>
      </c>
      <c r="S55" s="213">
        <v>33</v>
      </c>
      <c r="T55" s="214">
        <v>2</v>
      </c>
      <c r="U55" s="215">
        <f>IFERROR(T55/S55,"-")</f>
        <v>6.0606060606060608E-2</v>
      </c>
      <c r="V55" s="216">
        <v>0</v>
      </c>
      <c r="W55" s="215">
        <f>IFERROR(V55/S55,"-")</f>
        <v>0</v>
      </c>
      <c r="X55" s="216">
        <v>1</v>
      </c>
      <c r="Y55" s="215">
        <f>IFERROR(X55/S55,"-")</f>
        <v>3.0303030303030304E-2</v>
      </c>
      <c r="Z55" s="213">
        <v>55</v>
      </c>
      <c r="AA55" s="214">
        <v>0</v>
      </c>
      <c r="AB55" s="215">
        <f>IFERROR(AA55/Z55,"-")</f>
        <v>0</v>
      </c>
      <c r="AC55" s="216">
        <v>2</v>
      </c>
      <c r="AD55" s="215">
        <f>IFERROR(AC55/Z55,"-")</f>
        <v>3.6363636363636362E-2</v>
      </c>
      <c r="AE55" s="216">
        <v>1</v>
      </c>
      <c r="AF55" s="215">
        <f>IFERROR(AE55/Z55,"-")</f>
        <v>1.8181818181818181E-2</v>
      </c>
      <c r="AG55" s="213">
        <v>67</v>
      </c>
      <c r="AH55" s="214">
        <v>0</v>
      </c>
      <c r="AI55" s="215">
        <f>IFERROR(AH55/AG55,"-")</f>
        <v>0</v>
      </c>
      <c r="AJ55" s="216">
        <v>1</v>
      </c>
      <c r="AK55" s="215">
        <f>IFERROR(AJ55/AG55,"-")</f>
        <v>1.4925373134328358E-2</v>
      </c>
      <c r="AL55" s="216">
        <v>2</v>
      </c>
      <c r="AM55" s="215">
        <f>IFERROR(AL55/AG55,"-")</f>
        <v>2.9850746268656716E-2</v>
      </c>
      <c r="AN55" s="213">
        <v>64</v>
      </c>
      <c r="AO55" s="214">
        <v>0</v>
      </c>
      <c r="AP55" s="215">
        <f>IFERROR(AO55/AN55,"-")</f>
        <v>0</v>
      </c>
      <c r="AQ55" s="216">
        <v>1</v>
      </c>
      <c r="AR55" s="215">
        <f>IFERROR(AQ55/AN55,"-")</f>
        <v>1.5625E-2</v>
      </c>
      <c r="AS55" s="216">
        <v>0</v>
      </c>
      <c r="AT55" s="215">
        <f>IFERROR(AS55/AN55,"-")</f>
        <v>0</v>
      </c>
      <c r="AU55" s="213">
        <v>50</v>
      </c>
      <c r="AV55" s="214">
        <v>0</v>
      </c>
      <c r="AW55" s="215">
        <f>IFERROR(AV55/AU55,"-")</f>
        <v>0</v>
      </c>
      <c r="AX55" s="216">
        <v>0</v>
      </c>
      <c r="AY55" s="215">
        <f>IFERROR(AX55/AU55,"-")</f>
        <v>0</v>
      </c>
      <c r="AZ55" s="216">
        <v>0</v>
      </c>
      <c r="BA55" s="215">
        <f>IFERROR(AZ55/AU55,"-")</f>
        <v>0</v>
      </c>
      <c r="BB55" s="213">
        <f t="shared" si="15"/>
        <v>269</v>
      </c>
      <c r="BC55" s="217">
        <f t="shared" si="16"/>
        <v>2</v>
      </c>
      <c r="BD55" s="215">
        <f>IFERROR(BC55/BB55,"-")</f>
        <v>7.4349442379182153E-3</v>
      </c>
      <c r="BE55" s="217">
        <f t="shared" si="17"/>
        <v>4</v>
      </c>
      <c r="BF55" s="215">
        <f>IFERROR(BE55/BB55,"-")</f>
        <v>1.4869888475836431E-2</v>
      </c>
      <c r="BG55" s="217">
        <f t="shared" si="18"/>
        <v>4</v>
      </c>
      <c r="BH55" s="215">
        <f>IFERROR(BG55/BB55,"-")</f>
        <v>1.4869888475836431E-2</v>
      </c>
      <c r="BJ55" s="283"/>
      <c r="BK55" s="296"/>
      <c r="BL55" s="4" t="s">
        <v>199</v>
      </c>
      <c r="BM55" s="28">
        <v>502</v>
      </c>
      <c r="BN55" s="28">
        <v>1</v>
      </c>
      <c r="BO55" s="63">
        <v>1.9920318725099601E-3</v>
      </c>
      <c r="BP55" s="28">
        <v>6</v>
      </c>
      <c r="BQ55" s="63">
        <v>1.1952191235059761E-2</v>
      </c>
      <c r="BR55" s="28">
        <v>2</v>
      </c>
      <c r="BS55" s="63">
        <v>3.9840637450199202E-3</v>
      </c>
      <c r="BU55" s="132"/>
      <c r="BV55" s="4" t="s">
        <v>199</v>
      </c>
      <c r="BW55" s="27">
        <f t="shared" si="19"/>
        <v>0.96282527881040891</v>
      </c>
      <c r="BX55" s="27">
        <f t="shared" si="157"/>
        <v>0.98207171314741037</v>
      </c>
      <c r="BY55" s="105">
        <v>49</v>
      </c>
      <c r="BZ55" s="56" t="s">
        <v>23</v>
      </c>
      <c r="CA55" s="27">
        <f t="shared" si="153"/>
        <v>3.5819454501568912E-2</v>
      </c>
      <c r="CB55" s="27">
        <f t="shared" si="20"/>
        <v>3.6094334196146105E-2</v>
      </c>
      <c r="CC55" s="27">
        <f t="shared" si="21"/>
        <v>0.15925657735940141</v>
      </c>
      <c r="CD55" s="27">
        <f t="shared" si="22"/>
        <v>0.15266992618157416</v>
      </c>
      <c r="CE55" s="27">
        <f t="shared" si="23"/>
        <v>5.2377504223992274E-2</v>
      </c>
      <c r="CF55" s="27">
        <f t="shared" si="24"/>
        <v>5.4740676828683728E-2</v>
      </c>
      <c r="CG55" s="27">
        <f t="shared" si="154"/>
        <v>0.75254646391503743</v>
      </c>
      <c r="CH55" s="27">
        <f t="shared" si="25"/>
        <v>0.75649506279359602</v>
      </c>
      <c r="CI55" s="27">
        <f t="shared" si="155"/>
        <v>3.4517895809451027E-2</v>
      </c>
      <c r="CJ55" s="27">
        <f t="shared" si="26"/>
        <v>3.5041974052403967E-2</v>
      </c>
      <c r="CK55" s="27">
        <f t="shared" si="27"/>
        <v>0.1557763342249395</v>
      </c>
      <c r="CL55" s="27">
        <f t="shared" si="28"/>
        <v>0.15059781226151106</v>
      </c>
      <c r="CM55" s="27">
        <f t="shared" si="29"/>
        <v>5.0821551394726786E-2</v>
      </c>
      <c r="CN55" s="27">
        <f t="shared" si="30"/>
        <v>5.3548715339608241E-2</v>
      </c>
      <c r="CO55" s="27">
        <f t="shared" si="31"/>
        <v>0.75888421857088273</v>
      </c>
      <c r="CP55" s="27">
        <f t="shared" si="32"/>
        <v>0.76081149834647677</v>
      </c>
      <c r="CQ55" s="27">
        <f t="shared" si="33"/>
        <v>4.6875E-2</v>
      </c>
      <c r="CR55" s="27">
        <f t="shared" si="34"/>
        <v>4.6062869592281355E-2</v>
      </c>
      <c r="CS55" s="27">
        <f t="shared" si="35"/>
        <v>0.1798406862745098</v>
      </c>
      <c r="CT55" s="27">
        <f t="shared" si="36"/>
        <v>0.18082788671023964</v>
      </c>
      <c r="CU55" s="27">
        <f t="shared" si="37"/>
        <v>6.158088235294118E-2</v>
      </c>
      <c r="CV55" s="27">
        <f t="shared" si="38"/>
        <v>6.8783068783068779E-2</v>
      </c>
      <c r="CW55" s="27">
        <f t="shared" si="39"/>
        <v>0.71170343137254899</v>
      </c>
      <c r="CX55" s="27">
        <f t="shared" si="40"/>
        <v>0.70432617491441019</v>
      </c>
      <c r="CY55" s="27">
        <f t="shared" si="41"/>
        <v>3.3861671469740631E-2</v>
      </c>
      <c r="CZ55" s="27">
        <f t="shared" si="42"/>
        <v>4.0435458786936239E-2</v>
      </c>
      <c r="DA55" s="27">
        <f t="shared" si="43"/>
        <v>0.18659942363112392</v>
      </c>
      <c r="DB55" s="27">
        <f t="shared" si="44"/>
        <v>0.17962674961119751</v>
      </c>
      <c r="DC55" s="27">
        <f t="shared" si="45"/>
        <v>5.6916426512968299E-2</v>
      </c>
      <c r="DD55" s="27">
        <f t="shared" si="46"/>
        <v>5.8320373250388802E-2</v>
      </c>
      <c r="DE55" s="27">
        <f t="shared" si="47"/>
        <v>0.72262247838616711</v>
      </c>
      <c r="DF55" s="27">
        <f t="shared" si="48"/>
        <v>0.72161741835147741</v>
      </c>
      <c r="DH55" s="106"/>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row>
    <row r="56" spans="2:211" ht="14.25" customHeight="1">
      <c r="B56" s="284"/>
      <c r="C56" s="297"/>
      <c r="D56" s="104" t="s">
        <v>67</v>
      </c>
      <c r="E56" s="218">
        <v>19</v>
      </c>
      <c r="F56" s="219">
        <v>0</v>
      </c>
      <c r="G56" s="180">
        <f t="shared" si="129"/>
        <v>0</v>
      </c>
      <c r="H56" s="220">
        <v>2</v>
      </c>
      <c r="I56" s="180">
        <f t="shared" si="130"/>
        <v>0.10526315789473684</v>
      </c>
      <c r="J56" s="220">
        <v>1</v>
      </c>
      <c r="K56" s="180">
        <f t="shared" si="131"/>
        <v>5.2631578947368418E-2</v>
      </c>
      <c r="L56" s="218">
        <v>59</v>
      </c>
      <c r="M56" s="219">
        <v>1</v>
      </c>
      <c r="N56" s="180">
        <f t="shared" si="132"/>
        <v>1.6949152542372881E-2</v>
      </c>
      <c r="O56" s="220">
        <v>5</v>
      </c>
      <c r="P56" s="180">
        <f t="shared" si="133"/>
        <v>8.4745762711864403E-2</v>
      </c>
      <c r="Q56" s="220">
        <v>2</v>
      </c>
      <c r="R56" s="180">
        <f t="shared" si="134"/>
        <v>3.3898305084745763E-2</v>
      </c>
      <c r="S56" s="218">
        <v>5137</v>
      </c>
      <c r="T56" s="219">
        <v>295</v>
      </c>
      <c r="U56" s="180">
        <f t="shared" si="135"/>
        <v>5.7426513529297257E-2</v>
      </c>
      <c r="V56" s="220">
        <v>921</v>
      </c>
      <c r="W56" s="180">
        <f t="shared" si="136"/>
        <v>0.1792875218999416</v>
      </c>
      <c r="X56" s="220">
        <v>454</v>
      </c>
      <c r="Y56" s="180">
        <f t="shared" si="137"/>
        <v>8.8378430990850687E-2</v>
      </c>
      <c r="Z56" s="218">
        <v>3858</v>
      </c>
      <c r="AA56" s="219">
        <v>198</v>
      </c>
      <c r="AB56" s="180">
        <f t="shared" si="138"/>
        <v>5.1321928460342149E-2</v>
      </c>
      <c r="AC56" s="220">
        <v>666</v>
      </c>
      <c r="AD56" s="180">
        <f t="shared" si="139"/>
        <v>0.17262830482115085</v>
      </c>
      <c r="AE56" s="220">
        <v>386</v>
      </c>
      <c r="AF56" s="180">
        <f t="shared" si="140"/>
        <v>0.10005184033177812</v>
      </c>
      <c r="AG56" s="218">
        <v>2458</v>
      </c>
      <c r="AH56" s="219">
        <v>99</v>
      </c>
      <c r="AI56" s="180">
        <f t="shared" si="141"/>
        <v>4.02766476810415E-2</v>
      </c>
      <c r="AJ56" s="220">
        <v>313</v>
      </c>
      <c r="AK56" s="180">
        <f t="shared" si="142"/>
        <v>0.12733930024410089</v>
      </c>
      <c r="AL56" s="220">
        <v>228</v>
      </c>
      <c r="AM56" s="180">
        <f t="shared" si="143"/>
        <v>9.2758340113913748E-2</v>
      </c>
      <c r="AN56" s="218">
        <v>1112</v>
      </c>
      <c r="AO56" s="219">
        <v>22</v>
      </c>
      <c r="AP56" s="180">
        <f t="shared" si="144"/>
        <v>1.9784172661870502E-2</v>
      </c>
      <c r="AQ56" s="220">
        <v>96</v>
      </c>
      <c r="AR56" s="180">
        <f t="shared" si="145"/>
        <v>8.6330935251798566E-2</v>
      </c>
      <c r="AS56" s="220">
        <v>67</v>
      </c>
      <c r="AT56" s="180">
        <f t="shared" si="146"/>
        <v>6.0251798561151079E-2</v>
      </c>
      <c r="AU56" s="218">
        <v>347</v>
      </c>
      <c r="AV56" s="219">
        <v>3</v>
      </c>
      <c r="AW56" s="180">
        <f t="shared" si="147"/>
        <v>8.6455331412103754E-3</v>
      </c>
      <c r="AX56" s="220">
        <v>11</v>
      </c>
      <c r="AY56" s="180">
        <f t="shared" si="148"/>
        <v>3.1700288184438041E-2</v>
      </c>
      <c r="AZ56" s="220">
        <v>9</v>
      </c>
      <c r="BA56" s="180">
        <f t="shared" si="149"/>
        <v>2.5936599423631124E-2</v>
      </c>
      <c r="BB56" s="218">
        <f t="shared" si="15"/>
        <v>12990</v>
      </c>
      <c r="BC56" s="182">
        <f t="shared" si="16"/>
        <v>618</v>
      </c>
      <c r="BD56" s="180">
        <f t="shared" si="150"/>
        <v>4.7575057736720557E-2</v>
      </c>
      <c r="BE56" s="182">
        <f t="shared" si="17"/>
        <v>2014</v>
      </c>
      <c r="BF56" s="180">
        <f t="shared" si="151"/>
        <v>0.1550423402617398</v>
      </c>
      <c r="BG56" s="182">
        <f t="shared" si="18"/>
        <v>1147</v>
      </c>
      <c r="BH56" s="180">
        <f t="shared" si="152"/>
        <v>8.8298691301000765E-2</v>
      </c>
      <c r="BJ56" s="284"/>
      <c r="BK56" s="297"/>
      <c r="BL56" s="85" t="s">
        <v>67</v>
      </c>
      <c r="BM56" s="28">
        <v>12955</v>
      </c>
      <c r="BN56" s="28">
        <v>584</v>
      </c>
      <c r="BO56" s="63">
        <v>4.5079120030876108E-2</v>
      </c>
      <c r="BP56" s="28">
        <v>1862</v>
      </c>
      <c r="BQ56" s="63">
        <v>0.14372829023543032</v>
      </c>
      <c r="BR56" s="28">
        <v>1147</v>
      </c>
      <c r="BS56" s="63">
        <v>8.8537244307217294E-2</v>
      </c>
      <c r="BU56" s="133"/>
      <c r="BV56" s="85" t="s">
        <v>67</v>
      </c>
      <c r="BW56" s="27">
        <f t="shared" si="19"/>
        <v>0.70908391070053889</v>
      </c>
      <c r="BX56" s="27">
        <f t="shared" si="157"/>
        <v>0.72265534542647625</v>
      </c>
      <c r="BY56" s="105">
        <v>50</v>
      </c>
      <c r="BZ56" s="56" t="s">
        <v>14</v>
      </c>
      <c r="CA56" s="27">
        <f t="shared" si="153"/>
        <v>5.1758847213392668E-2</v>
      </c>
      <c r="CB56" s="27">
        <f t="shared" si="20"/>
        <v>5.7236563690224292E-2</v>
      </c>
      <c r="CC56" s="27">
        <f t="shared" si="21"/>
        <v>0.18409620682347955</v>
      </c>
      <c r="CD56" s="27">
        <f t="shared" si="22"/>
        <v>0.17832204824375794</v>
      </c>
      <c r="CE56" s="27">
        <f t="shared" si="23"/>
        <v>6.4420428056791698E-2</v>
      </c>
      <c r="CF56" s="27">
        <f t="shared" si="24"/>
        <v>6.749894202285231E-2</v>
      </c>
      <c r="CG56" s="27">
        <f t="shared" si="154"/>
        <v>0.69972451790633605</v>
      </c>
      <c r="CH56" s="27">
        <f t="shared" si="25"/>
        <v>0.69694244604316546</v>
      </c>
      <c r="CI56" s="27">
        <f t="shared" si="155"/>
        <v>4.9772468714448237E-2</v>
      </c>
      <c r="CJ56" s="27">
        <f t="shared" si="26"/>
        <v>5.7938996579247434E-2</v>
      </c>
      <c r="CK56" s="27">
        <f t="shared" si="27"/>
        <v>0.17939419795221842</v>
      </c>
      <c r="CL56" s="27">
        <f t="shared" si="28"/>
        <v>0.17716647662485746</v>
      </c>
      <c r="CM56" s="27">
        <f t="shared" si="29"/>
        <v>6.4633105802047786E-2</v>
      </c>
      <c r="CN56" s="27">
        <f t="shared" si="30"/>
        <v>6.8985176738882548E-2</v>
      </c>
      <c r="CO56" s="27">
        <f t="shared" si="31"/>
        <v>0.70620022753128553</v>
      </c>
      <c r="CP56" s="27">
        <f t="shared" si="32"/>
        <v>0.69590935005701249</v>
      </c>
      <c r="CQ56" s="27">
        <f t="shared" si="33"/>
        <v>6.7571834543732237E-2</v>
      </c>
      <c r="CR56" s="27">
        <f t="shared" si="34"/>
        <v>6.5984823490597158E-2</v>
      </c>
      <c r="CS56" s="27">
        <f t="shared" si="35"/>
        <v>0.22039785285759395</v>
      </c>
      <c r="CT56" s="27">
        <f t="shared" si="36"/>
        <v>0.21544044869679974</v>
      </c>
      <c r="CU56" s="27">
        <f t="shared" si="37"/>
        <v>6.6940322071360914E-2</v>
      </c>
      <c r="CV56" s="27">
        <f t="shared" si="38"/>
        <v>7.5222698779280769E-2</v>
      </c>
      <c r="CW56" s="27">
        <f t="shared" si="39"/>
        <v>0.64508999052731286</v>
      </c>
      <c r="CX56" s="27">
        <f t="shared" si="40"/>
        <v>0.64335202903332234</v>
      </c>
      <c r="CY56" s="27">
        <f t="shared" si="41"/>
        <v>5.0199203187250997E-2</v>
      </c>
      <c r="CZ56" s="27">
        <f t="shared" si="42"/>
        <v>5.6228373702422146E-2</v>
      </c>
      <c r="DA56" s="27">
        <f t="shared" si="43"/>
        <v>0.19681274900398407</v>
      </c>
      <c r="DB56" s="27">
        <f t="shared" si="44"/>
        <v>0.18944636678200691</v>
      </c>
      <c r="DC56" s="27">
        <f t="shared" si="45"/>
        <v>6.932270916334661E-2</v>
      </c>
      <c r="DD56" s="27">
        <f t="shared" si="46"/>
        <v>6.6608996539792381E-2</v>
      </c>
      <c r="DE56" s="27">
        <f t="shared" si="47"/>
        <v>0.68366533864541834</v>
      </c>
      <c r="DF56" s="27">
        <f t="shared" si="48"/>
        <v>0.68771626297577859</v>
      </c>
      <c r="DH56" s="106"/>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row>
    <row r="57" spans="2:211" ht="14.25" customHeight="1">
      <c r="B57" s="282">
        <v>11</v>
      </c>
      <c r="C57" s="295" t="s">
        <v>53</v>
      </c>
      <c r="D57" s="102" t="s">
        <v>138</v>
      </c>
      <c r="E57" s="201">
        <v>24</v>
      </c>
      <c r="F57" s="202">
        <v>4</v>
      </c>
      <c r="G57" s="174">
        <f t="shared" si="129"/>
        <v>0.16666666666666666</v>
      </c>
      <c r="H57" s="203">
        <v>3</v>
      </c>
      <c r="I57" s="174">
        <f t="shared" si="130"/>
        <v>0.125</v>
      </c>
      <c r="J57" s="203">
        <v>3</v>
      </c>
      <c r="K57" s="174">
        <f t="shared" si="131"/>
        <v>0.125</v>
      </c>
      <c r="L57" s="201">
        <v>89</v>
      </c>
      <c r="M57" s="202">
        <v>2</v>
      </c>
      <c r="N57" s="174">
        <f t="shared" si="132"/>
        <v>2.247191011235955E-2</v>
      </c>
      <c r="O57" s="203">
        <v>5</v>
      </c>
      <c r="P57" s="174">
        <f t="shared" si="133"/>
        <v>5.6179775280898875E-2</v>
      </c>
      <c r="Q57" s="203">
        <v>3</v>
      </c>
      <c r="R57" s="174">
        <f t="shared" si="134"/>
        <v>3.3707865168539325E-2</v>
      </c>
      <c r="S57" s="201">
        <v>6112</v>
      </c>
      <c r="T57" s="202">
        <v>247</v>
      </c>
      <c r="U57" s="174">
        <f t="shared" si="135"/>
        <v>4.0412303664921469E-2</v>
      </c>
      <c r="V57" s="203">
        <v>952</v>
      </c>
      <c r="W57" s="174">
        <f t="shared" si="136"/>
        <v>0.15575916230366493</v>
      </c>
      <c r="X57" s="203">
        <v>425</v>
      </c>
      <c r="Y57" s="174">
        <f t="shared" si="137"/>
        <v>6.9535340314136121E-2</v>
      </c>
      <c r="Z57" s="201">
        <v>5255</v>
      </c>
      <c r="AA57" s="202">
        <v>189</v>
      </c>
      <c r="AB57" s="174">
        <f t="shared" si="138"/>
        <v>3.5965746907706944E-2</v>
      </c>
      <c r="AC57" s="203">
        <v>734</v>
      </c>
      <c r="AD57" s="174">
        <f t="shared" si="139"/>
        <v>0.13967649857278783</v>
      </c>
      <c r="AE57" s="203">
        <v>391</v>
      </c>
      <c r="AF57" s="174">
        <f t="shared" si="140"/>
        <v>7.440532825880114E-2</v>
      </c>
      <c r="AG57" s="201">
        <v>3314</v>
      </c>
      <c r="AH57" s="202">
        <v>95</v>
      </c>
      <c r="AI57" s="174">
        <f t="shared" si="141"/>
        <v>2.8666264333132168E-2</v>
      </c>
      <c r="AJ57" s="203">
        <v>356</v>
      </c>
      <c r="AK57" s="174">
        <f t="shared" si="142"/>
        <v>0.10742305371152686</v>
      </c>
      <c r="AL57" s="203">
        <v>197</v>
      </c>
      <c r="AM57" s="174">
        <f t="shared" si="143"/>
        <v>5.9444779722389859E-2</v>
      </c>
      <c r="AN57" s="201">
        <v>1509</v>
      </c>
      <c r="AO57" s="202">
        <v>24</v>
      </c>
      <c r="AP57" s="174">
        <f t="shared" si="144"/>
        <v>1.5904572564612324E-2</v>
      </c>
      <c r="AQ57" s="203">
        <v>107</v>
      </c>
      <c r="AR57" s="174">
        <f t="shared" si="145"/>
        <v>7.0907886017229957E-2</v>
      </c>
      <c r="AS57" s="203">
        <v>80</v>
      </c>
      <c r="AT57" s="174">
        <f t="shared" si="146"/>
        <v>5.3015241882041084E-2</v>
      </c>
      <c r="AU57" s="201">
        <v>433</v>
      </c>
      <c r="AV57" s="202">
        <v>4</v>
      </c>
      <c r="AW57" s="174">
        <f t="shared" si="147"/>
        <v>9.2378752886836026E-3</v>
      </c>
      <c r="AX57" s="203">
        <v>23</v>
      </c>
      <c r="AY57" s="174">
        <f t="shared" si="148"/>
        <v>5.3117782909930716E-2</v>
      </c>
      <c r="AZ57" s="203">
        <v>9</v>
      </c>
      <c r="BA57" s="174">
        <f t="shared" si="149"/>
        <v>2.0785219399538105E-2</v>
      </c>
      <c r="BB57" s="201">
        <f t="shared" si="15"/>
        <v>16736</v>
      </c>
      <c r="BC57" s="176">
        <f t="shared" si="16"/>
        <v>565</v>
      </c>
      <c r="BD57" s="174">
        <f t="shared" si="150"/>
        <v>3.3759560229445505E-2</v>
      </c>
      <c r="BE57" s="176">
        <f t="shared" si="17"/>
        <v>2180</v>
      </c>
      <c r="BF57" s="174">
        <f t="shared" si="151"/>
        <v>0.13025812619502869</v>
      </c>
      <c r="BG57" s="176">
        <f t="shared" si="18"/>
        <v>1108</v>
      </c>
      <c r="BH57" s="174">
        <f t="shared" si="152"/>
        <v>6.6204588910133838E-2</v>
      </c>
      <c r="BJ57" s="282">
        <v>11</v>
      </c>
      <c r="BK57" s="295" t="s">
        <v>53</v>
      </c>
      <c r="BL57" s="4" t="s">
        <v>138</v>
      </c>
      <c r="BM57" s="28">
        <v>16652</v>
      </c>
      <c r="BN57" s="28">
        <v>613</v>
      </c>
      <c r="BO57" s="63">
        <v>3.6812394907518614E-2</v>
      </c>
      <c r="BP57" s="28">
        <v>2071</v>
      </c>
      <c r="BQ57" s="63">
        <v>0.1243694451116983</v>
      </c>
      <c r="BR57" s="28">
        <v>1197</v>
      </c>
      <c r="BS57" s="63">
        <v>7.1883257266394426E-2</v>
      </c>
      <c r="BU57" s="131" t="s">
        <v>53</v>
      </c>
      <c r="BV57" s="4" t="s">
        <v>138</v>
      </c>
      <c r="BW57" s="27">
        <f t="shared" si="19"/>
        <v>0.76977772466539196</v>
      </c>
      <c r="BX57" s="27">
        <f t="shared" si="157"/>
        <v>0.76693490271438869</v>
      </c>
      <c r="BY57" s="105">
        <v>51</v>
      </c>
      <c r="BZ57" s="56" t="s">
        <v>42</v>
      </c>
      <c r="CA57" s="27">
        <f t="shared" si="153"/>
        <v>9.6768060836501898E-2</v>
      </c>
      <c r="CB57" s="27">
        <f t="shared" si="20"/>
        <v>0.10203135861589557</v>
      </c>
      <c r="CC57" s="27">
        <f t="shared" si="21"/>
        <v>0.23570342205323194</v>
      </c>
      <c r="CD57" s="27">
        <f t="shared" si="22"/>
        <v>0.22819958291496101</v>
      </c>
      <c r="CE57" s="27">
        <f t="shared" si="23"/>
        <v>9.2471482889733836E-2</v>
      </c>
      <c r="CF57" s="27">
        <f t="shared" si="24"/>
        <v>9.005947323704333E-2</v>
      </c>
      <c r="CG57" s="27">
        <f t="shared" si="154"/>
        <v>0.57505703422053234</v>
      </c>
      <c r="CH57" s="27">
        <f t="shared" si="25"/>
        <v>0.57970958523210014</v>
      </c>
      <c r="CI57" s="27">
        <f t="shared" si="155"/>
        <v>8.9480505454152717E-2</v>
      </c>
      <c r="CJ57" s="27">
        <f t="shared" si="26"/>
        <v>9.6426236652865552E-2</v>
      </c>
      <c r="CK57" s="27">
        <f t="shared" si="27"/>
        <v>0.22934442164380603</v>
      </c>
      <c r="CL57" s="27">
        <f t="shared" si="28"/>
        <v>0.22232512529962956</v>
      </c>
      <c r="CM57" s="27">
        <f t="shared" si="29"/>
        <v>9.0398531158872447E-2</v>
      </c>
      <c r="CN57" s="27">
        <f t="shared" si="30"/>
        <v>8.9670952277184565E-2</v>
      </c>
      <c r="CO57" s="27">
        <f t="shared" si="31"/>
        <v>0.59077654174316885</v>
      </c>
      <c r="CP57" s="27">
        <f t="shared" si="32"/>
        <v>0.59157768577032033</v>
      </c>
      <c r="CQ57" s="27">
        <f t="shared" si="33"/>
        <v>0.12628409493446688</v>
      </c>
      <c r="CR57" s="27">
        <f t="shared" si="34"/>
        <v>0.13536866359447006</v>
      </c>
      <c r="CS57" s="27">
        <f t="shared" si="35"/>
        <v>0.2697484945093872</v>
      </c>
      <c r="CT57" s="27">
        <f t="shared" si="36"/>
        <v>0.27419354838709675</v>
      </c>
      <c r="CU57" s="27">
        <f t="shared" si="37"/>
        <v>9.688274884874247E-2</v>
      </c>
      <c r="CV57" s="27">
        <f t="shared" si="38"/>
        <v>0.1000384024577573</v>
      </c>
      <c r="CW57" s="27">
        <f t="shared" si="39"/>
        <v>0.50708466170740352</v>
      </c>
      <c r="CX57" s="27">
        <f t="shared" si="40"/>
        <v>0.49039938556067586</v>
      </c>
      <c r="CY57" s="27">
        <f t="shared" si="41"/>
        <v>9.8173515981735154E-2</v>
      </c>
      <c r="CZ57" s="27">
        <f t="shared" si="42"/>
        <v>0.10230817217716781</v>
      </c>
      <c r="DA57" s="27">
        <f t="shared" si="43"/>
        <v>0.23972602739726026</v>
      </c>
      <c r="DB57" s="27">
        <f t="shared" si="44"/>
        <v>0.23955084217092951</v>
      </c>
      <c r="DC57" s="27">
        <f t="shared" si="45"/>
        <v>0.11358447488584475</v>
      </c>
      <c r="DD57" s="27">
        <f t="shared" si="46"/>
        <v>9.7941359950093579E-2</v>
      </c>
      <c r="DE57" s="27">
        <f t="shared" si="47"/>
        <v>0.54851598173515981</v>
      </c>
      <c r="DF57" s="27">
        <f t="shared" si="48"/>
        <v>0.56019962570180915</v>
      </c>
      <c r="DH57" s="106"/>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row>
    <row r="58" spans="2:211" ht="14.25" customHeight="1">
      <c r="B58" s="283"/>
      <c r="C58" s="296"/>
      <c r="D58" s="132" t="s">
        <v>274</v>
      </c>
      <c r="E58" s="204">
        <v>1</v>
      </c>
      <c r="F58" s="205">
        <v>0</v>
      </c>
      <c r="G58" s="207">
        <f t="shared" si="129"/>
        <v>0</v>
      </c>
      <c r="H58" s="206">
        <v>0</v>
      </c>
      <c r="I58" s="207">
        <f>IFERROR(H58/E58,"-")</f>
        <v>0</v>
      </c>
      <c r="J58" s="206">
        <v>0</v>
      </c>
      <c r="K58" s="207">
        <f>IFERROR(J58/E58,"-")</f>
        <v>0</v>
      </c>
      <c r="L58" s="204">
        <v>7</v>
      </c>
      <c r="M58" s="205">
        <v>0</v>
      </c>
      <c r="N58" s="207">
        <f>IFERROR(M58/L58,"-")</f>
        <v>0</v>
      </c>
      <c r="O58" s="206">
        <v>1</v>
      </c>
      <c r="P58" s="207">
        <f>IFERROR(O58/L58,"-")</f>
        <v>0.14285714285714285</v>
      </c>
      <c r="Q58" s="206">
        <v>0</v>
      </c>
      <c r="R58" s="207">
        <f>IFERROR(Q58/L58,"-")</f>
        <v>0</v>
      </c>
      <c r="S58" s="204">
        <v>1385</v>
      </c>
      <c r="T58" s="205">
        <v>78</v>
      </c>
      <c r="U58" s="207">
        <f>IFERROR(T58/S58,"-")</f>
        <v>5.6317689530685923E-2</v>
      </c>
      <c r="V58" s="206">
        <v>254</v>
      </c>
      <c r="W58" s="207">
        <f>IFERROR(V58/S58,"-")</f>
        <v>0.18339350180505415</v>
      </c>
      <c r="X58" s="206">
        <v>102</v>
      </c>
      <c r="Y58" s="207">
        <f>IFERROR(X58/S58,"-")</f>
        <v>7.3646209386281594E-2</v>
      </c>
      <c r="Z58" s="204">
        <v>881</v>
      </c>
      <c r="AA58" s="205">
        <v>33</v>
      </c>
      <c r="AB58" s="207">
        <f>IFERROR(AA58/Z58,"-")</f>
        <v>3.7457434733257661E-2</v>
      </c>
      <c r="AC58" s="206">
        <v>142</v>
      </c>
      <c r="AD58" s="207">
        <f>IFERROR(AC58/Z58,"-")</f>
        <v>0.16118047673098751</v>
      </c>
      <c r="AE58" s="206">
        <v>77</v>
      </c>
      <c r="AF58" s="207">
        <f>IFERROR(AE58/Z58,"-")</f>
        <v>8.7400681044267875E-2</v>
      </c>
      <c r="AG58" s="204">
        <v>511</v>
      </c>
      <c r="AH58" s="205">
        <v>24</v>
      </c>
      <c r="AI58" s="207">
        <f>IFERROR(AH58/AG58,"-")</f>
        <v>4.6966731898238745E-2</v>
      </c>
      <c r="AJ58" s="206">
        <v>61</v>
      </c>
      <c r="AK58" s="207">
        <f>IFERROR(AJ58/AG58,"-")</f>
        <v>0.11937377690802348</v>
      </c>
      <c r="AL58" s="206">
        <v>39</v>
      </c>
      <c r="AM58" s="207">
        <f>IFERROR(AL58/AG58,"-")</f>
        <v>7.6320939334637961E-2</v>
      </c>
      <c r="AN58" s="204">
        <v>291</v>
      </c>
      <c r="AO58" s="205">
        <v>6</v>
      </c>
      <c r="AP58" s="207">
        <f>IFERROR(AO58/AN58,"-")</f>
        <v>2.0618556701030927E-2</v>
      </c>
      <c r="AQ58" s="206">
        <v>23</v>
      </c>
      <c r="AR58" s="207">
        <f>IFERROR(AQ58/AN58,"-")</f>
        <v>7.903780068728522E-2</v>
      </c>
      <c r="AS58" s="206">
        <v>14</v>
      </c>
      <c r="AT58" s="207">
        <f>IFERROR(AS58/AN58,"-")</f>
        <v>4.8109965635738834E-2</v>
      </c>
      <c r="AU58" s="204">
        <v>75</v>
      </c>
      <c r="AV58" s="205">
        <v>2</v>
      </c>
      <c r="AW58" s="207">
        <f>IFERROR(AV58/AU58,"-")</f>
        <v>2.6666666666666668E-2</v>
      </c>
      <c r="AX58" s="206">
        <v>4</v>
      </c>
      <c r="AY58" s="207">
        <f>IFERROR(AX58/AU58,"-")</f>
        <v>5.3333333333333337E-2</v>
      </c>
      <c r="AZ58" s="206">
        <v>5</v>
      </c>
      <c r="BA58" s="207">
        <f>IFERROR(AZ58/AU58,"-")</f>
        <v>6.6666666666666666E-2</v>
      </c>
      <c r="BB58" s="204">
        <f t="shared" si="15"/>
        <v>3151</v>
      </c>
      <c r="BC58" s="208">
        <f t="shared" si="16"/>
        <v>143</v>
      </c>
      <c r="BD58" s="207">
        <f>IFERROR(BC58/BB58,"-")</f>
        <v>4.5382418279911137E-2</v>
      </c>
      <c r="BE58" s="208">
        <f t="shared" si="17"/>
        <v>485</v>
      </c>
      <c r="BF58" s="207">
        <f>IFERROR(BE58/BB58,"-")</f>
        <v>0.1539193906696287</v>
      </c>
      <c r="BG58" s="208">
        <f t="shared" si="18"/>
        <v>237</v>
      </c>
      <c r="BH58" s="207">
        <f>IFERROR(BG58/BB58,"-")</f>
        <v>7.5214217708663919E-2</v>
      </c>
      <c r="BJ58" s="283"/>
      <c r="BK58" s="296"/>
      <c r="BL58" s="4" t="s">
        <v>273</v>
      </c>
      <c r="BM58" s="28">
        <v>2997</v>
      </c>
      <c r="BN58" s="28">
        <v>150</v>
      </c>
      <c r="BO58" s="63">
        <v>5.0050050050050053E-2</v>
      </c>
      <c r="BP58" s="28">
        <v>430</v>
      </c>
      <c r="BQ58" s="63">
        <v>0.14347681014347682</v>
      </c>
      <c r="BR58" s="28">
        <v>233</v>
      </c>
      <c r="BS58" s="63">
        <v>7.7744411077744408E-2</v>
      </c>
      <c r="BU58" s="132"/>
      <c r="BV58" s="4" t="s">
        <v>270</v>
      </c>
      <c r="BW58" s="27">
        <f t="shared" si="19"/>
        <v>0.72548397334179626</v>
      </c>
      <c r="BX58" s="27">
        <f t="shared" si="157"/>
        <v>0.72872872872872874</v>
      </c>
      <c r="BY58" s="105">
        <v>52</v>
      </c>
      <c r="BZ58" s="56" t="s">
        <v>4</v>
      </c>
      <c r="CA58" s="27">
        <f t="shared" si="153"/>
        <v>9.5079787234042548E-2</v>
      </c>
      <c r="CB58" s="27">
        <f t="shared" si="20"/>
        <v>9.8383594692400489E-2</v>
      </c>
      <c r="CC58" s="27">
        <f t="shared" si="21"/>
        <v>0.19576367781155016</v>
      </c>
      <c r="CD58" s="27">
        <f t="shared" si="22"/>
        <v>0.18933655006031364</v>
      </c>
      <c r="CE58" s="27">
        <f t="shared" si="23"/>
        <v>0.11483662613981763</v>
      </c>
      <c r="CF58" s="27">
        <f t="shared" si="24"/>
        <v>0.11281061519903499</v>
      </c>
      <c r="CG58" s="27">
        <f t="shared" si="154"/>
        <v>0.59431990881458963</v>
      </c>
      <c r="CH58" s="27">
        <f t="shared" si="25"/>
        <v>0.59946924004825086</v>
      </c>
      <c r="CI58" s="27">
        <f t="shared" si="155"/>
        <v>8.979427188382412E-2</v>
      </c>
      <c r="CJ58" s="27">
        <f t="shared" si="26"/>
        <v>9.2105263157894732E-2</v>
      </c>
      <c r="CK58" s="27">
        <f t="shared" si="27"/>
        <v>0.18305768455022187</v>
      </c>
      <c r="CL58" s="27">
        <f t="shared" si="28"/>
        <v>0.1796875</v>
      </c>
      <c r="CM58" s="27">
        <f t="shared" si="29"/>
        <v>0.11335215812827754</v>
      </c>
      <c r="CN58" s="27">
        <f t="shared" si="30"/>
        <v>0.11167763157894736</v>
      </c>
      <c r="CO58" s="27">
        <f t="shared" si="31"/>
        <v>0.61379588543767649</v>
      </c>
      <c r="CP58" s="27">
        <f t="shared" si="32"/>
        <v>0.61652960526315792</v>
      </c>
      <c r="CQ58" s="27">
        <f t="shared" si="33"/>
        <v>0.10921380291711134</v>
      </c>
      <c r="CR58" s="27">
        <f t="shared" si="34"/>
        <v>0.12175177176085772</v>
      </c>
      <c r="CS58" s="27">
        <f t="shared" si="35"/>
        <v>0.23105656350053361</v>
      </c>
      <c r="CT58" s="27">
        <f t="shared" si="36"/>
        <v>0.22460476103943303</v>
      </c>
      <c r="CU58" s="27">
        <f t="shared" si="37"/>
        <v>0.11899679829242263</v>
      </c>
      <c r="CV58" s="27">
        <f t="shared" si="38"/>
        <v>0.122115209885517</v>
      </c>
      <c r="CW58" s="27">
        <f t="shared" si="39"/>
        <v>0.54073283528993243</v>
      </c>
      <c r="CX58" s="27">
        <f t="shared" si="40"/>
        <v>0.53152825731419229</v>
      </c>
      <c r="CY58" s="27">
        <f t="shared" si="41"/>
        <v>9.9704579025110776E-2</v>
      </c>
      <c r="CZ58" s="27">
        <f t="shared" si="42"/>
        <v>9.9918765231519088E-2</v>
      </c>
      <c r="DA58" s="27">
        <f t="shared" si="43"/>
        <v>0.20125553914327918</v>
      </c>
      <c r="DB58" s="27">
        <f t="shared" si="44"/>
        <v>0.19983753046303818</v>
      </c>
      <c r="DC58" s="27">
        <f t="shared" si="45"/>
        <v>0.12296898079763663</v>
      </c>
      <c r="DD58" s="27">
        <f t="shared" si="46"/>
        <v>0.12185215272136475</v>
      </c>
      <c r="DE58" s="27">
        <f t="shared" si="47"/>
        <v>0.5760709010339734</v>
      </c>
      <c r="DF58" s="27">
        <f t="shared" si="48"/>
        <v>0.57839155158407796</v>
      </c>
      <c r="DH58" s="106"/>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row>
    <row r="59" spans="2:211" ht="14.25" customHeight="1">
      <c r="B59" s="283"/>
      <c r="C59" s="296"/>
      <c r="D59" s="124" t="s">
        <v>156</v>
      </c>
      <c r="E59" s="209">
        <v>0</v>
      </c>
      <c r="F59" s="210">
        <v>0</v>
      </c>
      <c r="G59" s="199" t="str">
        <f t="shared" si="129"/>
        <v>-</v>
      </c>
      <c r="H59" s="211">
        <v>0</v>
      </c>
      <c r="I59" s="199" t="str">
        <f t="shared" si="130"/>
        <v>-</v>
      </c>
      <c r="J59" s="211">
        <v>0</v>
      </c>
      <c r="K59" s="199" t="str">
        <f t="shared" si="131"/>
        <v>-</v>
      </c>
      <c r="L59" s="209">
        <v>2</v>
      </c>
      <c r="M59" s="210">
        <v>0</v>
      </c>
      <c r="N59" s="199">
        <f t="shared" si="132"/>
        <v>0</v>
      </c>
      <c r="O59" s="211">
        <v>1</v>
      </c>
      <c r="P59" s="199">
        <f t="shared" si="133"/>
        <v>0.5</v>
      </c>
      <c r="Q59" s="211">
        <v>0</v>
      </c>
      <c r="R59" s="199">
        <f t="shared" si="134"/>
        <v>0</v>
      </c>
      <c r="S59" s="209">
        <v>651</v>
      </c>
      <c r="T59" s="210">
        <v>26</v>
      </c>
      <c r="U59" s="199">
        <f t="shared" si="135"/>
        <v>3.9938556067588324E-2</v>
      </c>
      <c r="V59" s="211">
        <v>100</v>
      </c>
      <c r="W59" s="199">
        <f t="shared" si="136"/>
        <v>0.15360983102918588</v>
      </c>
      <c r="X59" s="211">
        <v>41</v>
      </c>
      <c r="Y59" s="199">
        <f t="shared" si="137"/>
        <v>6.2980030721966201E-2</v>
      </c>
      <c r="Z59" s="209">
        <v>336</v>
      </c>
      <c r="AA59" s="210">
        <v>11</v>
      </c>
      <c r="AB59" s="199">
        <f t="shared" si="138"/>
        <v>3.273809523809524E-2</v>
      </c>
      <c r="AC59" s="211">
        <v>43</v>
      </c>
      <c r="AD59" s="199">
        <f t="shared" si="139"/>
        <v>0.12797619047619047</v>
      </c>
      <c r="AE59" s="211">
        <v>34</v>
      </c>
      <c r="AF59" s="199">
        <f t="shared" si="140"/>
        <v>0.10119047619047619</v>
      </c>
      <c r="AG59" s="209">
        <v>167</v>
      </c>
      <c r="AH59" s="210">
        <v>6</v>
      </c>
      <c r="AI59" s="199">
        <f t="shared" si="141"/>
        <v>3.5928143712574849E-2</v>
      </c>
      <c r="AJ59" s="211">
        <v>21</v>
      </c>
      <c r="AK59" s="199">
        <f t="shared" si="142"/>
        <v>0.12574850299401197</v>
      </c>
      <c r="AL59" s="211">
        <v>5</v>
      </c>
      <c r="AM59" s="199">
        <f t="shared" si="143"/>
        <v>2.9940119760479042E-2</v>
      </c>
      <c r="AN59" s="209">
        <v>73</v>
      </c>
      <c r="AO59" s="210">
        <v>4</v>
      </c>
      <c r="AP59" s="199">
        <f t="shared" si="144"/>
        <v>5.4794520547945202E-2</v>
      </c>
      <c r="AQ59" s="211">
        <v>5</v>
      </c>
      <c r="AR59" s="199">
        <f t="shared" si="145"/>
        <v>6.8493150684931503E-2</v>
      </c>
      <c r="AS59" s="211">
        <v>3</v>
      </c>
      <c r="AT59" s="199">
        <f t="shared" si="146"/>
        <v>4.1095890410958902E-2</v>
      </c>
      <c r="AU59" s="209">
        <v>33</v>
      </c>
      <c r="AV59" s="210">
        <v>1</v>
      </c>
      <c r="AW59" s="199">
        <f t="shared" si="147"/>
        <v>3.0303030303030304E-2</v>
      </c>
      <c r="AX59" s="211">
        <v>1</v>
      </c>
      <c r="AY59" s="199">
        <f t="shared" si="148"/>
        <v>3.0303030303030304E-2</v>
      </c>
      <c r="AZ59" s="211">
        <v>0</v>
      </c>
      <c r="BA59" s="199">
        <f t="shared" si="149"/>
        <v>0</v>
      </c>
      <c r="BB59" s="209">
        <f t="shared" si="15"/>
        <v>1262</v>
      </c>
      <c r="BC59" s="212">
        <f t="shared" si="16"/>
        <v>48</v>
      </c>
      <c r="BD59" s="199">
        <f t="shared" si="150"/>
        <v>3.8034865293185421E-2</v>
      </c>
      <c r="BE59" s="212">
        <f t="shared" si="17"/>
        <v>171</v>
      </c>
      <c r="BF59" s="199">
        <f t="shared" si="151"/>
        <v>0.13549920760697307</v>
      </c>
      <c r="BG59" s="212">
        <f t="shared" si="18"/>
        <v>83</v>
      </c>
      <c r="BH59" s="199">
        <f t="shared" si="152"/>
        <v>6.5768621236133126E-2</v>
      </c>
      <c r="BJ59" s="283"/>
      <c r="BK59" s="296"/>
      <c r="BL59" s="4" t="s">
        <v>156</v>
      </c>
      <c r="BM59" s="28">
        <v>1197</v>
      </c>
      <c r="BN59" s="28">
        <v>53</v>
      </c>
      <c r="BO59" s="63">
        <v>4.4277360066833749E-2</v>
      </c>
      <c r="BP59" s="28">
        <v>155</v>
      </c>
      <c r="BQ59" s="63">
        <v>0.12949039264828738</v>
      </c>
      <c r="BR59" s="28">
        <v>96</v>
      </c>
      <c r="BS59" s="63">
        <v>8.0200501253132828E-2</v>
      </c>
      <c r="BU59" s="132"/>
      <c r="BV59" s="4" t="s">
        <v>156</v>
      </c>
      <c r="BW59" s="27">
        <f t="shared" si="19"/>
        <v>0.76069730586370843</v>
      </c>
      <c r="BX59" s="27">
        <f t="shared" si="157"/>
        <v>0.74603174603174605</v>
      </c>
      <c r="BY59" s="105">
        <v>53</v>
      </c>
      <c r="BZ59" s="56" t="s">
        <v>19</v>
      </c>
      <c r="CA59" s="27">
        <f t="shared" si="153"/>
        <v>6.6796974589954955E-2</v>
      </c>
      <c r="CB59" s="27">
        <f t="shared" si="20"/>
        <v>6.6362147720417139E-2</v>
      </c>
      <c r="CC59" s="27">
        <f t="shared" si="21"/>
        <v>0.214668139712756</v>
      </c>
      <c r="CD59" s="27">
        <f t="shared" si="22"/>
        <v>0.20486081185900198</v>
      </c>
      <c r="CE59" s="27">
        <f t="shared" si="23"/>
        <v>6.2802753463074706E-2</v>
      </c>
      <c r="CF59" s="27">
        <f t="shared" si="24"/>
        <v>6.9378608980436088E-2</v>
      </c>
      <c r="CG59" s="27">
        <f t="shared" si="154"/>
        <v>0.65573213223421434</v>
      </c>
      <c r="CH59" s="27">
        <f t="shared" si="25"/>
        <v>0.65939843144014476</v>
      </c>
      <c r="CI59" s="27">
        <f t="shared" si="155"/>
        <v>6.3839867345730189E-2</v>
      </c>
      <c r="CJ59" s="27">
        <f t="shared" si="26"/>
        <v>6.5561959654178673E-2</v>
      </c>
      <c r="CK59" s="27">
        <f t="shared" si="27"/>
        <v>0.21461565794148998</v>
      </c>
      <c r="CL59" s="27">
        <f t="shared" si="28"/>
        <v>0.20665225744476465</v>
      </c>
      <c r="CM59" s="27">
        <f t="shared" si="29"/>
        <v>6.2537012910103038E-2</v>
      </c>
      <c r="CN59" s="27">
        <f t="shared" si="30"/>
        <v>6.856388088376561E-2</v>
      </c>
      <c r="CO59" s="27">
        <f t="shared" si="31"/>
        <v>0.65900746180267677</v>
      </c>
      <c r="CP59" s="27">
        <f t="shared" si="32"/>
        <v>0.65922190201729103</v>
      </c>
      <c r="CQ59" s="27">
        <f t="shared" si="33"/>
        <v>8.5876198779424581E-2</v>
      </c>
      <c r="CR59" s="27">
        <f t="shared" si="34"/>
        <v>8.2826392138511937E-2</v>
      </c>
      <c r="CS59" s="27">
        <f t="shared" si="35"/>
        <v>0.23234524847428073</v>
      </c>
      <c r="CT59" s="27">
        <f t="shared" si="36"/>
        <v>0.22414599906410856</v>
      </c>
      <c r="CU59" s="27">
        <f t="shared" si="37"/>
        <v>7.4978204010462068E-2</v>
      </c>
      <c r="CV59" s="27">
        <f t="shared" si="38"/>
        <v>7.7211043518951805E-2</v>
      </c>
      <c r="CW59" s="27">
        <f t="shared" si="39"/>
        <v>0.60680034873583266</v>
      </c>
      <c r="CX59" s="27">
        <f t="shared" si="40"/>
        <v>0.61581656527842765</v>
      </c>
      <c r="CY59" s="27">
        <f t="shared" si="41"/>
        <v>6.3131313131313135E-2</v>
      </c>
      <c r="CZ59" s="27">
        <f t="shared" si="42"/>
        <v>6.1911170928667561E-2</v>
      </c>
      <c r="DA59" s="27">
        <f t="shared" si="43"/>
        <v>0.2196969696969697</v>
      </c>
      <c r="DB59" s="27">
        <f t="shared" si="44"/>
        <v>0.23283983849259757</v>
      </c>
      <c r="DC59" s="27">
        <f t="shared" si="45"/>
        <v>4.924242424242424E-2</v>
      </c>
      <c r="DD59" s="27">
        <f t="shared" si="46"/>
        <v>8.8829071332436074E-2</v>
      </c>
      <c r="DE59" s="27">
        <f t="shared" si="47"/>
        <v>0.66792929292929293</v>
      </c>
      <c r="DF59" s="27">
        <f t="shared" si="48"/>
        <v>0.6164199192462988</v>
      </c>
      <c r="DH59" s="106"/>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row>
    <row r="60" spans="2:211" ht="14.25" customHeight="1">
      <c r="B60" s="283"/>
      <c r="C60" s="296"/>
      <c r="D60" s="103" t="s">
        <v>200</v>
      </c>
      <c r="E60" s="213">
        <v>0</v>
      </c>
      <c r="F60" s="214">
        <v>0</v>
      </c>
      <c r="G60" s="215" t="str">
        <f>IFERROR(F60/E60,"-")</f>
        <v>-</v>
      </c>
      <c r="H60" s="216">
        <v>0</v>
      </c>
      <c r="I60" s="215" t="str">
        <f>IFERROR(H60/E60,"-")</f>
        <v>-</v>
      </c>
      <c r="J60" s="216">
        <v>0</v>
      </c>
      <c r="K60" s="215" t="str">
        <f>IFERROR(J60/E60,"-")</f>
        <v>-</v>
      </c>
      <c r="L60" s="213">
        <v>1</v>
      </c>
      <c r="M60" s="214">
        <v>0</v>
      </c>
      <c r="N60" s="215">
        <f>IFERROR(M60/L60,"-")</f>
        <v>0</v>
      </c>
      <c r="O60" s="216">
        <v>0</v>
      </c>
      <c r="P60" s="215">
        <f>IFERROR(O60/L60,"-")</f>
        <v>0</v>
      </c>
      <c r="Q60" s="216">
        <v>0</v>
      </c>
      <c r="R60" s="215">
        <f>IFERROR(Q60/L60,"-")</f>
        <v>0</v>
      </c>
      <c r="S60" s="213">
        <v>53</v>
      </c>
      <c r="T60" s="214">
        <v>1</v>
      </c>
      <c r="U60" s="215">
        <f>IFERROR(T60/S60,"-")</f>
        <v>1.8867924528301886E-2</v>
      </c>
      <c r="V60" s="216">
        <v>4</v>
      </c>
      <c r="W60" s="215">
        <f>IFERROR(V60/S60,"-")</f>
        <v>7.5471698113207544E-2</v>
      </c>
      <c r="X60" s="216">
        <v>2</v>
      </c>
      <c r="Y60" s="215">
        <f>IFERROR(X60/S60,"-")</f>
        <v>3.7735849056603772E-2</v>
      </c>
      <c r="Z60" s="213">
        <v>91</v>
      </c>
      <c r="AA60" s="214">
        <v>1</v>
      </c>
      <c r="AB60" s="215">
        <f>IFERROR(AA60/Z60,"-")</f>
        <v>1.098901098901099E-2</v>
      </c>
      <c r="AC60" s="216">
        <v>4</v>
      </c>
      <c r="AD60" s="215">
        <f>IFERROR(AC60/Z60,"-")</f>
        <v>4.3956043956043959E-2</v>
      </c>
      <c r="AE60" s="216">
        <v>0</v>
      </c>
      <c r="AF60" s="215">
        <f>IFERROR(AE60/Z60,"-")</f>
        <v>0</v>
      </c>
      <c r="AG60" s="213">
        <v>140</v>
      </c>
      <c r="AH60" s="214">
        <v>0</v>
      </c>
      <c r="AI60" s="215">
        <f>IFERROR(AH60/AG60,"-")</f>
        <v>0</v>
      </c>
      <c r="AJ60" s="216">
        <v>0</v>
      </c>
      <c r="AK60" s="215">
        <f>IFERROR(AJ60/AG60,"-")</f>
        <v>0</v>
      </c>
      <c r="AL60" s="216">
        <v>3</v>
      </c>
      <c r="AM60" s="215">
        <f>IFERROR(AL60/AG60,"-")</f>
        <v>2.1428571428571429E-2</v>
      </c>
      <c r="AN60" s="213">
        <v>107</v>
      </c>
      <c r="AO60" s="214">
        <v>0</v>
      </c>
      <c r="AP60" s="215">
        <f>IFERROR(AO60/AN60,"-")</f>
        <v>0</v>
      </c>
      <c r="AQ60" s="216">
        <v>2</v>
      </c>
      <c r="AR60" s="215">
        <f>IFERROR(AQ60/AN60,"-")</f>
        <v>1.8691588785046728E-2</v>
      </c>
      <c r="AS60" s="216">
        <v>1</v>
      </c>
      <c r="AT60" s="215">
        <f>IFERROR(AS60/AN60,"-")</f>
        <v>9.3457943925233638E-3</v>
      </c>
      <c r="AU60" s="213">
        <v>74</v>
      </c>
      <c r="AV60" s="214">
        <v>0</v>
      </c>
      <c r="AW60" s="215">
        <f>IFERROR(AV60/AU60,"-")</f>
        <v>0</v>
      </c>
      <c r="AX60" s="216">
        <v>0</v>
      </c>
      <c r="AY60" s="215">
        <f>IFERROR(AX60/AU60,"-")</f>
        <v>0</v>
      </c>
      <c r="AZ60" s="216">
        <v>0</v>
      </c>
      <c r="BA60" s="215">
        <f>IFERROR(AZ60/AU60,"-")</f>
        <v>0</v>
      </c>
      <c r="BB60" s="213">
        <f t="shared" si="15"/>
        <v>466</v>
      </c>
      <c r="BC60" s="217">
        <f t="shared" si="16"/>
        <v>2</v>
      </c>
      <c r="BD60" s="215">
        <f>IFERROR(BC60/BB60,"-")</f>
        <v>4.2918454935622317E-3</v>
      </c>
      <c r="BE60" s="217">
        <f t="shared" si="17"/>
        <v>10</v>
      </c>
      <c r="BF60" s="215">
        <f>IFERROR(BE60/BB60,"-")</f>
        <v>2.1459227467811159E-2</v>
      </c>
      <c r="BG60" s="217">
        <f t="shared" si="18"/>
        <v>6</v>
      </c>
      <c r="BH60" s="215">
        <f>IFERROR(BG60/BB60,"-")</f>
        <v>1.2875536480686695E-2</v>
      </c>
      <c r="BJ60" s="283"/>
      <c r="BK60" s="296"/>
      <c r="BL60" s="4" t="s">
        <v>199</v>
      </c>
      <c r="BM60" s="28">
        <v>935</v>
      </c>
      <c r="BN60" s="28">
        <v>2</v>
      </c>
      <c r="BO60" s="63">
        <v>2.1390374331550803E-3</v>
      </c>
      <c r="BP60" s="28">
        <v>8</v>
      </c>
      <c r="BQ60" s="63">
        <v>8.5561497326203211E-3</v>
      </c>
      <c r="BR60" s="28">
        <v>6</v>
      </c>
      <c r="BS60" s="63">
        <v>6.4171122994652408E-3</v>
      </c>
      <c r="BU60" s="132"/>
      <c r="BV60" s="4" t="s">
        <v>199</v>
      </c>
      <c r="BW60" s="27">
        <f t="shared" si="19"/>
        <v>0.96137339055793991</v>
      </c>
      <c r="BX60" s="27">
        <f t="shared" si="157"/>
        <v>0.98288770053475938</v>
      </c>
      <c r="BY60" s="105">
        <v>54</v>
      </c>
      <c r="BZ60" s="56" t="s">
        <v>24</v>
      </c>
      <c r="CA60" s="27">
        <f t="shared" si="153"/>
        <v>7.8800042252033381E-2</v>
      </c>
      <c r="CB60" s="27">
        <f t="shared" si="20"/>
        <v>7.0954837351300135E-2</v>
      </c>
      <c r="CC60" s="27">
        <f t="shared" si="21"/>
        <v>0.25071300306327243</v>
      </c>
      <c r="CD60" s="27">
        <f t="shared" si="22"/>
        <v>0.23976208021897041</v>
      </c>
      <c r="CE60" s="27">
        <f t="shared" si="23"/>
        <v>6.2163304109010248E-2</v>
      </c>
      <c r="CF60" s="27">
        <f t="shared" si="24"/>
        <v>5.9901042214969995E-2</v>
      </c>
      <c r="CG60" s="27">
        <f t="shared" si="154"/>
        <v>0.60832365057568394</v>
      </c>
      <c r="CH60" s="27">
        <f t="shared" si="25"/>
        <v>0.62938204021475941</v>
      </c>
      <c r="CI60" s="27">
        <f t="shared" si="155"/>
        <v>7.7978555897128293E-2</v>
      </c>
      <c r="CJ60" s="27">
        <f t="shared" si="26"/>
        <v>7.0472058053415124E-2</v>
      </c>
      <c r="CK60" s="27">
        <f t="shared" si="27"/>
        <v>0.24788183249606358</v>
      </c>
      <c r="CL60" s="27">
        <f t="shared" si="28"/>
        <v>0.23655270442133614</v>
      </c>
      <c r="CM60" s="27">
        <f t="shared" si="29"/>
        <v>6.073329834295569E-2</v>
      </c>
      <c r="CN60" s="27">
        <f t="shared" si="30"/>
        <v>6.1569536919278821E-2</v>
      </c>
      <c r="CO60" s="27">
        <f t="shared" si="31"/>
        <v>0.61340631326385242</v>
      </c>
      <c r="CP60" s="27">
        <f t="shared" si="32"/>
        <v>0.6314057006059699</v>
      </c>
      <c r="CQ60" s="27">
        <f t="shared" si="33"/>
        <v>8.8311688311688313E-2</v>
      </c>
      <c r="CR60" s="27">
        <f t="shared" si="34"/>
        <v>9.0588554380254954E-2</v>
      </c>
      <c r="CS60" s="27">
        <f t="shared" si="35"/>
        <v>0.28155844155844156</v>
      </c>
      <c r="CT60" s="27">
        <f t="shared" si="36"/>
        <v>0.29400596691076758</v>
      </c>
      <c r="CU60" s="27">
        <f t="shared" si="37"/>
        <v>7.168831168831169E-2</v>
      </c>
      <c r="CV60" s="27">
        <f t="shared" si="38"/>
        <v>6.1567670192568487E-2</v>
      </c>
      <c r="CW60" s="27">
        <f t="shared" si="39"/>
        <v>0.55844155844155841</v>
      </c>
      <c r="CX60" s="27">
        <f t="shared" si="40"/>
        <v>0.55383780851640896</v>
      </c>
      <c r="CY60" s="27">
        <f t="shared" si="41"/>
        <v>8.1497797356828189E-2</v>
      </c>
      <c r="CZ60" s="27">
        <f t="shared" si="42"/>
        <v>5.7052297939778132E-2</v>
      </c>
      <c r="DA60" s="27">
        <f t="shared" si="43"/>
        <v>0.25330396475770928</v>
      </c>
      <c r="DB60" s="27">
        <f t="shared" si="44"/>
        <v>0.23534072900158479</v>
      </c>
      <c r="DC60" s="27">
        <f t="shared" si="45"/>
        <v>6.3876651982378851E-2</v>
      </c>
      <c r="DD60" s="27">
        <f t="shared" si="46"/>
        <v>6.6561014263074481E-2</v>
      </c>
      <c r="DE60" s="27">
        <f t="shared" si="47"/>
        <v>0.60132158590308371</v>
      </c>
      <c r="DF60" s="27">
        <f t="shared" si="48"/>
        <v>0.64104595879556259</v>
      </c>
      <c r="DH60" s="106"/>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row>
    <row r="61" spans="2:211" ht="14.25" customHeight="1">
      <c r="B61" s="284"/>
      <c r="C61" s="297"/>
      <c r="D61" s="104" t="s">
        <v>67</v>
      </c>
      <c r="E61" s="218">
        <v>25</v>
      </c>
      <c r="F61" s="219">
        <v>4</v>
      </c>
      <c r="G61" s="180">
        <f t="shared" si="129"/>
        <v>0.16</v>
      </c>
      <c r="H61" s="220">
        <v>3</v>
      </c>
      <c r="I61" s="180">
        <f t="shared" si="130"/>
        <v>0.12</v>
      </c>
      <c r="J61" s="220">
        <v>3</v>
      </c>
      <c r="K61" s="180">
        <f t="shared" si="131"/>
        <v>0.12</v>
      </c>
      <c r="L61" s="218">
        <v>99</v>
      </c>
      <c r="M61" s="219">
        <v>2</v>
      </c>
      <c r="N61" s="180">
        <f t="shared" si="132"/>
        <v>2.0202020202020204E-2</v>
      </c>
      <c r="O61" s="220">
        <v>7</v>
      </c>
      <c r="P61" s="180">
        <f t="shared" si="133"/>
        <v>7.0707070707070704E-2</v>
      </c>
      <c r="Q61" s="220">
        <v>3</v>
      </c>
      <c r="R61" s="180">
        <f t="shared" si="134"/>
        <v>3.0303030303030304E-2</v>
      </c>
      <c r="S61" s="218">
        <v>8201</v>
      </c>
      <c r="T61" s="219">
        <v>352</v>
      </c>
      <c r="U61" s="180">
        <f t="shared" si="135"/>
        <v>4.2921594927447869E-2</v>
      </c>
      <c r="V61" s="220">
        <v>1310</v>
      </c>
      <c r="W61" s="180">
        <f t="shared" si="136"/>
        <v>0.15973661748567247</v>
      </c>
      <c r="X61" s="220">
        <v>570</v>
      </c>
      <c r="Y61" s="180">
        <f t="shared" si="137"/>
        <v>6.9503719058651381E-2</v>
      </c>
      <c r="Z61" s="218">
        <v>6563</v>
      </c>
      <c r="AA61" s="219">
        <v>234</v>
      </c>
      <c r="AB61" s="180">
        <f t="shared" si="138"/>
        <v>3.565442632942252E-2</v>
      </c>
      <c r="AC61" s="220">
        <v>923</v>
      </c>
      <c r="AD61" s="180">
        <f t="shared" si="139"/>
        <v>0.14063690385494437</v>
      </c>
      <c r="AE61" s="220">
        <v>502</v>
      </c>
      <c r="AF61" s="180">
        <f t="shared" si="140"/>
        <v>7.648941033064148E-2</v>
      </c>
      <c r="AG61" s="218">
        <v>4132</v>
      </c>
      <c r="AH61" s="219">
        <v>125</v>
      </c>
      <c r="AI61" s="180">
        <f t="shared" si="141"/>
        <v>3.0251694094869313E-2</v>
      </c>
      <c r="AJ61" s="220">
        <v>438</v>
      </c>
      <c r="AK61" s="180">
        <f t="shared" si="142"/>
        <v>0.10600193610842207</v>
      </c>
      <c r="AL61" s="220">
        <v>244</v>
      </c>
      <c r="AM61" s="180">
        <f t="shared" si="143"/>
        <v>5.9051306873184897E-2</v>
      </c>
      <c r="AN61" s="218">
        <v>1980</v>
      </c>
      <c r="AO61" s="219">
        <v>34</v>
      </c>
      <c r="AP61" s="180">
        <f t="shared" si="144"/>
        <v>1.7171717171717171E-2</v>
      </c>
      <c r="AQ61" s="220">
        <v>137</v>
      </c>
      <c r="AR61" s="180">
        <f t="shared" si="145"/>
        <v>6.9191919191919193E-2</v>
      </c>
      <c r="AS61" s="220">
        <v>98</v>
      </c>
      <c r="AT61" s="180">
        <f t="shared" si="146"/>
        <v>4.9494949494949494E-2</v>
      </c>
      <c r="AU61" s="218">
        <v>615</v>
      </c>
      <c r="AV61" s="219">
        <v>7</v>
      </c>
      <c r="AW61" s="180">
        <f t="shared" si="147"/>
        <v>1.1382113821138212E-2</v>
      </c>
      <c r="AX61" s="220">
        <v>28</v>
      </c>
      <c r="AY61" s="180">
        <f t="shared" si="148"/>
        <v>4.5528455284552849E-2</v>
      </c>
      <c r="AZ61" s="220">
        <v>14</v>
      </c>
      <c r="BA61" s="180">
        <f t="shared" si="149"/>
        <v>2.2764227642276424E-2</v>
      </c>
      <c r="BB61" s="218">
        <f t="shared" si="15"/>
        <v>21615</v>
      </c>
      <c r="BC61" s="182">
        <f t="shared" si="16"/>
        <v>758</v>
      </c>
      <c r="BD61" s="180">
        <f t="shared" si="150"/>
        <v>3.506823964839232E-2</v>
      </c>
      <c r="BE61" s="182">
        <f t="shared" si="17"/>
        <v>2846</v>
      </c>
      <c r="BF61" s="180">
        <f t="shared" si="151"/>
        <v>0.1316678232708767</v>
      </c>
      <c r="BG61" s="182">
        <f t="shared" si="18"/>
        <v>1434</v>
      </c>
      <c r="BH61" s="180">
        <f t="shared" si="152"/>
        <v>6.6342817487855657E-2</v>
      </c>
      <c r="BJ61" s="284"/>
      <c r="BK61" s="297"/>
      <c r="BL61" s="85" t="s">
        <v>67</v>
      </c>
      <c r="BM61" s="28">
        <v>21781</v>
      </c>
      <c r="BN61" s="28">
        <v>818</v>
      </c>
      <c r="BO61" s="63">
        <v>3.7555667783848307E-2</v>
      </c>
      <c r="BP61" s="28">
        <v>2664</v>
      </c>
      <c r="BQ61" s="63">
        <v>0.12230843395620036</v>
      </c>
      <c r="BR61" s="28">
        <v>1532</v>
      </c>
      <c r="BS61" s="63">
        <v>7.033653183967678E-2</v>
      </c>
      <c r="BU61" s="133"/>
      <c r="BV61" s="85" t="s">
        <v>67</v>
      </c>
      <c r="BW61" s="27">
        <f t="shared" si="19"/>
        <v>0.76692111959287534</v>
      </c>
      <c r="BX61" s="27">
        <f t="shared" si="157"/>
        <v>0.76979936642027458</v>
      </c>
      <c r="BY61" s="105">
        <v>55</v>
      </c>
      <c r="BZ61" s="56" t="s">
        <v>15</v>
      </c>
      <c r="CA61" s="27">
        <f t="shared" si="153"/>
        <v>4.0509199608307997E-2</v>
      </c>
      <c r="CB61" s="27">
        <f t="shared" si="20"/>
        <v>4.2290208897287913E-2</v>
      </c>
      <c r="CC61" s="27">
        <f t="shared" si="21"/>
        <v>0.22058444570427255</v>
      </c>
      <c r="CD61" s="27">
        <f t="shared" si="22"/>
        <v>0.21865263803054294</v>
      </c>
      <c r="CE61" s="27">
        <f t="shared" si="23"/>
        <v>4.4580734937896202E-2</v>
      </c>
      <c r="CF61" s="27">
        <f t="shared" si="24"/>
        <v>4.3822462842841824E-2</v>
      </c>
      <c r="CG61" s="27">
        <f t="shared" si="154"/>
        <v>0.69432561974952323</v>
      </c>
      <c r="CH61" s="27">
        <f t="shared" si="25"/>
        <v>0.69523469022932738</v>
      </c>
      <c r="CI61" s="27">
        <f t="shared" si="155"/>
        <v>3.9931919350615346E-2</v>
      </c>
      <c r="CJ61" s="27">
        <f t="shared" si="26"/>
        <v>4.2615868028279658E-2</v>
      </c>
      <c r="CK61" s="27">
        <f t="shared" si="27"/>
        <v>0.22492799162084315</v>
      </c>
      <c r="CL61" s="27">
        <f t="shared" si="28"/>
        <v>0.22761194029850745</v>
      </c>
      <c r="CM61" s="27">
        <f t="shared" si="29"/>
        <v>4.4907043728724796E-2</v>
      </c>
      <c r="CN61" s="27">
        <f t="shared" si="30"/>
        <v>4.399057344854674E-2</v>
      </c>
      <c r="CO61" s="27">
        <f t="shared" si="31"/>
        <v>0.69023304529981666</v>
      </c>
      <c r="CP61" s="27">
        <f t="shared" si="32"/>
        <v>0.6857816182246661</v>
      </c>
      <c r="CQ61" s="27">
        <f t="shared" si="33"/>
        <v>5.2548399841959699E-2</v>
      </c>
      <c r="CR61" s="27">
        <f t="shared" si="34"/>
        <v>4.7010309278350516E-2</v>
      </c>
      <c r="CS61" s="27">
        <f t="shared" si="35"/>
        <v>0.24259186092453575</v>
      </c>
      <c r="CT61" s="27">
        <f t="shared" si="36"/>
        <v>0.23835051546391753</v>
      </c>
      <c r="CU61" s="27">
        <f t="shared" si="37"/>
        <v>4.8202291584354011E-2</v>
      </c>
      <c r="CV61" s="27">
        <f t="shared" si="38"/>
        <v>4.9896907216494847E-2</v>
      </c>
      <c r="CW61" s="27">
        <f t="shared" si="39"/>
        <v>0.65665744764915057</v>
      </c>
      <c r="CX61" s="27">
        <f t="shared" si="40"/>
        <v>0.66474226804123715</v>
      </c>
      <c r="CY61" s="27">
        <f t="shared" si="41"/>
        <v>3.5443037974683546E-2</v>
      </c>
      <c r="CZ61" s="27">
        <f t="shared" si="42"/>
        <v>5.3135888501742161E-2</v>
      </c>
      <c r="DA61" s="27">
        <f t="shared" si="43"/>
        <v>0.18481012658227849</v>
      </c>
      <c r="DB61" s="27">
        <f t="shared" si="44"/>
        <v>0.19337979094076654</v>
      </c>
      <c r="DC61" s="27">
        <f t="shared" si="45"/>
        <v>4.6413502109704644E-2</v>
      </c>
      <c r="DD61" s="27">
        <f t="shared" si="46"/>
        <v>5.2264808362369339E-2</v>
      </c>
      <c r="DE61" s="27">
        <f t="shared" si="47"/>
        <v>0.73333333333333328</v>
      </c>
      <c r="DF61" s="27">
        <f t="shared" si="48"/>
        <v>0.70121951219512191</v>
      </c>
      <c r="DH61" s="106"/>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row>
    <row r="62" spans="2:211" ht="14.25" customHeight="1">
      <c r="B62" s="282">
        <v>12</v>
      </c>
      <c r="C62" s="295" t="s">
        <v>105</v>
      </c>
      <c r="D62" s="102" t="s">
        <v>138</v>
      </c>
      <c r="E62" s="201">
        <v>21</v>
      </c>
      <c r="F62" s="202">
        <v>1</v>
      </c>
      <c r="G62" s="174">
        <f t="shared" si="129"/>
        <v>4.7619047619047616E-2</v>
      </c>
      <c r="H62" s="203">
        <v>2</v>
      </c>
      <c r="I62" s="174">
        <f t="shared" si="130"/>
        <v>9.5238095238095233E-2</v>
      </c>
      <c r="J62" s="203">
        <v>0</v>
      </c>
      <c r="K62" s="174">
        <f t="shared" si="131"/>
        <v>0</v>
      </c>
      <c r="L62" s="201">
        <v>52</v>
      </c>
      <c r="M62" s="202">
        <v>1</v>
      </c>
      <c r="N62" s="174">
        <f t="shared" si="132"/>
        <v>1.9230769230769232E-2</v>
      </c>
      <c r="O62" s="203">
        <v>9</v>
      </c>
      <c r="P62" s="174">
        <f t="shared" si="133"/>
        <v>0.17307692307692307</v>
      </c>
      <c r="Q62" s="203">
        <v>4</v>
      </c>
      <c r="R62" s="174">
        <f t="shared" si="134"/>
        <v>7.6923076923076927E-2</v>
      </c>
      <c r="S62" s="201">
        <v>2998</v>
      </c>
      <c r="T62" s="202">
        <v>167</v>
      </c>
      <c r="U62" s="174">
        <f t="shared" si="135"/>
        <v>5.5703802535023349E-2</v>
      </c>
      <c r="V62" s="203">
        <v>444</v>
      </c>
      <c r="W62" s="174">
        <f t="shared" si="136"/>
        <v>0.14809873248832556</v>
      </c>
      <c r="X62" s="203">
        <v>346</v>
      </c>
      <c r="Y62" s="174">
        <f t="shared" si="137"/>
        <v>0.11541027351567712</v>
      </c>
      <c r="Z62" s="201">
        <v>2378</v>
      </c>
      <c r="AA62" s="202">
        <v>112</v>
      </c>
      <c r="AB62" s="174">
        <f t="shared" si="138"/>
        <v>4.7098402018502947E-2</v>
      </c>
      <c r="AC62" s="203">
        <v>280</v>
      </c>
      <c r="AD62" s="174">
        <f t="shared" si="139"/>
        <v>0.11774600504625736</v>
      </c>
      <c r="AE62" s="203">
        <v>337</v>
      </c>
      <c r="AF62" s="174">
        <f t="shared" si="140"/>
        <v>0.1417157275021026</v>
      </c>
      <c r="AG62" s="201">
        <v>1693</v>
      </c>
      <c r="AH62" s="202">
        <v>64</v>
      </c>
      <c r="AI62" s="174">
        <f t="shared" si="141"/>
        <v>3.7802717070289427E-2</v>
      </c>
      <c r="AJ62" s="203">
        <v>163</v>
      </c>
      <c r="AK62" s="174">
        <f t="shared" si="142"/>
        <v>9.6278795038393386E-2</v>
      </c>
      <c r="AL62" s="203">
        <v>222</v>
      </c>
      <c r="AM62" s="174">
        <f t="shared" si="143"/>
        <v>0.13112817483756645</v>
      </c>
      <c r="AN62" s="201">
        <v>905</v>
      </c>
      <c r="AO62" s="202">
        <v>24</v>
      </c>
      <c r="AP62" s="174">
        <f t="shared" si="144"/>
        <v>2.6519337016574586E-2</v>
      </c>
      <c r="AQ62" s="203">
        <v>80</v>
      </c>
      <c r="AR62" s="174">
        <f t="shared" si="145"/>
        <v>8.8397790055248615E-2</v>
      </c>
      <c r="AS62" s="203">
        <v>79</v>
      </c>
      <c r="AT62" s="174">
        <f t="shared" si="146"/>
        <v>8.7292817679558016E-2</v>
      </c>
      <c r="AU62" s="201">
        <v>290</v>
      </c>
      <c r="AV62" s="202">
        <v>5</v>
      </c>
      <c r="AW62" s="174">
        <f t="shared" si="147"/>
        <v>1.7241379310344827E-2</v>
      </c>
      <c r="AX62" s="203">
        <v>19</v>
      </c>
      <c r="AY62" s="174">
        <f t="shared" si="148"/>
        <v>6.5517241379310351E-2</v>
      </c>
      <c r="AZ62" s="203">
        <v>11</v>
      </c>
      <c r="BA62" s="174">
        <f t="shared" si="149"/>
        <v>3.793103448275862E-2</v>
      </c>
      <c r="BB62" s="201">
        <f t="shared" si="15"/>
        <v>8337</v>
      </c>
      <c r="BC62" s="176">
        <f t="shared" si="16"/>
        <v>374</v>
      </c>
      <c r="BD62" s="174">
        <f t="shared" si="150"/>
        <v>4.4860261484946623E-2</v>
      </c>
      <c r="BE62" s="176">
        <f t="shared" si="17"/>
        <v>997</v>
      </c>
      <c r="BF62" s="174">
        <f t="shared" si="151"/>
        <v>0.11958738155211707</v>
      </c>
      <c r="BG62" s="176">
        <f t="shared" si="18"/>
        <v>999</v>
      </c>
      <c r="BH62" s="174">
        <f t="shared" si="152"/>
        <v>0.11982727599856063</v>
      </c>
      <c r="BJ62" s="282">
        <v>12</v>
      </c>
      <c r="BK62" s="295" t="s">
        <v>105</v>
      </c>
      <c r="BL62" s="4" t="s">
        <v>138</v>
      </c>
      <c r="BM62" s="28">
        <v>8286</v>
      </c>
      <c r="BN62" s="28">
        <v>371</v>
      </c>
      <c r="BO62" s="63">
        <v>4.4774318126961136E-2</v>
      </c>
      <c r="BP62" s="28">
        <v>956</v>
      </c>
      <c r="BQ62" s="63">
        <v>0.11537533188510742</v>
      </c>
      <c r="BR62" s="28">
        <v>1000</v>
      </c>
      <c r="BS62" s="63">
        <v>0.12068549360366884</v>
      </c>
      <c r="BU62" s="131" t="s">
        <v>105</v>
      </c>
      <c r="BV62" s="4" t="s">
        <v>138</v>
      </c>
      <c r="BW62" s="27">
        <f t="shared" si="19"/>
        <v>0.7157250809643757</v>
      </c>
      <c r="BX62" s="27">
        <f t="shared" si="157"/>
        <v>0.71916485638426264</v>
      </c>
      <c r="BY62" s="105">
        <v>56</v>
      </c>
      <c r="BZ62" s="56" t="s">
        <v>9</v>
      </c>
      <c r="CA62" s="27">
        <f t="shared" si="153"/>
        <v>5.3348909657320871E-2</v>
      </c>
      <c r="CB62" s="27">
        <f t="shared" si="20"/>
        <v>5.3821481655323473E-2</v>
      </c>
      <c r="CC62" s="27">
        <f t="shared" si="21"/>
        <v>0.13496884735202491</v>
      </c>
      <c r="CD62" s="27">
        <f t="shared" si="22"/>
        <v>0.13314558397872173</v>
      </c>
      <c r="CE62" s="27">
        <f t="shared" si="23"/>
        <v>7.4844236760124611E-2</v>
      </c>
      <c r="CF62" s="27">
        <f t="shared" si="24"/>
        <v>7.3613392787295631E-2</v>
      </c>
      <c r="CG62" s="27">
        <f t="shared" si="154"/>
        <v>0.73683800623052964</v>
      </c>
      <c r="CH62" s="27">
        <f t="shared" si="25"/>
        <v>0.73941954157865919</v>
      </c>
      <c r="CI62" s="27">
        <f t="shared" si="155"/>
        <v>5.3415061295971976E-2</v>
      </c>
      <c r="CJ62" s="27">
        <f t="shared" si="26"/>
        <v>5.0993377483443708E-2</v>
      </c>
      <c r="CK62" s="27">
        <f t="shared" si="27"/>
        <v>0.12697022767075306</v>
      </c>
      <c r="CL62" s="27">
        <f t="shared" si="28"/>
        <v>0.12737306843267107</v>
      </c>
      <c r="CM62" s="27">
        <f t="shared" si="29"/>
        <v>7.1694395796847638E-2</v>
      </c>
      <c r="CN62" s="27">
        <f t="shared" si="30"/>
        <v>7.3841059602649001E-2</v>
      </c>
      <c r="CO62" s="27">
        <f t="shared" si="31"/>
        <v>0.74792031523642732</v>
      </c>
      <c r="CP62" s="27">
        <f t="shared" si="32"/>
        <v>0.74779249448123619</v>
      </c>
      <c r="CQ62" s="27">
        <f t="shared" si="33"/>
        <v>5.8871627146361405E-2</v>
      </c>
      <c r="CR62" s="27">
        <f t="shared" si="34"/>
        <v>6.8950563746747615E-2</v>
      </c>
      <c r="CS62" s="27">
        <f t="shared" si="35"/>
        <v>0.17211774325429272</v>
      </c>
      <c r="CT62" s="27">
        <f t="shared" si="36"/>
        <v>0.17259323503902863</v>
      </c>
      <c r="CU62" s="27">
        <f t="shared" si="37"/>
        <v>9.4031071136549474E-2</v>
      </c>
      <c r="CV62" s="27">
        <f t="shared" si="38"/>
        <v>8.2827406764960976E-2</v>
      </c>
      <c r="CW62" s="27">
        <f t="shared" si="39"/>
        <v>0.67497955846279645</v>
      </c>
      <c r="CX62" s="27">
        <f t="shared" si="40"/>
        <v>0.67562879444926283</v>
      </c>
      <c r="CY62" s="27">
        <f t="shared" si="41"/>
        <v>5.1606621226874393E-2</v>
      </c>
      <c r="CZ62" s="27">
        <f t="shared" si="42"/>
        <v>6.8111455108359129E-2</v>
      </c>
      <c r="DA62" s="27">
        <f t="shared" si="43"/>
        <v>0.14605647517039921</v>
      </c>
      <c r="DB62" s="27">
        <f t="shared" si="44"/>
        <v>0.15273477812177502</v>
      </c>
      <c r="DC62" s="27">
        <f t="shared" si="45"/>
        <v>7.108081791626096E-2</v>
      </c>
      <c r="DD62" s="27">
        <f t="shared" si="46"/>
        <v>8.2559339525283798E-2</v>
      </c>
      <c r="DE62" s="27">
        <f t="shared" si="47"/>
        <v>0.73125608568646538</v>
      </c>
      <c r="DF62" s="27">
        <f t="shared" si="48"/>
        <v>0.69659442724458209</v>
      </c>
      <c r="DH62" s="106"/>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row>
    <row r="63" spans="2:211" ht="14.25" customHeight="1">
      <c r="B63" s="283"/>
      <c r="C63" s="296"/>
      <c r="D63" s="132" t="s">
        <v>274</v>
      </c>
      <c r="E63" s="204">
        <v>4</v>
      </c>
      <c r="F63" s="205">
        <v>0</v>
      </c>
      <c r="G63" s="207">
        <f t="shared" si="129"/>
        <v>0</v>
      </c>
      <c r="H63" s="206">
        <v>0</v>
      </c>
      <c r="I63" s="207">
        <f>IFERROR(H63/E63,"-")</f>
        <v>0</v>
      </c>
      <c r="J63" s="206">
        <v>0</v>
      </c>
      <c r="K63" s="207">
        <f>IFERROR(J63/E63,"-")</f>
        <v>0</v>
      </c>
      <c r="L63" s="204">
        <v>3</v>
      </c>
      <c r="M63" s="205">
        <v>0</v>
      </c>
      <c r="N63" s="207">
        <f>IFERROR(M63/L63,"-")</f>
        <v>0</v>
      </c>
      <c r="O63" s="206">
        <v>0</v>
      </c>
      <c r="P63" s="207">
        <f>IFERROR(O63/L63,"-")</f>
        <v>0</v>
      </c>
      <c r="Q63" s="206">
        <v>2</v>
      </c>
      <c r="R63" s="207">
        <f>IFERROR(Q63/L63,"-")</f>
        <v>0.66666666666666663</v>
      </c>
      <c r="S63" s="204">
        <v>674</v>
      </c>
      <c r="T63" s="205">
        <v>48</v>
      </c>
      <c r="U63" s="207">
        <f>IFERROR(T63/S63,"-")</f>
        <v>7.1216617210682495E-2</v>
      </c>
      <c r="V63" s="206">
        <v>91</v>
      </c>
      <c r="W63" s="207">
        <f>IFERROR(V63/S63,"-")</f>
        <v>0.13501483679525222</v>
      </c>
      <c r="X63" s="206">
        <v>81</v>
      </c>
      <c r="Y63" s="207">
        <f>IFERROR(X63/S63,"-")</f>
        <v>0.12017804154302671</v>
      </c>
      <c r="Z63" s="204">
        <v>401</v>
      </c>
      <c r="AA63" s="205">
        <v>16</v>
      </c>
      <c r="AB63" s="207">
        <f>IFERROR(AA63/Z63,"-")</f>
        <v>3.9900249376558602E-2</v>
      </c>
      <c r="AC63" s="206">
        <v>55</v>
      </c>
      <c r="AD63" s="207">
        <f>IFERROR(AC63/Z63,"-")</f>
        <v>0.13715710723192021</v>
      </c>
      <c r="AE63" s="206">
        <v>58</v>
      </c>
      <c r="AF63" s="207">
        <f>IFERROR(AE63/Z63,"-")</f>
        <v>0.14463840399002495</v>
      </c>
      <c r="AG63" s="204">
        <v>210</v>
      </c>
      <c r="AH63" s="205">
        <v>12</v>
      </c>
      <c r="AI63" s="207">
        <f>IFERROR(AH63/AG63,"-")</f>
        <v>5.7142857142857141E-2</v>
      </c>
      <c r="AJ63" s="206">
        <v>18</v>
      </c>
      <c r="AK63" s="207">
        <f>IFERROR(AJ63/AG63,"-")</f>
        <v>8.5714285714285715E-2</v>
      </c>
      <c r="AL63" s="206">
        <v>26</v>
      </c>
      <c r="AM63" s="207">
        <f>IFERROR(AL63/AG63,"-")</f>
        <v>0.12380952380952381</v>
      </c>
      <c r="AN63" s="204">
        <v>135</v>
      </c>
      <c r="AO63" s="205">
        <v>2</v>
      </c>
      <c r="AP63" s="207">
        <f>IFERROR(AO63/AN63,"-")</f>
        <v>1.4814814814814815E-2</v>
      </c>
      <c r="AQ63" s="206">
        <v>11</v>
      </c>
      <c r="AR63" s="207">
        <f>IFERROR(AQ63/AN63,"-")</f>
        <v>8.1481481481481488E-2</v>
      </c>
      <c r="AS63" s="206">
        <v>12</v>
      </c>
      <c r="AT63" s="207">
        <f>IFERROR(AS63/AN63,"-")</f>
        <v>8.8888888888888892E-2</v>
      </c>
      <c r="AU63" s="204">
        <v>36</v>
      </c>
      <c r="AV63" s="205">
        <v>0</v>
      </c>
      <c r="AW63" s="207">
        <f>IFERROR(AV63/AU63,"-")</f>
        <v>0</v>
      </c>
      <c r="AX63" s="206">
        <v>4</v>
      </c>
      <c r="AY63" s="207">
        <f>IFERROR(AX63/AU63,"-")</f>
        <v>0.1111111111111111</v>
      </c>
      <c r="AZ63" s="206">
        <v>0</v>
      </c>
      <c r="BA63" s="207">
        <f>IFERROR(AZ63/AU63,"-")</f>
        <v>0</v>
      </c>
      <c r="BB63" s="204">
        <f t="shared" si="15"/>
        <v>1463</v>
      </c>
      <c r="BC63" s="208">
        <f t="shared" si="16"/>
        <v>78</v>
      </c>
      <c r="BD63" s="207">
        <f>IFERROR(BC63/BB63,"-")</f>
        <v>5.3315105946684892E-2</v>
      </c>
      <c r="BE63" s="208">
        <f t="shared" si="17"/>
        <v>179</v>
      </c>
      <c r="BF63" s="207">
        <f>IFERROR(BE63/BB63,"-")</f>
        <v>0.12235133287764867</v>
      </c>
      <c r="BG63" s="208">
        <f t="shared" si="18"/>
        <v>179</v>
      </c>
      <c r="BH63" s="207">
        <f>IFERROR(BG63/BB63,"-")</f>
        <v>0.12235133287764867</v>
      </c>
      <c r="BJ63" s="283"/>
      <c r="BK63" s="296"/>
      <c r="BL63" s="4" t="s">
        <v>273</v>
      </c>
      <c r="BM63" s="28">
        <v>1413</v>
      </c>
      <c r="BN63" s="28">
        <v>73</v>
      </c>
      <c r="BO63" s="63">
        <v>5.1663128096249115E-2</v>
      </c>
      <c r="BP63" s="28">
        <v>189</v>
      </c>
      <c r="BQ63" s="63">
        <v>0.13375796178343949</v>
      </c>
      <c r="BR63" s="28">
        <v>182</v>
      </c>
      <c r="BS63" s="63">
        <v>0.12880396319886767</v>
      </c>
      <c r="BU63" s="132"/>
      <c r="BV63" s="4" t="s">
        <v>270</v>
      </c>
      <c r="BW63" s="27">
        <f t="shared" si="19"/>
        <v>0.70198222829801782</v>
      </c>
      <c r="BX63" s="27">
        <f t="shared" si="157"/>
        <v>0.6857749469214437</v>
      </c>
      <c r="BY63" s="105">
        <v>57</v>
      </c>
      <c r="BZ63" s="56" t="s">
        <v>43</v>
      </c>
      <c r="CA63" s="27">
        <f t="shared" si="153"/>
        <v>5.0669321827635803E-2</v>
      </c>
      <c r="CB63" s="27">
        <f t="shared" si="20"/>
        <v>4.9270879363676537E-2</v>
      </c>
      <c r="CC63" s="27">
        <f t="shared" si="21"/>
        <v>0.16882398495408785</v>
      </c>
      <c r="CD63" s="27">
        <f t="shared" si="22"/>
        <v>0.16272646928855503</v>
      </c>
      <c r="CE63" s="27">
        <f t="shared" si="23"/>
        <v>7.9876092488107092E-2</v>
      </c>
      <c r="CF63" s="27">
        <f t="shared" si="24"/>
        <v>8.0424215642951838E-2</v>
      </c>
      <c r="CG63" s="27">
        <f t="shared" si="154"/>
        <v>0.70063060073016925</v>
      </c>
      <c r="CH63" s="27">
        <f t="shared" si="25"/>
        <v>0.7075784357048166</v>
      </c>
      <c r="CI63" s="27">
        <f t="shared" si="155"/>
        <v>4.6354494028912632E-2</v>
      </c>
      <c r="CJ63" s="27">
        <f t="shared" si="26"/>
        <v>4.7286575690257064E-2</v>
      </c>
      <c r="CK63" s="27">
        <f t="shared" si="27"/>
        <v>0.16310496543054684</v>
      </c>
      <c r="CL63" s="27">
        <f t="shared" si="28"/>
        <v>0.15994922246905743</v>
      </c>
      <c r="CM63" s="27">
        <f t="shared" si="29"/>
        <v>7.8881206788183528E-2</v>
      </c>
      <c r="CN63" s="27">
        <f t="shared" si="30"/>
        <v>8.3782926055220572E-2</v>
      </c>
      <c r="CO63" s="27">
        <f t="shared" si="31"/>
        <v>0.71165933375235702</v>
      </c>
      <c r="CP63" s="27">
        <f t="shared" si="32"/>
        <v>0.70898127578546488</v>
      </c>
      <c r="CQ63" s="27">
        <f t="shared" si="33"/>
        <v>7.0016034206306782E-2</v>
      </c>
      <c r="CR63" s="27">
        <f t="shared" si="34"/>
        <v>5.8533916849015315E-2</v>
      </c>
      <c r="CS63" s="27">
        <f t="shared" si="35"/>
        <v>0.20363442009620525</v>
      </c>
      <c r="CT63" s="27">
        <f t="shared" si="36"/>
        <v>0.19310722100656455</v>
      </c>
      <c r="CU63" s="27">
        <f t="shared" si="37"/>
        <v>8.5515766969535015E-2</v>
      </c>
      <c r="CV63" s="27">
        <f t="shared" si="38"/>
        <v>7.932166301969365E-2</v>
      </c>
      <c r="CW63" s="27">
        <f t="shared" si="39"/>
        <v>0.640833778727953</v>
      </c>
      <c r="CX63" s="27">
        <f t="shared" si="40"/>
        <v>0.66903719912472648</v>
      </c>
      <c r="CY63" s="27">
        <f t="shared" si="41"/>
        <v>4.9689440993788817E-2</v>
      </c>
      <c r="CZ63" s="27">
        <f t="shared" si="42"/>
        <v>6.5146579804560262E-2</v>
      </c>
      <c r="DA63" s="27">
        <f t="shared" si="43"/>
        <v>0.15683229813664595</v>
      </c>
      <c r="DB63" s="27">
        <f t="shared" si="44"/>
        <v>0.1758957654723127</v>
      </c>
      <c r="DC63" s="27">
        <f t="shared" si="45"/>
        <v>8.8509316770186336E-2</v>
      </c>
      <c r="DD63" s="27">
        <f t="shared" si="46"/>
        <v>8.4690553745928335E-2</v>
      </c>
      <c r="DE63" s="27">
        <f t="shared" si="47"/>
        <v>0.70496894409937894</v>
      </c>
      <c r="DF63" s="27">
        <f t="shared" si="48"/>
        <v>0.67426710097719866</v>
      </c>
      <c r="DH63" s="106"/>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row>
    <row r="64" spans="2:211" ht="14.25" customHeight="1">
      <c r="B64" s="283"/>
      <c r="C64" s="296"/>
      <c r="D64" s="124" t="s">
        <v>156</v>
      </c>
      <c r="E64" s="209">
        <v>1</v>
      </c>
      <c r="F64" s="210">
        <v>0</v>
      </c>
      <c r="G64" s="199">
        <f t="shared" si="129"/>
        <v>0</v>
      </c>
      <c r="H64" s="211">
        <v>0</v>
      </c>
      <c r="I64" s="199">
        <f t="shared" si="130"/>
        <v>0</v>
      </c>
      <c r="J64" s="211">
        <v>0</v>
      </c>
      <c r="K64" s="199">
        <f t="shared" si="131"/>
        <v>0</v>
      </c>
      <c r="L64" s="209">
        <v>0</v>
      </c>
      <c r="M64" s="210">
        <v>0</v>
      </c>
      <c r="N64" s="199" t="str">
        <f t="shared" si="132"/>
        <v>-</v>
      </c>
      <c r="O64" s="211">
        <v>0</v>
      </c>
      <c r="P64" s="199" t="str">
        <f t="shared" si="133"/>
        <v>-</v>
      </c>
      <c r="Q64" s="211">
        <v>0</v>
      </c>
      <c r="R64" s="199" t="str">
        <f t="shared" si="134"/>
        <v>-</v>
      </c>
      <c r="S64" s="209">
        <v>369</v>
      </c>
      <c r="T64" s="210">
        <v>25</v>
      </c>
      <c r="U64" s="199">
        <f t="shared" si="135"/>
        <v>6.7750677506775062E-2</v>
      </c>
      <c r="V64" s="211">
        <v>42</v>
      </c>
      <c r="W64" s="199">
        <f t="shared" si="136"/>
        <v>0.11382113821138211</v>
      </c>
      <c r="X64" s="211">
        <v>51</v>
      </c>
      <c r="Y64" s="199">
        <f t="shared" si="137"/>
        <v>0.13821138211382114</v>
      </c>
      <c r="Z64" s="209">
        <v>226</v>
      </c>
      <c r="AA64" s="210">
        <v>9</v>
      </c>
      <c r="AB64" s="199">
        <f t="shared" si="138"/>
        <v>3.9823008849557522E-2</v>
      </c>
      <c r="AC64" s="211">
        <v>27</v>
      </c>
      <c r="AD64" s="199">
        <f t="shared" si="139"/>
        <v>0.11946902654867257</v>
      </c>
      <c r="AE64" s="211">
        <v>33</v>
      </c>
      <c r="AF64" s="199">
        <f t="shared" si="140"/>
        <v>0.14601769911504425</v>
      </c>
      <c r="AG64" s="209">
        <v>107</v>
      </c>
      <c r="AH64" s="210">
        <v>4</v>
      </c>
      <c r="AI64" s="199">
        <f t="shared" si="141"/>
        <v>3.7383177570093455E-2</v>
      </c>
      <c r="AJ64" s="211">
        <v>15</v>
      </c>
      <c r="AK64" s="199">
        <f t="shared" si="142"/>
        <v>0.14018691588785046</v>
      </c>
      <c r="AL64" s="211">
        <v>15</v>
      </c>
      <c r="AM64" s="199">
        <f t="shared" si="143"/>
        <v>0.14018691588785046</v>
      </c>
      <c r="AN64" s="209">
        <v>48</v>
      </c>
      <c r="AO64" s="210">
        <v>0</v>
      </c>
      <c r="AP64" s="199">
        <f t="shared" si="144"/>
        <v>0</v>
      </c>
      <c r="AQ64" s="211">
        <v>9</v>
      </c>
      <c r="AR64" s="199">
        <f t="shared" si="145"/>
        <v>0.1875</v>
      </c>
      <c r="AS64" s="211">
        <v>3</v>
      </c>
      <c r="AT64" s="199">
        <f t="shared" si="146"/>
        <v>6.25E-2</v>
      </c>
      <c r="AU64" s="209">
        <v>20</v>
      </c>
      <c r="AV64" s="210">
        <v>0</v>
      </c>
      <c r="AW64" s="199">
        <f t="shared" si="147"/>
        <v>0</v>
      </c>
      <c r="AX64" s="211">
        <v>1</v>
      </c>
      <c r="AY64" s="199">
        <f t="shared" si="148"/>
        <v>0.05</v>
      </c>
      <c r="AZ64" s="211">
        <v>0</v>
      </c>
      <c r="BA64" s="199">
        <f t="shared" si="149"/>
        <v>0</v>
      </c>
      <c r="BB64" s="209">
        <f t="shared" si="15"/>
        <v>771</v>
      </c>
      <c r="BC64" s="212">
        <f t="shared" si="16"/>
        <v>38</v>
      </c>
      <c r="BD64" s="199">
        <f t="shared" si="150"/>
        <v>4.9286640726329441E-2</v>
      </c>
      <c r="BE64" s="212">
        <f t="shared" si="17"/>
        <v>94</v>
      </c>
      <c r="BF64" s="199">
        <f t="shared" si="151"/>
        <v>0.12191958495460441</v>
      </c>
      <c r="BG64" s="212">
        <f t="shared" si="18"/>
        <v>102</v>
      </c>
      <c r="BH64" s="199">
        <f t="shared" si="152"/>
        <v>0.13229571984435798</v>
      </c>
      <c r="BJ64" s="283"/>
      <c r="BK64" s="296"/>
      <c r="BL64" s="4" t="s">
        <v>156</v>
      </c>
      <c r="BM64" s="28">
        <v>763</v>
      </c>
      <c r="BN64" s="28">
        <v>34</v>
      </c>
      <c r="BO64" s="63">
        <v>4.456094364351245E-2</v>
      </c>
      <c r="BP64" s="28">
        <v>92</v>
      </c>
      <c r="BQ64" s="63">
        <v>0.12057667103538663</v>
      </c>
      <c r="BR64" s="28">
        <v>96</v>
      </c>
      <c r="BS64" s="63">
        <v>0.12581913499344691</v>
      </c>
      <c r="BU64" s="132"/>
      <c r="BV64" s="4" t="s">
        <v>156</v>
      </c>
      <c r="BW64" s="27">
        <f t="shared" si="19"/>
        <v>0.69649805447470814</v>
      </c>
      <c r="BX64" s="27">
        <f t="shared" si="157"/>
        <v>0.70904325032765403</v>
      </c>
      <c r="BY64" s="105">
        <v>58</v>
      </c>
      <c r="BZ64" s="56" t="s">
        <v>25</v>
      </c>
      <c r="CA64" s="27">
        <f t="shared" si="153"/>
        <v>0.11505954667691126</v>
      </c>
      <c r="CB64" s="27">
        <f t="shared" si="20"/>
        <v>0.11136493432324386</v>
      </c>
      <c r="CC64" s="27">
        <f t="shared" si="21"/>
        <v>0.2816941990011525</v>
      </c>
      <c r="CD64" s="27">
        <f t="shared" si="22"/>
        <v>0.27298686464877214</v>
      </c>
      <c r="CE64" s="27">
        <f t="shared" si="23"/>
        <v>6.5597387629658083E-2</v>
      </c>
      <c r="CF64" s="27">
        <f t="shared" si="24"/>
        <v>6.5296021321149825E-2</v>
      </c>
      <c r="CG64" s="27">
        <f t="shared" si="154"/>
        <v>0.53764886669227818</v>
      </c>
      <c r="CH64" s="27">
        <f t="shared" si="25"/>
        <v>0.55035217970683414</v>
      </c>
      <c r="CI64" s="27">
        <f t="shared" si="155"/>
        <v>0.11383561643835616</v>
      </c>
      <c r="CJ64" s="27">
        <f t="shared" si="26"/>
        <v>0.10711343037627026</v>
      </c>
      <c r="CK64" s="27">
        <f t="shared" si="27"/>
        <v>0.28575342465753423</v>
      </c>
      <c r="CL64" s="27">
        <f t="shared" si="28"/>
        <v>0.28000549299642957</v>
      </c>
      <c r="CM64" s="27">
        <f t="shared" si="29"/>
        <v>6.3424657534246573E-2</v>
      </c>
      <c r="CN64" s="27">
        <f t="shared" si="30"/>
        <v>6.4680032957978584E-2</v>
      </c>
      <c r="CO64" s="27">
        <f t="shared" si="31"/>
        <v>0.53698630136986303</v>
      </c>
      <c r="CP64" s="27">
        <f t="shared" si="32"/>
        <v>0.54820104366932165</v>
      </c>
      <c r="CQ64" s="27">
        <f t="shared" si="33"/>
        <v>0.13065795613625758</v>
      </c>
      <c r="CR64" s="27">
        <f t="shared" si="34"/>
        <v>0.140715667311412</v>
      </c>
      <c r="CS64" s="27">
        <f t="shared" si="35"/>
        <v>0.29538030797946802</v>
      </c>
      <c r="CT64" s="27">
        <f t="shared" si="36"/>
        <v>0.30174081237911027</v>
      </c>
      <c r="CU64" s="27">
        <f t="shared" si="37"/>
        <v>7.1395240317312175E-2</v>
      </c>
      <c r="CV64" s="27">
        <f t="shared" si="38"/>
        <v>7.2050290135396516E-2</v>
      </c>
      <c r="CW64" s="27">
        <f t="shared" si="39"/>
        <v>0.5025664955669622</v>
      </c>
      <c r="CX64" s="27">
        <f t="shared" si="40"/>
        <v>0.48549323017408125</v>
      </c>
      <c r="CY64" s="27">
        <f t="shared" si="41"/>
        <v>0.1111111111111111</v>
      </c>
      <c r="CZ64" s="27">
        <f t="shared" si="42"/>
        <v>0.13079019073569481</v>
      </c>
      <c r="DA64" s="27">
        <f t="shared" si="43"/>
        <v>0.26928104575163397</v>
      </c>
      <c r="DB64" s="27">
        <f t="shared" si="44"/>
        <v>0.2670299727520436</v>
      </c>
      <c r="DC64" s="27">
        <f t="shared" si="45"/>
        <v>8.2352941176470587E-2</v>
      </c>
      <c r="DD64" s="27">
        <f t="shared" si="46"/>
        <v>8.3106267029972758E-2</v>
      </c>
      <c r="DE64" s="27">
        <f t="shared" si="47"/>
        <v>0.53725490196078429</v>
      </c>
      <c r="DF64" s="27">
        <f t="shared" si="48"/>
        <v>0.51907356948228878</v>
      </c>
      <c r="DH64" s="106"/>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row>
    <row r="65" spans="2:211" ht="14.25" customHeight="1">
      <c r="B65" s="283"/>
      <c r="C65" s="296"/>
      <c r="D65" s="103" t="s">
        <v>200</v>
      </c>
      <c r="E65" s="213">
        <v>0</v>
      </c>
      <c r="F65" s="214">
        <v>0</v>
      </c>
      <c r="G65" s="215" t="str">
        <f>IFERROR(F65/E65,"-")</f>
        <v>-</v>
      </c>
      <c r="H65" s="216">
        <v>0</v>
      </c>
      <c r="I65" s="215" t="str">
        <f>IFERROR(H65/E65,"-")</f>
        <v>-</v>
      </c>
      <c r="J65" s="216">
        <v>0</v>
      </c>
      <c r="K65" s="215" t="str">
        <f>IFERROR(J65/E65,"-")</f>
        <v>-</v>
      </c>
      <c r="L65" s="213">
        <v>2</v>
      </c>
      <c r="M65" s="214">
        <v>0</v>
      </c>
      <c r="N65" s="215">
        <f>IFERROR(M65/L65,"-")</f>
        <v>0</v>
      </c>
      <c r="O65" s="216">
        <v>0</v>
      </c>
      <c r="P65" s="215">
        <f>IFERROR(O65/L65,"-")</f>
        <v>0</v>
      </c>
      <c r="Q65" s="216">
        <v>0</v>
      </c>
      <c r="R65" s="215">
        <f>IFERROR(Q65/L65,"-")</f>
        <v>0</v>
      </c>
      <c r="S65" s="213">
        <v>39</v>
      </c>
      <c r="T65" s="214">
        <v>0</v>
      </c>
      <c r="U65" s="215">
        <f>IFERROR(T65/S65,"-")</f>
        <v>0</v>
      </c>
      <c r="V65" s="216">
        <v>2</v>
      </c>
      <c r="W65" s="215">
        <f>IFERROR(V65/S65,"-")</f>
        <v>5.128205128205128E-2</v>
      </c>
      <c r="X65" s="216">
        <v>1</v>
      </c>
      <c r="Y65" s="215">
        <f>IFERROR(X65/S65,"-")</f>
        <v>2.564102564102564E-2</v>
      </c>
      <c r="Z65" s="213">
        <v>68</v>
      </c>
      <c r="AA65" s="214">
        <v>0</v>
      </c>
      <c r="AB65" s="215">
        <f>IFERROR(AA65/Z65,"-")</f>
        <v>0</v>
      </c>
      <c r="AC65" s="216">
        <v>0</v>
      </c>
      <c r="AD65" s="215">
        <f>IFERROR(AC65/Z65,"-")</f>
        <v>0</v>
      </c>
      <c r="AE65" s="216">
        <v>0</v>
      </c>
      <c r="AF65" s="215">
        <f>IFERROR(AE65/Z65,"-")</f>
        <v>0</v>
      </c>
      <c r="AG65" s="213">
        <v>87</v>
      </c>
      <c r="AH65" s="214">
        <v>0</v>
      </c>
      <c r="AI65" s="215">
        <f>IFERROR(AH65/AG65,"-")</f>
        <v>0</v>
      </c>
      <c r="AJ65" s="216">
        <v>1</v>
      </c>
      <c r="AK65" s="215">
        <f>IFERROR(AJ65/AG65,"-")</f>
        <v>1.1494252873563218E-2</v>
      </c>
      <c r="AL65" s="216">
        <v>0</v>
      </c>
      <c r="AM65" s="215">
        <f>IFERROR(AL65/AG65,"-")</f>
        <v>0</v>
      </c>
      <c r="AN65" s="213">
        <v>65</v>
      </c>
      <c r="AO65" s="214">
        <v>0</v>
      </c>
      <c r="AP65" s="215">
        <f>IFERROR(AO65/AN65,"-")</f>
        <v>0</v>
      </c>
      <c r="AQ65" s="216">
        <v>2</v>
      </c>
      <c r="AR65" s="215">
        <f>IFERROR(AQ65/AN65,"-")</f>
        <v>3.0769230769230771E-2</v>
      </c>
      <c r="AS65" s="216">
        <v>0</v>
      </c>
      <c r="AT65" s="215">
        <f>IFERROR(AS65/AN65,"-")</f>
        <v>0</v>
      </c>
      <c r="AU65" s="213">
        <v>48</v>
      </c>
      <c r="AV65" s="214">
        <v>0</v>
      </c>
      <c r="AW65" s="215">
        <f>IFERROR(AV65/AU65,"-")</f>
        <v>0</v>
      </c>
      <c r="AX65" s="216">
        <v>1</v>
      </c>
      <c r="AY65" s="215">
        <f>IFERROR(AX65/AU65,"-")</f>
        <v>2.0833333333333332E-2</v>
      </c>
      <c r="AZ65" s="216">
        <v>0</v>
      </c>
      <c r="BA65" s="215">
        <f>IFERROR(AZ65/AU65,"-")</f>
        <v>0</v>
      </c>
      <c r="BB65" s="213">
        <f t="shared" si="15"/>
        <v>309</v>
      </c>
      <c r="BC65" s="217">
        <f t="shared" si="16"/>
        <v>0</v>
      </c>
      <c r="BD65" s="215">
        <f>IFERROR(BC65/BB65,"-")</f>
        <v>0</v>
      </c>
      <c r="BE65" s="217">
        <f t="shared" si="17"/>
        <v>6</v>
      </c>
      <c r="BF65" s="215">
        <f>IFERROR(BE65/BB65,"-")</f>
        <v>1.9417475728155338E-2</v>
      </c>
      <c r="BG65" s="217">
        <f t="shared" si="18"/>
        <v>1</v>
      </c>
      <c r="BH65" s="215">
        <f>IFERROR(BG65/BB65,"-")</f>
        <v>3.2362459546925568E-3</v>
      </c>
      <c r="BJ65" s="283"/>
      <c r="BK65" s="296"/>
      <c r="BL65" s="4" t="s">
        <v>199</v>
      </c>
      <c r="BM65" s="28">
        <v>659</v>
      </c>
      <c r="BN65" s="28">
        <v>0</v>
      </c>
      <c r="BO65" s="63">
        <v>0</v>
      </c>
      <c r="BP65" s="28">
        <v>3</v>
      </c>
      <c r="BQ65" s="63">
        <v>4.552352048558422E-3</v>
      </c>
      <c r="BR65" s="28">
        <v>8</v>
      </c>
      <c r="BS65" s="63">
        <v>1.2139605462822459E-2</v>
      </c>
      <c r="BU65" s="132"/>
      <c r="BV65" s="4" t="s">
        <v>199</v>
      </c>
      <c r="BW65" s="27">
        <f t="shared" si="19"/>
        <v>0.97734627831715215</v>
      </c>
      <c r="BX65" s="27">
        <f t="shared" si="157"/>
        <v>0.98330804248861914</v>
      </c>
      <c r="BY65" s="105">
        <v>59</v>
      </c>
      <c r="BZ65" s="56" t="s">
        <v>20</v>
      </c>
      <c r="CA65" s="27">
        <f t="shared" si="153"/>
        <v>4.8195152809077609E-2</v>
      </c>
      <c r="CB65" s="27">
        <f t="shared" si="20"/>
        <v>5.1020408163265307E-2</v>
      </c>
      <c r="CC65" s="27">
        <f t="shared" si="21"/>
        <v>0.15792248184609708</v>
      </c>
      <c r="CD65" s="27">
        <f t="shared" si="22"/>
        <v>0.15260039499670836</v>
      </c>
      <c r="CE65" s="27">
        <f t="shared" si="23"/>
        <v>8.753410034396869E-2</v>
      </c>
      <c r="CF65" s="27">
        <f t="shared" si="24"/>
        <v>8.7373271889400916E-2</v>
      </c>
      <c r="CG65" s="27">
        <f t="shared" si="154"/>
        <v>0.70634826500085668</v>
      </c>
      <c r="CH65" s="27">
        <f t="shared" si="25"/>
        <v>0.70900592495062542</v>
      </c>
      <c r="CI65" s="27">
        <f t="shared" si="155"/>
        <v>4.5758889852558542E-2</v>
      </c>
      <c r="CJ65" s="27">
        <f t="shared" si="26"/>
        <v>4.9833771387791333E-2</v>
      </c>
      <c r="CK65" s="27">
        <f t="shared" si="27"/>
        <v>0.1553686036426713</v>
      </c>
      <c r="CL65" s="27">
        <f t="shared" si="28"/>
        <v>0.15197298567474893</v>
      </c>
      <c r="CM65" s="27">
        <f t="shared" si="29"/>
        <v>8.6227233304423237E-2</v>
      </c>
      <c r="CN65" s="27">
        <f t="shared" si="30"/>
        <v>8.7465840455344557E-2</v>
      </c>
      <c r="CO65" s="27">
        <f t="shared" si="31"/>
        <v>0.71264527320034687</v>
      </c>
      <c r="CP65" s="27">
        <f t="shared" si="32"/>
        <v>0.71072740248211519</v>
      </c>
      <c r="CQ65" s="27">
        <f t="shared" si="33"/>
        <v>6.5315514647313916E-2</v>
      </c>
      <c r="CR65" s="27">
        <f t="shared" si="34"/>
        <v>6.5879145842798734E-2</v>
      </c>
      <c r="CS65" s="27">
        <f t="shared" si="35"/>
        <v>0.18302504646428888</v>
      </c>
      <c r="CT65" s="27">
        <f t="shared" si="36"/>
        <v>0.17846433439345752</v>
      </c>
      <c r="CU65" s="27">
        <f t="shared" si="37"/>
        <v>9.9035312859545088E-2</v>
      </c>
      <c r="CV65" s="27">
        <f t="shared" si="38"/>
        <v>9.6047251249432072E-2</v>
      </c>
      <c r="CW65" s="27">
        <f t="shared" si="39"/>
        <v>0.65262412602885211</v>
      </c>
      <c r="CX65" s="27">
        <f t="shared" si="40"/>
        <v>0.65960926851431168</v>
      </c>
      <c r="CY65" s="27">
        <f t="shared" si="41"/>
        <v>4.7379382158972576E-2</v>
      </c>
      <c r="CZ65" s="27">
        <f t="shared" si="42"/>
        <v>5.2215480786909359E-2</v>
      </c>
      <c r="DA65" s="27">
        <f t="shared" si="43"/>
        <v>0.16261714682401943</v>
      </c>
      <c r="DB65" s="27">
        <f t="shared" si="44"/>
        <v>0.15811730097444382</v>
      </c>
      <c r="DC65" s="27">
        <f t="shared" si="45"/>
        <v>9.2155501561957648E-2</v>
      </c>
      <c r="DD65" s="27">
        <f t="shared" si="46"/>
        <v>9.5421952564809703E-2</v>
      </c>
      <c r="DE65" s="27">
        <f t="shared" si="47"/>
        <v>0.69784796945505034</v>
      </c>
      <c r="DF65" s="27">
        <f t="shared" si="48"/>
        <v>0.69424526567383715</v>
      </c>
      <c r="DH65" s="106"/>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row>
    <row r="66" spans="2:211" ht="14.25" customHeight="1">
      <c r="B66" s="284"/>
      <c r="C66" s="297"/>
      <c r="D66" s="85" t="s">
        <v>67</v>
      </c>
      <c r="E66" s="189">
        <v>26</v>
      </c>
      <c r="F66" s="221">
        <v>1</v>
      </c>
      <c r="G66" s="184">
        <f t="shared" si="129"/>
        <v>3.8461538461538464E-2</v>
      </c>
      <c r="H66" s="222">
        <v>2</v>
      </c>
      <c r="I66" s="184">
        <f t="shared" si="130"/>
        <v>7.6923076923076927E-2</v>
      </c>
      <c r="J66" s="222">
        <v>0</v>
      </c>
      <c r="K66" s="184">
        <f t="shared" si="131"/>
        <v>0</v>
      </c>
      <c r="L66" s="189">
        <v>57</v>
      </c>
      <c r="M66" s="221">
        <v>1</v>
      </c>
      <c r="N66" s="184">
        <f t="shared" si="132"/>
        <v>1.7543859649122806E-2</v>
      </c>
      <c r="O66" s="222">
        <v>9</v>
      </c>
      <c r="P66" s="184">
        <f t="shared" si="133"/>
        <v>0.15789473684210525</v>
      </c>
      <c r="Q66" s="222">
        <v>6</v>
      </c>
      <c r="R66" s="184">
        <f t="shared" si="134"/>
        <v>0.10526315789473684</v>
      </c>
      <c r="S66" s="189">
        <v>4080</v>
      </c>
      <c r="T66" s="221">
        <v>240</v>
      </c>
      <c r="U66" s="184">
        <f t="shared" si="135"/>
        <v>5.8823529411764705E-2</v>
      </c>
      <c r="V66" s="222">
        <v>579</v>
      </c>
      <c r="W66" s="184">
        <f t="shared" si="136"/>
        <v>0.14191176470588235</v>
      </c>
      <c r="X66" s="222">
        <v>479</v>
      </c>
      <c r="Y66" s="184">
        <f t="shared" si="137"/>
        <v>0.11740196078431372</v>
      </c>
      <c r="Z66" s="189">
        <v>3073</v>
      </c>
      <c r="AA66" s="221">
        <v>137</v>
      </c>
      <c r="AB66" s="184">
        <f t="shared" si="138"/>
        <v>4.4581841848356653E-2</v>
      </c>
      <c r="AC66" s="222">
        <v>362</v>
      </c>
      <c r="AD66" s="184">
        <f t="shared" si="139"/>
        <v>0.1178001952489424</v>
      </c>
      <c r="AE66" s="222">
        <v>428</v>
      </c>
      <c r="AF66" s="184">
        <f t="shared" si="140"/>
        <v>0.13927757891311421</v>
      </c>
      <c r="AG66" s="189">
        <v>2097</v>
      </c>
      <c r="AH66" s="221">
        <v>80</v>
      </c>
      <c r="AI66" s="184">
        <f t="shared" si="141"/>
        <v>3.8149737720553169E-2</v>
      </c>
      <c r="AJ66" s="222">
        <v>197</v>
      </c>
      <c r="AK66" s="184">
        <f t="shared" si="142"/>
        <v>9.3943729136862178E-2</v>
      </c>
      <c r="AL66" s="222">
        <v>263</v>
      </c>
      <c r="AM66" s="184">
        <f t="shared" si="143"/>
        <v>0.12541726275631854</v>
      </c>
      <c r="AN66" s="189">
        <v>1153</v>
      </c>
      <c r="AO66" s="221">
        <v>26</v>
      </c>
      <c r="AP66" s="184">
        <f t="shared" si="144"/>
        <v>2.2549869904596703E-2</v>
      </c>
      <c r="AQ66" s="222">
        <v>102</v>
      </c>
      <c r="AR66" s="184">
        <f t="shared" si="145"/>
        <v>8.8464874241110145E-2</v>
      </c>
      <c r="AS66" s="222">
        <v>94</v>
      </c>
      <c r="AT66" s="184">
        <f t="shared" si="146"/>
        <v>8.1526452732003471E-2</v>
      </c>
      <c r="AU66" s="189">
        <v>394</v>
      </c>
      <c r="AV66" s="221">
        <v>5</v>
      </c>
      <c r="AW66" s="184">
        <f t="shared" si="147"/>
        <v>1.2690355329949238E-2</v>
      </c>
      <c r="AX66" s="222">
        <v>25</v>
      </c>
      <c r="AY66" s="184">
        <f t="shared" si="148"/>
        <v>6.3451776649746189E-2</v>
      </c>
      <c r="AZ66" s="222">
        <v>11</v>
      </c>
      <c r="BA66" s="184">
        <f t="shared" si="149"/>
        <v>2.7918781725888325E-2</v>
      </c>
      <c r="BB66" s="189">
        <f t="shared" si="15"/>
        <v>10880</v>
      </c>
      <c r="BC66" s="183">
        <f t="shared" si="16"/>
        <v>490</v>
      </c>
      <c r="BD66" s="184">
        <f t="shared" si="150"/>
        <v>4.5036764705882353E-2</v>
      </c>
      <c r="BE66" s="183">
        <f t="shared" si="17"/>
        <v>1276</v>
      </c>
      <c r="BF66" s="184">
        <f t="shared" si="151"/>
        <v>0.11727941176470588</v>
      </c>
      <c r="BG66" s="183">
        <f t="shared" si="18"/>
        <v>1281</v>
      </c>
      <c r="BH66" s="184">
        <f t="shared" si="152"/>
        <v>0.11773897058823529</v>
      </c>
      <c r="BI66" s="148"/>
      <c r="BJ66" s="284"/>
      <c r="BK66" s="297"/>
      <c r="BL66" s="85" t="s">
        <v>67</v>
      </c>
      <c r="BM66" s="28">
        <v>11121</v>
      </c>
      <c r="BN66" s="28">
        <v>478</v>
      </c>
      <c r="BO66" s="63">
        <v>4.2981746245841203E-2</v>
      </c>
      <c r="BP66" s="28">
        <v>1240</v>
      </c>
      <c r="BQ66" s="63">
        <v>0.11150076431975542</v>
      </c>
      <c r="BR66" s="28">
        <v>1286</v>
      </c>
      <c r="BS66" s="63">
        <v>0.11563708299613344</v>
      </c>
      <c r="BU66" s="133"/>
      <c r="BV66" s="85" t="s">
        <v>67</v>
      </c>
      <c r="BW66" s="27">
        <f t="shared" si="19"/>
        <v>0.71994485294117649</v>
      </c>
      <c r="BX66" s="27">
        <f t="shared" si="157"/>
        <v>0.7298804064382699</v>
      </c>
      <c r="BY66" s="105">
        <v>60</v>
      </c>
      <c r="BZ66" s="56" t="s">
        <v>44</v>
      </c>
      <c r="CA66" s="27">
        <f t="shared" si="153"/>
        <v>3.6977813312012789E-2</v>
      </c>
      <c r="CB66" s="27">
        <f t="shared" si="20"/>
        <v>3.9381013788314649E-2</v>
      </c>
      <c r="CC66" s="27">
        <f t="shared" si="21"/>
        <v>0.17039776134319409</v>
      </c>
      <c r="CD66" s="27">
        <f t="shared" si="22"/>
        <v>0.16754290248983236</v>
      </c>
      <c r="CE66" s="27">
        <f t="shared" si="23"/>
        <v>5.2568458924645213E-2</v>
      </c>
      <c r="CF66" s="27">
        <f t="shared" si="24"/>
        <v>5.3566114472770557E-2</v>
      </c>
      <c r="CG66" s="27">
        <f t="shared" si="154"/>
        <v>0.74005596642014793</v>
      </c>
      <c r="CH66" s="27">
        <f t="shared" si="25"/>
        <v>0.73950996924908241</v>
      </c>
      <c r="CI66" s="27">
        <f t="shared" si="155"/>
        <v>3.4253092293054233E-2</v>
      </c>
      <c r="CJ66" s="27">
        <f t="shared" si="26"/>
        <v>3.4023668639053255E-2</v>
      </c>
      <c r="CK66" s="27">
        <f t="shared" si="27"/>
        <v>0.15318744053282587</v>
      </c>
      <c r="CL66" s="27">
        <f t="shared" si="28"/>
        <v>0.15250134480903713</v>
      </c>
      <c r="CM66" s="27">
        <f t="shared" si="29"/>
        <v>5.3282588011417699E-2</v>
      </c>
      <c r="CN66" s="27">
        <f t="shared" si="30"/>
        <v>5.5137170521785905E-2</v>
      </c>
      <c r="CO66" s="27">
        <f t="shared" si="31"/>
        <v>0.75927687916270215</v>
      </c>
      <c r="CP66" s="27">
        <f t="shared" si="32"/>
        <v>0.75833781603012373</v>
      </c>
      <c r="CQ66" s="27">
        <f t="shared" si="33"/>
        <v>4.7520661157024795E-2</v>
      </c>
      <c r="CR66" s="27">
        <f t="shared" si="34"/>
        <v>6.2903225806451607E-2</v>
      </c>
      <c r="CS66" s="27">
        <f t="shared" si="35"/>
        <v>0.22933884297520662</v>
      </c>
      <c r="CT66" s="27">
        <f t="shared" si="36"/>
        <v>0.23763440860215054</v>
      </c>
      <c r="CU66" s="27">
        <f t="shared" si="37"/>
        <v>4.7520661157024795E-2</v>
      </c>
      <c r="CV66" s="27">
        <f t="shared" si="38"/>
        <v>5.3763440860215055E-2</v>
      </c>
      <c r="CW66" s="27">
        <f t="shared" si="39"/>
        <v>0.67561983471074383</v>
      </c>
      <c r="CX66" s="27">
        <f t="shared" si="40"/>
        <v>0.64569892473118284</v>
      </c>
      <c r="CY66" s="27">
        <f t="shared" si="41"/>
        <v>4.6846846846846847E-2</v>
      </c>
      <c r="CZ66" s="27">
        <f t="shared" si="42"/>
        <v>5.4989816700610997E-2</v>
      </c>
      <c r="DA66" s="27">
        <f t="shared" si="43"/>
        <v>0.23243243243243245</v>
      </c>
      <c r="DB66" s="27">
        <f t="shared" si="44"/>
        <v>0.22606924643584522</v>
      </c>
      <c r="DC66" s="27">
        <f t="shared" si="45"/>
        <v>7.3873873873873869E-2</v>
      </c>
      <c r="DD66" s="27">
        <f t="shared" si="46"/>
        <v>5.9063136456211814E-2</v>
      </c>
      <c r="DE66" s="27">
        <f t="shared" si="47"/>
        <v>0.6468468468468469</v>
      </c>
      <c r="DF66" s="27">
        <f t="shared" si="48"/>
        <v>0.65987780040733202</v>
      </c>
      <c r="DH66" s="106"/>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row>
    <row r="67" spans="2:211" ht="14.25" customHeight="1">
      <c r="B67" s="282">
        <v>13</v>
      </c>
      <c r="C67" s="295" t="s">
        <v>106</v>
      </c>
      <c r="D67" s="102" t="s">
        <v>138</v>
      </c>
      <c r="E67" s="201">
        <v>28</v>
      </c>
      <c r="F67" s="202">
        <v>2</v>
      </c>
      <c r="G67" s="174">
        <f t="shared" si="129"/>
        <v>7.1428571428571425E-2</v>
      </c>
      <c r="H67" s="203">
        <v>3</v>
      </c>
      <c r="I67" s="174">
        <f t="shared" si="130"/>
        <v>0.10714285714285714</v>
      </c>
      <c r="J67" s="203">
        <v>1</v>
      </c>
      <c r="K67" s="174">
        <f t="shared" si="131"/>
        <v>3.5714285714285712E-2</v>
      </c>
      <c r="L67" s="201">
        <v>84</v>
      </c>
      <c r="M67" s="202">
        <v>3</v>
      </c>
      <c r="N67" s="174">
        <f t="shared" si="132"/>
        <v>3.5714285714285712E-2</v>
      </c>
      <c r="O67" s="203">
        <v>3</v>
      </c>
      <c r="P67" s="174">
        <f t="shared" si="133"/>
        <v>3.5714285714285712E-2</v>
      </c>
      <c r="Q67" s="203">
        <v>4</v>
      </c>
      <c r="R67" s="174">
        <f t="shared" si="134"/>
        <v>4.7619047619047616E-2</v>
      </c>
      <c r="S67" s="201">
        <v>5135</v>
      </c>
      <c r="T67" s="202">
        <v>139</v>
      </c>
      <c r="U67" s="174">
        <f t="shared" si="135"/>
        <v>2.7069133398247323E-2</v>
      </c>
      <c r="V67" s="203">
        <v>795</v>
      </c>
      <c r="W67" s="174">
        <f t="shared" si="136"/>
        <v>0.15481986368062317</v>
      </c>
      <c r="X67" s="203">
        <v>318</v>
      </c>
      <c r="Y67" s="174">
        <f t="shared" si="137"/>
        <v>6.1927945472249273E-2</v>
      </c>
      <c r="Z67" s="201">
        <v>4498</v>
      </c>
      <c r="AA67" s="202">
        <v>106</v>
      </c>
      <c r="AB67" s="174">
        <f t="shared" si="138"/>
        <v>2.3566029346376166E-2</v>
      </c>
      <c r="AC67" s="203">
        <v>579</v>
      </c>
      <c r="AD67" s="174">
        <f t="shared" si="139"/>
        <v>0.12872387727879056</v>
      </c>
      <c r="AE67" s="203">
        <v>395</v>
      </c>
      <c r="AF67" s="174">
        <f t="shared" si="140"/>
        <v>8.7816807469986657E-2</v>
      </c>
      <c r="AG67" s="201">
        <v>3159</v>
      </c>
      <c r="AH67" s="202">
        <v>58</v>
      </c>
      <c r="AI67" s="174">
        <f t="shared" si="141"/>
        <v>1.8360240582462804E-2</v>
      </c>
      <c r="AJ67" s="203">
        <v>321</v>
      </c>
      <c r="AK67" s="174">
        <f t="shared" si="142"/>
        <v>0.10161443494776828</v>
      </c>
      <c r="AL67" s="203">
        <v>228</v>
      </c>
      <c r="AM67" s="174">
        <f t="shared" si="143"/>
        <v>7.2174738841405503E-2</v>
      </c>
      <c r="AN67" s="201">
        <v>1492</v>
      </c>
      <c r="AO67" s="202">
        <v>13</v>
      </c>
      <c r="AP67" s="174">
        <f t="shared" si="144"/>
        <v>8.7131367292225207E-3</v>
      </c>
      <c r="AQ67" s="203">
        <v>131</v>
      </c>
      <c r="AR67" s="174">
        <f t="shared" si="145"/>
        <v>8.7801608579088475E-2</v>
      </c>
      <c r="AS67" s="203">
        <v>78</v>
      </c>
      <c r="AT67" s="174">
        <f t="shared" si="146"/>
        <v>5.2278820375335121E-2</v>
      </c>
      <c r="AU67" s="201">
        <v>424</v>
      </c>
      <c r="AV67" s="202">
        <v>2</v>
      </c>
      <c r="AW67" s="174">
        <f t="shared" si="147"/>
        <v>4.7169811320754715E-3</v>
      </c>
      <c r="AX67" s="203">
        <v>15</v>
      </c>
      <c r="AY67" s="174">
        <f t="shared" si="148"/>
        <v>3.5377358490566037E-2</v>
      </c>
      <c r="AZ67" s="203">
        <v>9</v>
      </c>
      <c r="BA67" s="174">
        <f t="shared" si="149"/>
        <v>2.1226415094339621E-2</v>
      </c>
      <c r="BB67" s="201">
        <f t="shared" si="15"/>
        <v>14820</v>
      </c>
      <c r="BC67" s="176">
        <f t="shared" si="16"/>
        <v>323</v>
      </c>
      <c r="BD67" s="174">
        <f t="shared" si="150"/>
        <v>2.1794871794871794E-2</v>
      </c>
      <c r="BE67" s="176">
        <f t="shared" si="17"/>
        <v>1847</v>
      </c>
      <c r="BF67" s="174">
        <f t="shared" si="151"/>
        <v>0.12462887989203779</v>
      </c>
      <c r="BG67" s="176">
        <f t="shared" si="18"/>
        <v>1033</v>
      </c>
      <c r="BH67" s="174">
        <f t="shared" si="152"/>
        <v>6.9703103913630229E-2</v>
      </c>
      <c r="BI67" s="149"/>
      <c r="BJ67" s="282">
        <v>13</v>
      </c>
      <c r="BK67" s="295" t="s">
        <v>106</v>
      </c>
      <c r="BL67" s="4" t="s">
        <v>138</v>
      </c>
      <c r="BM67" s="28">
        <v>14917</v>
      </c>
      <c r="BN67" s="28">
        <v>339</v>
      </c>
      <c r="BO67" s="63">
        <v>2.2725749145270497E-2</v>
      </c>
      <c r="BP67" s="28">
        <v>1691</v>
      </c>
      <c r="BQ67" s="63">
        <v>0.11336059529395991</v>
      </c>
      <c r="BR67" s="28">
        <v>1065</v>
      </c>
      <c r="BS67" s="63">
        <v>7.1395052624522351E-2</v>
      </c>
      <c r="BU67" s="131" t="s">
        <v>106</v>
      </c>
      <c r="BV67" s="4" t="s">
        <v>138</v>
      </c>
      <c r="BW67" s="27">
        <f t="shared" si="19"/>
        <v>0.78387314439946021</v>
      </c>
      <c r="BX67" s="27">
        <f t="shared" si="157"/>
        <v>0.79251860293624721</v>
      </c>
      <c r="BY67" s="105">
        <v>61</v>
      </c>
      <c r="BZ67" s="56" t="s">
        <v>16</v>
      </c>
      <c r="CA67" s="27">
        <f t="shared" si="153"/>
        <v>5.3394181403308615E-2</v>
      </c>
      <c r="CB67" s="27">
        <f t="shared" si="20"/>
        <v>5.7521113900935859E-2</v>
      </c>
      <c r="CC67" s="27">
        <f t="shared" si="21"/>
        <v>0.17033656588705076</v>
      </c>
      <c r="CD67" s="27">
        <f t="shared" si="22"/>
        <v>0.16057977630677928</v>
      </c>
      <c r="CE67" s="27">
        <f t="shared" si="23"/>
        <v>7.0051340559041636E-2</v>
      </c>
      <c r="CF67" s="27">
        <f t="shared" si="24"/>
        <v>6.5281899109792291E-2</v>
      </c>
      <c r="CG67" s="27">
        <f t="shared" si="154"/>
        <v>0.70621791215059893</v>
      </c>
      <c r="CH67" s="27">
        <f t="shared" si="25"/>
        <v>0.71661721068249262</v>
      </c>
      <c r="CI67" s="27">
        <f t="shared" si="155"/>
        <v>4.8560861874899504E-2</v>
      </c>
      <c r="CJ67" s="27">
        <f t="shared" si="26"/>
        <v>5.3260167850225949E-2</v>
      </c>
      <c r="CK67" s="27">
        <f t="shared" si="27"/>
        <v>0.1665862678887281</v>
      </c>
      <c r="CL67" s="27">
        <f t="shared" si="28"/>
        <v>0.1552614590058102</v>
      </c>
      <c r="CM67" s="27">
        <f t="shared" si="29"/>
        <v>6.7534973468403287E-2</v>
      </c>
      <c r="CN67" s="27">
        <f t="shared" si="30"/>
        <v>6.0200129115558422E-2</v>
      </c>
      <c r="CO67" s="27">
        <f t="shared" si="31"/>
        <v>0.71731789676796909</v>
      </c>
      <c r="CP67" s="27">
        <f t="shared" si="32"/>
        <v>0.73127824402840547</v>
      </c>
      <c r="CQ67" s="27">
        <f t="shared" si="33"/>
        <v>7.5986078886310898E-2</v>
      </c>
      <c r="CR67" s="27">
        <f t="shared" si="34"/>
        <v>8.0265540132770069E-2</v>
      </c>
      <c r="CS67" s="27">
        <f t="shared" si="35"/>
        <v>0.19895591647331787</v>
      </c>
      <c r="CT67" s="27">
        <f t="shared" si="36"/>
        <v>0.19553409776704889</v>
      </c>
      <c r="CU67" s="27">
        <f t="shared" si="37"/>
        <v>8.2946635730858462E-2</v>
      </c>
      <c r="CV67" s="27">
        <f t="shared" si="38"/>
        <v>8.6904043452021726E-2</v>
      </c>
      <c r="CW67" s="27">
        <f t="shared" si="39"/>
        <v>0.64211136890951281</v>
      </c>
      <c r="CX67" s="27">
        <f t="shared" si="40"/>
        <v>0.63729631864815928</v>
      </c>
      <c r="CY67" s="27">
        <f t="shared" si="41"/>
        <v>5.1127819548872182E-2</v>
      </c>
      <c r="CZ67" s="27">
        <f t="shared" si="42"/>
        <v>6.3862928348909651E-2</v>
      </c>
      <c r="DA67" s="27">
        <f t="shared" si="43"/>
        <v>0.16541353383458646</v>
      </c>
      <c r="DB67" s="27">
        <f t="shared" si="44"/>
        <v>0.17912772585669781</v>
      </c>
      <c r="DC67" s="27">
        <f t="shared" si="45"/>
        <v>7.5187969924812026E-2</v>
      </c>
      <c r="DD67" s="27">
        <f t="shared" si="46"/>
        <v>8.0996884735202487E-2</v>
      </c>
      <c r="DE67" s="27">
        <f t="shared" si="47"/>
        <v>0.70827067669172927</v>
      </c>
      <c r="DF67" s="27">
        <f t="shared" si="48"/>
        <v>0.67601246105919</v>
      </c>
      <c r="DH67" s="106"/>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row>
    <row r="68" spans="2:211" ht="14.25" customHeight="1">
      <c r="B68" s="283"/>
      <c r="C68" s="296"/>
      <c r="D68" s="257" t="s">
        <v>274</v>
      </c>
      <c r="E68" s="204">
        <v>1</v>
      </c>
      <c r="F68" s="205">
        <v>0</v>
      </c>
      <c r="G68" s="207">
        <f t="shared" si="129"/>
        <v>0</v>
      </c>
      <c r="H68" s="206">
        <v>0</v>
      </c>
      <c r="I68" s="207">
        <f>IFERROR(H68/E68,"-")</f>
        <v>0</v>
      </c>
      <c r="J68" s="206">
        <v>0</v>
      </c>
      <c r="K68" s="207">
        <f>IFERROR(J68/E68,"-")</f>
        <v>0</v>
      </c>
      <c r="L68" s="204">
        <v>3</v>
      </c>
      <c r="M68" s="205">
        <v>0</v>
      </c>
      <c r="N68" s="207">
        <f>IFERROR(M68/L68,"-")</f>
        <v>0</v>
      </c>
      <c r="O68" s="206">
        <v>0</v>
      </c>
      <c r="P68" s="207">
        <f>IFERROR(O68/L68,"-")</f>
        <v>0</v>
      </c>
      <c r="Q68" s="206">
        <v>0</v>
      </c>
      <c r="R68" s="207">
        <f>IFERROR(Q68/L68,"-")</f>
        <v>0</v>
      </c>
      <c r="S68" s="204">
        <v>878</v>
      </c>
      <c r="T68" s="205">
        <v>35</v>
      </c>
      <c r="U68" s="207">
        <f>IFERROR(T68/S68,"-")</f>
        <v>3.9863325740318908E-2</v>
      </c>
      <c r="V68" s="206">
        <v>129</v>
      </c>
      <c r="W68" s="207">
        <f>IFERROR(V68/S68,"-")</f>
        <v>0.14692482915717539</v>
      </c>
      <c r="X68" s="206">
        <v>62</v>
      </c>
      <c r="Y68" s="207">
        <f>IFERROR(X68/S68,"-")</f>
        <v>7.0615034168564919E-2</v>
      </c>
      <c r="Z68" s="204">
        <v>490</v>
      </c>
      <c r="AA68" s="205">
        <v>13</v>
      </c>
      <c r="AB68" s="207">
        <f>IFERROR(AA68/Z68,"-")</f>
        <v>2.6530612244897958E-2</v>
      </c>
      <c r="AC68" s="206">
        <v>75</v>
      </c>
      <c r="AD68" s="207">
        <f>IFERROR(AC68/Z68,"-")</f>
        <v>0.15306122448979592</v>
      </c>
      <c r="AE68" s="206">
        <v>35</v>
      </c>
      <c r="AF68" s="207">
        <f>IFERROR(AE68/Z68,"-")</f>
        <v>7.1428571428571425E-2</v>
      </c>
      <c r="AG68" s="204">
        <v>289</v>
      </c>
      <c r="AH68" s="205">
        <v>6</v>
      </c>
      <c r="AI68" s="207">
        <f>IFERROR(AH68/AG68,"-")</f>
        <v>2.0761245674740483E-2</v>
      </c>
      <c r="AJ68" s="206">
        <v>33</v>
      </c>
      <c r="AK68" s="207">
        <f>IFERROR(AJ68/AG68,"-")</f>
        <v>0.11418685121107267</v>
      </c>
      <c r="AL68" s="206">
        <v>20</v>
      </c>
      <c r="AM68" s="207">
        <f>IFERROR(AL68/AG68,"-")</f>
        <v>6.9204152249134954E-2</v>
      </c>
      <c r="AN68" s="204">
        <v>155</v>
      </c>
      <c r="AO68" s="205">
        <v>8</v>
      </c>
      <c r="AP68" s="207">
        <f>IFERROR(AO68/AN68,"-")</f>
        <v>5.1612903225806452E-2</v>
      </c>
      <c r="AQ68" s="206">
        <v>13</v>
      </c>
      <c r="AR68" s="207">
        <f>IFERROR(AQ68/AN68,"-")</f>
        <v>8.387096774193549E-2</v>
      </c>
      <c r="AS68" s="206">
        <v>8</v>
      </c>
      <c r="AT68" s="207">
        <f>IFERROR(AS68/AN68,"-")</f>
        <v>5.1612903225806452E-2</v>
      </c>
      <c r="AU68" s="204">
        <v>38</v>
      </c>
      <c r="AV68" s="205">
        <v>0</v>
      </c>
      <c r="AW68" s="207">
        <f>IFERROR(AV68/AU68,"-")</f>
        <v>0</v>
      </c>
      <c r="AX68" s="206">
        <v>0</v>
      </c>
      <c r="AY68" s="207">
        <f>IFERROR(AX68/AU68,"-")</f>
        <v>0</v>
      </c>
      <c r="AZ68" s="206">
        <v>2</v>
      </c>
      <c r="BA68" s="207">
        <f>IFERROR(AZ68/AU68,"-")</f>
        <v>5.2631578947368418E-2</v>
      </c>
      <c r="BB68" s="204">
        <f t="shared" si="15"/>
        <v>1854</v>
      </c>
      <c r="BC68" s="208">
        <f t="shared" si="16"/>
        <v>62</v>
      </c>
      <c r="BD68" s="207">
        <f>IFERROR(BC68/BB68,"-")</f>
        <v>3.3441208198489752E-2</v>
      </c>
      <c r="BE68" s="208">
        <f t="shared" si="17"/>
        <v>250</v>
      </c>
      <c r="BF68" s="207">
        <f>IFERROR(BE68/BB68,"-")</f>
        <v>0.13484358144552319</v>
      </c>
      <c r="BG68" s="208">
        <f t="shared" si="18"/>
        <v>127</v>
      </c>
      <c r="BH68" s="207">
        <f>IFERROR(BG68/BB68,"-")</f>
        <v>6.8500539374325778E-2</v>
      </c>
      <c r="BJ68" s="283"/>
      <c r="BK68" s="296"/>
      <c r="BL68" s="4" t="s">
        <v>273</v>
      </c>
      <c r="BM68" s="28">
        <v>1793</v>
      </c>
      <c r="BN68" s="28">
        <v>59</v>
      </c>
      <c r="BO68" s="63">
        <v>3.2905744562186277E-2</v>
      </c>
      <c r="BP68" s="28">
        <v>221</v>
      </c>
      <c r="BQ68" s="63">
        <v>0.12325711098717233</v>
      </c>
      <c r="BR68" s="28">
        <v>139</v>
      </c>
      <c r="BS68" s="63">
        <v>7.7523703290574453E-2</v>
      </c>
      <c r="BU68" s="132"/>
      <c r="BV68" s="4" t="s">
        <v>270</v>
      </c>
      <c r="BW68" s="27">
        <f t="shared" si="19"/>
        <v>0.76321467098166129</v>
      </c>
      <c r="BX68" s="27">
        <f t="shared" si="157"/>
        <v>0.76631344116006694</v>
      </c>
      <c r="BY68" s="105">
        <v>62</v>
      </c>
      <c r="BZ68" s="56" t="s">
        <v>17</v>
      </c>
      <c r="CA68" s="27">
        <f t="shared" si="153"/>
        <v>3.2480684119720951E-2</v>
      </c>
      <c r="CB68" s="27">
        <f t="shared" si="20"/>
        <v>3.5752078609221465E-2</v>
      </c>
      <c r="CC68" s="27">
        <f t="shared" si="21"/>
        <v>0.17980646613157303</v>
      </c>
      <c r="CD68" s="27">
        <f t="shared" si="22"/>
        <v>0.16712018140589568</v>
      </c>
      <c r="CE68" s="27">
        <f t="shared" si="23"/>
        <v>4.5382942014852601E-2</v>
      </c>
      <c r="CF68" s="27">
        <f t="shared" si="24"/>
        <v>4.9886621315192746E-2</v>
      </c>
      <c r="CG68" s="27">
        <f t="shared" si="154"/>
        <v>0.74232990773385343</v>
      </c>
      <c r="CH68" s="27">
        <f t="shared" si="25"/>
        <v>0.74724111866969012</v>
      </c>
      <c r="CI68" s="27">
        <f t="shared" si="155"/>
        <v>2.6776900296150048E-2</v>
      </c>
      <c r="CJ68" s="27">
        <f t="shared" si="26"/>
        <v>3.0272952853598014E-2</v>
      </c>
      <c r="CK68" s="27">
        <f t="shared" si="27"/>
        <v>0.1606614017769003</v>
      </c>
      <c r="CL68" s="27">
        <f t="shared" si="28"/>
        <v>0.15049627791563275</v>
      </c>
      <c r="CM68" s="27">
        <f t="shared" si="29"/>
        <v>4.6026653504442253E-2</v>
      </c>
      <c r="CN68" s="27">
        <f t="shared" si="30"/>
        <v>4.6029776674937968E-2</v>
      </c>
      <c r="CO68" s="27">
        <f t="shared" si="31"/>
        <v>0.76653504442250742</v>
      </c>
      <c r="CP68" s="27">
        <f t="shared" si="32"/>
        <v>0.7732009925558313</v>
      </c>
      <c r="CQ68" s="27">
        <f t="shared" si="33"/>
        <v>4.3007769145394004E-2</v>
      </c>
      <c r="CR68" s="27">
        <f t="shared" si="34"/>
        <v>4.6285714285714284E-2</v>
      </c>
      <c r="CS68" s="27">
        <f t="shared" si="35"/>
        <v>0.21587125416204217</v>
      </c>
      <c r="CT68" s="27">
        <f t="shared" si="36"/>
        <v>0.20228571428571429</v>
      </c>
      <c r="CU68" s="27">
        <f t="shared" si="37"/>
        <v>4.4672586015538293E-2</v>
      </c>
      <c r="CV68" s="27">
        <f t="shared" si="38"/>
        <v>5.8571428571428573E-2</v>
      </c>
      <c r="CW68" s="27">
        <f t="shared" si="39"/>
        <v>0.69644839067702558</v>
      </c>
      <c r="CX68" s="27">
        <f t="shared" si="40"/>
        <v>0.69285714285714284</v>
      </c>
      <c r="CY68" s="27">
        <f t="shared" si="41"/>
        <v>4.1608876560332873E-2</v>
      </c>
      <c r="CZ68" s="27">
        <f t="shared" si="42"/>
        <v>4.9192364170337739E-2</v>
      </c>
      <c r="DA68" s="27">
        <f t="shared" si="43"/>
        <v>0.21844660194174756</v>
      </c>
      <c r="DB68" s="27">
        <f t="shared" si="44"/>
        <v>0.21218795888399414</v>
      </c>
      <c r="DC68" s="27">
        <f t="shared" si="45"/>
        <v>4.5769764216366159E-2</v>
      </c>
      <c r="DD68" s="27">
        <f t="shared" si="46"/>
        <v>5.8002936857562408E-2</v>
      </c>
      <c r="DE68" s="27">
        <f t="shared" si="47"/>
        <v>0.69417475728155342</v>
      </c>
      <c r="DF68" s="27">
        <f t="shared" si="48"/>
        <v>0.68061674008810569</v>
      </c>
      <c r="DH68" s="106"/>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row>
    <row r="69" spans="2:211" ht="14.25" customHeight="1">
      <c r="B69" s="283"/>
      <c r="C69" s="296"/>
      <c r="D69" s="124" t="s">
        <v>156</v>
      </c>
      <c r="E69" s="209">
        <v>0</v>
      </c>
      <c r="F69" s="210">
        <v>0</v>
      </c>
      <c r="G69" s="199" t="str">
        <f t="shared" si="129"/>
        <v>-</v>
      </c>
      <c r="H69" s="211">
        <v>0</v>
      </c>
      <c r="I69" s="199" t="str">
        <f t="shared" si="130"/>
        <v>-</v>
      </c>
      <c r="J69" s="211">
        <v>0</v>
      </c>
      <c r="K69" s="199" t="str">
        <f t="shared" si="131"/>
        <v>-</v>
      </c>
      <c r="L69" s="209">
        <v>2</v>
      </c>
      <c r="M69" s="210">
        <v>0</v>
      </c>
      <c r="N69" s="199">
        <f t="shared" si="132"/>
        <v>0</v>
      </c>
      <c r="O69" s="211">
        <v>0</v>
      </c>
      <c r="P69" s="199">
        <f t="shared" si="133"/>
        <v>0</v>
      </c>
      <c r="Q69" s="211">
        <v>0</v>
      </c>
      <c r="R69" s="199">
        <f t="shared" si="134"/>
        <v>0</v>
      </c>
      <c r="S69" s="209">
        <v>602</v>
      </c>
      <c r="T69" s="210">
        <v>9</v>
      </c>
      <c r="U69" s="199">
        <f t="shared" si="135"/>
        <v>1.4950166112956811E-2</v>
      </c>
      <c r="V69" s="211">
        <v>85</v>
      </c>
      <c r="W69" s="199">
        <f t="shared" si="136"/>
        <v>0.14119601328903655</v>
      </c>
      <c r="X69" s="211">
        <v>52</v>
      </c>
      <c r="Y69" s="199">
        <f t="shared" si="137"/>
        <v>8.6378737541528236E-2</v>
      </c>
      <c r="Z69" s="209">
        <v>303</v>
      </c>
      <c r="AA69" s="210">
        <v>6</v>
      </c>
      <c r="AB69" s="199">
        <f t="shared" si="138"/>
        <v>1.9801980198019802E-2</v>
      </c>
      <c r="AC69" s="211">
        <v>45</v>
      </c>
      <c r="AD69" s="199">
        <f t="shared" si="139"/>
        <v>0.14851485148514851</v>
      </c>
      <c r="AE69" s="211">
        <v>26</v>
      </c>
      <c r="AF69" s="199">
        <f t="shared" si="140"/>
        <v>8.5808580858085806E-2</v>
      </c>
      <c r="AG69" s="209">
        <v>166</v>
      </c>
      <c r="AH69" s="210">
        <v>3</v>
      </c>
      <c r="AI69" s="199">
        <f t="shared" si="141"/>
        <v>1.8072289156626505E-2</v>
      </c>
      <c r="AJ69" s="211">
        <v>15</v>
      </c>
      <c r="AK69" s="199">
        <f t="shared" si="142"/>
        <v>9.036144578313253E-2</v>
      </c>
      <c r="AL69" s="211">
        <v>16</v>
      </c>
      <c r="AM69" s="199">
        <f t="shared" si="143"/>
        <v>9.6385542168674704E-2</v>
      </c>
      <c r="AN69" s="209">
        <v>68</v>
      </c>
      <c r="AO69" s="210">
        <v>0</v>
      </c>
      <c r="AP69" s="199">
        <f t="shared" si="144"/>
        <v>0</v>
      </c>
      <c r="AQ69" s="211">
        <v>3</v>
      </c>
      <c r="AR69" s="199">
        <f t="shared" si="145"/>
        <v>4.4117647058823532E-2</v>
      </c>
      <c r="AS69" s="211">
        <v>7</v>
      </c>
      <c r="AT69" s="199">
        <f t="shared" si="146"/>
        <v>0.10294117647058823</v>
      </c>
      <c r="AU69" s="209">
        <v>18</v>
      </c>
      <c r="AV69" s="210">
        <v>0</v>
      </c>
      <c r="AW69" s="199">
        <f t="shared" si="147"/>
        <v>0</v>
      </c>
      <c r="AX69" s="211">
        <v>1</v>
      </c>
      <c r="AY69" s="199">
        <f t="shared" si="148"/>
        <v>5.5555555555555552E-2</v>
      </c>
      <c r="AZ69" s="211">
        <v>0</v>
      </c>
      <c r="BA69" s="199">
        <f t="shared" si="149"/>
        <v>0</v>
      </c>
      <c r="BB69" s="209">
        <f t="shared" si="15"/>
        <v>1159</v>
      </c>
      <c r="BC69" s="212">
        <f t="shared" si="16"/>
        <v>18</v>
      </c>
      <c r="BD69" s="199">
        <f t="shared" si="150"/>
        <v>1.5530629853321829E-2</v>
      </c>
      <c r="BE69" s="212">
        <f t="shared" si="17"/>
        <v>149</v>
      </c>
      <c r="BF69" s="199">
        <f t="shared" si="151"/>
        <v>0.12855910267471959</v>
      </c>
      <c r="BG69" s="212">
        <f t="shared" si="18"/>
        <v>101</v>
      </c>
      <c r="BH69" s="199">
        <f t="shared" si="152"/>
        <v>8.7144089732528046E-2</v>
      </c>
      <c r="BJ69" s="283"/>
      <c r="BK69" s="296"/>
      <c r="BL69" s="4" t="s">
        <v>156</v>
      </c>
      <c r="BM69" s="28">
        <v>1107</v>
      </c>
      <c r="BN69" s="28">
        <v>35</v>
      </c>
      <c r="BO69" s="63">
        <v>3.1616982836495035E-2</v>
      </c>
      <c r="BP69" s="28">
        <v>134</v>
      </c>
      <c r="BQ69" s="63">
        <v>0.12104787714543812</v>
      </c>
      <c r="BR69" s="28">
        <v>100</v>
      </c>
      <c r="BS69" s="63">
        <v>9.0334236675700091E-2</v>
      </c>
      <c r="BU69" s="132"/>
      <c r="BV69" s="4" t="s">
        <v>156</v>
      </c>
      <c r="BW69" s="27">
        <f t="shared" si="19"/>
        <v>0.76876617773943057</v>
      </c>
      <c r="BX69" s="27">
        <f t="shared" si="157"/>
        <v>0.7570009033423668</v>
      </c>
      <c r="BY69" s="105">
        <v>63</v>
      </c>
      <c r="BZ69" s="56" t="s">
        <v>26</v>
      </c>
      <c r="CA69" s="27">
        <f t="shared" si="153"/>
        <v>5.8455767427321038E-2</v>
      </c>
      <c r="CB69" s="27">
        <f t="shared" si="20"/>
        <v>6.1803022407503912E-2</v>
      </c>
      <c r="CC69" s="27">
        <f t="shared" si="21"/>
        <v>0.24903615713243721</v>
      </c>
      <c r="CD69" s="27">
        <f t="shared" si="22"/>
        <v>0.23835330901511204</v>
      </c>
      <c r="CE69" s="27">
        <f t="shared" si="23"/>
        <v>4.9182036052933205E-2</v>
      </c>
      <c r="CF69" s="27">
        <f t="shared" si="24"/>
        <v>5.1380927566440852E-2</v>
      </c>
      <c r="CG69" s="27">
        <f t="shared" si="154"/>
        <v>0.64332603938730848</v>
      </c>
      <c r="CH69" s="27">
        <f t="shared" si="25"/>
        <v>0.64846274101094314</v>
      </c>
      <c r="CI69" s="27">
        <f t="shared" si="155"/>
        <v>5.298223350253807E-2</v>
      </c>
      <c r="CJ69" s="27">
        <f t="shared" si="26"/>
        <v>5.7369255150554674E-2</v>
      </c>
      <c r="CK69" s="27">
        <f t="shared" si="27"/>
        <v>0.23635786802030456</v>
      </c>
      <c r="CL69" s="27">
        <f t="shared" si="28"/>
        <v>0.23248811410459588</v>
      </c>
      <c r="CM69" s="27">
        <f t="shared" si="29"/>
        <v>4.9333756345177664E-2</v>
      </c>
      <c r="CN69" s="27">
        <f t="shared" si="30"/>
        <v>5.2931854199683041E-2</v>
      </c>
      <c r="CO69" s="27">
        <f t="shared" si="31"/>
        <v>0.66132614213197971</v>
      </c>
      <c r="CP69" s="27">
        <f t="shared" si="32"/>
        <v>0.65721077654516635</v>
      </c>
      <c r="CQ69" s="27">
        <f t="shared" si="33"/>
        <v>6.9819819819819814E-2</v>
      </c>
      <c r="CR69" s="27">
        <f t="shared" si="34"/>
        <v>7.7767175572519082E-2</v>
      </c>
      <c r="CS69" s="27">
        <f t="shared" si="35"/>
        <v>0.30225225225225227</v>
      </c>
      <c r="CT69" s="27">
        <f t="shared" si="36"/>
        <v>0.28816793893129772</v>
      </c>
      <c r="CU69" s="27">
        <f t="shared" si="37"/>
        <v>4.8648648648648651E-2</v>
      </c>
      <c r="CV69" s="27">
        <f t="shared" si="38"/>
        <v>5.6774809160305341E-2</v>
      </c>
      <c r="CW69" s="27">
        <f t="shared" si="39"/>
        <v>0.57927927927927925</v>
      </c>
      <c r="CX69" s="27">
        <f t="shared" si="40"/>
        <v>0.57729007633587781</v>
      </c>
      <c r="CY69" s="27">
        <f t="shared" si="41"/>
        <v>7.7510917030567686E-2</v>
      </c>
      <c r="CZ69" s="27">
        <f t="shared" si="42"/>
        <v>7.536557930258718E-2</v>
      </c>
      <c r="DA69" s="27">
        <f t="shared" si="43"/>
        <v>0.24454148471615719</v>
      </c>
      <c r="DB69" s="27">
        <f t="shared" si="44"/>
        <v>0.23509561304836896</v>
      </c>
      <c r="DC69" s="27">
        <f t="shared" si="45"/>
        <v>5.458515283842795E-2</v>
      </c>
      <c r="DD69" s="27">
        <f t="shared" si="46"/>
        <v>4.1619797525309338E-2</v>
      </c>
      <c r="DE69" s="27">
        <f t="shared" si="47"/>
        <v>0.6233624454148472</v>
      </c>
      <c r="DF69" s="27">
        <f t="shared" si="48"/>
        <v>0.64791901012373454</v>
      </c>
      <c r="DH69" s="106"/>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row>
    <row r="70" spans="2:211" ht="14.25" customHeight="1">
      <c r="B70" s="283"/>
      <c r="C70" s="296"/>
      <c r="D70" s="103" t="s">
        <v>200</v>
      </c>
      <c r="E70" s="213">
        <v>0</v>
      </c>
      <c r="F70" s="214">
        <v>0</v>
      </c>
      <c r="G70" s="215" t="str">
        <f>IFERROR(F70/E70,"-")</f>
        <v>-</v>
      </c>
      <c r="H70" s="216">
        <v>0</v>
      </c>
      <c r="I70" s="215" t="str">
        <f>IFERROR(H70/E70,"-")</f>
        <v>-</v>
      </c>
      <c r="J70" s="216">
        <v>0</v>
      </c>
      <c r="K70" s="215" t="str">
        <f>IFERROR(J70/E70,"-")</f>
        <v>-</v>
      </c>
      <c r="L70" s="213">
        <v>3</v>
      </c>
      <c r="M70" s="214">
        <v>0</v>
      </c>
      <c r="N70" s="215">
        <f>IFERROR(M70/L70,"-")</f>
        <v>0</v>
      </c>
      <c r="O70" s="216">
        <v>0</v>
      </c>
      <c r="P70" s="215">
        <f>IFERROR(O70/L70,"-")</f>
        <v>0</v>
      </c>
      <c r="Q70" s="216">
        <v>0</v>
      </c>
      <c r="R70" s="215">
        <f>IFERROR(Q70/L70,"-")</f>
        <v>0</v>
      </c>
      <c r="S70" s="213">
        <v>61</v>
      </c>
      <c r="T70" s="214">
        <v>1</v>
      </c>
      <c r="U70" s="215">
        <f>IFERROR(T70/S70,"-")</f>
        <v>1.6393442622950821E-2</v>
      </c>
      <c r="V70" s="216">
        <v>2</v>
      </c>
      <c r="W70" s="215">
        <f>IFERROR(V70/S70,"-")</f>
        <v>3.2786885245901641E-2</v>
      </c>
      <c r="X70" s="216">
        <v>0</v>
      </c>
      <c r="Y70" s="215">
        <f>IFERROR(X70/S70,"-")</f>
        <v>0</v>
      </c>
      <c r="Z70" s="213">
        <v>96</v>
      </c>
      <c r="AA70" s="214">
        <v>1</v>
      </c>
      <c r="AB70" s="215">
        <f>IFERROR(AA70/Z70,"-")</f>
        <v>1.0416666666666666E-2</v>
      </c>
      <c r="AC70" s="216">
        <v>3</v>
      </c>
      <c r="AD70" s="215">
        <f>IFERROR(AC70/Z70,"-")</f>
        <v>3.125E-2</v>
      </c>
      <c r="AE70" s="216">
        <v>3</v>
      </c>
      <c r="AF70" s="215">
        <f>IFERROR(AE70/Z70,"-")</f>
        <v>3.125E-2</v>
      </c>
      <c r="AG70" s="213">
        <v>98</v>
      </c>
      <c r="AH70" s="214">
        <v>0</v>
      </c>
      <c r="AI70" s="215">
        <f>IFERROR(AH70/AG70,"-")</f>
        <v>0</v>
      </c>
      <c r="AJ70" s="216">
        <v>0</v>
      </c>
      <c r="AK70" s="215">
        <f>IFERROR(AJ70/AG70,"-")</f>
        <v>0</v>
      </c>
      <c r="AL70" s="216">
        <v>1</v>
      </c>
      <c r="AM70" s="215">
        <f>IFERROR(AL70/AG70,"-")</f>
        <v>1.020408163265306E-2</v>
      </c>
      <c r="AN70" s="213">
        <v>118</v>
      </c>
      <c r="AO70" s="214">
        <v>0</v>
      </c>
      <c r="AP70" s="215">
        <f>IFERROR(AO70/AN70,"-")</f>
        <v>0</v>
      </c>
      <c r="AQ70" s="216">
        <v>2</v>
      </c>
      <c r="AR70" s="215">
        <f>IFERROR(AQ70/AN70,"-")</f>
        <v>1.6949152542372881E-2</v>
      </c>
      <c r="AS70" s="216">
        <v>1</v>
      </c>
      <c r="AT70" s="215">
        <f>IFERROR(AS70/AN70,"-")</f>
        <v>8.4745762711864406E-3</v>
      </c>
      <c r="AU70" s="213">
        <v>75</v>
      </c>
      <c r="AV70" s="214">
        <v>0</v>
      </c>
      <c r="AW70" s="215">
        <f>IFERROR(AV70/AU70,"-")</f>
        <v>0</v>
      </c>
      <c r="AX70" s="216">
        <v>0</v>
      </c>
      <c r="AY70" s="215">
        <f>IFERROR(AX70/AU70,"-")</f>
        <v>0</v>
      </c>
      <c r="AZ70" s="216">
        <v>0</v>
      </c>
      <c r="BA70" s="215">
        <f>IFERROR(AZ70/AU70,"-")</f>
        <v>0</v>
      </c>
      <c r="BB70" s="213">
        <f t="shared" si="15"/>
        <v>451</v>
      </c>
      <c r="BC70" s="217">
        <f t="shared" si="16"/>
        <v>2</v>
      </c>
      <c r="BD70" s="215">
        <f>IFERROR(BC70/BB70,"-")</f>
        <v>4.434589800443459E-3</v>
      </c>
      <c r="BE70" s="217">
        <f t="shared" si="17"/>
        <v>7</v>
      </c>
      <c r="BF70" s="215">
        <f>IFERROR(BE70/BB70,"-")</f>
        <v>1.5521064301552107E-2</v>
      </c>
      <c r="BG70" s="217">
        <f t="shared" si="18"/>
        <v>5</v>
      </c>
      <c r="BH70" s="215">
        <f>IFERROR(BG70/BB70,"-")</f>
        <v>1.1086474501108648E-2</v>
      </c>
      <c r="BJ70" s="283"/>
      <c r="BK70" s="296"/>
      <c r="BL70" s="4" t="s">
        <v>199</v>
      </c>
      <c r="BM70" s="28">
        <v>935</v>
      </c>
      <c r="BN70" s="28">
        <v>0</v>
      </c>
      <c r="BO70" s="63">
        <v>0</v>
      </c>
      <c r="BP70" s="28">
        <v>7</v>
      </c>
      <c r="BQ70" s="63">
        <v>7.4866310160427805E-3</v>
      </c>
      <c r="BR70" s="28">
        <v>5</v>
      </c>
      <c r="BS70" s="63">
        <v>5.3475935828877002E-3</v>
      </c>
      <c r="BU70" s="132"/>
      <c r="BV70" s="4" t="s">
        <v>199</v>
      </c>
      <c r="BW70" s="27">
        <f t="shared" si="19"/>
        <v>0.96895787139689582</v>
      </c>
      <c r="BX70" s="27">
        <f t="shared" si="157"/>
        <v>0.98716577540106953</v>
      </c>
      <c r="BY70" s="105">
        <v>64</v>
      </c>
      <c r="BZ70" s="56" t="s">
        <v>45</v>
      </c>
      <c r="CA70" s="27">
        <f t="shared" si="153"/>
        <v>2.8665273215885339E-2</v>
      </c>
      <c r="CB70" s="27">
        <f t="shared" si="20"/>
        <v>2.7122403710425489E-2</v>
      </c>
      <c r="CC70" s="27">
        <f t="shared" si="21"/>
        <v>0.12232507216084404</v>
      </c>
      <c r="CD70" s="27">
        <f t="shared" si="22"/>
        <v>0.11484170195603953</v>
      </c>
      <c r="CE70" s="27">
        <f t="shared" si="23"/>
        <v>3.6130188115855479E-2</v>
      </c>
      <c r="CF70" s="27">
        <f t="shared" si="24"/>
        <v>3.6196813873764874E-2</v>
      </c>
      <c r="CG70" s="27">
        <f t="shared" si="154"/>
        <v>0.81287946650741516</v>
      </c>
      <c r="CH70" s="27">
        <f t="shared" si="25"/>
        <v>0.82183908045977017</v>
      </c>
      <c r="CI70" s="27">
        <f t="shared" si="155"/>
        <v>2.6652012639098777E-2</v>
      </c>
      <c r="CJ70" s="27">
        <f t="shared" si="26"/>
        <v>2.4780732284560767E-2</v>
      </c>
      <c r="CK70" s="27">
        <f t="shared" si="27"/>
        <v>0.11457617804643495</v>
      </c>
      <c r="CL70" s="27">
        <f t="shared" si="28"/>
        <v>0.10803285535291661</v>
      </c>
      <c r="CM70" s="27">
        <f t="shared" si="29"/>
        <v>3.3383706553097955E-2</v>
      </c>
      <c r="CN70" s="27">
        <f t="shared" si="30"/>
        <v>3.5500487261589865E-2</v>
      </c>
      <c r="CO70" s="27">
        <f t="shared" si="31"/>
        <v>0.82538810276136831</v>
      </c>
      <c r="CP70" s="27">
        <f t="shared" si="32"/>
        <v>0.83168592510093275</v>
      </c>
      <c r="CQ70" s="27">
        <f t="shared" si="33"/>
        <v>3.6881419234360412E-2</v>
      </c>
      <c r="CR70" s="27">
        <f t="shared" si="34"/>
        <v>3.9678553490708188E-2</v>
      </c>
      <c r="CS70" s="27">
        <f t="shared" si="35"/>
        <v>0.15452847805788983</v>
      </c>
      <c r="CT70" s="27">
        <f t="shared" si="36"/>
        <v>0.15168257157207435</v>
      </c>
      <c r="CU70" s="27">
        <f t="shared" si="37"/>
        <v>4.6218487394957986E-2</v>
      </c>
      <c r="CV70" s="27">
        <f t="shared" si="38"/>
        <v>4.0683073832245106E-2</v>
      </c>
      <c r="CW70" s="27">
        <f t="shared" si="39"/>
        <v>0.76237161531279174</v>
      </c>
      <c r="CX70" s="27">
        <f t="shared" si="40"/>
        <v>0.76795580110497241</v>
      </c>
      <c r="CY70" s="27">
        <f t="shared" si="41"/>
        <v>3.2397408207343416E-2</v>
      </c>
      <c r="CZ70" s="27">
        <f t="shared" si="42"/>
        <v>2.4017467248908297E-2</v>
      </c>
      <c r="DA70" s="27">
        <f t="shared" si="43"/>
        <v>0.13174946004319654</v>
      </c>
      <c r="DB70" s="27">
        <f t="shared" si="44"/>
        <v>0.13100436681222707</v>
      </c>
      <c r="DC70" s="27">
        <f t="shared" si="45"/>
        <v>4.5356371490280781E-2</v>
      </c>
      <c r="DD70" s="27">
        <f t="shared" si="46"/>
        <v>5.0218340611353711E-2</v>
      </c>
      <c r="DE70" s="27">
        <f t="shared" si="47"/>
        <v>0.79049676025917925</v>
      </c>
      <c r="DF70" s="27">
        <f t="shared" si="48"/>
        <v>0.79475982532751088</v>
      </c>
      <c r="DH70" s="106"/>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row>
    <row r="71" spans="2:211" ht="14.25" customHeight="1">
      <c r="B71" s="284"/>
      <c r="C71" s="297"/>
      <c r="D71" s="85" t="s">
        <v>67</v>
      </c>
      <c r="E71" s="189">
        <v>29</v>
      </c>
      <c r="F71" s="221">
        <v>2</v>
      </c>
      <c r="G71" s="184">
        <f t="shared" si="129"/>
        <v>6.8965517241379309E-2</v>
      </c>
      <c r="H71" s="222">
        <v>3</v>
      </c>
      <c r="I71" s="184">
        <f t="shared" si="130"/>
        <v>0.10344827586206896</v>
      </c>
      <c r="J71" s="222">
        <v>1</v>
      </c>
      <c r="K71" s="184">
        <f t="shared" si="131"/>
        <v>3.4482758620689655E-2</v>
      </c>
      <c r="L71" s="189">
        <v>92</v>
      </c>
      <c r="M71" s="221">
        <v>3</v>
      </c>
      <c r="N71" s="184">
        <f t="shared" si="132"/>
        <v>3.2608695652173912E-2</v>
      </c>
      <c r="O71" s="222">
        <v>3</v>
      </c>
      <c r="P71" s="184">
        <f t="shared" si="133"/>
        <v>3.2608695652173912E-2</v>
      </c>
      <c r="Q71" s="222">
        <v>4</v>
      </c>
      <c r="R71" s="184">
        <f t="shared" si="134"/>
        <v>4.3478260869565216E-2</v>
      </c>
      <c r="S71" s="189">
        <v>6676</v>
      </c>
      <c r="T71" s="221">
        <v>184</v>
      </c>
      <c r="U71" s="184">
        <f t="shared" si="135"/>
        <v>2.7561414020371482E-2</v>
      </c>
      <c r="V71" s="222">
        <v>1011</v>
      </c>
      <c r="W71" s="184">
        <f t="shared" si="136"/>
        <v>0.15143798681845416</v>
      </c>
      <c r="X71" s="222">
        <v>432</v>
      </c>
      <c r="Y71" s="184">
        <f t="shared" si="137"/>
        <v>6.4709406830437383E-2</v>
      </c>
      <c r="Z71" s="189">
        <v>5387</v>
      </c>
      <c r="AA71" s="221">
        <v>126</v>
      </c>
      <c r="AB71" s="184">
        <f t="shared" si="138"/>
        <v>2.3389641730090959E-2</v>
      </c>
      <c r="AC71" s="222">
        <v>702</v>
      </c>
      <c r="AD71" s="184">
        <f t="shared" si="139"/>
        <v>0.13031371821050677</v>
      </c>
      <c r="AE71" s="222">
        <v>459</v>
      </c>
      <c r="AF71" s="184">
        <f t="shared" si="140"/>
        <v>8.5205123445331349E-2</v>
      </c>
      <c r="AG71" s="189">
        <v>3712</v>
      </c>
      <c r="AH71" s="221">
        <v>67</v>
      </c>
      <c r="AI71" s="184">
        <f t="shared" si="141"/>
        <v>1.8049568965517241E-2</v>
      </c>
      <c r="AJ71" s="222">
        <v>369</v>
      </c>
      <c r="AK71" s="184">
        <f t="shared" si="142"/>
        <v>9.9407327586206892E-2</v>
      </c>
      <c r="AL71" s="222">
        <v>265</v>
      </c>
      <c r="AM71" s="184">
        <f t="shared" si="143"/>
        <v>7.1390086206896547E-2</v>
      </c>
      <c r="AN71" s="189">
        <v>1833</v>
      </c>
      <c r="AO71" s="221">
        <v>21</v>
      </c>
      <c r="AP71" s="184">
        <f t="shared" si="144"/>
        <v>1.1456628477905073E-2</v>
      </c>
      <c r="AQ71" s="222">
        <v>149</v>
      </c>
      <c r="AR71" s="184">
        <f t="shared" si="145"/>
        <v>8.1287506819421707E-2</v>
      </c>
      <c r="AS71" s="222">
        <v>94</v>
      </c>
      <c r="AT71" s="184">
        <f t="shared" si="146"/>
        <v>5.128205128205128E-2</v>
      </c>
      <c r="AU71" s="189">
        <v>555</v>
      </c>
      <c r="AV71" s="221">
        <v>2</v>
      </c>
      <c r="AW71" s="184">
        <f t="shared" si="147"/>
        <v>3.6036036036036037E-3</v>
      </c>
      <c r="AX71" s="222">
        <v>16</v>
      </c>
      <c r="AY71" s="184">
        <f t="shared" si="148"/>
        <v>2.8828828828828829E-2</v>
      </c>
      <c r="AZ71" s="222">
        <v>11</v>
      </c>
      <c r="BA71" s="184">
        <f t="shared" si="149"/>
        <v>1.9819819819819819E-2</v>
      </c>
      <c r="BB71" s="189">
        <f t="shared" si="15"/>
        <v>18284</v>
      </c>
      <c r="BC71" s="183">
        <f t="shared" si="16"/>
        <v>405</v>
      </c>
      <c r="BD71" s="184">
        <f t="shared" si="150"/>
        <v>2.2150514110697878E-2</v>
      </c>
      <c r="BE71" s="183">
        <f t="shared" si="17"/>
        <v>2253</v>
      </c>
      <c r="BF71" s="184">
        <f t="shared" si="151"/>
        <v>0.12322248960840079</v>
      </c>
      <c r="BG71" s="183">
        <f t="shared" si="18"/>
        <v>1266</v>
      </c>
      <c r="BH71" s="184">
        <f t="shared" si="152"/>
        <v>6.9240866331218551E-2</v>
      </c>
      <c r="BJ71" s="284"/>
      <c r="BK71" s="297"/>
      <c r="BL71" s="85" t="s">
        <v>67</v>
      </c>
      <c r="BM71" s="28">
        <v>18752</v>
      </c>
      <c r="BN71" s="28">
        <v>433</v>
      </c>
      <c r="BO71" s="63">
        <v>2.3090870307167236E-2</v>
      </c>
      <c r="BP71" s="28">
        <v>2053</v>
      </c>
      <c r="BQ71" s="63">
        <v>0.10948165529010238</v>
      </c>
      <c r="BR71" s="28">
        <v>1309</v>
      </c>
      <c r="BS71" s="63">
        <v>6.9805887372013653E-2</v>
      </c>
      <c r="BU71" s="133"/>
      <c r="BV71" s="85" t="s">
        <v>67</v>
      </c>
      <c r="BW71" s="27">
        <f t="shared" ref="BW71:BW134" si="158">(BB71-SUM(BC71,BE71,BG71))/BB71</f>
        <v>0.78538612994968282</v>
      </c>
      <c r="BX71" s="27">
        <f t="shared" si="157"/>
        <v>0.79762158703071673</v>
      </c>
      <c r="BY71" s="105">
        <v>65</v>
      </c>
      <c r="BZ71" s="56" t="s">
        <v>10</v>
      </c>
      <c r="CA71" s="27">
        <f t="shared" si="153"/>
        <v>6.358381502890173E-2</v>
      </c>
      <c r="CB71" s="27">
        <f t="shared" si="20"/>
        <v>6.7966903073286053E-2</v>
      </c>
      <c r="CC71" s="27">
        <f t="shared" si="21"/>
        <v>0.19556840077071291</v>
      </c>
      <c r="CD71" s="27">
        <f t="shared" si="22"/>
        <v>0.1739558707643814</v>
      </c>
      <c r="CE71" s="27">
        <f t="shared" si="23"/>
        <v>7.6107899807321772E-2</v>
      </c>
      <c r="CF71" s="27">
        <f t="shared" si="24"/>
        <v>7.5256107171000786E-2</v>
      </c>
      <c r="CG71" s="27">
        <f t="shared" si="154"/>
        <v>0.66473988439306353</v>
      </c>
      <c r="CH71" s="27">
        <f t="shared" si="25"/>
        <v>0.6828211189913318</v>
      </c>
      <c r="CI71" s="27">
        <f t="shared" si="155"/>
        <v>6.1073228579899198E-2</v>
      </c>
      <c r="CJ71" s="27">
        <f t="shared" si="26"/>
        <v>6.1784207353827607E-2</v>
      </c>
      <c r="CK71" s="27">
        <f t="shared" si="27"/>
        <v>0.18084790987251706</v>
      </c>
      <c r="CL71" s="27">
        <f t="shared" si="28"/>
        <v>0.15250150693188669</v>
      </c>
      <c r="CM71" s="27">
        <f t="shared" si="29"/>
        <v>7.5600355766380078E-2</v>
      </c>
      <c r="CN71" s="27">
        <f t="shared" si="30"/>
        <v>7.6250753465943344E-2</v>
      </c>
      <c r="CO71" s="27">
        <f t="shared" si="31"/>
        <v>0.68247850578120373</v>
      </c>
      <c r="CP71" s="27">
        <f t="shared" si="32"/>
        <v>0.70946353224834235</v>
      </c>
      <c r="CQ71" s="27">
        <f t="shared" si="33"/>
        <v>7.2659176029962552E-2</v>
      </c>
      <c r="CR71" s="27">
        <f t="shared" si="34"/>
        <v>8.2802547770700632E-2</v>
      </c>
      <c r="CS71" s="27">
        <f t="shared" si="35"/>
        <v>0.22696629213483147</v>
      </c>
      <c r="CT71" s="27">
        <f t="shared" si="36"/>
        <v>0.24124203821656051</v>
      </c>
      <c r="CU71" s="27">
        <f t="shared" si="37"/>
        <v>8.4644194756554311E-2</v>
      </c>
      <c r="CV71" s="27">
        <f t="shared" si="38"/>
        <v>8.0414012738853499E-2</v>
      </c>
      <c r="CW71" s="27">
        <f t="shared" si="39"/>
        <v>0.61573033707865166</v>
      </c>
      <c r="CX71" s="27">
        <f t="shared" si="40"/>
        <v>0.59554140127388533</v>
      </c>
      <c r="CY71" s="27">
        <f t="shared" si="41"/>
        <v>6.1465721040189124E-2</v>
      </c>
      <c r="CZ71" s="27">
        <f t="shared" si="42"/>
        <v>8.9514066496163683E-2</v>
      </c>
      <c r="DA71" s="27">
        <f t="shared" si="43"/>
        <v>0.23877068557919623</v>
      </c>
      <c r="DB71" s="27">
        <f t="shared" si="44"/>
        <v>0.18414322250639387</v>
      </c>
      <c r="DC71" s="27">
        <f t="shared" si="45"/>
        <v>6.3829787234042548E-2</v>
      </c>
      <c r="DD71" s="27">
        <f t="shared" si="46"/>
        <v>7.1611253196930943E-2</v>
      </c>
      <c r="DE71" s="27">
        <f t="shared" si="47"/>
        <v>0.63593380614657213</v>
      </c>
      <c r="DF71" s="27">
        <f t="shared" si="48"/>
        <v>0.65473145780051156</v>
      </c>
      <c r="DH71" s="106"/>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row>
    <row r="72" spans="2:211" ht="14.25" customHeight="1">
      <c r="B72" s="282">
        <v>14</v>
      </c>
      <c r="C72" s="295" t="s">
        <v>107</v>
      </c>
      <c r="D72" s="102" t="s">
        <v>138</v>
      </c>
      <c r="E72" s="201">
        <v>24</v>
      </c>
      <c r="F72" s="202">
        <v>2</v>
      </c>
      <c r="G72" s="174">
        <f t="shared" si="129"/>
        <v>8.3333333333333329E-2</v>
      </c>
      <c r="H72" s="203">
        <v>1</v>
      </c>
      <c r="I72" s="174">
        <f t="shared" si="130"/>
        <v>4.1666666666666664E-2</v>
      </c>
      <c r="J72" s="203">
        <v>0</v>
      </c>
      <c r="K72" s="174">
        <f t="shared" si="131"/>
        <v>0</v>
      </c>
      <c r="L72" s="201">
        <v>52</v>
      </c>
      <c r="M72" s="202">
        <v>4</v>
      </c>
      <c r="N72" s="174">
        <f t="shared" si="132"/>
        <v>7.6923076923076927E-2</v>
      </c>
      <c r="O72" s="203">
        <v>3</v>
      </c>
      <c r="P72" s="174">
        <f t="shared" si="133"/>
        <v>5.7692307692307696E-2</v>
      </c>
      <c r="Q72" s="203">
        <v>1</v>
      </c>
      <c r="R72" s="174">
        <f t="shared" si="134"/>
        <v>1.9230769230769232E-2</v>
      </c>
      <c r="S72" s="201">
        <v>3757</v>
      </c>
      <c r="T72" s="202">
        <v>175</v>
      </c>
      <c r="U72" s="174">
        <f t="shared" si="135"/>
        <v>4.6579717859994679E-2</v>
      </c>
      <c r="V72" s="203">
        <v>600</v>
      </c>
      <c r="W72" s="174">
        <f t="shared" si="136"/>
        <v>0.15970188980569602</v>
      </c>
      <c r="X72" s="203">
        <v>306</v>
      </c>
      <c r="Y72" s="174">
        <f t="shared" si="137"/>
        <v>8.1447963800904979E-2</v>
      </c>
      <c r="Z72" s="201">
        <v>3114</v>
      </c>
      <c r="AA72" s="202">
        <v>107</v>
      </c>
      <c r="AB72" s="174">
        <f t="shared" si="138"/>
        <v>3.4360950545921642E-2</v>
      </c>
      <c r="AC72" s="203">
        <v>395</v>
      </c>
      <c r="AD72" s="174">
        <f t="shared" si="139"/>
        <v>0.12684649967886963</v>
      </c>
      <c r="AE72" s="203">
        <v>280</v>
      </c>
      <c r="AF72" s="174">
        <f t="shared" si="140"/>
        <v>8.9916506101477195E-2</v>
      </c>
      <c r="AG72" s="201">
        <v>2206</v>
      </c>
      <c r="AH72" s="202">
        <v>56</v>
      </c>
      <c r="AI72" s="174">
        <f t="shared" si="141"/>
        <v>2.5385312783318223E-2</v>
      </c>
      <c r="AJ72" s="203">
        <v>207</v>
      </c>
      <c r="AK72" s="174">
        <f t="shared" si="142"/>
        <v>9.3834995466908433E-2</v>
      </c>
      <c r="AL72" s="203">
        <v>171</v>
      </c>
      <c r="AM72" s="174">
        <f t="shared" si="143"/>
        <v>7.7515865820489568E-2</v>
      </c>
      <c r="AN72" s="201">
        <v>1169</v>
      </c>
      <c r="AO72" s="202">
        <v>19</v>
      </c>
      <c r="AP72" s="174">
        <f t="shared" si="144"/>
        <v>1.6253207869974338E-2</v>
      </c>
      <c r="AQ72" s="203">
        <v>75</v>
      </c>
      <c r="AR72" s="174">
        <f t="shared" si="145"/>
        <v>6.4157399486740804E-2</v>
      </c>
      <c r="AS72" s="203">
        <v>72</v>
      </c>
      <c r="AT72" s="174">
        <f t="shared" si="146"/>
        <v>6.1591103507271171E-2</v>
      </c>
      <c r="AU72" s="201">
        <v>366</v>
      </c>
      <c r="AV72" s="202">
        <v>6</v>
      </c>
      <c r="AW72" s="174">
        <f t="shared" si="147"/>
        <v>1.6393442622950821E-2</v>
      </c>
      <c r="AX72" s="203">
        <v>18</v>
      </c>
      <c r="AY72" s="174">
        <f t="shared" si="148"/>
        <v>4.9180327868852458E-2</v>
      </c>
      <c r="AZ72" s="203">
        <v>10</v>
      </c>
      <c r="BA72" s="174">
        <f t="shared" si="149"/>
        <v>2.7322404371584699E-2</v>
      </c>
      <c r="BB72" s="201">
        <f t="shared" ref="BB72:BB135" si="159">SUM(E72,L72,S72,Z72,AG72,AN72,AU72)</f>
        <v>10688</v>
      </c>
      <c r="BC72" s="176">
        <f t="shared" ref="BC72:BC135" si="160">SUM(F72,M72,T72,AA72,AH72,AO72,AV72)</f>
        <v>369</v>
      </c>
      <c r="BD72" s="174">
        <f t="shared" si="150"/>
        <v>3.4524700598802395E-2</v>
      </c>
      <c r="BE72" s="176">
        <f t="shared" ref="BE72:BE135" si="161">SUM(H72,O72,V72,AC72,AJ72,AQ72,AX72)</f>
        <v>1299</v>
      </c>
      <c r="BF72" s="174">
        <f t="shared" si="151"/>
        <v>0.12153817365269461</v>
      </c>
      <c r="BG72" s="176">
        <f t="shared" ref="BG72:BG135" si="162">SUM(J72,Q72,X72,AE72,AL72,AS72,AZ72)</f>
        <v>840</v>
      </c>
      <c r="BH72" s="174">
        <f t="shared" si="152"/>
        <v>7.859281437125748E-2</v>
      </c>
      <c r="BJ72" s="282">
        <v>14</v>
      </c>
      <c r="BK72" s="295" t="s">
        <v>107</v>
      </c>
      <c r="BL72" s="4" t="s">
        <v>138</v>
      </c>
      <c r="BM72" s="28">
        <v>10799</v>
      </c>
      <c r="BN72" s="28">
        <v>389</v>
      </c>
      <c r="BO72" s="63">
        <v>3.6021853875358827E-2</v>
      </c>
      <c r="BP72" s="28">
        <v>1249</v>
      </c>
      <c r="BQ72" s="63">
        <v>0.115658857301602</v>
      </c>
      <c r="BR72" s="28">
        <v>881</v>
      </c>
      <c r="BS72" s="63">
        <v>8.1581627928511896E-2</v>
      </c>
      <c r="BU72" s="131" t="s">
        <v>107</v>
      </c>
      <c r="BV72" s="4" t="s">
        <v>138</v>
      </c>
      <c r="BW72" s="27">
        <f t="shared" si="158"/>
        <v>0.76534431137724546</v>
      </c>
      <c r="BX72" s="27">
        <f t="shared" si="157"/>
        <v>0.76673766089452722</v>
      </c>
      <c r="BY72" s="105">
        <v>66</v>
      </c>
      <c r="BZ72" s="56" t="s">
        <v>5</v>
      </c>
      <c r="CA72" s="27">
        <f t="shared" ref="CA72:CA81" si="163">INDEX($BD:$BD,(ROW()+($BY72)*4))</f>
        <v>0.13335823683227493</v>
      </c>
      <c r="CB72" s="27">
        <f t="shared" ref="CB72:CB81" si="164">INDEX($BO:$BO,(ROW()+($BY72)*4))</f>
        <v>0.13337160352085725</v>
      </c>
      <c r="CC72" s="27">
        <f t="shared" ref="CC72:CC81" si="165">INDEX($BF:$BF,(ROW()+($BY72)*4))</f>
        <v>0.3668285394097871</v>
      </c>
      <c r="CD72" s="27">
        <f t="shared" ref="CD72:CD81" si="166">INDEX($BQ:$BQ,(ROW()+($BY72)*4))</f>
        <v>0.35438193647148869</v>
      </c>
      <c r="CE72" s="27">
        <f t="shared" ref="CE72:CE81" si="167">INDEX($BH:$BH,(ROW()+($BY72)*4))</f>
        <v>4.8935375420246542E-2</v>
      </c>
      <c r="CF72" s="27">
        <f t="shared" ref="CF72:CF81" si="168">INDEX($BS:$BS,(ROW()+($BY72)*4))</f>
        <v>5.0707998469192501E-2</v>
      </c>
      <c r="CG72" s="27">
        <f t="shared" ref="CG72:CG80" si="169">INDEX($BW:$BW,(ROW()+($BY72)*4))</f>
        <v>0.45087784833769146</v>
      </c>
      <c r="CH72" s="27">
        <f t="shared" ref="CH72:CH81" si="170">INDEX($BX:$BX,(ROW()+($BY72)*4))</f>
        <v>0.46153846153846156</v>
      </c>
      <c r="CI72" s="27">
        <f t="shared" ref="CI72:CI81" si="171">INDEX($BD:$BD,(ROW()+($BY72*4)-4))</f>
        <v>0.12398157987956075</v>
      </c>
      <c r="CJ72" s="27">
        <f t="shared" ref="CJ72:CJ81" si="172">INDEX($BO:$BO,(ROW()+($BY72*4)-4))</f>
        <v>0.1206084751901485</v>
      </c>
      <c r="CK72" s="27">
        <f t="shared" ref="CK72:CK81" si="173">INDEX($BF:$BF,(ROW()+($BY72*4)-4))</f>
        <v>0.34006376195536664</v>
      </c>
      <c r="CL72" s="27">
        <f t="shared" ref="CL72:CL81" si="174">INDEX($BQ:$BQ,(ROW()+($BY72*4)-4))</f>
        <v>0.3335747917421224</v>
      </c>
      <c r="CM72" s="27">
        <f t="shared" ref="CM72:CM81" si="175">INDEX($BH:$BH,(ROW()+($BY72*4)-4))</f>
        <v>3.9674105561459443E-2</v>
      </c>
      <c r="CN72" s="27">
        <f t="shared" ref="CN72:CN81" si="176">INDEX($BS:$BS,(ROW()+($BY72*4)-4))</f>
        <v>5.1792828685258967E-2</v>
      </c>
      <c r="CO72" s="27">
        <f t="shared" ref="CO72:CO81" si="177">INDEX($BW:$BW,(ROW()+($BY72*4)-4))</f>
        <v>0.4962805526036132</v>
      </c>
      <c r="CP72" s="27">
        <f t="shared" ref="CP72:CP81" si="178">INDEX($BX:$BX,(ROW()+($BY72*4)-4))</f>
        <v>0.49402390438247012</v>
      </c>
      <c r="CQ72" s="27">
        <f t="shared" ref="CQ72:CQ81" si="179">INDEX($BD:$BD,(ROW()+($BY72*4)-3))</f>
        <v>0.14587525150905434</v>
      </c>
      <c r="CR72" s="27">
        <f t="shared" ref="CR72:CR81" si="180">INDEX($BO:$BO,(ROW()+($BY72*4)-3))</f>
        <v>0.15578947368421053</v>
      </c>
      <c r="CS72" s="27">
        <f t="shared" ref="CS72:CS81" si="181">INDEX($BF:$BF,(ROW()+($BY72*4)-3))</f>
        <v>0.40140845070422537</v>
      </c>
      <c r="CT72" s="27">
        <f t="shared" ref="CT72:CT81" si="182">INDEX($BQ:$BQ,(ROW()+($BY72*4)-3))</f>
        <v>0.39947368421052631</v>
      </c>
      <c r="CU72" s="27">
        <f t="shared" ref="CU72:CU81" si="183">INDEX($BH:$BH,(ROW()+($BY72*4)-3))</f>
        <v>6.1368209255533199E-2</v>
      </c>
      <c r="CV72" s="27">
        <f t="shared" ref="CV72:CV81" si="184">INDEX($BS:$BS,(ROW()+($BY72*4)-3))</f>
        <v>5.473684210526316E-2</v>
      </c>
      <c r="CW72" s="27">
        <f t="shared" ref="CW72:CW80" si="185">INDEX($BW:$BW,(ROW()+($BY72*4)-3))</f>
        <v>0.39134808853118713</v>
      </c>
      <c r="CX72" s="27">
        <f t="shared" ref="CX72:CX81" si="186">INDEX($BX:$BX,(ROW()+($BY72*4)-3))</f>
        <v>0.39</v>
      </c>
      <c r="CY72" s="27">
        <f t="shared" ref="CY72:CY81" si="187">INDEX($BD:$BD,(ROW()+($BY72*4)-2))</f>
        <v>0.14512922465208747</v>
      </c>
      <c r="CZ72" s="27">
        <f t="shared" ref="CZ72:CZ81" si="188">INDEX($BO:$BO,(ROW()+($BY72*4)-2))</f>
        <v>0.14686825053995681</v>
      </c>
      <c r="DA72" s="27">
        <f t="shared" ref="DA72:DA81" si="189">INDEX($BF:$BF,(ROW()+($BY72*4)-2))</f>
        <v>0.39960238568588469</v>
      </c>
      <c r="DB72" s="27">
        <f t="shared" ref="DB72:DB81" si="190">INDEX($BQ:$BQ,(ROW()+($BY72*4)-2))</f>
        <v>0.3650107991360691</v>
      </c>
      <c r="DC72" s="27">
        <f t="shared" ref="DC72:DC81" si="191">INDEX($BH:$BH,(ROW()+($BY72*4)-2))</f>
        <v>5.5666003976143144E-2</v>
      </c>
      <c r="DD72" s="27">
        <f t="shared" ref="DD72:DD81" si="192">INDEX($BS:$BS,(ROW()+($BY72*4)-2))</f>
        <v>3.6717062634989202E-2</v>
      </c>
      <c r="DE72" s="27">
        <f t="shared" ref="DE72:DE81" si="193">INDEX($BW:$BW,(ROW()+($BY72*4)-2))</f>
        <v>0.39960238568588469</v>
      </c>
      <c r="DF72" s="27">
        <f t="shared" ref="DF72:DF81" si="194">INDEX($BX:$BX,(ROW()+($BY72*4)-2))</f>
        <v>0.45140388768898487</v>
      </c>
      <c r="DH72" s="106"/>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row>
    <row r="73" spans="2:211" ht="14.25" customHeight="1">
      <c r="B73" s="283"/>
      <c r="C73" s="296"/>
      <c r="D73" s="132" t="s">
        <v>274</v>
      </c>
      <c r="E73" s="204">
        <v>1</v>
      </c>
      <c r="F73" s="205">
        <v>0</v>
      </c>
      <c r="G73" s="207">
        <f t="shared" si="129"/>
        <v>0</v>
      </c>
      <c r="H73" s="206">
        <v>1</v>
      </c>
      <c r="I73" s="207">
        <f>IFERROR(H73/E73,"-")</f>
        <v>1</v>
      </c>
      <c r="J73" s="206">
        <v>0</v>
      </c>
      <c r="K73" s="207">
        <f>IFERROR(J73/E73,"-")</f>
        <v>0</v>
      </c>
      <c r="L73" s="204">
        <v>5</v>
      </c>
      <c r="M73" s="205">
        <v>0</v>
      </c>
      <c r="N73" s="207">
        <f>IFERROR(M73/L73,"-")</f>
        <v>0</v>
      </c>
      <c r="O73" s="206">
        <v>0</v>
      </c>
      <c r="P73" s="207">
        <f>IFERROR(O73/L73,"-")</f>
        <v>0</v>
      </c>
      <c r="Q73" s="206">
        <v>0</v>
      </c>
      <c r="R73" s="207">
        <f>IFERROR(Q73/L73,"-")</f>
        <v>0</v>
      </c>
      <c r="S73" s="204">
        <v>1006</v>
      </c>
      <c r="T73" s="205">
        <v>57</v>
      </c>
      <c r="U73" s="207">
        <f>IFERROR(T73/S73,"-")</f>
        <v>5.6660039761431413E-2</v>
      </c>
      <c r="V73" s="206">
        <v>209</v>
      </c>
      <c r="W73" s="207">
        <f>IFERROR(V73/S73,"-")</f>
        <v>0.2077534791252485</v>
      </c>
      <c r="X73" s="206">
        <v>96</v>
      </c>
      <c r="Y73" s="207">
        <f>IFERROR(X73/S73,"-")</f>
        <v>9.5427435387673953E-2</v>
      </c>
      <c r="Z73" s="204">
        <v>643</v>
      </c>
      <c r="AA73" s="205">
        <v>36</v>
      </c>
      <c r="AB73" s="207">
        <f>IFERROR(AA73/Z73,"-")</f>
        <v>5.5987558320373249E-2</v>
      </c>
      <c r="AC73" s="206">
        <v>97</v>
      </c>
      <c r="AD73" s="207">
        <f>IFERROR(AC73/Z73,"-")</f>
        <v>0.15085536547433903</v>
      </c>
      <c r="AE73" s="206">
        <v>58</v>
      </c>
      <c r="AF73" s="207">
        <f>IFERROR(AE73/Z73,"-")</f>
        <v>9.0202177293934677E-2</v>
      </c>
      <c r="AG73" s="204">
        <v>389</v>
      </c>
      <c r="AH73" s="205">
        <v>10</v>
      </c>
      <c r="AI73" s="207">
        <f>IFERROR(AH73/AG73,"-")</f>
        <v>2.570694087403599E-2</v>
      </c>
      <c r="AJ73" s="206">
        <v>47</v>
      </c>
      <c r="AK73" s="207">
        <f>IFERROR(AJ73/AG73,"-")</f>
        <v>0.12082262210796915</v>
      </c>
      <c r="AL73" s="206">
        <v>32</v>
      </c>
      <c r="AM73" s="207">
        <f>IFERROR(AL73/AG73,"-")</f>
        <v>8.2262210796915161E-2</v>
      </c>
      <c r="AN73" s="204">
        <v>211</v>
      </c>
      <c r="AO73" s="205">
        <v>7</v>
      </c>
      <c r="AP73" s="207">
        <f>IFERROR(AO73/AN73,"-")</f>
        <v>3.3175355450236969E-2</v>
      </c>
      <c r="AQ73" s="206">
        <v>13</v>
      </c>
      <c r="AR73" s="207">
        <f>IFERROR(AQ73/AN73,"-")</f>
        <v>6.1611374407582936E-2</v>
      </c>
      <c r="AS73" s="206">
        <v>16</v>
      </c>
      <c r="AT73" s="207">
        <f>IFERROR(AS73/AN73,"-")</f>
        <v>7.582938388625593E-2</v>
      </c>
      <c r="AU73" s="204">
        <v>55</v>
      </c>
      <c r="AV73" s="205">
        <v>1</v>
      </c>
      <c r="AW73" s="207">
        <f>IFERROR(AV73/AU73,"-")</f>
        <v>1.8181818181818181E-2</v>
      </c>
      <c r="AX73" s="206">
        <v>3</v>
      </c>
      <c r="AY73" s="207">
        <f>IFERROR(AX73/AU73,"-")</f>
        <v>5.4545454545454543E-2</v>
      </c>
      <c r="AZ73" s="206">
        <v>3</v>
      </c>
      <c r="BA73" s="207">
        <f>IFERROR(AZ73/AU73,"-")</f>
        <v>5.4545454545454543E-2</v>
      </c>
      <c r="BB73" s="204">
        <f t="shared" si="159"/>
        <v>2310</v>
      </c>
      <c r="BC73" s="208">
        <f t="shared" si="160"/>
        <v>111</v>
      </c>
      <c r="BD73" s="207">
        <f>IFERROR(BC73/BB73,"-")</f>
        <v>4.8051948051948054E-2</v>
      </c>
      <c r="BE73" s="208">
        <f t="shared" si="161"/>
        <v>370</v>
      </c>
      <c r="BF73" s="207">
        <f>IFERROR(BE73/BB73,"-")</f>
        <v>0.16017316017316016</v>
      </c>
      <c r="BG73" s="208">
        <f t="shared" si="162"/>
        <v>205</v>
      </c>
      <c r="BH73" s="207">
        <f>IFERROR(BG73/BB73,"-")</f>
        <v>8.8744588744588751E-2</v>
      </c>
      <c r="BJ73" s="283"/>
      <c r="BK73" s="296"/>
      <c r="BL73" s="4" t="s">
        <v>273</v>
      </c>
      <c r="BM73" s="28">
        <v>2197</v>
      </c>
      <c r="BN73" s="28">
        <v>121</v>
      </c>
      <c r="BO73" s="63">
        <v>5.5075102412380519E-2</v>
      </c>
      <c r="BP73" s="28">
        <v>313</v>
      </c>
      <c r="BQ73" s="63">
        <v>0.14246700045516614</v>
      </c>
      <c r="BR73" s="28">
        <v>192</v>
      </c>
      <c r="BS73" s="63">
        <v>8.7391898042785618E-2</v>
      </c>
      <c r="BU73" s="132"/>
      <c r="BV73" s="4" t="s">
        <v>270</v>
      </c>
      <c r="BW73" s="27">
        <f t="shared" si="158"/>
        <v>0.70303030303030301</v>
      </c>
      <c r="BX73" s="27">
        <f t="shared" si="157"/>
        <v>0.71506599908966773</v>
      </c>
      <c r="BY73" s="105">
        <v>67</v>
      </c>
      <c r="BZ73" s="56" t="s">
        <v>6</v>
      </c>
      <c r="CA73" s="27">
        <f t="shared" si="163"/>
        <v>5.365193868349865E-2</v>
      </c>
      <c r="CB73" s="27">
        <f t="shared" si="164"/>
        <v>6.0909090909090906E-2</v>
      </c>
      <c r="CC73" s="27">
        <f t="shared" si="165"/>
        <v>0.19837691614066727</v>
      </c>
      <c r="CD73" s="27">
        <f t="shared" si="166"/>
        <v>0.17</v>
      </c>
      <c r="CE73" s="27">
        <f t="shared" si="167"/>
        <v>4.012623985572588E-2</v>
      </c>
      <c r="CF73" s="27">
        <f t="shared" si="168"/>
        <v>5.4090909090909092E-2</v>
      </c>
      <c r="CG73" s="27">
        <f t="shared" si="169"/>
        <v>0.70784490532010824</v>
      </c>
      <c r="CH73" s="27">
        <f t="shared" si="170"/>
        <v>0.71499999999999997</v>
      </c>
      <c r="CI73" s="27">
        <f t="shared" si="171"/>
        <v>5.6004978220286245E-2</v>
      </c>
      <c r="CJ73" s="27">
        <f t="shared" si="172"/>
        <v>5.849056603773585E-2</v>
      </c>
      <c r="CK73" s="27">
        <f t="shared" si="173"/>
        <v>0.16988176726820162</v>
      </c>
      <c r="CL73" s="27">
        <f t="shared" si="174"/>
        <v>0.14968553459119496</v>
      </c>
      <c r="CM73" s="27">
        <f t="shared" si="175"/>
        <v>4.2937149968886125E-2</v>
      </c>
      <c r="CN73" s="27">
        <f t="shared" si="176"/>
        <v>5.9119496855345913E-2</v>
      </c>
      <c r="CO73" s="27">
        <f t="shared" si="177"/>
        <v>0.73117610454262605</v>
      </c>
      <c r="CP73" s="27">
        <f t="shared" si="178"/>
        <v>0.73270440251572322</v>
      </c>
      <c r="CQ73" s="27">
        <f t="shared" si="179"/>
        <v>4.9792531120331947E-2</v>
      </c>
      <c r="CR73" s="27">
        <f t="shared" si="180"/>
        <v>6.6815144766147E-2</v>
      </c>
      <c r="CS73" s="27">
        <f t="shared" si="181"/>
        <v>0.29253112033195022</v>
      </c>
      <c r="CT73" s="27">
        <f t="shared" si="182"/>
        <v>0.24944320712694878</v>
      </c>
      <c r="CU73" s="27">
        <f t="shared" si="183"/>
        <v>2.4896265560165973E-2</v>
      </c>
      <c r="CV73" s="27">
        <f t="shared" si="184"/>
        <v>5.1224944320712694E-2</v>
      </c>
      <c r="CW73" s="27">
        <f t="shared" si="185"/>
        <v>0.63278008298755184</v>
      </c>
      <c r="CX73" s="27">
        <f t="shared" si="186"/>
        <v>0.63251670378619151</v>
      </c>
      <c r="CY73" s="27">
        <f t="shared" si="187"/>
        <v>4.807692307692308E-2</v>
      </c>
      <c r="CZ73" s="27">
        <f t="shared" si="188"/>
        <v>0.1134020618556701</v>
      </c>
      <c r="DA73" s="27">
        <f t="shared" si="189"/>
        <v>0.24038461538461539</v>
      </c>
      <c r="DB73" s="27">
        <f t="shared" si="190"/>
        <v>0.23711340206185566</v>
      </c>
      <c r="DC73" s="27">
        <f t="shared" si="191"/>
        <v>6.7307692307692304E-2</v>
      </c>
      <c r="DD73" s="27">
        <f t="shared" si="192"/>
        <v>2.0618556701030927E-2</v>
      </c>
      <c r="DE73" s="27">
        <f t="shared" si="193"/>
        <v>0.64423076923076927</v>
      </c>
      <c r="DF73" s="27">
        <f t="shared" si="194"/>
        <v>0.62886597938144329</v>
      </c>
      <c r="DH73" s="106"/>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row>
    <row r="74" spans="2:211" ht="14.25" customHeight="1">
      <c r="B74" s="283"/>
      <c r="C74" s="296"/>
      <c r="D74" s="124" t="s">
        <v>156</v>
      </c>
      <c r="E74" s="209">
        <v>0</v>
      </c>
      <c r="F74" s="210">
        <v>0</v>
      </c>
      <c r="G74" s="199" t="str">
        <f t="shared" si="129"/>
        <v>-</v>
      </c>
      <c r="H74" s="211">
        <v>0</v>
      </c>
      <c r="I74" s="199" t="str">
        <f t="shared" si="130"/>
        <v>-</v>
      </c>
      <c r="J74" s="211">
        <v>0</v>
      </c>
      <c r="K74" s="199" t="str">
        <f t="shared" si="131"/>
        <v>-</v>
      </c>
      <c r="L74" s="209">
        <v>1</v>
      </c>
      <c r="M74" s="210">
        <v>0</v>
      </c>
      <c r="N74" s="199">
        <f t="shared" si="132"/>
        <v>0</v>
      </c>
      <c r="O74" s="211">
        <v>0</v>
      </c>
      <c r="P74" s="199">
        <f t="shared" si="133"/>
        <v>0</v>
      </c>
      <c r="Q74" s="211">
        <v>0</v>
      </c>
      <c r="R74" s="199">
        <f t="shared" si="134"/>
        <v>0</v>
      </c>
      <c r="S74" s="209">
        <v>470</v>
      </c>
      <c r="T74" s="210">
        <v>25</v>
      </c>
      <c r="U74" s="199">
        <f t="shared" si="135"/>
        <v>5.3191489361702128E-2</v>
      </c>
      <c r="V74" s="211">
        <v>73</v>
      </c>
      <c r="W74" s="199">
        <f t="shared" si="136"/>
        <v>0.15531914893617021</v>
      </c>
      <c r="X74" s="211">
        <v>47</v>
      </c>
      <c r="Y74" s="199">
        <f t="shared" si="137"/>
        <v>0.1</v>
      </c>
      <c r="Z74" s="209">
        <v>254</v>
      </c>
      <c r="AA74" s="210">
        <v>9</v>
      </c>
      <c r="AB74" s="199">
        <f t="shared" si="138"/>
        <v>3.5433070866141732E-2</v>
      </c>
      <c r="AC74" s="211">
        <v>38</v>
      </c>
      <c r="AD74" s="199">
        <f t="shared" si="139"/>
        <v>0.14960629921259844</v>
      </c>
      <c r="AE74" s="211">
        <v>19</v>
      </c>
      <c r="AF74" s="199">
        <f t="shared" si="140"/>
        <v>7.4803149606299218E-2</v>
      </c>
      <c r="AG74" s="209">
        <v>153</v>
      </c>
      <c r="AH74" s="210">
        <v>3</v>
      </c>
      <c r="AI74" s="199">
        <f t="shared" si="141"/>
        <v>1.9607843137254902E-2</v>
      </c>
      <c r="AJ74" s="211">
        <v>11</v>
      </c>
      <c r="AK74" s="199">
        <f t="shared" si="142"/>
        <v>7.1895424836601302E-2</v>
      </c>
      <c r="AL74" s="211">
        <v>10</v>
      </c>
      <c r="AM74" s="199">
        <f t="shared" si="143"/>
        <v>6.535947712418301E-2</v>
      </c>
      <c r="AN74" s="209">
        <v>86</v>
      </c>
      <c r="AO74" s="210">
        <v>1</v>
      </c>
      <c r="AP74" s="199">
        <f t="shared" si="144"/>
        <v>1.1627906976744186E-2</v>
      </c>
      <c r="AQ74" s="211">
        <v>6</v>
      </c>
      <c r="AR74" s="199">
        <f t="shared" si="145"/>
        <v>6.9767441860465115E-2</v>
      </c>
      <c r="AS74" s="211">
        <v>6</v>
      </c>
      <c r="AT74" s="199">
        <f t="shared" si="146"/>
        <v>6.9767441860465115E-2</v>
      </c>
      <c r="AU74" s="209">
        <v>21</v>
      </c>
      <c r="AV74" s="210">
        <v>1</v>
      </c>
      <c r="AW74" s="199">
        <f t="shared" si="147"/>
        <v>4.7619047619047616E-2</v>
      </c>
      <c r="AX74" s="211">
        <v>0</v>
      </c>
      <c r="AY74" s="199">
        <f t="shared" si="148"/>
        <v>0</v>
      </c>
      <c r="AZ74" s="211">
        <v>1</v>
      </c>
      <c r="BA74" s="199">
        <f t="shared" si="149"/>
        <v>4.7619047619047616E-2</v>
      </c>
      <c r="BB74" s="209">
        <f t="shared" si="159"/>
        <v>985</v>
      </c>
      <c r="BC74" s="212">
        <f t="shared" si="160"/>
        <v>39</v>
      </c>
      <c r="BD74" s="199">
        <f t="shared" si="150"/>
        <v>3.9593908629441621E-2</v>
      </c>
      <c r="BE74" s="212">
        <f t="shared" si="161"/>
        <v>128</v>
      </c>
      <c r="BF74" s="199">
        <f t="shared" si="151"/>
        <v>0.12994923857868021</v>
      </c>
      <c r="BG74" s="212">
        <f t="shared" si="162"/>
        <v>83</v>
      </c>
      <c r="BH74" s="199">
        <f t="shared" si="152"/>
        <v>8.4263959390862939E-2</v>
      </c>
      <c r="BJ74" s="283"/>
      <c r="BK74" s="296"/>
      <c r="BL74" s="4" t="s">
        <v>156</v>
      </c>
      <c r="BM74" s="28">
        <v>988</v>
      </c>
      <c r="BN74" s="28">
        <v>38</v>
      </c>
      <c r="BO74" s="63">
        <v>3.8461538461538464E-2</v>
      </c>
      <c r="BP74" s="28">
        <v>126</v>
      </c>
      <c r="BQ74" s="63">
        <v>0.12753036437246965</v>
      </c>
      <c r="BR74" s="28">
        <v>76</v>
      </c>
      <c r="BS74" s="63">
        <v>7.6923076923076927E-2</v>
      </c>
      <c r="BU74" s="132"/>
      <c r="BV74" s="4" t="s">
        <v>156</v>
      </c>
      <c r="BW74" s="27">
        <f t="shared" si="158"/>
        <v>0.74619289340101524</v>
      </c>
      <c r="BX74" s="27">
        <f t="shared" ref="BX74:BX137" si="195">(BM74-SUM(BN74,BP74,BR74))/BM74</f>
        <v>0.75708502024291502</v>
      </c>
      <c r="BY74" s="105">
        <v>68</v>
      </c>
      <c r="BZ74" s="56" t="s">
        <v>46</v>
      </c>
      <c r="CA74" s="27">
        <f t="shared" si="163"/>
        <v>4.8210372534696858E-2</v>
      </c>
      <c r="CB74" s="27">
        <f t="shared" si="164"/>
        <v>4.8719772403982932E-2</v>
      </c>
      <c r="CC74" s="27">
        <f t="shared" si="165"/>
        <v>0.16544923301680059</v>
      </c>
      <c r="CD74" s="27">
        <f t="shared" si="166"/>
        <v>0.15327169274537697</v>
      </c>
      <c r="CE74" s="27">
        <f t="shared" si="167"/>
        <v>7.9985390796201608E-2</v>
      </c>
      <c r="CF74" s="27">
        <f t="shared" si="168"/>
        <v>7.9302987197724037E-2</v>
      </c>
      <c r="CG74" s="27">
        <f t="shared" si="169"/>
        <v>0.70635500365230097</v>
      </c>
      <c r="CH74" s="27">
        <f t="shared" si="170"/>
        <v>0.71870554765291605</v>
      </c>
      <c r="CI74" s="27">
        <f t="shared" si="171"/>
        <v>4.8792041686404546E-2</v>
      </c>
      <c r="CJ74" s="27">
        <f t="shared" si="172"/>
        <v>5.2805280528052806E-2</v>
      </c>
      <c r="CK74" s="27">
        <f t="shared" si="173"/>
        <v>0.16248223590715299</v>
      </c>
      <c r="CL74" s="27">
        <f t="shared" si="174"/>
        <v>0.15558698727015557</v>
      </c>
      <c r="CM74" s="27">
        <f t="shared" si="175"/>
        <v>8.1951681667456186E-2</v>
      </c>
      <c r="CN74" s="27">
        <f t="shared" si="176"/>
        <v>8.10938236680811E-2</v>
      </c>
      <c r="CO74" s="27">
        <f t="shared" si="177"/>
        <v>0.70677404073898631</v>
      </c>
      <c r="CP74" s="27">
        <f t="shared" si="178"/>
        <v>0.71051390853371055</v>
      </c>
      <c r="CQ74" s="27">
        <f t="shared" si="179"/>
        <v>5.4455445544554455E-2</v>
      </c>
      <c r="CR74" s="27">
        <f t="shared" si="180"/>
        <v>5.6410256410256411E-2</v>
      </c>
      <c r="CS74" s="27">
        <f t="shared" si="181"/>
        <v>0.20544554455445543</v>
      </c>
      <c r="CT74" s="27">
        <f t="shared" si="182"/>
        <v>0.19743589743589743</v>
      </c>
      <c r="CU74" s="27">
        <f t="shared" si="183"/>
        <v>8.4158415841584164E-2</v>
      </c>
      <c r="CV74" s="27">
        <f t="shared" si="184"/>
        <v>8.461538461538462E-2</v>
      </c>
      <c r="CW74" s="27">
        <f t="shared" si="185"/>
        <v>0.65594059405940597</v>
      </c>
      <c r="CX74" s="27">
        <f t="shared" si="186"/>
        <v>0.66153846153846152</v>
      </c>
      <c r="CY74" s="27">
        <f t="shared" si="187"/>
        <v>4.2857142857142858E-2</v>
      </c>
      <c r="CZ74" s="27">
        <f t="shared" si="188"/>
        <v>2.2222222222222223E-2</v>
      </c>
      <c r="DA74" s="27">
        <f t="shared" si="189"/>
        <v>0.17142857142857143</v>
      </c>
      <c r="DB74" s="27">
        <f t="shared" si="190"/>
        <v>0.17037037037037037</v>
      </c>
      <c r="DC74" s="27">
        <f t="shared" si="191"/>
        <v>7.857142857142857E-2</v>
      </c>
      <c r="DD74" s="27">
        <f t="shared" si="192"/>
        <v>0.13333333333333333</v>
      </c>
      <c r="DE74" s="27">
        <f t="shared" si="193"/>
        <v>0.70714285714285718</v>
      </c>
      <c r="DF74" s="27">
        <f t="shared" si="194"/>
        <v>0.67407407407407405</v>
      </c>
      <c r="DH74" s="106"/>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row>
    <row r="75" spans="2:211" ht="14.25" customHeight="1">
      <c r="B75" s="283"/>
      <c r="C75" s="296"/>
      <c r="D75" s="103" t="s">
        <v>200</v>
      </c>
      <c r="E75" s="213">
        <v>0</v>
      </c>
      <c r="F75" s="214">
        <v>0</v>
      </c>
      <c r="G75" s="215" t="str">
        <f>IFERROR(F75/E75,"-")</f>
        <v>-</v>
      </c>
      <c r="H75" s="216">
        <v>0</v>
      </c>
      <c r="I75" s="215" t="str">
        <f>IFERROR(H75/E75,"-")</f>
        <v>-</v>
      </c>
      <c r="J75" s="216">
        <v>0</v>
      </c>
      <c r="K75" s="215" t="str">
        <f>IFERROR(J75/E75,"-")</f>
        <v>-</v>
      </c>
      <c r="L75" s="213">
        <v>3</v>
      </c>
      <c r="M75" s="214">
        <v>0</v>
      </c>
      <c r="N75" s="215">
        <f>IFERROR(M75/L75,"-")</f>
        <v>0</v>
      </c>
      <c r="O75" s="216">
        <v>0</v>
      </c>
      <c r="P75" s="215">
        <f>IFERROR(O75/L75,"-")</f>
        <v>0</v>
      </c>
      <c r="Q75" s="216">
        <v>0</v>
      </c>
      <c r="R75" s="215">
        <f>IFERROR(Q75/L75,"-")</f>
        <v>0</v>
      </c>
      <c r="S75" s="213">
        <v>32</v>
      </c>
      <c r="T75" s="214">
        <v>0</v>
      </c>
      <c r="U75" s="215">
        <f>IFERROR(T75/S75,"-")</f>
        <v>0</v>
      </c>
      <c r="V75" s="216">
        <v>0</v>
      </c>
      <c r="W75" s="215">
        <f>IFERROR(V75/S75,"-")</f>
        <v>0</v>
      </c>
      <c r="X75" s="216">
        <v>1</v>
      </c>
      <c r="Y75" s="215">
        <f>IFERROR(X75/S75,"-")</f>
        <v>3.125E-2</v>
      </c>
      <c r="Z75" s="213">
        <v>83</v>
      </c>
      <c r="AA75" s="214">
        <v>0</v>
      </c>
      <c r="AB75" s="215">
        <f>IFERROR(AA75/Z75,"-")</f>
        <v>0</v>
      </c>
      <c r="AC75" s="216">
        <v>4</v>
      </c>
      <c r="AD75" s="215">
        <f>IFERROR(AC75/Z75,"-")</f>
        <v>4.8192771084337352E-2</v>
      </c>
      <c r="AE75" s="216">
        <v>1</v>
      </c>
      <c r="AF75" s="215">
        <f>IFERROR(AE75/Z75,"-")</f>
        <v>1.2048192771084338E-2</v>
      </c>
      <c r="AG75" s="213">
        <v>101</v>
      </c>
      <c r="AH75" s="214">
        <v>0</v>
      </c>
      <c r="AI75" s="215">
        <f>IFERROR(AH75/AG75,"-")</f>
        <v>0</v>
      </c>
      <c r="AJ75" s="216">
        <v>2</v>
      </c>
      <c r="AK75" s="215">
        <f>IFERROR(AJ75/AG75,"-")</f>
        <v>1.9801980198019802E-2</v>
      </c>
      <c r="AL75" s="216">
        <v>3</v>
      </c>
      <c r="AM75" s="215">
        <f>IFERROR(AL75/AG75,"-")</f>
        <v>2.9702970297029702E-2</v>
      </c>
      <c r="AN75" s="213">
        <v>86</v>
      </c>
      <c r="AO75" s="214">
        <v>0</v>
      </c>
      <c r="AP75" s="215">
        <f>IFERROR(AO75/AN75,"-")</f>
        <v>0</v>
      </c>
      <c r="AQ75" s="216">
        <v>2</v>
      </c>
      <c r="AR75" s="215">
        <f>IFERROR(AQ75/AN75,"-")</f>
        <v>2.3255813953488372E-2</v>
      </c>
      <c r="AS75" s="216">
        <v>2</v>
      </c>
      <c r="AT75" s="215">
        <f>IFERROR(AS75/AN75,"-")</f>
        <v>2.3255813953488372E-2</v>
      </c>
      <c r="AU75" s="213">
        <v>79</v>
      </c>
      <c r="AV75" s="214">
        <v>0</v>
      </c>
      <c r="AW75" s="215">
        <f>IFERROR(AV75/AU75,"-")</f>
        <v>0</v>
      </c>
      <c r="AX75" s="216">
        <v>0</v>
      </c>
      <c r="AY75" s="215">
        <f>IFERROR(AX75/AU75,"-")</f>
        <v>0</v>
      </c>
      <c r="AZ75" s="216">
        <v>0</v>
      </c>
      <c r="BA75" s="215">
        <f>IFERROR(AZ75/AU75,"-")</f>
        <v>0</v>
      </c>
      <c r="BB75" s="213">
        <f t="shared" si="159"/>
        <v>384</v>
      </c>
      <c r="BC75" s="217">
        <f t="shared" si="160"/>
        <v>0</v>
      </c>
      <c r="BD75" s="215">
        <f>IFERROR(BC75/BB75,"-")</f>
        <v>0</v>
      </c>
      <c r="BE75" s="217">
        <f t="shared" si="161"/>
        <v>8</v>
      </c>
      <c r="BF75" s="215">
        <f>IFERROR(BE75/BB75,"-")</f>
        <v>2.0833333333333332E-2</v>
      </c>
      <c r="BG75" s="217">
        <f t="shared" si="162"/>
        <v>7</v>
      </c>
      <c r="BH75" s="215">
        <f>IFERROR(BG75/BB75,"-")</f>
        <v>1.8229166666666668E-2</v>
      </c>
      <c r="BJ75" s="283"/>
      <c r="BK75" s="296"/>
      <c r="BL75" s="4" t="s">
        <v>199</v>
      </c>
      <c r="BM75" s="28">
        <v>782</v>
      </c>
      <c r="BN75" s="28">
        <v>1</v>
      </c>
      <c r="BO75" s="63">
        <v>1.2787723785166241E-3</v>
      </c>
      <c r="BP75" s="28">
        <v>8</v>
      </c>
      <c r="BQ75" s="63">
        <v>1.0230179028132993E-2</v>
      </c>
      <c r="BR75" s="28">
        <v>5</v>
      </c>
      <c r="BS75" s="63">
        <v>6.3938618925831201E-3</v>
      </c>
      <c r="BU75" s="132"/>
      <c r="BV75" s="4" t="s">
        <v>199</v>
      </c>
      <c r="BW75" s="27">
        <f t="shared" si="158"/>
        <v>0.9609375</v>
      </c>
      <c r="BX75" s="27">
        <f t="shared" si="195"/>
        <v>0.98209718670076729</v>
      </c>
      <c r="BY75" s="105">
        <v>69</v>
      </c>
      <c r="BZ75" s="56" t="s">
        <v>47</v>
      </c>
      <c r="CA75" s="27">
        <f t="shared" si="163"/>
        <v>4.4812936823352065E-2</v>
      </c>
      <c r="CB75" s="27">
        <f t="shared" si="164"/>
        <v>5.2529182879377433E-2</v>
      </c>
      <c r="CC75" s="27">
        <f t="shared" si="165"/>
        <v>0.17253665890091818</v>
      </c>
      <c r="CD75" s="27">
        <f t="shared" si="166"/>
        <v>0.15286270150083381</v>
      </c>
      <c r="CE75" s="27">
        <f t="shared" si="167"/>
        <v>7.0851034671782928E-2</v>
      </c>
      <c r="CF75" s="27">
        <f t="shared" si="168"/>
        <v>7.5875486381322951E-2</v>
      </c>
      <c r="CG75" s="27">
        <f t="shared" si="169"/>
        <v>0.71179936960394685</v>
      </c>
      <c r="CH75" s="27">
        <f t="shared" si="170"/>
        <v>0.71873262923846581</v>
      </c>
      <c r="CI75" s="27">
        <f t="shared" si="171"/>
        <v>4.3658183322987792E-2</v>
      </c>
      <c r="CJ75" s="27">
        <f t="shared" si="172"/>
        <v>4.6600296547341664E-2</v>
      </c>
      <c r="CK75" s="27">
        <f t="shared" si="173"/>
        <v>0.15125181046968755</v>
      </c>
      <c r="CL75" s="27">
        <f t="shared" si="174"/>
        <v>0.13895361152298241</v>
      </c>
      <c r="CM75" s="27">
        <f t="shared" si="175"/>
        <v>7.0763500931098691E-2</v>
      </c>
      <c r="CN75" s="27">
        <f t="shared" si="176"/>
        <v>7.4136835416225372E-2</v>
      </c>
      <c r="CO75" s="27">
        <f t="shared" si="177"/>
        <v>0.73432650527622589</v>
      </c>
      <c r="CP75" s="27">
        <f t="shared" si="178"/>
        <v>0.74030925651345059</v>
      </c>
      <c r="CQ75" s="27">
        <f t="shared" si="179"/>
        <v>5.155746509129968E-2</v>
      </c>
      <c r="CR75" s="27">
        <f t="shared" si="180"/>
        <v>7.0523415977961426E-2</v>
      </c>
      <c r="CS75" s="27">
        <f t="shared" si="181"/>
        <v>0.21643394199785176</v>
      </c>
      <c r="CT75" s="27">
        <f t="shared" si="182"/>
        <v>0.20110192837465565</v>
      </c>
      <c r="CU75" s="27">
        <f t="shared" si="183"/>
        <v>7.0354457572502679E-2</v>
      </c>
      <c r="CV75" s="27">
        <f t="shared" si="184"/>
        <v>8.5950413223140495E-2</v>
      </c>
      <c r="CW75" s="27">
        <f t="shared" si="185"/>
        <v>0.66165413533834583</v>
      </c>
      <c r="CX75" s="27">
        <f t="shared" si="186"/>
        <v>0.64242424242424245</v>
      </c>
      <c r="CY75" s="27">
        <f t="shared" si="187"/>
        <v>3.9447731755424063E-2</v>
      </c>
      <c r="CZ75" s="27">
        <f t="shared" si="188"/>
        <v>6.6666666666666666E-2</v>
      </c>
      <c r="DA75" s="27">
        <f t="shared" si="189"/>
        <v>0.24260355029585798</v>
      </c>
      <c r="DB75" s="27">
        <f t="shared" si="190"/>
        <v>0.17555555555555555</v>
      </c>
      <c r="DC75" s="27">
        <f t="shared" si="191"/>
        <v>8.6785009861932938E-2</v>
      </c>
      <c r="DD75" s="27">
        <f t="shared" si="192"/>
        <v>8.2222222222222224E-2</v>
      </c>
      <c r="DE75" s="27">
        <f t="shared" si="193"/>
        <v>0.63116370808678501</v>
      </c>
      <c r="DF75" s="27">
        <f t="shared" si="194"/>
        <v>0.67555555555555558</v>
      </c>
      <c r="DH75" s="106"/>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row>
    <row r="76" spans="2:211" ht="14.25" customHeight="1">
      <c r="B76" s="284"/>
      <c r="C76" s="297"/>
      <c r="D76" s="104" t="s">
        <v>67</v>
      </c>
      <c r="E76" s="218">
        <v>25</v>
      </c>
      <c r="F76" s="219">
        <v>2</v>
      </c>
      <c r="G76" s="180">
        <f t="shared" si="129"/>
        <v>0.08</v>
      </c>
      <c r="H76" s="220">
        <v>2</v>
      </c>
      <c r="I76" s="180">
        <f t="shared" si="130"/>
        <v>0.08</v>
      </c>
      <c r="J76" s="220">
        <v>0</v>
      </c>
      <c r="K76" s="180">
        <f t="shared" si="131"/>
        <v>0</v>
      </c>
      <c r="L76" s="218">
        <v>61</v>
      </c>
      <c r="M76" s="219">
        <v>4</v>
      </c>
      <c r="N76" s="180">
        <f t="shared" si="132"/>
        <v>6.5573770491803282E-2</v>
      </c>
      <c r="O76" s="220">
        <v>3</v>
      </c>
      <c r="P76" s="180">
        <f t="shared" si="133"/>
        <v>4.9180327868852458E-2</v>
      </c>
      <c r="Q76" s="220">
        <v>1</v>
      </c>
      <c r="R76" s="180">
        <f t="shared" si="134"/>
        <v>1.6393442622950821E-2</v>
      </c>
      <c r="S76" s="218">
        <v>5265</v>
      </c>
      <c r="T76" s="219">
        <v>257</v>
      </c>
      <c r="U76" s="180">
        <f t="shared" si="135"/>
        <v>4.8812915479582143E-2</v>
      </c>
      <c r="V76" s="220">
        <v>882</v>
      </c>
      <c r="W76" s="180">
        <f t="shared" si="136"/>
        <v>0.16752136752136751</v>
      </c>
      <c r="X76" s="220">
        <v>450</v>
      </c>
      <c r="Y76" s="180">
        <f t="shared" si="137"/>
        <v>8.5470085470085472E-2</v>
      </c>
      <c r="Z76" s="218">
        <v>4094</v>
      </c>
      <c r="AA76" s="219">
        <v>152</v>
      </c>
      <c r="AB76" s="180">
        <f t="shared" si="138"/>
        <v>3.7127503663898387E-2</v>
      </c>
      <c r="AC76" s="220">
        <v>534</v>
      </c>
      <c r="AD76" s="180">
        <f t="shared" si="139"/>
        <v>0.13043478260869565</v>
      </c>
      <c r="AE76" s="220">
        <v>358</v>
      </c>
      <c r="AF76" s="180">
        <f t="shared" si="140"/>
        <v>8.7445041524181727E-2</v>
      </c>
      <c r="AG76" s="218">
        <v>2849</v>
      </c>
      <c r="AH76" s="219">
        <v>69</v>
      </c>
      <c r="AI76" s="180">
        <f t="shared" si="141"/>
        <v>2.4219024219024218E-2</v>
      </c>
      <c r="AJ76" s="220">
        <v>267</v>
      </c>
      <c r="AK76" s="180">
        <f t="shared" si="142"/>
        <v>9.3717093717093719E-2</v>
      </c>
      <c r="AL76" s="220">
        <v>216</v>
      </c>
      <c r="AM76" s="180">
        <f t="shared" si="143"/>
        <v>7.5816075816075815E-2</v>
      </c>
      <c r="AN76" s="218">
        <v>1552</v>
      </c>
      <c r="AO76" s="219">
        <v>27</v>
      </c>
      <c r="AP76" s="180">
        <f t="shared" si="144"/>
        <v>1.7396907216494846E-2</v>
      </c>
      <c r="AQ76" s="220">
        <v>96</v>
      </c>
      <c r="AR76" s="180">
        <f t="shared" si="145"/>
        <v>6.1855670103092786E-2</v>
      </c>
      <c r="AS76" s="220">
        <v>96</v>
      </c>
      <c r="AT76" s="180">
        <f t="shared" si="146"/>
        <v>6.1855670103092786E-2</v>
      </c>
      <c r="AU76" s="218">
        <v>521</v>
      </c>
      <c r="AV76" s="219">
        <v>8</v>
      </c>
      <c r="AW76" s="180">
        <f t="shared" si="147"/>
        <v>1.5355086372360844E-2</v>
      </c>
      <c r="AX76" s="220">
        <v>21</v>
      </c>
      <c r="AY76" s="180">
        <f t="shared" si="148"/>
        <v>4.0307101727447218E-2</v>
      </c>
      <c r="AZ76" s="220">
        <v>14</v>
      </c>
      <c r="BA76" s="180">
        <f t="shared" si="149"/>
        <v>2.6871401151631478E-2</v>
      </c>
      <c r="BB76" s="218">
        <f t="shared" si="159"/>
        <v>14367</v>
      </c>
      <c r="BC76" s="182">
        <f t="shared" si="160"/>
        <v>519</v>
      </c>
      <c r="BD76" s="180">
        <f t="shared" si="150"/>
        <v>3.6124451868866155E-2</v>
      </c>
      <c r="BE76" s="182">
        <f t="shared" si="161"/>
        <v>1805</v>
      </c>
      <c r="BF76" s="180">
        <f t="shared" si="151"/>
        <v>0.1256351360757291</v>
      </c>
      <c r="BG76" s="182">
        <f t="shared" si="162"/>
        <v>1135</v>
      </c>
      <c r="BH76" s="180">
        <f t="shared" si="152"/>
        <v>7.9000487227674526E-2</v>
      </c>
      <c r="BJ76" s="284"/>
      <c r="BK76" s="297"/>
      <c r="BL76" s="85" t="s">
        <v>67</v>
      </c>
      <c r="BM76" s="28">
        <v>14766</v>
      </c>
      <c r="BN76" s="28">
        <v>549</v>
      </c>
      <c r="BO76" s="63">
        <v>3.7180008126777735E-2</v>
      </c>
      <c r="BP76" s="28">
        <v>1696</v>
      </c>
      <c r="BQ76" s="63">
        <v>0.11485845862115671</v>
      </c>
      <c r="BR76" s="28">
        <v>1154</v>
      </c>
      <c r="BS76" s="63">
        <v>7.8152512528782345E-2</v>
      </c>
      <c r="BU76" s="133"/>
      <c r="BV76" s="85" t="s">
        <v>67</v>
      </c>
      <c r="BW76" s="27">
        <f t="shared" si="158"/>
        <v>0.75923992482773017</v>
      </c>
      <c r="BX76" s="27">
        <f t="shared" si="195"/>
        <v>0.76980902072328317</v>
      </c>
      <c r="BY76" s="105">
        <v>70</v>
      </c>
      <c r="BZ76" s="56" t="s">
        <v>48</v>
      </c>
      <c r="CA76" s="27">
        <f t="shared" si="163"/>
        <v>6.1631944444444448E-2</v>
      </c>
      <c r="CB76" s="27">
        <f t="shared" si="164"/>
        <v>6.3102541630148987E-2</v>
      </c>
      <c r="CC76" s="27">
        <f t="shared" si="165"/>
        <v>0.20399305555555555</v>
      </c>
      <c r="CD76" s="27">
        <f t="shared" si="166"/>
        <v>0.17528483786152499</v>
      </c>
      <c r="CE76" s="27">
        <f t="shared" si="167"/>
        <v>8.8541666666666671E-2</v>
      </c>
      <c r="CF76" s="27">
        <f t="shared" si="168"/>
        <v>8.5889570552147243E-2</v>
      </c>
      <c r="CG76" s="27">
        <f t="shared" si="169"/>
        <v>0.64583333333333337</v>
      </c>
      <c r="CH76" s="27">
        <f t="shared" si="170"/>
        <v>0.67572304995617882</v>
      </c>
      <c r="CI76" s="27">
        <f t="shared" si="171"/>
        <v>6.5555555555555561E-2</v>
      </c>
      <c r="CJ76" s="27">
        <f t="shared" si="172"/>
        <v>6.074240719910011E-2</v>
      </c>
      <c r="CK76" s="27">
        <f t="shared" si="173"/>
        <v>0.19555555555555557</v>
      </c>
      <c r="CL76" s="27">
        <f t="shared" si="174"/>
        <v>0.17772778402699663</v>
      </c>
      <c r="CM76" s="27">
        <f t="shared" si="175"/>
        <v>7.8888888888888883E-2</v>
      </c>
      <c r="CN76" s="27">
        <f t="shared" si="176"/>
        <v>8.5489313835770533E-2</v>
      </c>
      <c r="CO76" s="27">
        <f t="shared" si="177"/>
        <v>0.66</v>
      </c>
      <c r="CP76" s="27">
        <f t="shared" si="178"/>
        <v>0.67604049493813279</v>
      </c>
      <c r="CQ76" s="27">
        <f t="shared" si="179"/>
        <v>6.25E-2</v>
      </c>
      <c r="CR76" s="27">
        <f t="shared" si="180"/>
        <v>0.10256410256410256</v>
      </c>
      <c r="CS76" s="27">
        <f t="shared" si="181"/>
        <v>0.25568181818181818</v>
      </c>
      <c r="CT76" s="27">
        <f t="shared" si="182"/>
        <v>0.20512820512820512</v>
      </c>
      <c r="CU76" s="27">
        <f t="shared" si="183"/>
        <v>0.13636363636363635</v>
      </c>
      <c r="CV76" s="27">
        <f t="shared" si="184"/>
        <v>0.10256410256410256</v>
      </c>
      <c r="CW76" s="27">
        <f t="shared" si="185"/>
        <v>0.54545454545454541</v>
      </c>
      <c r="CX76" s="27">
        <f t="shared" si="186"/>
        <v>0.58974358974358976</v>
      </c>
      <c r="CY76" s="27">
        <f t="shared" si="187"/>
        <v>1.6949152542372881E-2</v>
      </c>
      <c r="CZ76" s="27">
        <f t="shared" si="188"/>
        <v>3.5087719298245612E-2</v>
      </c>
      <c r="DA76" s="27">
        <f t="shared" si="189"/>
        <v>0.23728813559322035</v>
      </c>
      <c r="DB76" s="27">
        <f t="shared" si="190"/>
        <v>0.17543859649122806</v>
      </c>
      <c r="DC76" s="27">
        <f t="shared" si="191"/>
        <v>0.10169491525423729</v>
      </c>
      <c r="DD76" s="27">
        <f t="shared" si="192"/>
        <v>0.10526315789473684</v>
      </c>
      <c r="DE76" s="27">
        <f t="shared" si="193"/>
        <v>0.64406779661016944</v>
      </c>
      <c r="DF76" s="27">
        <f t="shared" si="194"/>
        <v>0.68421052631578949</v>
      </c>
      <c r="DH76" s="106"/>
      <c r="DI76" s="59"/>
      <c r="DJ76" s="59"/>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59"/>
      <c r="ET76" s="59"/>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59"/>
      <c r="GD76" s="59"/>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row>
    <row r="77" spans="2:211" ht="14.25" customHeight="1">
      <c r="B77" s="282">
        <v>15</v>
      </c>
      <c r="C77" s="295" t="s">
        <v>108</v>
      </c>
      <c r="D77" s="102" t="s">
        <v>138</v>
      </c>
      <c r="E77" s="201">
        <v>31</v>
      </c>
      <c r="F77" s="176">
        <v>1</v>
      </c>
      <c r="G77" s="174">
        <f t="shared" si="129"/>
        <v>3.2258064516129031E-2</v>
      </c>
      <c r="H77" s="176">
        <v>3</v>
      </c>
      <c r="I77" s="174">
        <f t="shared" si="130"/>
        <v>9.6774193548387094E-2</v>
      </c>
      <c r="J77" s="176">
        <v>1</v>
      </c>
      <c r="K77" s="174">
        <f t="shared" si="131"/>
        <v>3.2258064516129031E-2</v>
      </c>
      <c r="L77" s="201">
        <v>114</v>
      </c>
      <c r="M77" s="176">
        <v>5</v>
      </c>
      <c r="N77" s="174">
        <f t="shared" si="132"/>
        <v>4.3859649122807015E-2</v>
      </c>
      <c r="O77" s="176">
        <v>9</v>
      </c>
      <c r="P77" s="174">
        <f t="shared" si="133"/>
        <v>7.8947368421052627E-2</v>
      </c>
      <c r="Q77" s="176">
        <v>4</v>
      </c>
      <c r="R77" s="174">
        <f t="shared" si="134"/>
        <v>3.5087719298245612E-2</v>
      </c>
      <c r="S77" s="201">
        <v>6683</v>
      </c>
      <c r="T77" s="176">
        <v>257</v>
      </c>
      <c r="U77" s="174">
        <f t="shared" si="135"/>
        <v>3.8455783330839446E-2</v>
      </c>
      <c r="V77" s="176">
        <v>1077</v>
      </c>
      <c r="W77" s="174">
        <f t="shared" si="136"/>
        <v>0.16115516983390693</v>
      </c>
      <c r="X77" s="176">
        <v>422</v>
      </c>
      <c r="Y77" s="174">
        <f t="shared" si="137"/>
        <v>6.3145294029627416E-2</v>
      </c>
      <c r="Z77" s="201">
        <v>5521</v>
      </c>
      <c r="AA77" s="176">
        <v>148</v>
      </c>
      <c r="AB77" s="174">
        <f t="shared" si="138"/>
        <v>2.6806737909798949E-2</v>
      </c>
      <c r="AC77" s="176">
        <v>774</v>
      </c>
      <c r="AD77" s="174">
        <f t="shared" si="139"/>
        <v>0.14019199420394857</v>
      </c>
      <c r="AE77" s="176">
        <v>375</v>
      </c>
      <c r="AF77" s="174">
        <f t="shared" si="140"/>
        <v>6.7922477811990581E-2</v>
      </c>
      <c r="AG77" s="201">
        <v>3521</v>
      </c>
      <c r="AH77" s="176">
        <v>73</v>
      </c>
      <c r="AI77" s="174">
        <f t="shared" si="141"/>
        <v>2.073274637886964E-2</v>
      </c>
      <c r="AJ77" s="176">
        <v>347</v>
      </c>
      <c r="AK77" s="174">
        <f t="shared" si="142"/>
        <v>9.8551547855722801E-2</v>
      </c>
      <c r="AL77" s="176">
        <v>191</v>
      </c>
      <c r="AM77" s="174">
        <f t="shared" si="143"/>
        <v>5.4245952854302754E-2</v>
      </c>
      <c r="AN77" s="201">
        <v>1747</v>
      </c>
      <c r="AO77" s="176">
        <v>27</v>
      </c>
      <c r="AP77" s="174">
        <f t="shared" si="144"/>
        <v>1.5455065827132226E-2</v>
      </c>
      <c r="AQ77" s="176">
        <v>127</v>
      </c>
      <c r="AR77" s="174">
        <f t="shared" si="145"/>
        <v>7.2696050372066404E-2</v>
      </c>
      <c r="AS77" s="176">
        <v>82</v>
      </c>
      <c r="AT77" s="174">
        <f t="shared" si="146"/>
        <v>4.6937607326846022E-2</v>
      </c>
      <c r="AU77" s="201">
        <v>469</v>
      </c>
      <c r="AV77" s="176">
        <v>4</v>
      </c>
      <c r="AW77" s="174">
        <f t="shared" si="147"/>
        <v>8.5287846481876331E-3</v>
      </c>
      <c r="AX77" s="176">
        <v>17</v>
      </c>
      <c r="AY77" s="174">
        <f t="shared" si="148"/>
        <v>3.6247334754797439E-2</v>
      </c>
      <c r="AZ77" s="176">
        <v>12</v>
      </c>
      <c r="BA77" s="174">
        <f t="shared" si="149"/>
        <v>2.5586353944562899E-2</v>
      </c>
      <c r="BB77" s="201">
        <f t="shared" si="159"/>
        <v>18086</v>
      </c>
      <c r="BC77" s="176">
        <f t="shared" si="160"/>
        <v>515</v>
      </c>
      <c r="BD77" s="174">
        <f t="shared" si="150"/>
        <v>2.8475063585093441E-2</v>
      </c>
      <c r="BE77" s="176">
        <f t="shared" si="161"/>
        <v>2354</v>
      </c>
      <c r="BF77" s="174">
        <f t="shared" si="151"/>
        <v>0.13015592170739798</v>
      </c>
      <c r="BG77" s="176">
        <f t="shared" si="162"/>
        <v>1087</v>
      </c>
      <c r="BH77" s="174">
        <f t="shared" si="152"/>
        <v>6.0101736149507909E-2</v>
      </c>
      <c r="BJ77" s="282">
        <v>15</v>
      </c>
      <c r="BK77" s="295" t="s">
        <v>108</v>
      </c>
      <c r="BL77" s="4" t="s">
        <v>138</v>
      </c>
      <c r="BM77" s="28">
        <v>18107</v>
      </c>
      <c r="BN77" s="28">
        <v>571</v>
      </c>
      <c r="BO77" s="63">
        <v>3.1534765560280557E-2</v>
      </c>
      <c r="BP77" s="28">
        <v>2260</v>
      </c>
      <c r="BQ77" s="63">
        <v>0.12481360799690727</v>
      </c>
      <c r="BR77" s="28">
        <v>1129</v>
      </c>
      <c r="BS77" s="63">
        <v>6.2351576738278014E-2</v>
      </c>
      <c r="BU77" s="131" t="s">
        <v>108</v>
      </c>
      <c r="BV77" s="4" t="s">
        <v>138</v>
      </c>
      <c r="BW77" s="27">
        <f t="shared" si="158"/>
        <v>0.78126727855800071</v>
      </c>
      <c r="BX77" s="27">
        <f t="shared" si="195"/>
        <v>0.78130004970453415</v>
      </c>
      <c r="BY77" s="105">
        <v>71</v>
      </c>
      <c r="BZ77" s="56" t="s">
        <v>49</v>
      </c>
      <c r="CA77" s="27">
        <f t="shared" si="163"/>
        <v>1.5544041450777202E-2</v>
      </c>
      <c r="CB77" s="27">
        <f t="shared" si="164"/>
        <v>1.5682919874536641E-2</v>
      </c>
      <c r="CC77" s="27">
        <f t="shared" si="165"/>
        <v>0.14104778353483016</v>
      </c>
      <c r="CD77" s="27">
        <f t="shared" si="166"/>
        <v>0.12574850299401197</v>
      </c>
      <c r="CE77" s="27">
        <f t="shared" si="167"/>
        <v>2.3316062176165803E-2</v>
      </c>
      <c r="CF77" s="27">
        <f t="shared" si="168"/>
        <v>2.6233247790134018E-2</v>
      </c>
      <c r="CG77" s="27">
        <f t="shared" si="169"/>
        <v>0.82009211283822681</v>
      </c>
      <c r="CH77" s="27">
        <f t="shared" si="170"/>
        <v>0.83233532934131738</v>
      </c>
      <c r="CI77" s="27">
        <f t="shared" si="171"/>
        <v>1.171875E-2</v>
      </c>
      <c r="CJ77" s="27">
        <f t="shared" si="172"/>
        <v>1.3417521704814523E-2</v>
      </c>
      <c r="CK77" s="27">
        <f t="shared" si="173"/>
        <v>0.12773437500000001</v>
      </c>
      <c r="CL77" s="27">
        <f t="shared" si="174"/>
        <v>0.11760063141278611</v>
      </c>
      <c r="CM77" s="27">
        <f t="shared" si="175"/>
        <v>2.0703124999999999E-2</v>
      </c>
      <c r="CN77" s="27">
        <f t="shared" si="176"/>
        <v>2.1704814522494082E-2</v>
      </c>
      <c r="CO77" s="27">
        <f t="shared" si="177"/>
        <v>0.83984375</v>
      </c>
      <c r="CP77" s="27">
        <f t="shared" si="178"/>
        <v>0.84727703235990526</v>
      </c>
      <c r="CQ77" s="27">
        <f t="shared" si="179"/>
        <v>2.7397260273972601E-2</v>
      </c>
      <c r="CR77" s="27">
        <f t="shared" si="180"/>
        <v>2.5459688826025461E-2</v>
      </c>
      <c r="CS77" s="27">
        <f t="shared" si="181"/>
        <v>0.20273972602739726</v>
      </c>
      <c r="CT77" s="27">
        <f t="shared" si="182"/>
        <v>0.16690240452616689</v>
      </c>
      <c r="CU77" s="27">
        <f t="shared" si="183"/>
        <v>3.287671232876712E-2</v>
      </c>
      <c r="CV77" s="27">
        <f t="shared" si="184"/>
        <v>4.2432814710042434E-2</v>
      </c>
      <c r="CW77" s="27">
        <f t="shared" si="185"/>
        <v>0.73698630136986298</v>
      </c>
      <c r="CX77" s="27">
        <f t="shared" si="186"/>
        <v>0.7652050919377652</v>
      </c>
      <c r="CY77" s="27">
        <f t="shared" si="187"/>
        <v>3.1496062992125984E-2</v>
      </c>
      <c r="CZ77" s="27">
        <f t="shared" si="188"/>
        <v>2.0547945205479451E-2</v>
      </c>
      <c r="DA77" s="27">
        <f t="shared" si="189"/>
        <v>0.11811023622047244</v>
      </c>
      <c r="DB77" s="27">
        <f t="shared" si="190"/>
        <v>0.15753424657534246</v>
      </c>
      <c r="DC77" s="27">
        <f t="shared" si="191"/>
        <v>3.1496062992125984E-2</v>
      </c>
      <c r="DD77" s="27">
        <f t="shared" si="192"/>
        <v>3.4246575342465752E-2</v>
      </c>
      <c r="DE77" s="27">
        <f t="shared" si="193"/>
        <v>0.81889763779527558</v>
      </c>
      <c r="DF77" s="27">
        <f t="shared" si="194"/>
        <v>0.78767123287671237</v>
      </c>
      <c r="DH77" s="106"/>
      <c r="DI77" s="59"/>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59"/>
      <c r="GD77" s="59"/>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row>
    <row r="78" spans="2:211" ht="14.25" customHeight="1">
      <c r="B78" s="283"/>
      <c r="C78" s="296"/>
      <c r="D78" s="132" t="s">
        <v>274</v>
      </c>
      <c r="E78" s="204">
        <v>1</v>
      </c>
      <c r="F78" s="208">
        <v>0</v>
      </c>
      <c r="G78" s="207">
        <f t="shared" si="129"/>
        <v>0</v>
      </c>
      <c r="H78" s="208">
        <v>1</v>
      </c>
      <c r="I78" s="207">
        <f>IFERROR(H78/E78,"-")</f>
        <v>1</v>
      </c>
      <c r="J78" s="208">
        <v>0</v>
      </c>
      <c r="K78" s="207">
        <f>IFERROR(J78/E78,"-")</f>
        <v>0</v>
      </c>
      <c r="L78" s="204">
        <v>8</v>
      </c>
      <c r="M78" s="208">
        <v>0</v>
      </c>
      <c r="N78" s="207">
        <f>IFERROR(M78/L78,"-")</f>
        <v>0</v>
      </c>
      <c r="O78" s="208">
        <v>0</v>
      </c>
      <c r="P78" s="207">
        <f>IFERROR(O78/L78,"-")</f>
        <v>0</v>
      </c>
      <c r="Q78" s="208">
        <v>1</v>
      </c>
      <c r="R78" s="207">
        <f>IFERROR(Q78/L78,"-")</f>
        <v>0.125</v>
      </c>
      <c r="S78" s="204">
        <v>1655</v>
      </c>
      <c r="T78" s="208">
        <v>82</v>
      </c>
      <c r="U78" s="207">
        <f>IFERROR(T78/S78,"-")</f>
        <v>4.9546827794561932E-2</v>
      </c>
      <c r="V78" s="208">
        <v>304</v>
      </c>
      <c r="W78" s="207">
        <f>IFERROR(V78/S78,"-")</f>
        <v>0.18368580060422962</v>
      </c>
      <c r="X78" s="208">
        <v>117</v>
      </c>
      <c r="Y78" s="207">
        <f>IFERROR(X78/S78,"-")</f>
        <v>7.0694864048338371E-2</v>
      </c>
      <c r="Z78" s="204">
        <v>1028</v>
      </c>
      <c r="AA78" s="208">
        <v>42</v>
      </c>
      <c r="AB78" s="207">
        <f>IFERROR(AA78/Z78,"-")</f>
        <v>4.085603112840467E-2</v>
      </c>
      <c r="AC78" s="208">
        <v>160</v>
      </c>
      <c r="AD78" s="207">
        <f>IFERROR(AC78/Z78,"-")</f>
        <v>0.1556420233463035</v>
      </c>
      <c r="AE78" s="208">
        <v>81</v>
      </c>
      <c r="AF78" s="207">
        <f>IFERROR(AE78/Z78,"-")</f>
        <v>7.8793774319066145E-2</v>
      </c>
      <c r="AG78" s="204">
        <v>627</v>
      </c>
      <c r="AH78" s="208">
        <v>18</v>
      </c>
      <c r="AI78" s="207">
        <f>IFERROR(AH78/AG78,"-")</f>
        <v>2.8708133971291867E-2</v>
      </c>
      <c r="AJ78" s="208">
        <v>94</v>
      </c>
      <c r="AK78" s="207">
        <f>IFERROR(AJ78/AG78,"-")</f>
        <v>0.14992025518341306</v>
      </c>
      <c r="AL78" s="208">
        <v>33</v>
      </c>
      <c r="AM78" s="207">
        <f>IFERROR(AL78/AG78,"-")</f>
        <v>5.2631578947368418E-2</v>
      </c>
      <c r="AN78" s="204">
        <v>322</v>
      </c>
      <c r="AO78" s="208">
        <v>12</v>
      </c>
      <c r="AP78" s="207">
        <f>IFERROR(AO78/AN78,"-")</f>
        <v>3.7267080745341616E-2</v>
      </c>
      <c r="AQ78" s="208">
        <v>31</v>
      </c>
      <c r="AR78" s="207">
        <f>IFERROR(AQ78/AN78,"-")</f>
        <v>9.627329192546584E-2</v>
      </c>
      <c r="AS78" s="208">
        <v>12</v>
      </c>
      <c r="AT78" s="207">
        <f>IFERROR(AS78/AN78,"-")</f>
        <v>3.7267080745341616E-2</v>
      </c>
      <c r="AU78" s="204">
        <v>61</v>
      </c>
      <c r="AV78" s="208">
        <v>2</v>
      </c>
      <c r="AW78" s="207">
        <f>IFERROR(AV78/AU78,"-")</f>
        <v>3.2786885245901641E-2</v>
      </c>
      <c r="AX78" s="208">
        <v>4</v>
      </c>
      <c r="AY78" s="207">
        <f>IFERROR(AX78/AU78,"-")</f>
        <v>6.5573770491803282E-2</v>
      </c>
      <c r="AZ78" s="208">
        <v>3</v>
      </c>
      <c r="BA78" s="207">
        <f>IFERROR(AZ78/AU78,"-")</f>
        <v>4.9180327868852458E-2</v>
      </c>
      <c r="BB78" s="204">
        <f t="shared" si="159"/>
        <v>3702</v>
      </c>
      <c r="BC78" s="208">
        <f t="shared" si="160"/>
        <v>156</v>
      </c>
      <c r="BD78" s="207">
        <f>IFERROR(BC78/BB78,"-")</f>
        <v>4.2139384116693678E-2</v>
      </c>
      <c r="BE78" s="208">
        <f t="shared" si="161"/>
        <v>594</v>
      </c>
      <c r="BF78" s="207">
        <f>IFERROR(BE78/BB78,"-")</f>
        <v>0.16045380875202594</v>
      </c>
      <c r="BG78" s="208">
        <f t="shared" si="162"/>
        <v>247</v>
      </c>
      <c r="BH78" s="207">
        <f>IFERROR(BG78/BB78,"-")</f>
        <v>6.6720691518098327E-2</v>
      </c>
      <c r="BJ78" s="283"/>
      <c r="BK78" s="296"/>
      <c r="BL78" s="4" t="s">
        <v>273</v>
      </c>
      <c r="BM78" s="28">
        <v>3540</v>
      </c>
      <c r="BN78" s="28">
        <v>163</v>
      </c>
      <c r="BO78" s="63">
        <v>4.6045197740112995E-2</v>
      </c>
      <c r="BP78" s="28">
        <v>498</v>
      </c>
      <c r="BQ78" s="63">
        <v>0.14067796610169492</v>
      </c>
      <c r="BR78" s="28">
        <v>263</v>
      </c>
      <c r="BS78" s="63">
        <v>7.4293785310734467E-2</v>
      </c>
      <c r="BU78" s="132"/>
      <c r="BV78" s="4" t="s">
        <v>270</v>
      </c>
      <c r="BW78" s="27">
        <f t="shared" si="158"/>
        <v>0.73068611561318209</v>
      </c>
      <c r="BX78" s="27">
        <f t="shared" si="195"/>
        <v>0.73898305084745763</v>
      </c>
      <c r="BY78" s="105">
        <v>72</v>
      </c>
      <c r="BZ78" s="56" t="s">
        <v>27</v>
      </c>
      <c r="CA78" s="27">
        <f t="shared" si="163"/>
        <v>4.7786058746163963E-2</v>
      </c>
      <c r="CB78" s="27">
        <f t="shared" si="164"/>
        <v>5.2078774617067836E-2</v>
      </c>
      <c r="CC78" s="27">
        <f t="shared" si="165"/>
        <v>0.23147742218325296</v>
      </c>
      <c r="CD78" s="27">
        <f t="shared" si="166"/>
        <v>0.23632385120350111</v>
      </c>
      <c r="CE78" s="27">
        <f t="shared" si="167"/>
        <v>2.893467777290662E-2</v>
      </c>
      <c r="CF78" s="27">
        <f t="shared" si="168"/>
        <v>3.1509846827133481E-2</v>
      </c>
      <c r="CG78" s="27">
        <f t="shared" si="169"/>
        <v>0.69180184129767641</v>
      </c>
      <c r="CH78" s="27">
        <f t="shared" si="170"/>
        <v>0.6800875273522976</v>
      </c>
      <c r="CI78" s="27">
        <f t="shared" si="171"/>
        <v>3.5278154681139755E-2</v>
      </c>
      <c r="CJ78" s="27">
        <f t="shared" si="172"/>
        <v>3.8565629228687413E-2</v>
      </c>
      <c r="CK78" s="27">
        <f t="shared" si="173"/>
        <v>0.20217096336499321</v>
      </c>
      <c r="CL78" s="27">
        <f t="shared" si="174"/>
        <v>0.2198917456021651</v>
      </c>
      <c r="CM78" s="27">
        <f t="shared" si="175"/>
        <v>3.0529172320217096E-2</v>
      </c>
      <c r="CN78" s="27">
        <f t="shared" si="176"/>
        <v>2.9093369418132613E-2</v>
      </c>
      <c r="CO78" s="27">
        <f t="shared" si="177"/>
        <v>0.73202170963364999</v>
      </c>
      <c r="CP78" s="27">
        <f t="shared" si="178"/>
        <v>0.71244925575101492</v>
      </c>
      <c r="CQ78" s="27">
        <f t="shared" si="179"/>
        <v>7.9447322970639028E-2</v>
      </c>
      <c r="CR78" s="27">
        <f t="shared" si="180"/>
        <v>8.4078711985688726E-2</v>
      </c>
      <c r="CS78" s="27">
        <f t="shared" si="181"/>
        <v>0.30397236614853196</v>
      </c>
      <c r="CT78" s="27">
        <f t="shared" si="182"/>
        <v>0.28801431127012522</v>
      </c>
      <c r="CU78" s="27">
        <f t="shared" si="183"/>
        <v>2.7633851468048358E-2</v>
      </c>
      <c r="CV78" s="27">
        <f t="shared" si="184"/>
        <v>3.7567084078711989E-2</v>
      </c>
      <c r="CW78" s="27">
        <f t="shared" si="185"/>
        <v>0.58894645941278068</v>
      </c>
      <c r="CX78" s="27">
        <f t="shared" si="186"/>
        <v>0.59033989266547404</v>
      </c>
      <c r="CY78" s="27">
        <f t="shared" si="187"/>
        <v>5.7894736842105263E-2</v>
      </c>
      <c r="CZ78" s="27">
        <f t="shared" si="188"/>
        <v>8.2872928176795577E-2</v>
      </c>
      <c r="DA78" s="27">
        <f t="shared" si="189"/>
        <v>0.28421052631578947</v>
      </c>
      <c r="DB78" s="27">
        <f t="shared" si="190"/>
        <v>0.29281767955801102</v>
      </c>
      <c r="DC78" s="27">
        <f t="shared" si="191"/>
        <v>2.6315789473684209E-2</v>
      </c>
      <c r="DD78" s="27">
        <f t="shared" si="192"/>
        <v>4.4198895027624308E-2</v>
      </c>
      <c r="DE78" s="27">
        <f t="shared" si="193"/>
        <v>0.63157894736842102</v>
      </c>
      <c r="DF78" s="27">
        <f t="shared" si="194"/>
        <v>0.58011049723756902</v>
      </c>
      <c r="DH78" s="106"/>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59"/>
      <c r="GD78" s="59"/>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row>
    <row r="79" spans="2:211" ht="14.25" customHeight="1">
      <c r="B79" s="283"/>
      <c r="C79" s="296"/>
      <c r="D79" s="124" t="s">
        <v>156</v>
      </c>
      <c r="E79" s="209">
        <v>1</v>
      </c>
      <c r="F79" s="212">
        <v>0</v>
      </c>
      <c r="G79" s="199">
        <f t="shared" si="129"/>
        <v>0</v>
      </c>
      <c r="H79" s="212">
        <v>0</v>
      </c>
      <c r="I79" s="199">
        <f t="shared" si="130"/>
        <v>0</v>
      </c>
      <c r="J79" s="212">
        <v>0</v>
      </c>
      <c r="K79" s="199">
        <f t="shared" si="131"/>
        <v>0</v>
      </c>
      <c r="L79" s="209">
        <v>2</v>
      </c>
      <c r="M79" s="212">
        <v>0</v>
      </c>
      <c r="N79" s="199">
        <f t="shared" si="132"/>
        <v>0</v>
      </c>
      <c r="O79" s="212">
        <v>0</v>
      </c>
      <c r="P79" s="199">
        <f t="shared" si="133"/>
        <v>0</v>
      </c>
      <c r="Q79" s="212">
        <v>0</v>
      </c>
      <c r="R79" s="199">
        <f t="shared" si="134"/>
        <v>0</v>
      </c>
      <c r="S79" s="209">
        <v>741</v>
      </c>
      <c r="T79" s="212">
        <v>28</v>
      </c>
      <c r="U79" s="199">
        <f t="shared" si="135"/>
        <v>3.7786774628879895E-2</v>
      </c>
      <c r="V79" s="212">
        <v>106</v>
      </c>
      <c r="W79" s="199">
        <f t="shared" si="136"/>
        <v>0.14304993252361672</v>
      </c>
      <c r="X79" s="212">
        <v>48</v>
      </c>
      <c r="Y79" s="199">
        <f t="shared" si="137"/>
        <v>6.4777327935222673E-2</v>
      </c>
      <c r="Z79" s="209">
        <v>404</v>
      </c>
      <c r="AA79" s="212">
        <v>15</v>
      </c>
      <c r="AB79" s="199">
        <f t="shared" si="138"/>
        <v>3.7128712871287127E-2</v>
      </c>
      <c r="AC79" s="212">
        <v>55</v>
      </c>
      <c r="AD79" s="199">
        <f t="shared" si="139"/>
        <v>0.13613861386138615</v>
      </c>
      <c r="AE79" s="212">
        <v>31</v>
      </c>
      <c r="AF79" s="199">
        <f t="shared" si="140"/>
        <v>7.6732673267326731E-2</v>
      </c>
      <c r="AG79" s="209">
        <v>162</v>
      </c>
      <c r="AH79" s="212">
        <v>1</v>
      </c>
      <c r="AI79" s="199">
        <f t="shared" si="141"/>
        <v>6.1728395061728392E-3</v>
      </c>
      <c r="AJ79" s="212">
        <v>21</v>
      </c>
      <c r="AK79" s="199">
        <f t="shared" si="142"/>
        <v>0.12962962962962962</v>
      </c>
      <c r="AL79" s="212">
        <v>9</v>
      </c>
      <c r="AM79" s="199">
        <f t="shared" si="143"/>
        <v>5.5555555555555552E-2</v>
      </c>
      <c r="AN79" s="209">
        <v>72</v>
      </c>
      <c r="AO79" s="212">
        <v>2</v>
      </c>
      <c r="AP79" s="199">
        <f t="shared" si="144"/>
        <v>2.7777777777777776E-2</v>
      </c>
      <c r="AQ79" s="212">
        <v>8</v>
      </c>
      <c r="AR79" s="199">
        <f t="shared" si="145"/>
        <v>0.1111111111111111</v>
      </c>
      <c r="AS79" s="212">
        <v>3</v>
      </c>
      <c r="AT79" s="199">
        <f t="shared" si="146"/>
        <v>4.1666666666666664E-2</v>
      </c>
      <c r="AU79" s="209">
        <v>22</v>
      </c>
      <c r="AV79" s="212">
        <v>0</v>
      </c>
      <c r="AW79" s="199">
        <f t="shared" si="147"/>
        <v>0</v>
      </c>
      <c r="AX79" s="212">
        <v>2</v>
      </c>
      <c r="AY79" s="199">
        <f t="shared" si="148"/>
        <v>9.0909090909090912E-2</v>
      </c>
      <c r="AZ79" s="212">
        <v>0</v>
      </c>
      <c r="BA79" s="199">
        <f t="shared" si="149"/>
        <v>0</v>
      </c>
      <c r="BB79" s="209">
        <f t="shared" si="159"/>
        <v>1404</v>
      </c>
      <c r="BC79" s="212">
        <f t="shared" si="160"/>
        <v>46</v>
      </c>
      <c r="BD79" s="199">
        <f t="shared" si="150"/>
        <v>3.2763532763532763E-2</v>
      </c>
      <c r="BE79" s="212">
        <f t="shared" si="161"/>
        <v>192</v>
      </c>
      <c r="BF79" s="199">
        <f t="shared" si="151"/>
        <v>0.13675213675213677</v>
      </c>
      <c r="BG79" s="212">
        <f t="shared" si="162"/>
        <v>91</v>
      </c>
      <c r="BH79" s="199">
        <f t="shared" si="152"/>
        <v>6.4814814814814811E-2</v>
      </c>
      <c r="BJ79" s="283"/>
      <c r="BK79" s="296"/>
      <c r="BL79" s="4" t="s">
        <v>156</v>
      </c>
      <c r="BM79" s="28">
        <v>1290</v>
      </c>
      <c r="BN79" s="28">
        <v>42</v>
      </c>
      <c r="BO79" s="63">
        <v>3.255813953488372E-2</v>
      </c>
      <c r="BP79" s="28">
        <v>185</v>
      </c>
      <c r="BQ79" s="63">
        <v>0.1434108527131783</v>
      </c>
      <c r="BR79" s="28">
        <v>99</v>
      </c>
      <c r="BS79" s="63">
        <v>7.6744186046511634E-2</v>
      </c>
      <c r="BU79" s="132"/>
      <c r="BV79" s="4" t="s">
        <v>156</v>
      </c>
      <c r="BW79" s="27">
        <f t="shared" si="158"/>
        <v>0.76566951566951569</v>
      </c>
      <c r="BX79" s="27">
        <f t="shared" si="195"/>
        <v>0.74728682170542637</v>
      </c>
      <c r="BY79" s="105">
        <v>73</v>
      </c>
      <c r="BZ79" s="56" t="s">
        <v>28</v>
      </c>
      <c r="CA79" s="27">
        <f t="shared" si="163"/>
        <v>5.3716216216216216E-2</v>
      </c>
      <c r="CB79" s="27">
        <f t="shared" si="164"/>
        <v>5.5462746408286002E-2</v>
      </c>
      <c r="CC79" s="27">
        <f t="shared" si="165"/>
        <v>0.26722972972972975</v>
      </c>
      <c r="CD79" s="27">
        <f t="shared" si="166"/>
        <v>0.26762445706648846</v>
      </c>
      <c r="CE79" s="27">
        <f t="shared" si="167"/>
        <v>4.0540540540540543E-2</v>
      </c>
      <c r="CF79" s="27">
        <f t="shared" si="168"/>
        <v>4.0761777480788505E-2</v>
      </c>
      <c r="CG79" s="27">
        <f t="shared" si="169"/>
        <v>0.63851351351351349</v>
      </c>
      <c r="CH79" s="27">
        <f t="shared" si="170"/>
        <v>0.63615101904443705</v>
      </c>
      <c r="CI79" s="27">
        <f t="shared" si="171"/>
        <v>5.2421367948077884E-2</v>
      </c>
      <c r="CJ79" s="27">
        <f t="shared" si="172"/>
        <v>4.9009900990099012E-2</v>
      </c>
      <c r="CK79" s="27">
        <f t="shared" si="173"/>
        <v>0.25711432850723914</v>
      </c>
      <c r="CL79" s="27">
        <f t="shared" si="174"/>
        <v>0.26633663366336635</v>
      </c>
      <c r="CM79" s="27">
        <f t="shared" si="175"/>
        <v>3.6445332001997004E-2</v>
      </c>
      <c r="CN79" s="27">
        <f t="shared" si="176"/>
        <v>3.9108910891089109E-2</v>
      </c>
      <c r="CO79" s="27">
        <f t="shared" si="177"/>
        <v>0.65401897154268596</v>
      </c>
      <c r="CP79" s="27">
        <f t="shared" si="178"/>
        <v>0.64554455445544556</v>
      </c>
      <c r="CQ79" s="27">
        <f t="shared" si="179"/>
        <v>7.1748878923766815E-2</v>
      </c>
      <c r="CR79" s="27">
        <f t="shared" si="180"/>
        <v>8.1632653061224483E-2</v>
      </c>
      <c r="CS79" s="27">
        <f t="shared" si="181"/>
        <v>0.31988041853512705</v>
      </c>
      <c r="CT79" s="27">
        <f t="shared" si="182"/>
        <v>0.31240188383045525</v>
      </c>
      <c r="CU79" s="27">
        <f t="shared" si="183"/>
        <v>4.7832585949177879E-2</v>
      </c>
      <c r="CV79" s="27">
        <f t="shared" si="184"/>
        <v>5.3375196232339092E-2</v>
      </c>
      <c r="CW79" s="27">
        <f t="shared" si="185"/>
        <v>0.5605381165919282</v>
      </c>
      <c r="CX79" s="27">
        <f t="shared" si="186"/>
        <v>0.55259026687598112</v>
      </c>
      <c r="CY79" s="27">
        <f t="shared" si="187"/>
        <v>2.6548672566371681E-2</v>
      </c>
      <c r="CZ79" s="27">
        <f t="shared" si="188"/>
        <v>6.7873303167420809E-2</v>
      </c>
      <c r="DA79" s="27">
        <f t="shared" si="189"/>
        <v>0.27433628318584069</v>
      </c>
      <c r="DB79" s="27">
        <f t="shared" si="190"/>
        <v>0.2895927601809955</v>
      </c>
      <c r="DC79" s="27">
        <f t="shared" si="191"/>
        <v>6.637168141592921E-2</v>
      </c>
      <c r="DD79" s="27">
        <f t="shared" si="192"/>
        <v>4.072398190045249E-2</v>
      </c>
      <c r="DE79" s="27">
        <f t="shared" si="193"/>
        <v>0.63274336283185839</v>
      </c>
      <c r="DF79" s="27">
        <f t="shared" si="194"/>
        <v>0.60180995475113119</v>
      </c>
      <c r="DH79" s="106"/>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59"/>
      <c r="GD79" s="59"/>
      <c r="GE79" s="59"/>
      <c r="GF79" s="59"/>
      <c r="GG79" s="59"/>
      <c r="GH79" s="59"/>
      <c r="GI79" s="59"/>
      <c r="GJ79" s="59"/>
      <c r="GK79" s="59"/>
      <c r="GL79" s="59"/>
      <c r="GM79" s="59"/>
      <c r="GN79" s="59"/>
      <c r="GO79" s="59"/>
      <c r="GP79" s="59"/>
      <c r="GQ79" s="59"/>
      <c r="GR79" s="59"/>
      <c r="GS79" s="59"/>
      <c r="GT79" s="59"/>
      <c r="GU79" s="59"/>
      <c r="GV79" s="59"/>
      <c r="GW79" s="59"/>
      <c r="GX79" s="59"/>
      <c r="GY79" s="59"/>
      <c r="GZ79" s="59"/>
      <c r="HA79" s="59"/>
      <c r="HB79" s="59"/>
      <c r="HC79" s="59"/>
    </row>
    <row r="80" spans="2:211" ht="14.25" customHeight="1">
      <c r="B80" s="283"/>
      <c r="C80" s="296"/>
      <c r="D80" s="103" t="s">
        <v>200</v>
      </c>
      <c r="E80" s="213">
        <v>0</v>
      </c>
      <c r="F80" s="217">
        <v>0</v>
      </c>
      <c r="G80" s="215" t="str">
        <f>IFERROR(F80/E80,"-")</f>
        <v>-</v>
      </c>
      <c r="H80" s="217">
        <v>0</v>
      </c>
      <c r="I80" s="215" t="str">
        <f>IFERROR(H80/E80,"-")</f>
        <v>-</v>
      </c>
      <c r="J80" s="217">
        <v>0</v>
      </c>
      <c r="K80" s="215" t="str">
        <f>IFERROR(J80/E80,"-")</f>
        <v>-</v>
      </c>
      <c r="L80" s="213">
        <v>4</v>
      </c>
      <c r="M80" s="217">
        <v>0</v>
      </c>
      <c r="N80" s="215">
        <f>IFERROR(M80/L80,"-")</f>
        <v>0</v>
      </c>
      <c r="O80" s="217">
        <v>0</v>
      </c>
      <c r="P80" s="215">
        <f>IFERROR(O80/L80,"-")</f>
        <v>0</v>
      </c>
      <c r="Q80" s="217">
        <v>0</v>
      </c>
      <c r="R80" s="215">
        <f>IFERROR(Q80/L80,"-")</f>
        <v>0</v>
      </c>
      <c r="S80" s="213">
        <v>62</v>
      </c>
      <c r="T80" s="217">
        <v>0</v>
      </c>
      <c r="U80" s="215">
        <f>IFERROR(T80/S80,"-")</f>
        <v>0</v>
      </c>
      <c r="V80" s="217">
        <v>0</v>
      </c>
      <c r="W80" s="215">
        <f>IFERROR(V80/S80,"-")</f>
        <v>0</v>
      </c>
      <c r="X80" s="217">
        <v>0</v>
      </c>
      <c r="Y80" s="215">
        <f>IFERROR(X80/S80,"-")</f>
        <v>0</v>
      </c>
      <c r="Z80" s="213">
        <v>108</v>
      </c>
      <c r="AA80" s="217">
        <v>0</v>
      </c>
      <c r="AB80" s="215">
        <f>IFERROR(AA80/Z80,"-")</f>
        <v>0</v>
      </c>
      <c r="AC80" s="217">
        <v>0</v>
      </c>
      <c r="AD80" s="215">
        <f>IFERROR(AC80/Z80,"-")</f>
        <v>0</v>
      </c>
      <c r="AE80" s="217">
        <v>1</v>
      </c>
      <c r="AF80" s="215">
        <f>IFERROR(AE80/Z80,"-")</f>
        <v>9.2592592592592587E-3</v>
      </c>
      <c r="AG80" s="213">
        <v>152</v>
      </c>
      <c r="AH80" s="217">
        <v>0</v>
      </c>
      <c r="AI80" s="215">
        <f>IFERROR(AH80/AG80,"-")</f>
        <v>0</v>
      </c>
      <c r="AJ80" s="217">
        <v>1</v>
      </c>
      <c r="AK80" s="215">
        <f>IFERROR(AJ80/AG80,"-")</f>
        <v>6.5789473684210523E-3</v>
      </c>
      <c r="AL80" s="217">
        <v>2</v>
      </c>
      <c r="AM80" s="215">
        <f>IFERROR(AL80/AG80,"-")</f>
        <v>1.3157894736842105E-2</v>
      </c>
      <c r="AN80" s="213">
        <v>156</v>
      </c>
      <c r="AO80" s="217">
        <v>0</v>
      </c>
      <c r="AP80" s="215">
        <f>IFERROR(AO80/AN80,"-")</f>
        <v>0</v>
      </c>
      <c r="AQ80" s="217">
        <v>1</v>
      </c>
      <c r="AR80" s="215">
        <f>IFERROR(AQ80/AN80,"-")</f>
        <v>6.41025641025641E-3</v>
      </c>
      <c r="AS80" s="217">
        <v>1</v>
      </c>
      <c r="AT80" s="215">
        <f>IFERROR(AS80/AN80,"-")</f>
        <v>6.41025641025641E-3</v>
      </c>
      <c r="AU80" s="213">
        <v>103</v>
      </c>
      <c r="AV80" s="217">
        <v>0</v>
      </c>
      <c r="AW80" s="215">
        <f>IFERROR(AV80/AU80,"-")</f>
        <v>0</v>
      </c>
      <c r="AX80" s="217">
        <v>0</v>
      </c>
      <c r="AY80" s="215">
        <f>IFERROR(AX80/AU80,"-")</f>
        <v>0</v>
      </c>
      <c r="AZ80" s="217">
        <v>2</v>
      </c>
      <c r="BA80" s="215">
        <f>IFERROR(AZ80/AU80,"-")</f>
        <v>1.9417475728155338E-2</v>
      </c>
      <c r="BB80" s="213">
        <f t="shared" si="159"/>
        <v>585</v>
      </c>
      <c r="BC80" s="217">
        <f t="shared" si="160"/>
        <v>0</v>
      </c>
      <c r="BD80" s="215">
        <f>IFERROR(BC80/BB80,"-")</f>
        <v>0</v>
      </c>
      <c r="BE80" s="217">
        <f t="shared" si="161"/>
        <v>2</v>
      </c>
      <c r="BF80" s="215">
        <f>IFERROR(BE80/BB80,"-")</f>
        <v>3.4188034188034188E-3</v>
      </c>
      <c r="BG80" s="217">
        <f t="shared" si="162"/>
        <v>6</v>
      </c>
      <c r="BH80" s="215">
        <f>IFERROR(BG80/BB80,"-")</f>
        <v>1.0256410256410256E-2</v>
      </c>
      <c r="BJ80" s="283"/>
      <c r="BK80" s="296"/>
      <c r="BL80" s="4" t="s">
        <v>199</v>
      </c>
      <c r="BM80" s="28">
        <v>1240</v>
      </c>
      <c r="BN80" s="28">
        <v>2</v>
      </c>
      <c r="BO80" s="63">
        <v>1.6129032258064516E-3</v>
      </c>
      <c r="BP80" s="28">
        <v>9</v>
      </c>
      <c r="BQ80" s="63">
        <v>7.2580645161290326E-3</v>
      </c>
      <c r="BR80" s="28">
        <v>9</v>
      </c>
      <c r="BS80" s="63">
        <v>7.2580645161290326E-3</v>
      </c>
      <c r="BU80" s="132"/>
      <c r="BV80" s="4" t="s">
        <v>199</v>
      </c>
      <c r="BW80" s="27">
        <f t="shared" si="158"/>
        <v>0.98632478632478637</v>
      </c>
      <c r="BX80" s="27">
        <f t="shared" si="195"/>
        <v>0.9838709677419355</v>
      </c>
      <c r="BY80" s="105">
        <v>74</v>
      </c>
      <c r="BZ80" s="56" t="s">
        <v>29</v>
      </c>
      <c r="CA80" s="27">
        <f t="shared" si="163"/>
        <v>5.6777856635911991E-2</v>
      </c>
      <c r="CB80" s="27">
        <f t="shared" si="164"/>
        <v>6.0393258426966294E-2</v>
      </c>
      <c r="CC80" s="27">
        <f t="shared" si="165"/>
        <v>0.25266146202980838</v>
      </c>
      <c r="CD80" s="27">
        <f t="shared" si="166"/>
        <v>0.26825842696629215</v>
      </c>
      <c r="CE80" s="27">
        <f t="shared" si="167"/>
        <v>6.7423704755145489E-2</v>
      </c>
      <c r="CF80" s="27">
        <f t="shared" si="168"/>
        <v>5.3370786516853931E-2</v>
      </c>
      <c r="CG80" s="27">
        <f t="shared" si="169"/>
        <v>0.62313697657913414</v>
      </c>
      <c r="CH80" s="27">
        <f t="shared" si="170"/>
        <v>0.6179775280898876</v>
      </c>
      <c r="CI80" s="27">
        <f t="shared" si="171"/>
        <v>5.460385438972163E-2</v>
      </c>
      <c r="CJ80" s="27">
        <f t="shared" si="172"/>
        <v>4.38034188034188E-2</v>
      </c>
      <c r="CK80" s="27">
        <f t="shared" si="173"/>
        <v>0.2569593147751606</v>
      </c>
      <c r="CL80" s="27">
        <f t="shared" si="174"/>
        <v>0.28205128205128205</v>
      </c>
      <c r="CM80" s="27">
        <f t="shared" si="175"/>
        <v>6.2098501070663809E-2</v>
      </c>
      <c r="CN80" s="27">
        <f t="shared" si="176"/>
        <v>5.0213675213675216E-2</v>
      </c>
      <c r="CO80" s="27">
        <f t="shared" si="177"/>
        <v>0.62633832976445392</v>
      </c>
      <c r="CP80" s="27">
        <f t="shared" si="178"/>
        <v>0.62393162393162394</v>
      </c>
      <c r="CQ80" s="27">
        <f t="shared" si="179"/>
        <v>6.5395095367847406E-2</v>
      </c>
      <c r="CR80" s="27">
        <f t="shared" si="180"/>
        <v>0.10385756676557864</v>
      </c>
      <c r="CS80" s="27">
        <f t="shared" si="181"/>
        <v>0.28065395095367845</v>
      </c>
      <c r="CT80" s="27">
        <f t="shared" si="182"/>
        <v>0.27596439169139464</v>
      </c>
      <c r="CU80" s="27">
        <f t="shared" si="183"/>
        <v>6.8119891008174394E-2</v>
      </c>
      <c r="CV80" s="27">
        <f t="shared" si="184"/>
        <v>6.2314540059347182E-2</v>
      </c>
      <c r="CW80" s="27">
        <f t="shared" si="185"/>
        <v>0.58583106267029972</v>
      </c>
      <c r="CX80" s="27">
        <f t="shared" si="186"/>
        <v>0.55786350148367958</v>
      </c>
      <c r="CY80" s="27">
        <f t="shared" si="187"/>
        <v>6.097560975609756E-2</v>
      </c>
      <c r="CZ80" s="27">
        <f t="shared" si="188"/>
        <v>0.11904761904761904</v>
      </c>
      <c r="DA80" s="27">
        <f t="shared" si="189"/>
        <v>0.15853658536585366</v>
      </c>
      <c r="DB80" s="27">
        <f t="shared" si="190"/>
        <v>0.29761904761904762</v>
      </c>
      <c r="DC80" s="27">
        <f t="shared" si="191"/>
        <v>0.14634146341463414</v>
      </c>
      <c r="DD80" s="27">
        <f t="shared" si="192"/>
        <v>8.3333333333333329E-2</v>
      </c>
      <c r="DE80" s="27">
        <f t="shared" si="193"/>
        <v>0.63414634146341464</v>
      </c>
      <c r="DF80" s="27">
        <f t="shared" si="194"/>
        <v>0.5</v>
      </c>
      <c r="DH80" s="106"/>
      <c r="DI80" s="59"/>
      <c r="DJ80" s="59"/>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59"/>
      <c r="ET80" s="59"/>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59"/>
      <c r="GD80" s="59"/>
      <c r="GE80" s="59"/>
      <c r="GF80" s="59"/>
      <c r="GG80" s="59"/>
      <c r="GH80" s="59"/>
      <c r="GI80" s="59"/>
      <c r="GJ80" s="59"/>
      <c r="GK80" s="59"/>
      <c r="GL80" s="59"/>
      <c r="GM80" s="59"/>
      <c r="GN80" s="59"/>
      <c r="GO80" s="59"/>
      <c r="GP80" s="59"/>
      <c r="GQ80" s="59"/>
      <c r="GR80" s="59"/>
      <c r="GS80" s="59"/>
      <c r="GT80" s="59"/>
      <c r="GU80" s="59"/>
      <c r="GV80" s="59"/>
      <c r="GW80" s="59"/>
      <c r="GX80" s="59"/>
      <c r="GY80" s="59"/>
      <c r="GZ80" s="59"/>
      <c r="HA80" s="59"/>
      <c r="HB80" s="59"/>
      <c r="HC80" s="59"/>
    </row>
    <row r="81" spans="2:211" ht="14.25" customHeight="1">
      <c r="B81" s="284"/>
      <c r="C81" s="297"/>
      <c r="D81" s="85" t="s">
        <v>67</v>
      </c>
      <c r="E81" s="189">
        <v>33</v>
      </c>
      <c r="F81" s="183">
        <v>1</v>
      </c>
      <c r="G81" s="184">
        <f t="shared" si="129"/>
        <v>3.0303030303030304E-2</v>
      </c>
      <c r="H81" s="183">
        <v>4</v>
      </c>
      <c r="I81" s="184">
        <f t="shared" si="130"/>
        <v>0.12121212121212122</v>
      </c>
      <c r="J81" s="183">
        <v>1</v>
      </c>
      <c r="K81" s="184">
        <f t="shared" si="131"/>
        <v>3.0303030303030304E-2</v>
      </c>
      <c r="L81" s="189">
        <v>128</v>
      </c>
      <c r="M81" s="183">
        <v>5</v>
      </c>
      <c r="N81" s="184">
        <f t="shared" si="132"/>
        <v>3.90625E-2</v>
      </c>
      <c r="O81" s="183">
        <v>9</v>
      </c>
      <c r="P81" s="184">
        <f t="shared" si="133"/>
        <v>7.03125E-2</v>
      </c>
      <c r="Q81" s="183">
        <v>5</v>
      </c>
      <c r="R81" s="184">
        <f t="shared" si="134"/>
        <v>3.90625E-2</v>
      </c>
      <c r="S81" s="189">
        <v>9141</v>
      </c>
      <c r="T81" s="183">
        <v>367</v>
      </c>
      <c r="U81" s="184">
        <f t="shared" si="135"/>
        <v>4.0148780220982387E-2</v>
      </c>
      <c r="V81" s="183">
        <v>1487</v>
      </c>
      <c r="W81" s="184">
        <f t="shared" si="136"/>
        <v>0.16267366808883055</v>
      </c>
      <c r="X81" s="183">
        <v>587</v>
      </c>
      <c r="Y81" s="184">
        <f t="shared" si="137"/>
        <v>6.4216168909309701E-2</v>
      </c>
      <c r="Z81" s="189">
        <v>7061</v>
      </c>
      <c r="AA81" s="183">
        <v>205</v>
      </c>
      <c r="AB81" s="184">
        <f t="shared" si="138"/>
        <v>2.9032714912901856E-2</v>
      </c>
      <c r="AC81" s="183">
        <v>989</v>
      </c>
      <c r="AD81" s="184">
        <f t="shared" si="139"/>
        <v>0.14006514657980457</v>
      </c>
      <c r="AE81" s="183">
        <v>488</v>
      </c>
      <c r="AF81" s="184">
        <f t="shared" si="140"/>
        <v>6.9112023792663929E-2</v>
      </c>
      <c r="AG81" s="189">
        <v>4462</v>
      </c>
      <c r="AH81" s="183">
        <v>92</v>
      </c>
      <c r="AI81" s="184">
        <f t="shared" si="141"/>
        <v>2.0618556701030927E-2</v>
      </c>
      <c r="AJ81" s="183">
        <v>463</v>
      </c>
      <c r="AK81" s="184">
        <f t="shared" si="142"/>
        <v>0.10376512774540565</v>
      </c>
      <c r="AL81" s="183">
        <v>235</v>
      </c>
      <c r="AM81" s="184">
        <f t="shared" si="143"/>
        <v>5.2666965486329001E-2</v>
      </c>
      <c r="AN81" s="189">
        <v>2297</v>
      </c>
      <c r="AO81" s="183">
        <v>41</v>
      </c>
      <c r="AP81" s="184">
        <f t="shared" si="144"/>
        <v>1.7849368741837179E-2</v>
      </c>
      <c r="AQ81" s="183">
        <v>167</v>
      </c>
      <c r="AR81" s="184">
        <f t="shared" si="145"/>
        <v>7.2703526338702654E-2</v>
      </c>
      <c r="AS81" s="183">
        <v>98</v>
      </c>
      <c r="AT81" s="184">
        <f t="shared" si="146"/>
        <v>4.2664344797562037E-2</v>
      </c>
      <c r="AU81" s="189">
        <v>655</v>
      </c>
      <c r="AV81" s="183">
        <v>6</v>
      </c>
      <c r="AW81" s="184">
        <f t="shared" si="147"/>
        <v>9.1603053435114507E-3</v>
      </c>
      <c r="AX81" s="183">
        <v>23</v>
      </c>
      <c r="AY81" s="184">
        <f t="shared" si="148"/>
        <v>3.5114503816793895E-2</v>
      </c>
      <c r="AZ81" s="183">
        <v>17</v>
      </c>
      <c r="BA81" s="184">
        <f t="shared" si="149"/>
        <v>2.5954198473282442E-2</v>
      </c>
      <c r="BB81" s="189">
        <f t="shared" si="159"/>
        <v>23777</v>
      </c>
      <c r="BC81" s="183">
        <f t="shared" si="160"/>
        <v>717</v>
      </c>
      <c r="BD81" s="184">
        <f t="shared" si="150"/>
        <v>3.0155191992261431E-2</v>
      </c>
      <c r="BE81" s="183">
        <f t="shared" si="161"/>
        <v>3142</v>
      </c>
      <c r="BF81" s="184">
        <f t="shared" si="151"/>
        <v>0.13214450939984018</v>
      </c>
      <c r="BG81" s="183">
        <f t="shared" si="162"/>
        <v>1431</v>
      </c>
      <c r="BH81" s="184">
        <f t="shared" si="152"/>
        <v>6.0184211633090803E-2</v>
      </c>
      <c r="BJ81" s="284"/>
      <c r="BK81" s="297"/>
      <c r="BL81" s="85" t="s">
        <v>67</v>
      </c>
      <c r="BM81" s="28">
        <v>24177</v>
      </c>
      <c r="BN81" s="28">
        <v>778</v>
      </c>
      <c r="BO81" s="63">
        <v>3.2179344004632501E-2</v>
      </c>
      <c r="BP81" s="28">
        <v>2952</v>
      </c>
      <c r="BQ81" s="63">
        <v>0.12209951606899119</v>
      </c>
      <c r="BR81" s="28">
        <v>1500</v>
      </c>
      <c r="BS81" s="63">
        <v>6.2042437026926418E-2</v>
      </c>
      <c r="BU81" s="133"/>
      <c r="BV81" s="85" t="s">
        <v>67</v>
      </c>
      <c r="BW81" s="27">
        <f t="shared" si="158"/>
        <v>0.77751608697480756</v>
      </c>
      <c r="BX81" s="27">
        <f t="shared" si="195"/>
        <v>0.78367870289944985</v>
      </c>
      <c r="BY81" s="105">
        <v>75</v>
      </c>
      <c r="BZ81" s="56" t="s">
        <v>205</v>
      </c>
      <c r="CA81" s="27">
        <f t="shared" si="163"/>
        <v>5.1816828543067038E-2</v>
      </c>
      <c r="CB81" s="27">
        <f t="shared" si="164"/>
        <v>5.246330782200663E-2</v>
      </c>
      <c r="CC81" s="27">
        <f t="shared" si="165"/>
        <v>0.17821801640108959</v>
      </c>
      <c r="CD81" s="27">
        <f t="shared" si="166"/>
        <v>0.16981717092085957</v>
      </c>
      <c r="CE81" s="27">
        <f t="shared" si="167"/>
        <v>6.998019984622561E-2</v>
      </c>
      <c r="CF81" s="27">
        <f t="shared" si="168"/>
        <v>7.0421823311744888E-2</v>
      </c>
      <c r="CG81" s="27">
        <f>INDEX($BW:$BW,(ROW()+($BY81)*4))</f>
        <v>0.69998495520961779</v>
      </c>
      <c r="CH81" s="27">
        <f t="shared" si="170"/>
        <v>0.70729769794538888</v>
      </c>
      <c r="CI81" s="27">
        <f t="shared" si="171"/>
        <v>4.8260962208565801E-2</v>
      </c>
      <c r="CJ81" s="27">
        <f t="shared" si="172"/>
        <v>4.9503759206355462E-2</v>
      </c>
      <c r="CK81" s="27">
        <f t="shared" si="173"/>
        <v>0.1712068897890299</v>
      </c>
      <c r="CL81" s="27">
        <f t="shared" si="174"/>
        <v>0.16607589114113555</v>
      </c>
      <c r="CM81" s="27">
        <f t="shared" si="175"/>
        <v>6.934419156395201E-2</v>
      </c>
      <c r="CN81" s="27">
        <f t="shared" si="176"/>
        <v>7.0594924618888555E-2</v>
      </c>
      <c r="CO81" s="27">
        <f t="shared" si="177"/>
        <v>0.71118795643845234</v>
      </c>
      <c r="CP81" s="27">
        <f t="shared" si="178"/>
        <v>0.71382542503362045</v>
      </c>
      <c r="CQ81" s="27">
        <f t="shared" si="179"/>
        <v>6.8259236787735308E-2</v>
      </c>
      <c r="CR81" s="27">
        <f t="shared" si="180"/>
        <v>7.1407282300928909E-2</v>
      </c>
      <c r="CS81" s="27">
        <f t="shared" si="181"/>
        <v>0.21640870679023361</v>
      </c>
      <c r="CT81" s="27">
        <f t="shared" si="182"/>
        <v>0.21158909145099597</v>
      </c>
      <c r="CU81" s="27">
        <f t="shared" si="183"/>
        <v>7.4738966812202837E-2</v>
      </c>
      <c r="CV81" s="27">
        <f t="shared" si="184"/>
        <v>7.841968440050999E-2</v>
      </c>
      <c r="CW81" s="27">
        <f>INDEX($BW:$BW,(ROW()+($BY81*4)-3))</f>
        <v>0.6405930896098283</v>
      </c>
      <c r="CX81" s="27">
        <f t="shared" si="186"/>
        <v>0.63858394184756506</v>
      </c>
      <c r="CY81" s="27">
        <f t="shared" si="187"/>
        <v>5.5485387843929736E-2</v>
      </c>
      <c r="CZ81" s="27">
        <f t="shared" si="188"/>
        <v>5.8989431490645373E-2</v>
      </c>
      <c r="DA81" s="27">
        <f t="shared" si="189"/>
        <v>0.18613011036841287</v>
      </c>
      <c r="DB81" s="27">
        <f t="shared" si="190"/>
        <v>0.18026385115241175</v>
      </c>
      <c r="DC81" s="27">
        <f t="shared" si="191"/>
        <v>7.7287035597699366E-2</v>
      </c>
      <c r="DD81" s="27">
        <f t="shared" si="192"/>
        <v>7.9888839530150732E-2</v>
      </c>
      <c r="DE81" s="27">
        <f t="shared" si="193"/>
        <v>0.68109746618995803</v>
      </c>
      <c r="DF81" s="27">
        <f t="shared" si="194"/>
        <v>0.68085787782679219</v>
      </c>
      <c r="DH81" s="106"/>
      <c r="DI81" s="59"/>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59"/>
      <c r="ET81" s="59"/>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59"/>
      <c r="GD81" s="59"/>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row>
    <row r="82" spans="2:211" ht="14.25" customHeight="1">
      <c r="B82" s="282">
        <v>16</v>
      </c>
      <c r="C82" s="295" t="s">
        <v>54</v>
      </c>
      <c r="D82" s="102" t="s">
        <v>138</v>
      </c>
      <c r="E82" s="201">
        <v>16</v>
      </c>
      <c r="F82" s="202">
        <v>0</v>
      </c>
      <c r="G82" s="174">
        <f t="shared" si="129"/>
        <v>0</v>
      </c>
      <c r="H82" s="203">
        <v>1</v>
      </c>
      <c r="I82" s="174">
        <f t="shared" si="130"/>
        <v>6.25E-2</v>
      </c>
      <c r="J82" s="203">
        <v>1</v>
      </c>
      <c r="K82" s="174">
        <f t="shared" si="131"/>
        <v>6.25E-2</v>
      </c>
      <c r="L82" s="201">
        <v>50</v>
      </c>
      <c r="M82" s="202">
        <v>3</v>
      </c>
      <c r="N82" s="174">
        <f t="shared" si="132"/>
        <v>0.06</v>
      </c>
      <c r="O82" s="203">
        <v>5</v>
      </c>
      <c r="P82" s="174">
        <f t="shared" si="133"/>
        <v>0.1</v>
      </c>
      <c r="Q82" s="203">
        <v>1</v>
      </c>
      <c r="R82" s="174">
        <f t="shared" si="134"/>
        <v>0.02</v>
      </c>
      <c r="S82" s="201">
        <v>3661</v>
      </c>
      <c r="T82" s="202">
        <v>172</v>
      </c>
      <c r="U82" s="174">
        <f t="shared" si="135"/>
        <v>4.6981698989347176E-2</v>
      </c>
      <c r="V82" s="203">
        <v>571</v>
      </c>
      <c r="W82" s="174">
        <f t="shared" si="136"/>
        <v>0.15596831466812347</v>
      </c>
      <c r="X82" s="203">
        <v>254</v>
      </c>
      <c r="Y82" s="174">
        <f t="shared" si="137"/>
        <v>6.9379950833105705E-2</v>
      </c>
      <c r="Z82" s="201">
        <v>3113</v>
      </c>
      <c r="AA82" s="202">
        <v>86</v>
      </c>
      <c r="AB82" s="174">
        <f t="shared" si="138"/>
        <v>2.7626084163186636E-2</v>
      </c>
      <c r="AC82" s="203">
        <v>441</v>
      </c>
      <c r="AD82" s="174">
        <f t="shared" si="139"/>
        <v>0.14166398972052682</v>
      </c>
      <c r="AE82" s="203">
        <v>237</v>
      </c>
      <c r="AF82" s="174">
        <f t="shared" si="140"/>
        <v>7.6132348217153867E-2</v>
      </c>
      <c r="AG82" s="201">
        <v>2225</v>
      </c>
      <c r="AH82" s="202">
        <v>53</v>
      </c>
      <c r="AI82" s="174">
        <f t="shared" si="141"/>
        <v>2.3820224719101123E-2</v>
      </c>
      <c r="AJ82" s="203">
        <v>232</v>
      </c>
      <c r="AK82" s="174">
        <f t="shared" si="142"/>
        <v>0.10426966292134832</v>
      </c>
      <c r="AL82" s="203">
        <v>161</v>
      </c>
      <c r="AM82" s="174">
        <f t="shared" si="143"/>
        <v>7.2359550561797756E-2</v>
      </c>
      <c r="AN82" s="201">
        <v>1226</v>
      </c>
      <c r="AO82" s="202">
        <v>17</v>
      </c>
      <c r="AP82" s="174">
        <f t="shared" si="144"/>
        <v>1.3866231647634585E-2</v>
      </c>
      <c r="AQ82" s="203">
        <v>107</v>
      </c>
      <c r="AR82" s="174">
        <f t="shared" si="145"/>
        <v>8.7275693311582386E-2</v>
      </c>
      <c r="AS82" s="203">
        <v>53</v>
      </c>
      <c r="AT82" s="174">
        <f t="shared" si="146"/>
        <v>4.3230016313213701E-2</v>
      </c>
      <c r="AU82" s="201">
        <v>439</v>
      </c>
      <c r="AV82" s="202">
        <v>2</v>
      </c>
      <c r="AW82" s="174">
        <f t="shared" si="147"/>
        <v>4.5558086560364463E-3</v>
      </c>
      <c r="AX82" s="203">
        <v>20</v>
      </c>
      <c r="AY82" s="174">
        <f t="shared" si="148"/>
        <v>4.5558086560364468E-2</v>
      </c>
      <c r="AZ82" s="203">
        <v>8</v>
      </c>
      <c r="BA82" s="174">
        <f t="shared" si="149"/>
        <v>1.8223234624145785E-2</v>
      </c>
      <c r="BB82" s="201">
        <f t="shared" si="159"/>
        <v>10730</v>
      </c>
      <c r="BC82" s="176">
        <f t="shared" si="160"/>
        <v>333</v>
      </c>
      <c r="BD82" s="174">
        <f t="shared" si="150"/>
        <v>3.1034482758620689E-2</v>
      </c>
      <c r="BE82" s="176">
        <f t="shared" si="161"/>
        <v>1377</v>
      </c>
      <c r="BF82" s="174">
        <f t="shared" si="151"/>
        <v>0.128331780055918</v>
      </c>
      <c r="BG82" s="176">
        <f t="shared" si="162"/>
        <v>715</v>
      </c>
      <c r="BH82" s="174">
        <f t="shared" si="152"/>
        <v>6.6635601118359741E-2</v>
      </c>
      <c r="BJ82" s="282">
        <v>16</v>
      </c>
      <c r="BK82" s="295" t="s">
        <v>54</v>
      </c>
      <c r="BL82" s="4" t="s">
        <v>138</v>
      </c>
      <c r="BM82" s="28">
        <v>10776</v>
      </c>
      <c r="BN82" s="28">
        <v>315</v>
      </c>
      <c r="BO82" s="63">
        <v>2.9231625835189311E-2</v>
      </c>
      <c r="BP82" s="28">
        <v>1368</v>
      </c>
      <c r="BQ82" s="63">
        <v>0.12694877505567928</v>
      </c>
      <c r="BR82" s="28">
        <v>706</v>
      </c>
      <c r="BS82" s="63">
        <v>6.5515961395694142E-2</v>
      </c>
      <c r="BU82" s="131" t="s">
        <v>54</v>
      </c>
      <c r="BV82" s="4" t="s">
        <v>138</v>
      </c>
      <c r="BW82" s="27">
        <f t="shared" si="158"/>
        <v>0.77399813606710155</v>
      </c>
      <c r="BX82" s="27">
        <f t="shared" si="195"/>
        <v>0.77830363771343725</v>
      </c>
      <c r="BY82" s="59"/>
      <c r="BZ82" s="106"/>
      <c r="CA82" s="59"/>
      <c r="CB82" s="59"/>
      <c r="CC82" s="59"/>
      <c r="CD82" s="59"/>
      <c r="CE82" s="59"/>
      <c r="CF82" s="59"/>
      <c r="CG82" s="59"/>
      <c r="CH82" s="59"/>
      <c r="CI82" s="59"/>
      <c r="CQ82" s="59"/>
      <c r="CR82" s="59"/>
      <c r="CS82" s="59"/>
      <c r="CT82" s="59"/>
      <c r="CU82" s="59"/>
      <c r="CV82" s="59"/>
      <c r="CY82" s="59"/>
      <c r="CZ82" s="59"/>
      <c r="DA82" s="59"/>
      <c r="DB82" s="59"/>
      <c r="DC82" s="59"/>
      <c r="DD82" s="59"/>
      <c r="DE82" s="59"/>
      <c r="DF82" s="59"/>
      <c r="DG82" s="59"/>
      <c r="DH82" s="59"/>
      <c r="DI82" s="59"/>
      <c r="DJ82" s="59"/>
      <c r="DK82" s="59"/>
      <c r="DL82" s="59"/>
      <c r="DM82" s="59"/>
      <c r="DN82" s="59"/>
      <c r="DP82" s="106"/>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59"/>
      <c r="ET82" s="59"/>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59"/>
      <c r="GD82" s="59"/>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row>
    <row r="83" spans="2:211" ht="14.25" customHeight="1">
      <c r="B83" s="283"/>
      <c r="C83" s="296"/>
      <c r="D83" s="132" t="s">
        <v>274</v>
      </c>
      <c r="E83" s="204">
        <v>2</v>
      </c>
      <c r="F83" s="205">
        <v>0</v>
      </c>
      <c r="G83" s="207">
        <f t="shared" si="129"/>
        <v>0</v>
      </c>
      <c r="H83" s="206">
        <v>0</v>
      </c>
      <c r="I83" s="207">
        <f>IFERROR(H83/E83,"-")</f>
        <v>0</v>
      </c>
      <c r="J83" s="206">
        <v>1</v>
      </c>
      <c r="K83" s="207">
        <f>IFERROR(J83/E83,"-")</f>
        <v>0.5</v>
      </c>
      <c r="L83" s="204">
        <v>6</v>
      </c>
      <c r="M83" s="205">
        <v>1</v>
      </c>
      <c r="N83" s="207">
        <f>IFERROR(M83/L83,"-")</f>
        <v>0.16666666666666666</v>
      </c>
      <c r="O83" s="206">
        <v>0</v>
      </c>
      <c r="P83" s="207">
        <f>IFERROR(O83/L83,"-")</f>
        <v>0</v>
      </c>
      <c r="Q83" s="206">
        <v>0</v>
      </c>
      <c r="R83" s="207">
        <f>IFERROR(Q83/L83,"-")</f>
        <v>0</v>
      </c>
      <c r="S83" s="204">
        <v>1143</v>
      </c>
      <c r="T83" s="205">
        <v>61</v>
      </c>
      <c r="U83" s="207">
        <f>IFERROR(T83/S83,"-")</f>
        <v>5.3368328958880142E-2</v>
      </c>
      <c r="V83" s="206">
        <v>215</v>
      </c>
      <c r="W83" s="207">
        <f>IFERROR(V83/S83,"-")</f>
        <v>0.18810148731408574</v>
      </c>
      <c r="X83" s="206">
        <v>87</v>
      </c>
      <c r="Y83" s="207">
        <f>IFERROR(X83/S83,"-")</f>
        <v>7.6115485564304461E-2</v>
      </c>
      <c r="Z83" s="204">
        <v>718</v>
      </c>
      <c r="AA83" s="205">
        <v>33</v>
      </c>
      <c r="AB83" s="207">
        <f>IFERROR(AA83/Z83,"-")</f>
        <v>4.596100278551532E-2</v>
      </c>
      <c r="AC83" s="206">
        <v>114</v>
      </c>
      <c r="AD83" s="207">
        <f>IFERROR(AC83/Z83,"-")</f>
        <v>0.15877437325905291</v>
      </c>
      <c r="AE83" s="206">
        <v>61</v>
      </c>
      <c r="AF83" s="207">
        <f>IFERROR(AE83/Z83,"-")</f>
        <v>8.495821727019498E-2</v>
      </c>
      <c r="AG83" s="204">
        <v>444</v>
      </c>
      <c r="AH83" s="205">
        <v>10</v>
      </c>
      <c r="AI83" s="207">
        <f>IFERROR(AH83/AG83,"-")</f>
        <v>2.2522522522522521E-2</v>
      </c>
      <c r="AJ83" s="206">
        <v>51</v>
      </c>
      <c r="AK83" s="207">
        <f>IFERROR(AJ83/AG83,"-")</f>
        <v>0.11486486486486487</v>
      </c>
      <c r="AL83" s="206">
        <v>43</v>
      </c>
      <c r="AM83" s="207">
        <f>IFERROR(AL83/AG83,"-")</f>
        <v>9.6846846846846843E-2</v>
      </c>
      <c r="AN83" s="204">
        <v>243</v>
      </c>
      <c r="AO83" s="205">
        <v>4</v>
      </c>
      <c r="AP83" s="207">
        <f>IFERROR(AO83/AN83,"-")</f>
        <v>1.646090534979424E-2</v>
      </c>
      <c r="AQ83" s="206">
        <v>14</v>
      </c>
      <c r="AR83" s="207">
        <f>IFERROR(AQ83/AN83,"-")</f>
        <v>5.7613168724279837E-2</v>
      </c>
      <c r="AS83" s="206">
        <v>13</v>
      </c>
      <c r="AT83" s="207">
        <f>IFERROR(AS83/AN83,"-")</f>
        <v>5.3497942386831275E-2</v>
      </c>
      <c r="AU83" s="204">
        <v>66</v>
      </c>
      <c r="AV83" s="205">
        <v>0</v>
      </c>
      <c r="AW83" s="207">
        <f>IFERROR(AV83/AU83,"-")</f>
        <v>0</v>
      </c>
      <c r="AX83" s="206">
        <v>7</v>
      </c>
      <c r="AY83" s="207">
        <f>IFERROR(AX83/AU83,"-")</f>
        <v>0.10606060606060606</v>
      </c>
      <c r="AZ83" s="206">
        <v>1</v>
      </c>
      <c r="BA83" s="207">
        <f>IFERROR(AZ83/AU83,"-")</f>
        <v>1.5151515151515152E-2</v>
      </c>
      <c r="BB83" s="204">
        <f t="shared" si="159"/>
        <v>2622</v>
      </c>
      <c r="BC83" s="208">
        <f t="shared" si="160"/>
        <v>109</v>
      </c>
      <c r="BD83" s="207">
        <f>IFERROR(BC83/BB83,"-")</f>
        <v>4.1571319603356215E-2</v>
      </c>
      <c r="BE83" s="208">
        <f t="shared" si="161"/>
        <v>401</v>
      </c>
      <c r="BF83" s="207">
        <f>IFERROR(BE83/BB83,"-")</f>
        <v>0.15293668954996187</v>
      </c>
      <c r="BG83" s="208">
        <f t="shared" si="162"/>
        <v>206</v>
      </c>
      <c r="BH83" s="207">
        <f>IFERROR(BG83/BB83,"-")</f>
        <v>7.8565980167810828E-2</v>
      </c>
      <c r="BJ83" s="283"/>
      <c r="BK83" s="296"/>
      <c r="BL83" s="4" t="s">
        <v>273</v>
      </c>
      <c r="BM83" s="28">
        <v>2465</v>
      </c>
      <c r="BN83" s="28">
        <v>97</v>
      </c>
      <c r="BO83" s="63">
        <v>3.9350912778904665E-2</v>
      </c>
      <c r="BP83" s="28">
        <v>397</v>
      </c>
      <c r="BQ83" s="63">
        <v>0.16105476673427993</v>
      </c>
      <c r="BR83" s="28">
        <v>196</v>
      </c>
      <c r="BS83" s="63">
        <v>7.9513184584178498E-2</v>
      </c>
      <c r="BU83" s="132"/>
      <c r="BV83" s="4" t="s">
        <v>270</v>
      </c>
      <c r="BW83" s="27">
        <f t="shared" si="158"/>
        <v>0.72692601067887108</v>
      </c>
      <c r="BX83" s="27">
        <f t="shared" si="195"/>
        <v>0.72008113590263689</v>
      </c>
      <c r="BY83" s="59"/>
      <c r="BZ83" s="106"/>
      <c r="CA83" s="59"/>
      <c r="CB83" s="59"/>
      <c r="CC83" s="59"/>
      <c r="CD83" s="59"/>
      <c r="CE83" s="59"/>
      <c r="CF83" s="59"/>
      <c r="CG83" s="59"/>
      <c r="CH83" s="59"/>
      <c r="CI83" s="59"/>
      <c r="CQ83" s="59"/>
      <c r="CR83" s="59"/>
      <c r="CS83" s="59"/>
      <c r="CT83" s="59"/>
      <c r="CU83" s="59"/>
      <c r="CV83" s="59"/>
      <c r="CY83" s="59"/>
      <c r="CZ83" s="59"/>
      <c r="DA83" s="59"/>
      <c r="DB83" s="59"/>
      <c r="DC83" s="59"/>
      <c r="DD83" s="59"/>
      <c r="DE83" s="59"/>
      <c r="DF83" s="59"/>
      <c r="DG83" s="59"/>
      <c r="DH83" s="59"/>
      <c r="DI83" s="59"/>
      <c r="DJ83" s="59"/>
      <c r="DK83" s="59"/>
      <c r="DL83" s="59"/>
      <c r="DM83" s="59"/>
      <c r="DN83" s="59"/>
      <c r="DP83" s="106"/>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59"/>
      <c r="GD83" s="59"/>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row>
    <row r="84" spans="2:211" ht="14.25" customHeight="1">
      <c r="B84" s="283"/>
      <c r="C84" s="296"/>
      <c r="D84" s="124" t="s">
        <v>156</v>
      </c>
      <c r="E84" s="209">
        <v>0</v>
      </c>
      <c r="F84" s="210">
        <v>0</v>
      </c>
      <c r="G84" s="199" t="str">
        <f t="shared" si="129"/>
        <v>-</v>
      </c>
      <c r="H84" s="211">
        <v>0</v>
      </c>
      <c r="I84" s="199" t="str">
        <f t="shared" si="130"/>
        <v>-</v>
      </c>
      <c r="J84" s="211">
        <v>0</v>
      </c>
      <c r="K84" s="199" t="str">
        <f t="shared" si="131"/>
        <v>-</v>
      </c>
      <c r="L84" s="209">
        <v>1</v>
      </c>
      <c r="M84" s="210">
        <v>0</v>
      </c>
      <c r="N84" s="199">
        <f t="shared" si="132"/>
        <v>0</v>
      </c>
      <c r="O84" s="211">
        <v>0</v>
      </c>
      <c r="P84" s="199">
        <f t="shared" si="133"/>
        <v>0</v>
      </c>
      <c r="Q84" s="211">
        <v>1</v>
      </c>
      <c r="R84" s="199">
        <f t="shared" si="134"/>
        <v>1</v>
      </c>
      <c r="S84" s="209">
        <v>791</v>
      </c>
      <c r="T84" s="210">
        <v>24</v>
      </c>
      <c r="U84" s="199">
        <f t="shared" si="135"/>
        <v>3.0341340075853349E-2</v>
      </c>
      <c r="V84" s="211">
        <v>94</v>
      </c>
      <c r="W84" s="199">
        <f t="shared" si="136"/>
        <v>0.11883691529709228</v>
      </c>
      <c r="X84" s="211">
        <v>49</v>
      </c>
      <c r="Y84" s="199">
        <f t="shared" si="137"/>
        <v>6.1946902654867256E-2</v>
      </c>
      <c r="Z84" s="209">
        <v>404</v>
      </c>
      <c r="AA84" s="210">
        <v>10</v>
      </c>
      <c r="AB84" s="199">
        <f t="shared" si="138"/>
        <v>2.4752475247524754E-2</v>
      </c>
      <c r="AC84" s="211">
        <v>47</v>
      </c>
      <c r="AD84" s="199">
        <f t="shared" si="139"/>
        <v>0.11633663366336634</v>
      </c>
      <c r="AE84" s="211">
        <v>36</v>
      </c>
      <c r="AF84" s="199">
        <f t="shared" si="140"/>
        <v>8.9108910891089105E-2</v>
      </c>
      <c r="AG84" s="209">
        <v>227</v>
      </c>
      <c r="AH84" s="210">
        <v>0</v>
      </c>
      <c r="AI84" s="199">
        <f t="shared" si="141"/>
        <v>0</v>
      </c>
      <c r="AJ84" s="211">
        <v>28</v>
      </c>
      <c r="AK84" s="199">
        <f t="shared" si="142"/>
        <v>0.12334801762114538</v>
      </c>
      <c r="AL84" s="211">
        <v>19</v>
      </c>
      <c r="AM84" s="199">
        <f t="shared" si="143"/>
        <v>8.3700440528634359E-2</v>
      </c>
      <c r="AN84" s="209">
        <v>113</v>
      </c>
      <c r="AO84" s="210">
        <v>3</v>
      </c>
      <c r="AP84" s="199">
        <f t="shared" si="144"/>
        <v>2.6548672566371681E-2</v>
      </c>
      <c r="AQ84" s="211">
        <v>13</v>
      </c>
      <c r="AR84" s="199">
        <f t="shared" si="145"/>
        <v>0.11504424778761062</v>
      </c>
      <c r="AS84" s="211">
        <v>5</v>
      </c>
      <c r="AT84" s="199">
        <f t="shared" si="146"/>
        <v>4.4247787610619468E-2</v>
      </c>
      <c r="AU84" s="209">
        <v>26</v>
      </c>
      <c r="AV84" s="210">
        <v>0</v>
      </c>
      <c r="AW84" s="199">
        <f t="shared" si="147"/>
        <v>0</v>
      </c>
      <c r="AX84" s="211">
        <v>0</v>
      </c>
      <c r="AY84" s="199">
        <f t="shared" si="148"/>
        <v>0</v>
      </c>
      <c r="AZ84" s="211">
        <v>0</v>
      </c>
      <c r="BA84" s="199">
        <f t="shared" si="149"/>
        <v>0</v>
      </c>
      <c r="BB84" s="209">
        <f t="shared" si="159"/>
        <v>1562</v>
      </c>
      <c r="BC84" s="212">
        <f t="shared" si="160"/>
        <v>37</v>
      </c>
      <c r="BD84" s="199">
        <f t="shared" si="150"/>
        <v>2.3687580025608196E-2</v>
      </c>
      <c r="BE84" s="212">
        <f t="shared" si="161"/>
        <v>182</v>
      </c>
      <c r="BF84" s="199">
        <f t="shared" si="151"/>
        <v>0.11651728553137004</v>
      </c>
      <c r="BG84" s="212">
        <f t="shared" si="162"/>
        <v>110</v>
      </c>
      <c r="BH84" s="199">
        <f t="shared" si="152"/>
        <v>7.0422535211267609E-2</v>
      </c>
      <c r="BJ84" s="283"/>
      <c r="BK84" s="296"/>
      <c r="BL84" s="4" t="s">
        <v>156</v>
      </c>
      <c r="BM84" s="28">
        <v>1509</v>
      </c>
      <c r="BN84" s="28">
        <v>49</v>
      </c>
      <c r="BO84" s="63">
        <v>3.2471835652750164E-2</v>
      </c>
      <c r="BP84" s="28">
        <v>170</v>
      </c>
      <c r="BQ84" s="63">
        <v>0.1126573889993373</v>
      </c>
      <c r="BR84" s="28">
        <v>122</v>
      </c>
      <c r="BS84" s="63">
        <v>8.0848243870112663E-2</v>
      </c>
      <c r="BU84" s="132"/>
      <c r="BV84" s="4" t="s">
        <v>156</v>
      </c>
      <c r="BW84" s="27">
        <f t="shared" si="158"/>
        <v>0.78937259923175418</v>
      </c>
      <c r="BX84" s="27">
        <f t="shared" si="195"/>
        <v>0.77402253147779987</v>
      </c>
      <c r="BY84" s="59"/>
      <c r="BZ84" s="106"/>
      <c r="CA84" s="59"/>
      <c r="CB84" s="59"/>
      <c r="CC84" s="59"/>
      <c r="CD84" s="59"/>
      <c r="CE84" s="59"/>
      <c r="CF84" s="59"/>
      <c r="CG84" s="59"/>
      <c r="CH84" s="59"/>
      <c r="CI84" s="59"/>
      <c r="CQ84" s="59"/>
      <c r="CR84" s="59"/>
      <c r="CS84" s="59"/>
      <c r="CT84" s="59"/>
      <c r="CU84" s="59"/>
      <c r="CV84" s="59"/>
      <c r="CY84" s="59"/>
      <c r="CZ84" s="59"/>
      <c r="DA84" s="59"/>
      <c r="DB84" s="59"/>
      <c r="DC84" s="59"/>
      <c r="DD84" s="59"/>
      <c r="DE84" s="59"/>
      <c r="DF84" s="59"/>
      <c r="DG84" s="59"/>
      <c r="DH84" s="59"/>
      <c r="DI84" s="59"/>
      <c r="DJ84" s="59"/>
      <c r="DK84" s="59"/>
      <c r="DL84" s="59"/>
      <c r="DM84" s="59"/>
      <c r="DN84" s="59"/>
      <c r="DP84" s="106"/>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59"/>
      <c r="GD84" s="59"/>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row>
    <row r="85" spans="2:211" ht="14.25" customHeight="1">
      <c r="B85" s="283"/>
      <c r="C85" s="296"/>
      <c r="D85" s="103" t="s">
        <v>200</v>
      </c>
      <c r="E85" s="213">
        <v>0</v>
      </c>
      <c r="F85" s="214">
        <v>0</v>
      </c>
      <c r="G85" s="215" t="str">
        <f>IFERROR(F85/E85,"-")</f>
        <v>-</v>
      </c>
      <c r="H85" s="216">
        <v>0</v>
      </c>
      <c r="I85" s="215" t="str">
        <f>IFERROR(H85/E85,"-")</f>
        <v>-</v>
      </c>
      <c r="J85" s="216">
        <v>0</v>
      </c>
      <c r="K85" s="215" t="str">
        <f>IFERROR(J85/E85,"-")</f>
        <v>-</v>
      </c>
      <c r="L85" s="213">
        <v>2</v>
      </c>
      <c r="M85" s="214">
        <v>0</v>
      </c>
      <c r="N85" s="215">
        <f>IFERROR(M85/L85,"-")</f>
        <v>0</v>
      </c>
      <c r="O85" s="216">
        <v>0</v>
      </c>
      <c r="P85" s="215">
        <f>IFERROR(O85/L85,"-")</f>
        <v>0</v>
      </c>
      <c r="Q85" s="216">
        <v>0</v>
      </c>
      <c r="R85" s="215">
        <f>IFERROR(Q85/L85,"-")</f>
        <v>0</v>
      </c>
      <c r="S85" s="213">
        <v>32</v>
      </c>
      <c r="T85" s="214">
        <v>0</v>
      </c>
      <c r="U85" s="215">
        <f>IFERROR(T85/S85,"-")</f>
        <v>0</v>
      </c>
      <c r="V85" s="216">
        <v>1</v>
      </c>
      <c r="W85" s="215">
        <f>IFERROR(V85/S85,"-")</f>
        <v>3.125E-2</v>
      </c>
      <c r="X85" s="216">
        <v>0</v>
      </c>
      <c r="Y85" s="215">
        <f>IFERROR(X85/S85,"-")</f>
        <v>0</v>
      </c>
      <c r="Z85" s="213">
        <v>77</v>
      </c>
      <c r="AA85" s="214">
        <v>0</v>
      </c>
      <c r="AB85" s="215">
        <f>IFERROR(AA85/Z85,"-")</f>
        <v>0</v>
      </c>
      <c r="AC85" s="216">
        <v>2</v>
      </c>
      <c r="AD85" s="215">
        <f>IFERROR(AC85/Z85,"-")</f>
        <v>2.5974025974025976E-2</v>
      </c>
      <c r="AE85" s="216">
        <v>0</v>
      </c>
      <c r="AF85" s="215">
        <f>IFERROR(AE85/Z85,"-")</f>
        <v>0</v>
      </c>
      <c r="AG85" s="213">
        <v>95</v>
      </c>
      <c r="AH85" s="214">
        <v>0</v>
      </c>
      <c r="AI85" s="215">
        <f>IFERROR(AH85/AG85,"-")</f>
        <v>0</v>
      </c>
      <c r="AJ85" s="216">
        <v>1</v>
      </c>
      <c r="AK85" s="215">
        <f>IFERROR(AJ85/AG85,"-")</f>
        <v>1.0526315789473684E-2</v>
      </c>
      <c r="AL85" s="216">
        <v>1</v>
      </c>
      <c r="AM85" s="215">
        <f>IFERROR(AL85/AG85,"-")</f>
        <v>1.0526315789473684E-2</v>
      </c>
      <c r="AN85" s="213">
        <v>114</v>
      </c>
      <c r="AO85" s="214">
        <v>0</v>
      </c>
      <c r="AP85" s="215">
        <f>IFERROR(AO85/AN85,"-")</f>
        <v>0</v>
      </c>
      <c r="AQ85" s="216">
        <v>2</v>
      </c>
      <c r="AR85" s="215">
        <f>IFERROR(AQ85/AN85,"-")</f>
        <v>1.7543859649122806E-2</v>
      </c>
      <c r="AS85" s="216">
        <v>1</v>
      </c>
      <c r="AT85" s="215">
        <f>IFERROR(AS85/AN85,"-")</f>
        <v>8.771929824561403E-3</v>
      </c>
      <c r="AU85" s="213">
        <v>73</v>
      </c>
      <c r="AV85" s="214">
        <v>0</v>
      </c>
      <c r="AW85" s="215">
        <f>IFERROR(AV85/AU85,"-")</f>
        <v>0</v>
      </c>
      <c r="AX85" s="216">
        <v>0</v>
      </c>
      <c r="AY85" s="215">
        <f>IFERROR(AX85/AU85,"-")</f>
        <v>0</v>
      </c>
      <c r="AZ85" s="216">
        <v>1</v>
      </c>
      <c r="BA85" s="215">
        <f>IFERROR(AZ85/AU85,"-")</f>
        <v>1.3698630136986301E-2</v>
      </c>
      <c r="BB85" s="213">
        <f t="shared" si="159"/>
        <v>393</v>
      </c>
      <c r="BC85" s="217">
        <f t="shared" si="160"/>
        <v>0</v>
      </c>
      <c r="BD85" s="215">
        <f>IFERROR(BC85/BB85,"-")</f>
        <v>0</v>
      </c>
      <c r="BE85" s="217">
        <f t="shared" si="161"/>
        <v>6</v>
      </c>
      <c r="BF85" s="215">
        <f>IFERROR(BE85/BB85,"-")</f>
        <v>1.5267175572519083E-2</v>
      </c>
      <c r="BG85" s="217">
        <f t="shared" si="162"/>
        <v>3</v>
      </c>
      <c r="BH85" s="215">
        <f>IFERROR(BG85/BB85,"-")</f>
        <v>7.6335877862595417E-3</v>
      </c>
      <c r="BJ85" s="283"/>
      <c r="BK85" s="296"/>
      <c r="BL85" s="4" t="s">
        <v>199</v>
      </c>
      <c r="BM85" s="28">
        <v>928</v>
      </c>
      <c r="BN85" s="28">
        <v>1</v>
      </c>
      <c r="BO85" s="63">
        <v>1.0775862068965517E-3</v>
      </c>
      <c r="BP85" s="28">
        <v>8</v>
      </c>
      <c r="BQ85" s="63">
        <v>8.6206896551724137E-3</v>
      </c>
      <c r="BR85" s="28">
        <v>6</v>
      </c>
      <c r="BS85" s="63">
        <v>6.4655172413793103E-3</v>
      </c>
      <c r="BU85" s="132"/>
      <c r="BV85" s="4" t="s">
        <v>199</v>
      </c>
      <c r="BW85" s="27">
        <f t="shared" si="158"/>
        <v>0.97709923664122134</v>
      </c>
      <c r="BX85" s="27">
        <f t="shared" si="195"/>
        <v>0.98383620689655171</v>
      </c>
      <c r="BY85" s="59"/>
      <c r="BZ85" s="106"/>
      <c r="CA85" s="59"/>
      <c r="CB85" s="59"/>
      <c r="CC85" s="59"/>
      <c r="CD85" s="59"/>
      <c r="CE85" s="59"/>
      <c r="CF85" s="59"/>
      <c r="CG85" s="59"/>
      <c r="CH85" s="59"/>
      <c r="CI85" s="59"/>
      <c r="CQ85" s="59"/>
      <c r="CR85" s="59"/>
      <c r="CS85" s="59"/>
      <c r="CT85" s="59"/>
      <c r="CU85" s="59"/>
      <c r="CV85" s="59"/>
      <c r="CY85" s="59"/>
      <c r="CZ85" s="59"/>
      <c r="DA85" s="59"/>
      <c r="DB85" s="59"/>
      <c r="DC85" s="59"/>
      <c r="DD85" s="59"/>
      <c r="DE85" s="59"/>
      <c r="DF85" s="59"/>
      <c r="DG85" s="59"/>
      <c r="DH85" s="59"/>
      <c r="DI85" s="59"/>
      <c r="DJ85" s="59"/>
      <c r="DK85" s="59"/>
      <c r="DL85" s="59"/>
      <c r="DM85" s="59"/>
      <c r="DN85" s="59"/>
      <c r="DP85" s="106"/>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59"/>
      <c r="ET85" s="59"/>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59"/>
      <c r="GD85" s="59"/>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row>
    <row r="86" spans="2:211" ht="14.25" customHeight="1">
      <c r="B86" s="284"/>
      <c r="C86" s="297"/>
      <c r="D86" s="104" t="s">
        <v>67</v>
      </c>
      <c r="E86" s="218">
        <v>18</v>
      </c>
      <c r="F86" s="219">
        <v>0</v>
      </c>
      <c r="G86" s="180">
        <f t="shared" si="129"/>
        <v>0</v>
      </c>
      <c r="H86" s="220">
        <v>1</v>
      </c>
      <c r="I86" s="180">
        <f t="shared" si="130"/>
        <v>5.5555555555555552E-2</v>
      </c>
      <c r="J86" s="220">
        <v>2</v>
      </c>
      <c r="K86" s="180">
        <f t="shared" si="131"/>
        <v>0.1111111111111111</v>
      </c>
      <c r="L86" s="218">
        <v>59</v>
      </c>
      <c r="M86" s="219">
        <v>4</v>
      </c>
      <c r="N86" s="180">
        <f t="shared" si="132"/>
        <v>6.7796610169491525E-2</v>
      </c>
      <c r="O86" s="220">
        <v>5</v>
      </c>
      <c r="P86" s="180">
        <f t="shared" si="133"/>
        <v>8.4745762711864403E-2</v>
      </c>
      <c r="Q86" s="220">
        <v>2</v>
      </c>
      <c r="R86" s="180">
        <f t="shared" si="134"/>
        <v>3.3898305084745763E-2</v>
      </c>
      <c r="S86" s="218">
        <v>5627</v>
      </c>
      <c r="T86" s="219">
        <v>257</v>
      </c>
      <c r="U86" s="180">
        <f t="shared" si="135"/>
        <v>4.5672649724542387E-2</v>
      </c>
      <c r="V86" s="220">
        <v>881</v>
      </c>
      <c r="W86" s="180">
        <f t="shared" si="136"/>
        <v>0.15656655411409276</v>
      </c>
      <c r="X86" s="220">
        <v>390</v>
      </c>
      <c r="Y86" s="180">
        <f t="shared" si="137"/>
        <v>6.9308690243468987E-2</v>
      </c>
      <c r="Z86" s="218">
        <v>4312</v>
      </c>
      <c r="AA86" s="219">
        <v>129</v>
      </c>
      <c r="AB86" s="180">
        <f t="shared" si="138"/>
        <v>2.9916512059369203E-2</v>
      </c>
      <c r="AC86" s="220">
        <v>604</v>
      </c>
      <c r="AD86" s="180">
        <f t="shared" si="139"/>
        <v>0.14007421150278293</v>
      </c>
      <c r="AE86" s="220">
        <v>334</v>
      </c>
      <c r="AF86" s="180">
        <f t="shared" si="140"/>
        <v>7.7458256029684605E-2</v>
      </c>
      <c r="AG86" s="218">
        <v>2991</v>
      </c>
      <c r="AH86" s="219">
        <v>63</v>
      </c>
      <c r="AI86" s="180">
        <f t="shared" si="141"/>
        <v>2.106318956870612E-2</v>
      </c>
      <c r="AJ86" s="220">
        <v>312</v>
      </c>
      <c r="AK86" s="180">
        <f t="shared" si="142"/>
        <v>0.10431293881644935</v>
      </c>
      <c r="AL86" s="220">
        <v>224</v>
      </c>
      <c r="AM86" s="180">
        <f t="shared" si="143"/>
        <v>7.4891340688732863E-2</v>
      </c>
      <c r="AN86" s="218">
        <v>1696</v>
      </c>
      <c r="AO86" s="219">
        <v>24</v>
      </c>
      <c r="AP86" s="180">
        <f t="shared" si="144"/>
        <v>1.4150943396226415E-2</v>
      </c>
      <c r="AQ86" s="220">
        <v>136</v>
      </c>
      <c r="AR86" s="180">
        <f t="shared" si="145"/>
        <v>8.0188679245283015E-2</v>
      </c>
      <c r="AS86" s="220">
        <v>72</v>
      </c>
      <c r="AT86" s="180">
        <f t="shared" si="146"/>
        <v>4.2452830188679243E-2</v>
      </c>
      <c r="AU86" s="218">
        <v>604</v>
      </c>
      <c r="AV86" s="219">
        <v>2</v>
      </c>
      <c r="AW86" s="180">
        <f t="shared" si="147"/>
        <v>3.3112582781456954E-3</v>
      </c>
      <c r="AX86" s="220">
        <v>27</v>
      </c>
      <c r="AY86" s="180">
        <f t="shared" si="148"/>
        <v>4.4701986754966887E-2</v>
      </c>
      <c r="AZ86" s="220">
        <v>10</v>
      </c>
      <c r="BA86" s="180">
        <f t="shared" si="149"/>
        <v>1.6556291390728478E-2</v>
      </c>
      <c r="BB86" s="218">
        <f t="shared" si="159"/>
        <v>15307</v>
      </c>
      <c r="BC86" s="182">
        <f t="shared" si="160"/>
        <v>479</v>
      </c>
      <c r="BD86" s="180">
        <f t="shared" si="150"/>
        <v>3.1292872541974263E-2</v>
      </c>
      <c r="BE86" s="182">
        <f t="shared" si="161"/>
        <v>1966</v>
      </c>
      <c r="BF86" s="180">
        <f t="shared" si="151"/>
        <v>0.1284379695564121</v>
      </c>
      <c r="BG86" s="182">
        <f t="shared" si="162"/>
        <v>1034</v>
      </c>
      <c r="BH86" s="180">
        <f t="shared" si="152"/>
        <v>6.7550793754491412E-2</v>
      </c>
      <c r="BJ86" s="284"/>
      <c r="BK86" s="297"/>
      <c r="BL86" s="85" t="s">
        <v>67</v>
      </c>
      <c r="BM86" s="28">
        <v>15678</v>
      </c>
      <c r="BN86" s="28">
        <v>462</v>
      </c>
      <c r="BO86" s="63">
        <v>2.9468044393417527E-2</v>
      </c>
      <c r="BP86" s="28">
        <v>1943</v>
      </c>
      <c r="BQ86" s="63">
        <v>0.12393162393162394</v>
      </c>
      <c r="BR86" s="28">
        <v>1030</v>
      </c>
      <c r="BS86" s="63">
        <v>6.5697155249394054E-2</v>
      </c>
      <c r="BU86" s="133"/>
      <c r="BV86" s="85" t="s">
        <v>67</v>
      </c>
      <c r="BW86" s="27">
        <f t="shared" si="158"/>
        <v>0.77271836414712225</v>
      </c>
      <c r="BX86" s="27">
        <f t="shared" si="195"/>
        <v>0.7809031764255645</v>
      </c>
      <c r="BY86" s="59"/>
      <c r="BZ86" s="106"/>
      <c r="CA86" s="59"/>
      <c r="CB86" s="59"/>
      <c r="CC86" s="59"/>
      <c r="CD86" s="59"/>
      <c r="CE86" s="59"/>
      <c r="CF86" s="59"/>
      <c r="CG86" s="59"/>
      <c r="CH86" s="59"/>
      <c r="CI86" s="59"/>
      <c r="CQ86" s="59"/>
      <c r="CR86" s="59"/>
      <c r="CS86" s="59"/>
      <c r="CT86" s="59"/>
      <c r="CU86" s="59"/>
      <c r="CV86" s="59"/>
      <c r="CY86" s="59"/>
      <c r="CZ86" s="59"/>
      <c r="DA86" s="59"/>
      <c r="DB86" s="59"/>
      <c r="DC86" s="59"/>
      <c r="DD86" s="59"/>
      <c r="DE86" s="59"/>
      <c r="DF86" s="59"/>
      <c r="DG86" s="59"/>
      <c r="DH86" s="59"/>
      <c r="DI86" s="59"/>
      <c r="DJ86" s="59"/>
      <c r="DK86" s="59"/>
      <c r="DL86" s="59"/>
      <c r="DM86" s="59"/>
      <c r="DN86" s="59"/>
      <c r="DP86" s="106"/>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59"/>
      <c r="ET86" s="59"/>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59"/>
      <c r="GD86" s="59"/>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row>
    <row r="87" spans="2:211" ht="14.25" customHeight="1">
      <c r="B87" s="282">
        <v>17</v>
      </c>
      <c r="C87" s="295" t="s">
        <v>109</v>
      </c>
      <c r="D87" s="102" t="s">
        <v>138</v>
      </c>
      <c r="E87" s="201">
        <v>37</v>
      </c>
      <c r="F87" s="202">
        <v>4</v>
      </c>
      <c r="G87" s="174">
        <f t="shared" si="129"/>
        <v>0.10810810810810811</v>
      </c>
      <c r="H87" s="203">
        <v>3</v>
      </c>
      <c r="I87" s="174">
        <f t="shared" si="130"/>
        <v>8.1081081081081086E-2</v>
      </c>
      <c r="J87" s="203">
        <v>1</v>
      </c>
      <c r="K87" s="174">
        <f t="shared" si="131"/>
        <v>2.7027027027027029E-2</v>
      </c>
      <c r="L87" s="201">
        <v>101</v>
      </c>
      <c r="M87" s="202">
        <v>4</v>
      </c>
      <c r="N87" s="174">
        <f t="shared" si="132"/>
        <v>3.9603960396039604E-2</v>
      </c>
      <c r="O87" s="203">
        <v>12</v>
      </c>
      <c r="P87" s="174">
        <f t="shared" si="133"/>
        <v>0.11881188118811881</v>
      </c>
      <c r="Q87" s="203">
        <v>4</v>
      </c>
      <c r="R87" s="174">
        <f t="shared" si="134"/>
        <v>3.9603960396039604E-2</v>
      </c>
      <c r="S87" s="201">
        <v>5952</v>
      </c>
      <c r="T87" s="202">
        <v>237</v>
      </c>
      <c r="U87" s="174">
        <f t="shared" si="135"/>
        <v>3.9818548387096774E-2</v>
      </c>
      <c r="V87" s="203">
        <v>989</v>
      </c>
      <c r="W87" s="174">
        <f t="shared" si="136"/>
        <v>0.16616263440860216</v>
      </c>
      <c r="X87" s="203">
        <v>411</v>
      </c>
      <c r="Y87" s="174">
        <f t="shared" si="137"/>
        <v>6.9052419354838704E-2</v>
      </c>
      <c r="Z87" s="201">
        <v>4817</v>
      </c>
      <c r="AA87" s="202">
        <v>167</v>
      </c>
      <c r="AB87" s="174">
        <f t="shared" si="138"/>
        <v>3.4668881046294377E-2</v>
      </c>
      <c r="AC87" s="203">
        <v>666</v>
      </c>
      <c r="AD87" s="174">
        <f t="shared" si="139"/>
        <v>0.13826032800498236</v>
      </c>
      <c r="AE87" s="203">
        <v>347</v>
      </c>
      <c r="AF87" s="174">
        <f t="shared" si="140"/>
        <v>7.203653726385717E-2</v>
      </c>
      <c r="AG87" s="201">
        <v>3272</v>
      </c>
      <c r="AH87" s="202">
        <v>45</v>
      </c>
      <c r="AI87" s="174">
        <f t="shared" si="141"/>
        <v>1.3753056234718826E-2</v>
      </c>
      <c r="AJ87" s="203">
        <v>325</v>
      </c>
      <c r="AK87" s="174">
        <f t="shared" si="142"/>
        <v>9.9327628361858197E-2</v>
      </c>
      <c r="AL87" s="203">
        <v>237</v>
      </c>
      <c r="AM87" s="174">
        <f t="shared" si="143"/>
        <v>7.2432762836185813E-2</v>
      </c>
      <c r="AN87" s="201">
        <v>1752</v>
      </c>
      <c r="AO87" s="202">
        <v>21</v>
      </c>
      <c r="AP87" s="174">
        <f t="shared" si="144"/>
        <v>1.1986301369863013E-2</v>
      </c>
      <c r="AQ87" s="203">
        <v>114</v>
      </c>
      <c r="AR87" s="174">
        <f t="shared" si="145"/>
        <v>6.5068493150684928E-2</v>
      </c>
      <c r="AS87" s="203">
        <v>90</v>
      </c>
      <c r="AT87" s="174">
        <f t="shared" si="146"/>
        <v>5.1369863013698627E-2</v>
      </c>
      <c r="AU87" s="201">
        <v>550</v>
      </c>
      <c r="AV87" s="202">
        <v>0</v>
      </c>
      <c r="AW87" s="174">
        <f t="shared" si="147"/>
        <v>0</v>
      </c>
      <c r="AX87" s="203">
        <v>34</v>
      </c>
      <c r="AY87" s="174">
        <f t="shared" si="148"/>
        <v>6.1818181818181821E-2</v>
      </c>
      <c r="AZ87" s="203">
        <v>12</v>
      </c>
      <c r="BA87" s="174">
        <f t="shared" si="149"/>
        <v>2.181818181818182E-2</v>
      </c>
      <c r="BB87" s="201">
        <f t="shared" si="159"/>
        <v>16481</v>
      </c>
      <c r="BC87" s="176">
        <f t="shared" si="160"/>
        <v>478</v>
      </c>
      <c r="BD87" s="174">
        <f t="shared" si="150"/>
        <v>2.9003094472422788E-2</v>
      </c>
      <c r="BE87" s="176">
        <f t="shared" si="161"/>
        <v>2143</v>
      </c>
      <c r="BF87" s="174">
        <f t="shared" si="151"/>
        <v>0.13002851768703355</v>
      </c>
      <c r="BG87" s="176">
        <f t="shared" si="162"/>
        <v>1102</v>
      </c>
      <c r="BH87" s="174">
        <f t="shared" si="152"/>
        <v>6.6864874704204838E-2</v>
      </c>
      <c r="BJ87" s="282">
        <v>17</v>
      </c>
      <c r="BK87" s="295" t="s">
        <v>109</v>
      </c>
      <c r="BL87" s="4" t="s">
        <v>138</v>
      </c>
      <c r="BM87" s="28">
        <v>16643</v>
      </c>
      <c r="BN87" s="28">
        <v>524</v>
      </c>
      <c r="BO87" s="63">
        <v>3.1484708285765786E-2</v>
      </c>
      <c r="BP87" s="28">
        <v>1995</v>
      </c>
      <c r="BQ87" s="63">
        <v>0.11987021570630295</v>
      </c>
      <c r="BR87" s="28">
        <v>1205</v>
      </c>
      <c r="BS87" s="63">
        <v>7.24028119930301E-2</v>
      </c>
      <c r="BU87" s="131" t="s">
        <v>109</v>
      </c>
      <c r="BV87" s="4" t="s">
        <v>138</v>
      </c>
      <c r="BW87" s="27">
        <f t="shared" si="158"/>
        <v>0.77410351313633885</v>
      </c>
      <c r="BX87" s="27">
        <f t="shared" si="195"/>
        <v>0.77624226401490115</v>
      </c>
      <c r="BY87" s="59"/>
      <c r="BZ87" s="106"/>
      <c r="CA87" s="59"/>
      <c r="CB87" s="59"/>
      <c r="CC87" s="59"/>
      <c r="CD87" s="59"/>
      <c r="CE87" s="59"/>
      <c r="CF87" s="59"/>
      <c r="CG87" s="59"/>
      <c r="CH87" s="59"/>
      <c r="CI87" s="59"/>
      <c r="CQ87" s="59"/>
      <c r="CR87" s="59"/>
      <c r="CS87" s="59"/>
      <c r="CT87" s="59"/>
      <c r="CU87" s="59"/>
      <c r="CV87" s="59"/>
      <c r="CY87" s="59"/>
      <c r="CZ87" s="59"/>
      <c r="DA87" s="59"/>
      <c r="DB87" s="59"/>
      <c r="DC87" s="59"/>
      <c r="DD87" s="59"/>
      <c r="DE87" s="59"/>
      <c r="DF87" s="59"/>
      <c r="DG87" s="59"/>
      <c r="DH87" s="59"/>
      <c r="DI87" s="59"/>
      <c r="DJ87" s="59"/>
      <c r="DK87" s="59"/>
      <c r="DL87" s="59"/>
      <c r="DM87" s="59"/>
      <c r="DN87" s="59"/>
      <c r="DP87" s="106"/>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59"/>
      <c r="GD87" s="59"/>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row>
    <row r="88" spans="2:211" ht="14.25" customHeight="1">
      <c r="B88" s="283"/>
      <c r="C88" s="296"/>
      <c r="D88" s="132" t="s">
        <v>274</v>
      </c>
      <c r="E88" s="204">
        <v>5</v>
      </c>
      <c r="F88" s="205">
        <v>0</v>
      </c>
      <c r="G88" s="207">
        <f t="shared" si="129"/>
        <v>0</v>
      </c>
      <c r="H88" s="206">
        <v>1</v>
      </c>
      <c r="I88" s="207">
        <f>IFERROR(H88/E88,"-")</f>
        <v>0.2</v>
      </c>
      <c r="J88" s="206">
        <v>0</v>
      </c>
      <c r="K88" s="207">
        <f>IFERROR(J88/E88,"-")</f>
        <v>0</v>
      </c>
      <c r="L88" s="204">
        <v>4</v>
      </c>
      <c r="M88" s="205">
        <v>0</v>
      </c>
      <c r="N88" s="207">
        <f>IFERROR(M88/L88,"-")</f>
        <v>0</v>
      </c>
      <c r="O88" s="206">
        <v>1</v>
      </c>
      <c r="P88" s="207">
        <f>IFERROR(O88/L88,"-")</f>
        <v>0.25</v>
      </c>
      <c r="Q88" s="206">
        <v>0</v>
      </c>
      <c r="R88" s="207">
        <f>IFERROR(Q88/L88,"-")</f>
        <v>0</v>
      </c>
      <c r="S88" s="204">
        <v>1308</v>
      </c>
      <c r="T88" s="205">
        <v>69</v>
      </c>
      <c r="U88" s="207">
        <f>IFERROR(T88/S88,"-")</f>
        <v>5.2752293577981654E-2</v>
      </c>
      <c r="V88" s="206">
        <v>206</v>
      </c>
      <c r="W88" s="207">
        <f>IFERROR(V88/S88,"-")</f>
        <v>0.15749235474006115</v>
      </c>
      <c r="X88" s="206">
        <v>91</v>
      </c>
      <c r="Y88" s="207">
        <f>IFERROR(X88/S88,"-")</f>
        <v>6.9571865443425071E-2</v>
      </c>
      <c r="Z88" s="204">
        <v>835</v>
      </c>
      <c r="AA88" s="205">
        <v>34</v>
      </c>
      <c r="AB88" s="207">
        <f>IFERROR(AA88/Z88,"-")</f>
        <v>4.0718562874251497E-2</v>
      </c>
      <c r="AC88" s="206">
        <v>144</v>
      </c>
      <c r="AD88" s="207">
        <f>IFERROR(AC88/Z88,"-")</f>
        <v>0.17245508982035929</v>
      </c>
      <c r="AE88" s="206">
        <v>78</v>
      </c>
      <c r="AF88" s="207">
        <f>IFERROR(AE88/Z88,"-")</f>
        <v>9.3413173652694609E-2</v>
      </c>
      <c r="AG88" s="204">
        <v>542</v>
      </c>
      <c r="AH88" s="205">
        <v>15</v>
      </c>
      <c r="AI88" s="207">
        <f>IFERROR(AH88/AG88,"-")</f>
        <v>2.7675276752767528E-2</v>
      </c>
      <c r="AJ88" s="206">
        <v>70</v>
      </c>
      <c r="AK88" s="207">
        <f>IFERROR(AJ88/AG88,"-")</f>
        <v>0.12915129151291513</v>
      </c>
      <c r="AL88" s="206">
        <v>35</v>
      </c>
      <c r="AM88" s="207">
        <f>IFERROR(AL88/AG88,"-")</f>
        <v>6.4575645756457564E-2</v>
      </c>
      <c r="AN88" s="204">
        <v>250</v>
      </c>
      <c r="AO88" s="205">
        <v>2</v>
      </c>
      <c r="AP88" s="207">
        <f>IFERROR(AO88/AN88,"-")</f>
        <v>8.0000000000000002E-3</v>
      </c>
      <c r="AQ88" s="206">
        <v>18</v>
      </c>
      <c r="AR88" s="207">
        <f>IFERROR(AQ88/AN88,"-")</f>
        <v>7.1999999999999995E-2</v>
      </c>
      <c r="AS88" s="206">
        <v>14</v>
      </c>
      <c r="AT88" s="207">
        <f>IFERROR(AS88/AN88,"-")</f>
        <v>5.6000000000000001E-2</v>
      </c>
      <c r="AU88" s="204">
        <v>83</v>
      </c>
      <c r="AV88" s="205">
        <v>0</v>
      </c>
      <c r="AW88" s="207">
        <f>IFERROR(AV88/AU88,"-")</f>
        <v>0</v>
      </c>
      <c r="AX88" s="206">
        <v>7</v>
      </c>
      <c r="AY88" s="207">
        <f>IFERROR(AX88/AU88,"-")</f>
        <v>8.4337349397590355E-2</v>
      </c>
      <c r="AZ88" s="206">
        <v>6</v>
      </c>
      <c r="BA88" s="207">
        <f>IFERROR(AZ88/AU88,"-")</f>
        <v>7.2289156626506021E-2</v>
      </c>
      <c r="BB88" s="204">
        <f t="shared" si="159"/>
        <v>3027</v>
      </c>
      <c r="BC88" s="208">
        <f t="shared" si="160"/>
        <v>120</v>
      </c>
      <c r="BD88" s="207">
        <f>IFERROR(BC88/BB88,"-")</f>
        <v>3.9643211100099107E-2</v>
      </c>
      <c r="BE88" s="208">
        <f t="shared" si="161"/>
        <v>447</v>
      </c>
      <c r="BF88" s="207">
        <f>IFERROR(BE88/BB88,"-")</f>
        <v>0.14767096134786917</v>
      </c>
      <c r="BG88" s="208">
        <f t="shared" si="162"/>
        <v>224</v>
      </c>
      <c r="BH88" s="207">
        <f>IFERROR(BG88/BB88,"-")</f>
        <v>7.4000660720185005E-2</v>
      </c>
      <c r="BJ88" s="283"/>
      <c r="BK88" s="296"/>
      <c r="BL88" s="4" t="s">
        <v>273</v>
      </c>
      <c r="BM88" s="28">
        <v>2955</v>
      </c>
      <c r="BN88" s="28">
        <v>144</v>
      </c>
      <c r="BO88" s="63">
        <v>4.8730964467005075E-2</v>
      </c>
      <c r="BP88" s="28">
        <v>483</v>
      </c>
      <c r="BQ88" s="63">
        <v>0.16345177664974619</v>
      </c>
      <c r="BR88" s="28">
        <v>214</v>
      </c>
      <c r="BS88" s="63">
        <v>7.2419627749576984E-2</v>
      </c>
      <c r="BU88" s="132"/>
      <c r="BV88" s="4" t="s">
        <v>270</v>
      </c>
      <c r="BW88" s="27">
        <f t="shared" si="158"/>
        <v>0.73868516683184671</v>
      </c>
      <c r="BX88" s="27">
        <f t="shared" si="195"/>
        <v>0.71539763113367172</v>
      </c>
      <c r="BY88" s="59"/>
      <c r="BZ88" s="106"/>
      <c r="CA88" s="59"/>
      <c r="CB88" s="59"/>
      <c r="CC88" s="59"/>
      <c r="CD88" s="59"/>
      <c r="CE88" s="59"/>
      <c r="CF88" s="59"/>
      <c r="CG88" s="59"/>
      <c r="CH88" s="59"/>
      <c r="CI88" s="59"/>
      <c r="CQ88" s="59"/>
      <c r="CR88" s="59"/>
      <c r="CS88" s="59"/>
      <c r="CT88" s="59"/>
      <c r="CU88" s="59"/>
      <c r="CV88" s="59"/>
      <c r="CY88" s="59"/>
      <c r="CZ88" s="59"/>
      <c r="DA88" s="59"/>
      <c r="DB88" s="59"/>
      <c r="DC88" s="59"/>
      <c r="DD88" s="59"/>
      <c r="DE88" s="59"/>
      <c r="DF88" s="59"/>
      <c r="DG88" s="59"/>
      <c r="DH88" s="59"/>
      <c r="DI88" s="59"/>
      <c r="DJ88" s="59"/>
      <c r="DK88" s="59"/>
      <c r="DL88" s="59"/>
      <c r="DM88" s="59"/>
      <c r="DN88" s="59"/>
      <c r="DP88" s="106"/>
      <c r="DQ88" s="59"/>
      <c r="DR88" s="59"/>
      <c r="DS88" s="59"/>
      <c r="DT88" s="59"/>
      <c r="DU88" s="59"/>
      <c r="DV88" s="59"/>
      <c r="DW88" s="59"/>
      <c r="DX88" s="59"/>
      <c r="DY88" s="59"/>
      <c r="DZ88" s="59"/>
      <c r="EA88" s="59"/>
      <c r="EB88" s="59"/>
      <c r="EC88" s="59"/>
      <c r="ED88" s="59"/>
      <c r="EE88" s="59"/>
      <c r="EF88" s="59"/>
      <c r="EG88" s="59"/>
      <c r="EH88" s="59"/>
      <c r="EI88" s="59"/>
      <c r="EJ88" s="59"/>
      <c r="EK88" s="59"/>
      <c r="EL88" s="59"/>
      <c r="EM88" s="59"/>
      <c r="EN88" s="59"/>
      <c r="EO88" s="59"/>
      <c r="EP88" s="59"/>
      <c r="EQ88" s="59"/>
      <c r="ER88" s="59"/>
      <c r="ES88" s="59"/>
      <c r="ET88" s="59"/>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59"/>
      <c r="GD88" s="59"/>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row>
    <row r="89" spans="2:211" ht="14.25" customHeight="1">
      <c r="B89" s="283"/>
      <c r="C89" s="296"/>
      <c r="D89" s="124" t="s">
        <v>156</v>
      </c>
      <c r="E89" s="209">
        <v>2</v>
      </c>
      <c r="F89" s="210">
        <v>0</v>
      </c>
      <c r="G89" s="199">
        <f t="shared" si="129"/>
        <v>0</v>
      </c>
      <c r="H89" s="211">
        <v>0</v>
      </c>
      <c r="I89" s="199">
        <f t="shared" si="130"/>
        <v>0</v>
      </c>
      <c r="J89" s="211">
        <v>0</v>
      </c>
      <c r="K89" s="199">
        <f t="shared" si="131"/>
        <v>0</v>
      </c>
      <c r="L89" s="209">
        <v>2</v>
      </c>
      <c r="M89" s="210">
        <v>0</v>
      </c>
      <c r="N89" s="199">
        <f t="shared" si="132"/>
        <v>0</v>
      </c>
      <c r="O89" s="211">
        <v>0</v>
      </c>
      <c r="P89" s="199">
        <f t="shared" si="133"/>
        <v>0</v>
      </c>
      <c r="Q89" s="211">
        <v>0</v>
      </c>
      <c r="R89" s="199">
        <f t="shared" si="134"/>
        <v>0</v>
      </c>
      <c r="S89" s="209">
        <v>747</v>
      </c>
      <c r="T89" s="210">
        <v>31</v>
      </c>
      <c r="U89" s="199">
        <f t="shared" si="135"/>
        <v>4.1499330655957165E-2</v>
      </c>
      <c r="V89" s="211">
        <v>136</v>
      </c>
      <c r="W89" s="199">
        <f t="shared" si="136"/>
        <v>0.18206157965194109</v>
      </c>
      <c r="X89" s="211">
        <v>56</v>
      </c>
      <c r="Y89" s="199">
        <f t="shared" si="137"/>
        <v>7.4966532797858101E-2</v>
      </c>
      <c r="Z89" s="209">
        <v>374</v>
      </c>
      <c r="AA89" s="210">
        <v>14</v>
      </c>
      <c r="AB89" s="199">
        <f t="shared" si="138"/>
        <v>3.7433155080213901E-2</v>
      </c>
      <c r="AC89" s="211">
        <v>45</v>
      </c>
      <c r="AD89" s="199">
        <f t="shared" si="139"/>
        <v>0.12032085561497326</v>
      </c>
      <c r="AE89" s="211">
        <v>31</v>
      </c>
      <c r="AF89" s="199">
        <f t="shared" si="140"/>
        <v>8.2887700534759357E-2</v>
      </c>
      <c r="AG89" s="209">
        <v>204</v>
      </c>
      <c r="AH89" s="210">
        <v>7</v>
      </c>
      <c r="AI89" s="199">
        <f t="shared" si="141"/>
        <v>3.4313725490196081E-2</v>
      </c>
      <c r="AJ89" s="211">
        <v>25</v>
      </c>
      <c r="AK89" s="199">
        <f t="shared" si="142"/>
        <v>0.12254901960784313</v>
      </c>
      <c r="AL89" s="211">
        <v>19</v>
      </c>
      <c r="AM89" s="199">
        <f t="shared" si="143"/>
        <v>9.3137254901960786E-2</v>
      </c>
      <c r="AN89" s="209">
        <v>91</v>
      </c>
      <c r="AO89" s="210">
        <v>4</v>
      </c>
      <c r="AP89" s="199">
        <f t="shared" si="144"/>
        <v>4.3956043956043959E-2</v>
      </c>
      <c r="AQ89" s="211">
        <v>11</v>
      </c>
      <c r="AR89" s="199">
        <f t="shared" si="145"/>
        <v>0.12087912087912088</v>
      </c>
      <c r="AS89" s="211">
        <v>7</v>
      </c>
      <c r="AT89" s="199">
        <f t="shared" si="146"/>
        <v>7.6923076923076927E-2</v>
      </c>
      <c r="AU89" s="209">
        <v>35</v>
      </c>
      <c r="AV89" s="210">
        <v>2</v>
      </c>
      <c r="AW89" s="199">
        <f t="shared" si="147"/>
        <v>5.7142857142857141E-2</v>
      </c>
      <c r="AX89" s="211">
        <v>1</v>
      </c>
      <c r="AY89" s="199">
        <f t="shared" si="148"/>
        <v>2.8571428571428571E-2</v>
      </c>
      <c r="AZ89" s="211">
        <v>1</v>
      </c>
      <c r="BA89" s="199">
        <f t="shared" si="149"/>
        <v>2.8571428571428571E-2</v>
      </c>
      <c r="BB89" s="209">
        <f t="shared" si="159"/>
        <v>1455</v>
      </c>
      <c r="BC89" s="212">
        <f t="shared" si="160"/>
        <v>58</v>
      </c>
      <c r="BD89" s="199">
        <f t="shared" si="150"/>
        <v>3.9862542955326458E-2</v>
      </c>
      <c r="BE89" s="212">
        <f t="shared" si="161"/>
        <v>218</v>
      </c>
      <c r="BF89" s="199">
        <f t="shared" si="151"/>
        <v>0.14982817869415807</v>
      </c>
      <c r="BG89" s="212">
        <f t="shared" si="162"/>
        <v>114</v>
      </c>
      <c r="BH89" s="199">
        <f t="shared" si="152"/>
        <v>7.8350515463917525E-2</v>
      </c>
      <c r="BJ89" s="283"/>
      <c r="BK89" s="296"/>
      <c r="BL89" s="4" t="s">
        <v>156</v>
      </c>
      <c r="BM89" s="28">
        <v>1351</v>
      </c>
      <c r="BN89" s="28">
        <v>67</v>
      </c>
      <c r="BO89" s="63">
        <v>4.9592894152479645E-2</v>
      </c>
      <c r="BP89" s="28">
        <v>153</v>
      </c>
      <c r="BQ89" s="63">
        <v>0.11324944485566248</v>
      </c>
      <c r="BR89" s="28">
        <v>114</v>
      </c>
      <c r="BS89" s="63">
        <v>8.4381939304219097E-2</v>
      </c>
      <c r="BU89" s="132"/>
      <c r="BV89" s="4" t="s">
        <v>156</v>
      </c>
      <c r="BW89" s="27">
        <f t="shared" si="158"/>
        <v>0.73195876288659789</v>
      </c>
      <c r="BX89" s="27">
        <f t="shared" si="195"/>
        <v>0.75277572168763873</v>
      </c>
      <c r="BY89" s="59"/>
      <c r="BZ89" s="106"/>
      <c r="CA89" s="59"/>
      <c r="CB89" s="59"/>
      <c r="CC89" s="59"/>
      <c r="CD89" s="59"/>
      <c r="CE89" s="59"/>
      <c r="CF89" s="59"/>
      <c r="CG89" s="59"/>
      <c r="CH89" s="59"/>
      <c r="CI89" s="59"/>
      <c r="CQ89" s="59"/>
      <c r="CR89" s="59"/>
      <c r="CS89" s="59"/>
      <c r="CT89" s="59"/>
      <c r="CU89" s="59"/>
      <c r="CV89" s="59"/>
      <c r="CY89" s="59"/>
      <c r="CZ89" s="59"/>
      <c r="DA89" s="59"/>
      <c r="DB89" s="59"/>
      <c r="DC89" s="59"/>
      <c r="DD89" s="59"/>
      <c r="DE89" s="59"/>
      <c r="DF89" s="59"/>
      <c r="DG89" s="59"/>
      <c r="DH89" s="59"/>
      <c r="DI89" s="59"/>
      <c r="DJ89" s="59"/>
      <c r="DK89" s="59"/>
      <c r="DL89" s="59"/>
      <c r="DM89" s="59"/>
      <c r="DN89" s="59"/>
      <c r="DP89" s="106"/>
      <c r="DQ89" s="59"/>
      <c r="DR89" s="59"/>
      <c r="DS89" s="59"/>
      <c r="DT89" s="59"/>
      <c r="DU89" s="59"/>
      <c r="DV89" s="59"/>
      <c r="DW89" s="59"/>
      <c r="DX89" s="59"/>
      <c r="DY89" s="59"/>
      <c r="DZ89" s="59"/>
      <c r="EA89" s="59"/>
      <c r="EB89" s="59"/>
      <c r="EC89" s="59"/>
      <c r="ED89" s="59"/>
      <c r="EE89" s="59"/>
      <c r="EF89" s="59"/>
      <c r="EG89" s="59"/>
      <c r="EH89" s="59"/>
      <c r="EI89" s="59"/>
      <c r="EJ89" s="59"/>
      <c r="EK89" s="59"/>
      <c r="EL89" s="59"/>
      <c r="EM89" s="59"/>
      <c r="EN89" s="59"/>
      <c r="EO89" s="59"/>
      <c r="EP89" s="59"/>
      <c r="EQ89" s="59"/>
      <c r="ER89" s="59"/>
      <c r="ES89" s="59"/>
      <c r="ET89" s="59"/>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59"/>
      <c r="GD89" s="59"/>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row>
    <row r="90" spans="2:211" ht="14.25" customHeight="1">
      <c r="B90" s="283"/>
      <c r="C90" s="296"/>
      <c r="D90" s="103" t="s">
        <v>200</v>
      </c>
      <c r="E90" s="213">
        <v>1</v>
      </c>
      <c r="F90" s="214">
        <v>0</v>
      </c>
      <c r="G90" s="215">
        <f>IFERROR(F90/E90,"-")</f>
        <v>0</v>
      </c>
      <c r="H90" s="216">
        <v>0</v>
      </c>
      <c r="I90" s="215">
        <f>IFERROR(H90/E90,"-")</f>
        <v>0</v>
      </c>
      <c r="J90" s="216">
        <v>0</v>
      </c>
      <c r="K90" s="215">
        <f>IFERROR(J90/E90,"-")</f>
        <v>0</v>
      </c>
      <c r="L90" s="213">
        <v>3</v>
      </c>
      <c r="M90" s="214">
        <v>0</v>
      </c>
      <c r="N90" s="215">
        <f>IFERROR(M90/L90,"-")</f>
        <v>0</v>
      </c>
      <c r="O90" s="216">
        <v>0</v>
      </c>
      <c r="P90" s="215">
        <f>IFERROR(O90/L90,"-")</f>
        <v>0</v>
      </c>
      <c r="Q90" s="216">
        <v>0</v>
      </c>
      <c r="R90" s="215">
        <f>IFERROR(Q90/L90,"-")</f>
        <v>0</v>
      </c>
      <c r="S90" s="213">
        <v>66</v>
      </c>
      <c r="T90" s="214">
        <v>0</v>
      </c>
      <c r="U90" s="215">
        <f>IFERROR(T90/S90,"-")</f>
        <v>0</v>
      </c>
      <c r="V90" s="216">
        <v>1</v>
      </c>
      <c r="W90" s="215">
        <f>IFERROR(V90/S90,"-")</f>
        <v>1.5151515151515152E-2</v>
      </c>
      <c r="X90" s="216">
        <v>1</v>
      </c>
      <c r="Y90" s="215">
        <f>IFERROR(X90/S90,"-")</f>
        <v>1.5151515151515152E-2</v>
      </c>
      <c r="Z90" s="213">
        <v>104</v>
      </c>
      <c r="AA90" s="214">
        <v>1</v>
      </c>
      <c r="AB90" s="215">
        <f>IFERROR(AA90/Z90,"-")</f>
        <v>9.6153846153846159E-3</v>
      </c>
      <c r="AC90" s="216">
        <v>2</v>
      </c>
      <c r="AD90" s="215">
        <f>IFERROR(AC90/Z90,"-")</f>
        <v>1.9230769230769232E-2</v>
      </c>
      <c r="AE90" s="216">
        <v>3</v>
      </c>
      <c r="AF90" s="215">
        <f>IFERROR(AE90/Z90,"-")</f>
        <v>2.8846153846153848E-2</v>
      </c>
      <c r="AG90" s="213">
        <v>152</v>
      </c>
      <c r="AH90" s="214">
        <v>0</v>
      </c>
      <c r="AI90" s="215">
        <f>IFERROR(AH90/AG90,"-")</f>
        <v>0</v>
      </c>
      <c r="AJ90" s="216">
        <v>2</v>
      </c>
      <c r="AK90" s="215">
        <f>IFERROR(AJ90/AG90,"-")</f>
        <v>1.3157894736842105E-2</v>
      </c>
      <c r="AL90" s="216">
        <v>1</v>
      </c>
      <c r="AM90" s="215">
        <f>IFERROR(AL90/AG90,"-")</f>
        <v>6.5789473684210523E-3</v>
      </c>
      <c r="AN90" s="213">
        <v>165</v>
      </c>
      <c r="AO90" s="214">
        <v>0</v>
      </c>
      <c r="AP90" s="215">
        <f>IFERROR(AO90/AN90,"-")</f>
        <v>0</v>
      </c>
      <c r="AQ90" s="216">
        <v>2</v>
      </c>
      <c r="AR90" s="215">
        <f>IFERROR(AQ90/AN90,"-")</f>
        <v>1.2121212121212121E-2</v>
      </c>
      <c r="AS90" s="216">
        <v>1</v>
      </c>
      <c r="AT90" s="215">
        <f>IFERROR(AS90/AN90,"-")</f>
        <v>6.0606060606060606E-3</v>
      </c>
      <c r="AU90" s="213">
        <v>127</v>
      </c>
      <c r="AV90" s="214">
        <v>0</v>
      </c>
      <c r="AW90" s="215">
        <f>IFERROR(AV90/AU90,"-")</f>
        <v>0</v>
      </c>
      <c r="AX90" s="216">
        <v>0</v>
      </c>
      <c r="AY90" s="215">
        <f>IFERROR(AX90/AU90,"-")</f>
        <v>0</v>
      </c>
      <c r="AZ90" s="216">
        <v>1</v>
      </c>
      <c r="BA90" s="215">
        <f>IFERROR(AZ90/AU90,"-")</f>
        <v>7.874015748031496E-3</v>
      </c>
      <c r="BB90" s="213">
        <f t="shared" si="159"/>
        <v>618</v>
      </c>
      <c r="BC90" s="217">
        <f t="shared" si="160"/>
        <v>1</v>
      </c>
      <c r="BD90" s="215">
        <f>IFERROR(BC90/BB90,"-")</f>
        <v>1.6181229773462784E-3</v>
      </c>
      <c r="BE90" s="217">
        <f t="shared" si="161"/>
        <v>7</v>
      </c>
      <c r="BF90" s="215">
        <f>IFERROR(BE90/BB90,"-")</f>
        <v>1.1326860841423949E-2</v>
      </c>
      <c r="BG90" s="217">
        <f t="shared" si="162"/>
        <v>7</v>
      </c>
      <c r="BH90" s="215">
        <f>IFERROR(BG90/BB90,"-")</f>
        <v>1.1326860841423949E-2</v>
      </c>
      <c r="BJ90" s="283"/>
      <c r="BK90" s="296"/>
      <c r="BL90" s="4" t="s">
        <v>199</v>
      </c>
      <c r="BM90" s="28">
        <v>1307</v>
      </c>
      <c r="BN90" s="28">
        <v>1</v>
      </c>
      <c r="BO90" s="63">
        <v>7.6511094108645751E-4</v>
      </c>
      <c r="BP90" s="28">
        <v>13</v>
      </c>
      <c r="BQ90" s="63">
        <v>9.9464422341239474E-3</v>
      </c>
      <c r="BR90" s="28">
        <v>6</v>
      </c>
      <c r="BS90" s="63">
        <v>4.5906656465187455E-3</v>
      </c>
      <c r="BU90" s="132"/>
      <c r="BV90" s="4" t="s">
        <v>199</v>
      </c>
      <c r="BW90" s="27">
        <f t="shared" si="158"/>
        <v>0.97572815533980584</v>
      </c>
      <c r="BX90" s="27">
        <f t="shared" si="195"/>
        <v>0.98469778117827089</v>
      </c>
      <c r="BY90" s="59"/>
      <c r="BZ90" s="106"/>
      <c r="CA90" s="59"/>
      <c r="CB90" s="59"/>
      <c r="CC90" s="59"/>
      <c r="CD90" s="59"/>
      <c r="CE90" s="59"/>
      <c r="CF90" s="59"/>
      <c r="CG90" s="59"/>
      <c r="CH90" s="59"/>
      <c r="CI90" s="59"/>
      <c r="CQ90" s="59"/>
      <c r="CR90" s="59"/>
      <c r="CS90" s="59"/>
      <c r="CT90" s="59"/>
      <c r="CU90" s="59"/>
      <c r="CV90" s="59"/>
      <c r="CY90" s="59"/>
      <c r="CZ90" s="59"/>
      <c r="DA90" s="59"/>
      <c r="DB90" s="59"/>
      <c r="DC90" s="59"/>
      <c r="DD90" s="59"/>
      <c r="DE90" s="59"/>
      <c r="DF90" s="59"/>
      <c r="DG90" s="59"/>
      <c r="DH90" s="59"/>
      <c r="DI90" s="59"/>
      <c r="DJ90" s="59"/>
      <c r="DK90" s="59"/>
      <c r="DL90" s="59"/>
      <c r="DM90" s="59"/>
      <c r="DN90" s="59"/>
      <c r="DP90" s="106"/>
      <c r="DQ90" s="59"/>
      <c r="DR90" s="59"/>
      <c r="DS90" s="59"/>
      <c r="DT90" s="59"/>
      <c r="DU90" s="59"/>
      <c r="DV90" s="59"/>
      <c r="DW90" s="59"/>
      <c r="DX90" s="59"/>
      <c r="DY90" s="59"/>
      <c r="DZ90" s="59"/>
      <c r="EA90" s="59"/>
      <c r="EB90" s="59"/>
      <c r="EC90" s="59"/>
      <c r="ED90" s="59"/>
      <c r="EE90" s="59"/>
      <c r="EF90" s="59"/>
      <c r="EG90" s="59"/>
      <c r="EH90" s="59"/>
      <c r="EI90" s="59"/>
      <c r="EJ90" s="59"/>
      <c r="EK90" s="59"/>
      <c r="EL90" s="59"/>
      <c r="EM90" s="59"/>
      <c r="EN90" s="59"/>
      <c r="EO90" s="59"/>
      <c r="EP90" s="59"/>
      <c r="EQ90" s="59"/>
      <c r="ER90" s="59"/>
      <c r="ES90" s="59"/>
      <c r="ET90" s="59"/>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59"/>
      <c r="GD90" s="59"/>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row>
    <row r="91" spans="2:211" ht="14.25" customHeight="1">
      <c r="B91" s="284"/>
      <c r="C91" s="297"/>
      <c r="D91" s="104" t="s">
        <v>67</v>
      </c>
      <c r="E91" s="218">
        <v>45</v>
      </c>
      <c r="F91" s="219">
        <v>4</v>
      </c>
      <c r="G91" s="180">
        <f t="shared" si="129"/>
        <v>8.8888888888888892E-2</v>
      </c>
      <c r="H91" s="220">
        <v>4</v>
      </c>
      <c r="I91" s="180">
        <f t="shared" si="130"/>
        <v>8.8888888888888892E-2</v>
      </c>
      <c r="J91" s="220">
        <v>1</v>
      </c>
      <c r="K91" s="180">
        <f t="shared" si="131"/>
        <v>2.2222222222222223E-2</v>
      </c>
      <c r="L91" s="218">
        <v>110</v>
      </c>
      <c r="M91" s="219">
        <v>4</v>
      </c>
      <c r="N91" s="180">
        <f t="shared" si="132"/>
        <v>3.6363636363636362E-2</v>
      </c>
      <c r="O91" s="220">
        <v>13</v>
      </c>
      <c r="P91" s="180">
        <f t="shared" si="133"/>
        <v>0.11818181818181818</v>
      </c>
      <c r="Q91" s="220">
        <v>4</v>
      </c>
      <c r="R91" s="180">
        <f t="shared" si="134"/>
        <v>3.6363636363636362E-2</v>
      </c>
      <c r="S91" s="218">
        <v>8073</v>
      </c>
      <c r="T91" s="219">
        <v>337</v>
      </c>
      <c r="U91" s="180">
        <f t="shared" si="135"/>
        <v>4.1744085222346093E-2</v>
      </c>
      <c r="V91" s="220">
        <v>1332</v>
      </c>
      <c r="W91" s="180">
        <f t="shared" si="136"/>
        <v>0.16499442586399107</v>
      </c>
      <c r="X91" s="220">
        <v>559</v>
      </c>
      <c r="Y91" s="180">
        <f t="shared" si="137"/>
        <v>6.9243156199677941E-2</v>
      </c>
      <c r="Z91" s="218">
        <v>6130</v>
      </c>
      <c r="AA91" s="219">
        <v>216</v>
      </c>
      <c r="AB91" s="180">
        <f t="shared" si="138"/>
        <v>3.5236541598694944E-2</v>
      </c>
      <c r="AC91" s="220">
        <v>857</v>
      </c>
      <c r="AD91" s="180">
        <f t="shared" si="139"/>
        <v>0.1398042414355628</v>
      </c>
      <c r="AE91" s="220">
        <v>459</v>
      </c>
      <c r="AF91" s="180">
        <f t="shared" si="140"/>
        <v>7.4877650897226755E-2</v>
      </c>
      <c r="AG91" s="218">
        <v>4170</v>
      </c>
      <c r="AH91" s="219">
        <v>67</v>
      </c>
      <c r="AI91" s="180">
        <f t="shared" si="141"/>
        <v>1.6067146282973621E-2</v>
      </c>
      <c r="AJ91" s="220">
        <v>422</v>
      </c>
      <c r="AK91" s="180">
        <f t="shared" si="142"/>
        <v>0.10119904076738609</v>
      </c>
      <c r="AL91" s="220">
        <v>292</v>
      </c>
      <c r="AM91" s="180">
        <f t="shared" si="143"/>
        <v>7.0023980815347719E-2</v>
      </c>
      <c r="AN91" s="218">
        <v>2258</v>
      </c>
      <c r="AO91" s="219">
        <v>27</v>
      </c>
      <c r="AP91" s="180">
        <f t="shared" si="144"/>
        <v>1.1957484499557131E-2</v>
      </c>
      <c r="AQ91" s="220">
        <v>145</v>
      </c>
      <c r="AR91" s="180">
        <f t="shared" si="145"/>
        <v>6.4216120460584586E-2</v>
      </c>
      <c r="AS91" s="220">
        <v>112</v>
      </c>
      <c r="AT91" s="180">
        <f t="shared" si="146"/>
        <v>4.9601417183348095E-2</v>
      </c>
      <c r="AU91" s="218">
        <v>795</v>
      </c>
      <c r="AV91" s="219">
        <v>2</v>
      </c>
      <c r="AW91" s="180">
        <f t="shared" si="147"/>
        <v>2.5157232704402514E-3</v>
      </c>
      <c r="AX91" s="220">
        <v>42</v>
      </c>
      <c r="AY91" s="180">
        <f t="shared" si="148"/>
        <v>5.2830188679245285E-2</v>
      </c>
      <c r="AZ91" s="220">
        <v>20</v>
      </c>
      <c r="BA91" s="180">
        <f t="shared" si="149"/>
        <v>2.5157232704402517E-2</v>
      </c>
      <c r="BB91" s="218">
        <f t="shared" si="159"/>
        <v>21581</v>
      </c>
      <c r="BC91" s="182">
        <f t="shared" si="160"/>
        <v>657</v>
      </c>
      <c r="BD91" s="180">
        <f t="shared" si="150"/>
        <v>3.0443445623465085E-2</v>
      </c>
      <c r="BE91" s="182">
        <f t="shared" si="161"/>
        <v>2815</v>
      </c>
      <c r="BF91" s="180">
        <f t="shared" si="151"/>
        <v>0.13043881191789072</v>
      </c>
      <c r="BG91" s="182">
        <f t="shared" si="162"/>
        <v>1447</v>
      </c>
      <c r="BH91" s="180">
        <f t="shared" si="152"/>
        <v>6.7049719660812745E-2</v>
      </c>
      <c r="BJ91" s="284"/>
      <c r="BK91" s="297"/>
      <c r="BL91" s="85" t="s">
        <v>67</v>
      </c>
      <c r="BM91" s="28">
        <v>22256</v>
      </c>
      <c r="BN91" s="28">
        <v>736</v>
      </c>
      <c r="BO91" s="63">
        <v>3.3069734004313442E-2</v>
      </c>
      <c r="BP91" s="28">
        <v>2644</v>
      </c>
      <c r="BQ91" s="63">
        <v>0.11879942487419123</v>
      </c>
      <c r="BR91" s="28">
        <v>1539</v>
      </c>
      <c r="BS91" s="63">
        <v>6.9149892163910862E-2</v>
      </c>
      <c r="BU91" s="133"/>
      <c r="BV91" s="85" t="s">
        <v>67</v>
      </c>
      <c r="BW91" s="27">
        <f t="shared" si="158"/>
        <v>0.77206802279783138</v>
      </c>
      <c r="BX91" s="27">
        <f t="shared" si="195"/>
        <v>0.77898094895758452</v>
      </c>
      <c r="BY91" s="59"/>
      <c r="BZ91" s="106"/>
      <c r="CA91" s="59"/>
      <c r="CB91" s="59"/>
      <c r="CC91" s="59"/>
      <c r="CD91" s="59"/>
      <c r="CE91" s="59"/>
      <c r="CF91" s="59"/>
      <c r="CG91" s="59"/>
      <c r="CH91" s="59"/>
      <c r="CI91" s="59"/>
      <c r="CQ91" s="59"/>
      <c r="CR91" s="59"/>
      <c r="CS91" s="59"/>
      <c r="CT91" s="59"/>
      <c r="CU91" s="59"/>
      <c r="CV91" s="59"/>
      <c r="CY91" s="59"/>
      <c r="CZ91" s="59"/>
      <c r="DA91" s="59"/>
      <c r="DB91" s="59"/>
      <c r="DC91" s="59"/>
      <c r="DD91" s="59"/>
      <c r="DE91" s="59"/>
      <c r="DF91" s="59"/>
      <c r="DG91" s="59"/>
      <c r="DH91" s="59"/>
      <c r="DI91" s="59"/>
      <c r="DJ91" s="59"/>
      <c r="DK91" s="59"/>
      <c r="DL91" s="59"/>
      <c r="DM91" s="59"/>
      <c r="DN91" s="59"/>
      <c r="DP91" s="106"/>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59"/>
      <c r="GD91" s="59"/>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row>
    <row r="92" spans="2:211" ht="14.25" customHeight="1">
      <c r="B92" s="282">
        <v>18</v>
      </c>
      <c r="C92" s="295" t="s">
        <v>55</v>
      </c>
      <c r="D92" s="102" t="s">
        <v>138</v>
      </c>
      <c r="E92" s="201">
        <v>21</v>
      </c>
      <c r="F92" s="202">
        <v>1</v>
      </c>
      <c r="G92" s="174">
        <f t="shared" si="129"/>
        <v>4.7619047619047616E-2</v>
      </c>
      <c r="H92" s="203">
        <v>2</v>
      </c>
      <c r="I92" s="174">
        <f t="shared" si="130"/>
        <v>9.5238095238095233E-2</v>
      </c>
      <c r="J92" s="203">
        <v>1</v>
      </c>
      <c r="K92" s="174">
        <f t="shared" si="131"/>
        <v>4.7619047619047616E-2</v>
      </c>
      <c r="L92" s="201">
        <v>61</v>
      </c>
      <c r="M92" s="202">
        <v>0</v>
      </c>
      <c r="N92" s="174">
        <f t="shared" si="132"/>
        <v>0</v>
      </c>
      <c r="O92" s="203">
        <v>8</v>
      </c>
      <c r="P92" s="174">
        <f t="shared" si="133"/>
        <v>0.13114754098360656</v>
      </c>
      <c r="Q92" s="203">
        <v>3</v>
      </c>
      <c r="R92" s="174">
        <f t="shared" si="134"/>
        <v>4.9180327868852458E-2</v>
      </c>
      <c r="S92" s="201">
        <v>5010</v>
      </c>
      <c r="T92" s="202">
        <v>224</v>
      </c>
      <c r="U92" s="174">
        <f t="shared" si="135"/>
        <v>4.4710578842315371E-2</v>
      </c>
      <c r="V92" s="203">
        <v>772</v>
      </c>
      <c r="W92" s="174">
        <f t="shared" si="136"/>
        <v>0.15409181636726546</v>
      </c>
      <c r="X92" s="203">
        <v>421</v>
      </c>
      <c r="Y92" s="174">
        <f t="shared" si="137"/>
        <v>8.4031936127744511E-2</v>
      </c>
      <c r="Z92" s="201">
        <v>4349</v>
      </c>
      <c r="AA92" s="202">
        <v>165</v>
      </c>
      <c r="AB92" s="174">
        <f t="shared" si="138"/>
        <v>3.7939756265808235E-2</v>
      </c>
      <c r="AC92" s="203">
        <v>544</v>
      </c>
      <c r="AD92" s="174">
        <f t="shared" si="139"/>
        <v>0.12508622671878591</v>
      </c>
      <c r="AE92" s="203">
        <v>403</v>
      </c>
      <c r="AF92" s="174">
        <f t="shared" si="140"/>
        <v>9.2664980455277074E-2</v>
      </c>
      <c r="AG92" s="201">
        <v>3010</v>
      </c>
      <c r="AH92" s="202">
        <v>70</v>
      </c>
      <c r="AI92" s="174">
        <f t="shared" si="141"/>
        <v>2.3255813953488372E-2</v>
      </c>
      <c r="AJ92" s="203">
        <v>248</v>
      </c>
      <c r="AK92" s="174">
        <f t="shared" si="142"/>
        <v>8.2392026578073096E-2</v>
      </c>
      <c r="AL92" s="203">
        <v>264</v>
      </c>
      <c r="AM92" s="174">
        <f t="shared" si="143"/>
        <v>8.7707641196013292E-2</v>
      </c>
      <c r="AN92" s="201">
        <v>1576</v>
      </c>
      <c r="AO92" s="202">
        <v>26</v>
      </c>
      <c r="AP92" s="174">
        <f t="shared" si="144"/>
        <v>1.6497461928934011E-2</v>
      </c>
      <c r="AQ92" s="203">
        <v>111</v>
      </c>
      <c r="AR92" s="174">
        <f t="shared" si="145"/>
        <v>7.0431472081218277E-2</v>
      </c>
      <c r="AS92" s="203">
        <v>101</v>
      </c>
      <c r="AT92" s="174">
        <f t="shared" si="146"/>
        <v>6.4086294416243653E-2</v>
      </c>
      <c r="AU92" s="201">
        <v>519</v>
      </c>
      <c r="AV92" s="202">
        <v>3</v>
      </c>
      <c r="AW92" s="174">
        <f t="shared" si="147"/>
        <v>5.7803468208092483E-3</v>
      </c>
      <c r="AX92" s="203">
        <v>22</v>
      </c>
      <c r="AY92" s="174">
        <f t="shared" si="148"/>
        <v>4.238921001926782E-2</v>
      </c>
      <c r="AZ92" s="203">
        <v>14</v>
      </c>
      <c r="BA92" s="174">
        <f t="shared" si="149"/>
        <v>2.6974951830443159E-2</v>
      </c>
      <c r="BB92" s="201">
        <f t="shared" si="159"/>
        <v>14546</v>
      </c>
      <c r="BC92" s="176">
        <f t="shared" si="160"/>
        <v>489</v>
      </c>
      <c r="BD92" s="174">
        <f t="shared" si="150"/>
        <v>3.3617489344149591E-2</v>
      </c>
      <c r="BE92" s="176">
        <f t="shared" si="161"/>
        <v>1707</v>
      </c>
      <c r="BF92" s="174">
        <f t="shared" si="151"/>
        <v>0.11735184930565104</v>
      </c>
      <c r="BG92" s="176">
        <f t="shared" si="162"/>
        <v>1207</v>
      </c>
      <c r="BH92" s="174">
        <f t="shared" si="152"/>
        <v>8.2978138319813002E-2</v>
      </c>
      <c r="BJ92" s="282">
        <v>18</v>
      </c>
      <c r="BK92" s="295" t="s">
        <v>55</v>
      </c>
      <c r="BL92" s="4" t="s">
        <v>138</v>
      </c>
      <c r="BM92" s="28">
        <v>14729</v>
      </c>
      <c r="BN92" s="28">
        <v>518</v>
      </c>
      <c r="BO92" s="63">
        <v>3.5168714780365269E-2</v>
      </c>
      <c r="BP92" s="28">
        <v>1689</v>
      </c>
      <c r="BQ92" s="63">
        <v>0.11467173603095933</v>
      </c>
      <c r="BR92" s="28">
        <v>1300</v>
      </c>
      <c r="BS92" s="63">
        <v>8.8261253309797005E-2</v>
      </c>
      <c r="BU92" s="131" t="s">
        <v>55</v>
      </c>
      <c r="BV92" s="4" t="s">
        <v>138</v>
      </c>
      <c r="BW92" s="27">
        <f t="shared" si="158"/>
        <v>0.7660525230303864</v>
      </c>
      <c r="BX92" s="27">
        <f t="shared" si="195"/>
        <v>0.76189829587887836</v>
      </c>
      <c r="BY92" s="59"/>
      <c r="BZ92" s="106"/>
      <c r="CA92" s="59"/>
      <c r="CB92" s="59"/>
      <c r="CC92" s="59"/>
      <c r="CD92" s="59"/>
      <c r="CE92" s="59"/>
      <c r="CF92" s="59"/>
      <c r="CG92" s="59"/>
      <c r="CH92" s="59"/>
      <c r="CI92" s="59"/>
      <c r="CQ92" s="59"/>
      <c r="CR92" s="59"/>
      <c r="CS92" s="59"/>
      <c r="CT92" s="59"/>
      <c r="CU92" s="59"/>
      <c r="CV92" s="59"/>
      <c r="CY92" s="59"/>
      <c r="CZ92" s="59"/>
      <c r="DA92" s="59"/>
      <c r="DB92" s="59"/>
      <c r="DC92" s="59"/>
      <c r="DD92" s="59"/>
      <c r="DE92" s="59"/>
      <c r="DF92" s="59"/>
      <c r="DG92" s="59"/>
      <c r="DH92" s="59"/>
      <c r="DI92" s="59"/>
      <c r="DJ92" s="59"/>
      <c r="DK92" s="59"/>
      <c r="DL92" s="59"/>
      <c r="DM92" s="59"/>
      <c r="DN92" s="59"/>
      <c r="DP92" s="106"/>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59"/>
      <c r="ET92" s="59"/>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59"/>
      <c r="GD92" s="59"/>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row>
    <row r="93" spans="2:211" ht="14.25" customHeight="1">
      <c r="B93" s="283"/>
      <c r="C93" s="296"/>
      <c r="D93" s="132" t="s">
        <v>274</v>
      </c>
      <c r="E93" s="204">
        <v>2</v>
      </c>
      <c r="F93" s="205">
        <v>0</v>
      </c>
      <c r="G93" s="207">
        <f t="shared" si="129"/>
        <v>0</v>
      </c>
      <c r="H93" s="206">
        <v>0</v>
      </c>
      <c r="I93" s="207">
        <f>IFERROR(H93/E93,"-")</f>
        <v>0</v>
      </c>
      <c r="J93" s="206">
        <v>0</v>
      </c>
      <c r="K93" s="207">
        <f>IFERROR(J93/E93,"-")</f>
        <v>0</v>
      </c>
      <c r="L93" s="204">
        <v>10</v>
      </c>
      <c r="M93" s="205">
        <v>1</v>
      </c>
      <c r="N93" s="207">
        <f>IFERROR(M93/L93,"-")</f>
        <v>0.1</v>
      </c>
      <c r="O93" s="206">
        <v>0</v>
      </c>
      <c r="P93" s="207">
        <f>IFERROR(O93/L93,"-")</f>
        <v>0</v>
      </c>
      <c r="Q93" s="206">
        <v>0</v>
      </c>
      <c r="R93" s="207">
        <f>IFERROR(Q93/L93,"-")</f>
        <v>0</v>
      </c>
      <c r="S93" s="204">
        <v>1220</v>
      </c>
      <c r="T93" s="205">
        <v>67</v>
      </c>
      <c r="U93" s="207">
        <f>IFERROR(T93/S93,"-")</f>
        <v>5.4918032786885243E-2</v>
      </c>
      <c r="V93" s="206">
        <v>230</v>
      </c>
      <c r="W93" s="207">
        <f>IFERROR(V93/S93,"-")</f>
        <v>0.18852459016393441</v>
      </c>
      <c r="X93" s="206">
        <v>105</v>
      </c>
      <c r="Y93" s="207">
        <f>IFERROR(X93/S93,"-")</f>
        <v>8.6065573770491802E-2</v>
      </c>
      <c r="Z93" s="204">
        <v>787</v>
      </c>
      <c r="AA93" s="205">
        <v>31</v>
      </c>
      <c r="AB93" s="207">
        <f>IFERROR(AA93/Z93,"-")</f>
        <v>3.9390088945362133E-2</v>
      </c>
      <c r="AC93" s="206">
        <v>124</v>
      </c>
      <c r="AD93" s="207">
        <f>IFERROR(AC93/Z93,"-")</f>
        <v>0.15756035578144853</v>
      </c>
      <c r="AE93" s="206">
        <v>94</v>
      </c>
      <c r="AF93" s="207">
        <f>IFERROR(AE93/Z93,"-")</f>
        <v>0.11944091486658195</v>
      </c>
      <c r="AG93" s="204">
        <v>534</v>
      </c>
      <c r="AH93" s="205">
        <v>22</v>
      </c>
      <c r="AI93" s="207">
        <f>IFERROR(AH93/AG93,"-")</f>
        <v>4.1198501872659173E-2</v>
      </c>
      <c r="AJ93" s="206">
        <v>54</v>
      </c>
      <c r="AK93" s="207">
        <f>IFERROR(AJ93/AG93,"-")</f>
        <v>0.10112359550561797</v>
      </c>
      <c r="AL93" s="206">
        <v>44</v>
      </c>
      <c r="AM93" s="207">
        <f>IFERROR(AL93/AG93,"-")</f>
        <v>8.2397003745318345E-2</v>
      </c>
      <c r="AN93" s="204">
        <v>255</v>
      </c>
      <c r="AO93" s="205">
        <v>9</v>
      </c>
      <c r="AP93" s="207">
        <f>IFERROR(AO93/AN93,"-")</f>
        <v>3.5294117647058823E-2</v>
      </c>
      <c r="AQ93" s="206">
        <v>29</v>
      </c>
      <c r="AR93" s="207">
        <f>IFERROR(AQ93/AN93,"-")</f>
        <v>0.11372549019607843</v>
      </c>
      <c r="AS93" s="206">
        <v>25</v>
      </c>
      <c r="AT93" s="207">
        <f>IFERROR(AS93/AN93,"-")</f>
        <v>9.8039215686274508E-2</v>
      </c>
      <c r="AU93" s="204">
        <v>81</v>
      </c>
      <c r="AV93" s="205">
        <v>1</v>
      </c>
      <c r="AW93" s="207">
        <f>IFERROR(AV93/AU93,"-")</f>
        <v>1.2345679012345678E-2</v>
      </c>
      <c r="AX93" s="206">
        <v>4</v>
      </c>
      <c r="AY93" s="207">
        <f>IFERROR(AX93/AU93,"-")</f>
        <v>4.9382716049382713E-2</v>
      </c>
      <c r="AZ93" s="206">
        <v>2</v>
      </c>
      <c r="BA93" s="207">
        <f>IFERROR(AZ93/AU93,"-")</f>
        <v>2.4691358024691357E-2</v>
      </c>
      <c r="BB93" s="204">
        <f t="shared" si="159"/>
        <v>2889</v>
      </c>
      <c r="BC93" s="208">
        <f t="shared" si="160"/>
        <v>131</v>
      </c>
      <c r="BD93" s="207">
        <f>IFERROR(BC93/BB93,"-")</f>
        <v>4.534440983039114E-2</v>
      </c>
      <c r="BE93" s="208">
        <f t="shared" si="161"/>
        <v>441</v>
      </c>
      <c r="BF93" s="207">
        <f>IFERROR(BE93/BB93,"-")</f>
        <v>0.15264797507788161</v>
      </c>
      <c r="BG93" s="208">
        <f t="shared" si="162"/>
        <v>270</v>
      </c>
      <c r="BH93" s="207">
        <f>IFERROR(BG93/BB93,"-")</f>
        <v>9.3457943925233641E-2</v>
      </c>
      <c r="BJ93" s="283"/>
      <c r="BK93" s="296"/>
      <c r="BL93" s="4" t="s">
        <v>273</v>
      </c>
      <c r="BM93" s="28">
        <v>2799</v>
      </c>
      <c r="BN93" s="28">
        <v>140</v>
      </c>
      <c r="BO93" s="63">
        <v>5.0017863522686674E-2</v>
      </c>
      <c r="BP93" s="28">
        <v>398</v>
      </c>
      <c r="BQ93" s="63">
        <v>0.14219364058592354</v>
      </c>
      <c r="BR93" s="28">
        <v>271</v>
      </c>
      <c r="BS93" s="63">
        <v>9.6820292961772067E-2</v>
      </c>
      <c r="BU93" s="132"/>
      <c r="BV93" s="4" t="s">
        <v>270</v>
      </c>
      <c r="BW93" s="27">
        <f t="shared" si="158"/>
        <v>0.70854967116649359</v>
      </c>
      <c r="BX93" s="27">
        <f t="shared" si="195"/>
        <v>0.71096820292961771</v>
      </c>
      <c r="BY93" s="59"/>
      <c r="BZ93" s="106"/>
      <c r="CA93" s="59"/>
      <c r="CB93" s="59"/>
      <c r="CC93" s="59"/>
      <c r="CD93" s="59"/>
      <c r="CE93" s="59"/>
      <c r="CF93" s="59"/>
      <c r="CG93" s="59"/>
      <c r="CH93" s="59"/>
      <c r="CI93" s="59"/>
      <c r="CQ93" s="59"/>
      <c r="CR93" s="59"/>
      <c r="CS93" s="59"/>
      <c r="CT93" s="59"/>
      <c r="CU93" s="59"/>
      <c r="CV93" s="59"/>
      <c r="CY93" s="59"/>
      <c r="CZ93" s="59"/>
      <c r="DA93" s="59"/>
      <c r="DB93" s="59"/>
      <c r="DC93" s="59"/>
      <c r="DD93" s="59"/>
      <c r="DE93" s="59"/>
      <c r="DF93" s="59"/>
      <c r="DG93" s="59"/>
      <c r="DH93" s="59"/>
      <c r="DI93" s="59"/>
      <c r="DJ93" s="59"/>
      <c r="DK93" s="59"/>
      <c r="DL93" s="59"/>
      <c r="DM93" s="59"/>
      <c r="DN93" s="59"/>
      <c r="DP93" s="106"/>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59"/>
      <c r="ET93" s="59"/>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59"/>
      <c r="GD93" s="59"/>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row>
    <row r="94" spans="2:211" ht="14.25" customHeight="1">
      <c r="B94" s="283"/>
      <c r="C94" s="296"/>
      <c r="D94" s="124" t="s">
        <v>156</v>
      </c>
      <c r="E94" s="209">
        <v>1</v>
      </c>
      <c r="F94" s="210">
        <v>0</v>
      </c>
      <c r="G94" s="199">
        <f t="shared" si="129"/>
        <v>0</v>
      </c>
      <c r="H94" s="211">
        <v>0</v>
      </c>
      <c r="I94" s="199">
        <f t="shared" si="130"/>
        <v>0</v>
      </c>
      <c r="J94" s="211">
        <v>0</v>
      </c>
      <c r="K94" s="199">
        <f t="shared" si="131"/>
        <v>0</v>
      </c>
      <c r="L94" s="209">
        <v>2</v>
      </c>
      <c r="M94" s="210">
        <v>0</v>
      </c>
      <c r="N94" s="199">
        <f t="shared" si="132"/>
        <v>0</v>
      </c>
      <c r="O94" s="211">
        <v>0</v>
      </c>
      <c r="P94" s="199">
        <f t="shared" si="133"/>
        <v>0</v>
      </c>
      <c r="Q94" s="211">
        <v>0</v>
      </c>
      <c r="R94" s="199">
        <f t="shared" si="134"/>
        <v>0</v>
      </c>
      <c r="S94" s="209">
        <v>732</v>
      </c>
      <c r="T94" s="210">
        <v>38</v>
      </c>
      <c r="U94" s="199">
        <f t="shared" si="135"/>
        <v>5.1912568306010931E-2</v>
      </c>
      <c r="V94" s="211">
        <v>102</v>
      </c>
      <c r="W94" s="199">
        <f t="shared" si="136"/>
        <v>0.13934426229508196</v>
      </c>
      <c r="X94" s="211">
        <v>76</v>
      </c>
      <c r="Y94" s="199">
        <f t="shared" si="137"/>
        <v>0.10382513661202186</v>
      </c>
      <c r="Z94" s="209">
        <v>370</v>
      </c>
      <c r="AA94" s="210">
        <v>17</v>
      </c>
      <c r="AB94" s="199">
        <f t="shared" si="138"/>
        <v>4.5945945945945948E-2</v>
      </c>
      <c r="AC94" s="211">
        <v>57</v>
      </c>
      <c r="AD94" s="199">
        <f t="shared" si="139"/>
        <v>0.15405405405405406</v>
      </c>
      <c r="AE94" s="211">
        <v>35</v>
      </c>
      <c r="AF94" s="199">
        <f t="shared" si="140"/>
        <v>9.45945945945946E-2</v>
      </c>
      <c r="AG94" s="209">
        <v>232</v>
      </c>
      <c r="AH94" s="210">
        <v>6</v>
      </c>
      <c r="AI94" s="199">
        <f t="shared" si="141"/>
        <v>2.5862068965517241E-2</v>
      </c>
      <c r="AJ94" s="211">
        <v>21</v>
      </c>
      <c r="AK94" s="199">
        <f t="shared" si="142"/>
        <v>9.0517241379310345E-2</v>
      </c>
      <c r="AL94" s="211">
        <v>29</v>
      </c>
      <c r="AM94" s="199">
        <f t="shared" si="143"/>
        <v>0.125</v>
      </c>
      <c r="AN94" s="209">
        <v>105</v>
      </c>
      <c r="AO94" s="210">
        <v>2</v>
      </c>
      <c r="AP94" s="199">
        <f t="shared" si="144"/>
        <v>1.9047619047619049E-2</v>
      </c>
      <c r="AQ94" s="211">
        <v>15</v>
      </c>
      <c r="AR94" s="199">
        <f t="shared" si="145"/>
        <v>0.14285714285714285</v>
      </c>
      <c r="AS94" s="211">
        <v>6</v>
      </c>
      <c r="AT94" s="199">
        <f t="shared" si="146"/>
        <v>5.7142857142857141E-2</v>
      </c>
      <c r="AU94" s="209">
        <v>23</v>
      </c>
      <c r="AV94" s="210">
        <v>0</v>
      </c>
      <c r="AW94" s="199">
        <f t="shared" si="147"/>
        <v>0</v>
      </c>
      <c r="AX94" s="211">
        <v>3</v>
      </c>
      <c r="AY94" s="199">
        <f t="shared" si="148"/>
        <v>0.13043478260869565</v>
      </c>
      <c r="AZ94" s="211">
        <v>2</v>
      </c>
      <c r="BA94" s="199">
        <f t="shared" si="149"/>
        <v>8.6956521739130432E-2</v>
      </c>
      <c r="BB94" s="209">
        <f t="shared" si="159"/>
        <v>1465</v>
      </c>
      <c r="BC94" s="212">
        <f t="shared" si="160"/>
        <v>63</v>
      </c>
      <c r="BD94" s="199">
        <f t="shared" si="150"/>
        <v>4.3003412969283276E-2</v>
      </c>
      <c r="BE94" s="212">
        <f t="shared" si="161"/>
        <v>198</v>
      </c>
      <c r="BF94" s="199">
        <f t="shared" si="151"/>
        <v>0.13515358361774743</v>
      </c>
      <c r="BG94" s="212">
        <f t="shared" si="162"/>
        <v>148</v>
      </c>
      <c r="BH94" s="199">
        <f t="shared" si="152"/>
        <v>0.10102389078498293</v>
      </c>
      <c r="BJ94" s="283"/>
      <c r="BK94" s="296"/>
      <c r="BL94" s="4" t="s">
        <v>156</v>
      </c>
      <c r="BM94" s="28">
        <v>1371</v>
      </c>
      <c r="BN94" s="28">
        <v>64</v>
      </c>
      <c r="BO94" s="63">
        <v>4.6681254558716266E-2</v>
      </c>
      <c r="BP94" s="28">
        <v>154</v>
      </c>
      <c r="BQ94" s="63">
        <v>0.11232676878191102</v>
      </c>
      <c r="BR94" s="28">
        <v>136</v>
      </c>
      <c r="BS94" s="63">
        <v>9.919766593727207E-2</v>
      </c>
      <c r="BU94" s="132"/>
      <c r="BV94" s="4" t="s">
        <v>156</v>
      </c>
      <c r="BW94" s="27">
        <f t="shared" si="158"/>
        <v>0.72081911262798637</v>
      </c>
      <c r="BX94" s="27">
        <f t="shared" si="195"/>
        <v>0.74179431072210067</v>
      </c>
      <c r="BY94" s="59"/>
      <c r="BZ94" s="106"/>
      <c r="CA94" s="59"/>
      <c r="CB94" s="59"/>
      <c r="CC94" s="59"/>
      <c r="CD94" s="59"/>
      <c r="CE94" s="59"/>
      <c r="CF94" s="59"/>
      <c r="CG94" s="59"/>
      <c r="CH94" s="59"/>
      <c r="CI94" s="59"/>
      <c r="CQ94" s="59"/>
      <c r="CR94" s="59"/>
      <c r="CS94" s="59"/>
      <c r="CT94" s="59"/>
      <c r="CU94" s="59"/>
      <c r="CV94" s="59"/>
      <c r="CY94" s="59"/>
      <c r="CZ94" s="59"/>
      <c r="DA94" s="59"/>
      <c r="DB94" s="59"/>
      <c r="DC94" s="59"/>
      <c r="DD94" s="59"/>
      <c r="DE94" s="59"/>
      <c r="DF94" s="59"/>
      <c r="DG94" s="59"/>
      <c r="DH94" s="59"/>
      <c r="DI94" s="59"/>
      <c r="DJ94" s="59"/>
      <c r="DK94" s="59"/>
      <c r="DL94" s="59"/>
      <c r="DM94" s="59"/>
      <c r="DN94" s="59"/>
      <c r="DP94" s="106"/>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59"/>
      <c r="ET94" s="59"/>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59"/>
      <c r="GD94" s="59"/>
      <c r="GE94" s="59"/>
      <c r="GF94" s="59"/>
      <c r="GG94" s="59"/>
      <c r="GH94" s="59"/>
      <c r="GI94" s="59"/>
      <c r="GJ94" s="59"/>
      <c r="GK94" s="59"/>
      <c r="GL94" s="59"/>
      <c r="GM94" s="59"/>
      <c r="GN94" s="59"/>
      <c r="GO94" s="59"/>
      <c r="GP94" s="59"/>
      <c r="GQ94" s="59"/>
      <c r="GR94" s="59"/>
      <c r="GS94" s="59"/>
      <c r="GT94" s="59"/>
      <c r="GU94" s="59"/>
      <c r="GV94" s="59"/>
      <c r="GW94" s="59"/>
      <c r="GX94" s="59"/>
      <c r="GY94" s="59"/>
      <c r="GZ94" s="59"/>
      <c r="HA94" s="59"/>
      <c r="HB94" s="59"/>
      <c r="HC94" s="59"/>
    </row>
    <row r="95" spans="2:211" ht="14.25" customHeight="1">
      <c r="B95" s="283"/>
      <c r="C95" s="296"/>
      <c r="D95" s="103" t="s">
        <v>200</v>
      </c>
      <c r="E95" s="213">
        <v>0</v>
      </c>
      <c r="F95" s="214">
        <v>0</v>
      </c>
      <c r="G95" s="215" t="str">
        <f>IFERROR(F95/E95,"-")</f>
        <v>-</v>
      </c>
      <c r="H95" s="216">
        <v>0</v>
      </c>
      <c r="I95" s="215" t="str">
        <f>IFERROR(H95/E95,"-")</f>
        <v>-</v>
      </c>
      <c r="J95" s="216">
        <v>0</v>
      </c>
      <c r="K95" s="215" t="str">
        <f>IFERROR(J95/E95,"-")</f>
        <v>-</v>
      </c>
      <c r="L95" s="213">
        <v>1</v>
      </c>
      <c r="M95" s="214">
        <v>0</v>
      </c>
      <c r="N95" s="215">
        <f>IFERROR(M95/L95,"-")</f>
        <v>0</v>
      </c>
      <c r="O95" s="216">
        <v>0</v>
      </c>
      <c r="P95" s="215">
        <f>IFERROR(O95/L95,"-")</f>
        <v>0</v>
      </c>
      <c r="Q95" s="216">
        <v>0</v>
      </c>
      <c r="R95" s="215">
        <f>IFERROR(Q95/L95,"-")</f>
        <v>0</v>
      </c>
      <c r="S95" s="213">
        <v>59</v>
      </c>
      <c r="T95" s="214">
        <v>1</v>
      </c>
      <c r="U95" s="215">
        <f>IFERROR(T95/S95,"-")</f>
        <v>1.6949152542372881E-2</v>
      </c>
      <c r="V95" s="216">
        <v>1</v>
      </c>
      <c r="W95" s="215">
        <f>IFERROR(V95/S95,"-")</f>
        <v>1.6949152542372881E-2</v>
      </c>
      <c r="X95" s="216">
        <v>2</v>
      </c>
      <c r="Y95" s="215">
        <f>IFERROR(X95/S95,"-")</f>
        <v>3.3898305084745763E-2</v>
      </c>
      <c r="Z95" s="213">
        <v>104</v>
      </c>
      <c r="AA95" s="214">
        <v>0</v>
      </c>
      <c r="AB95" s="215">
        <f>IFERROR(AA95/Z95,"-")</f>
        <v>0</v>
      </c>
      <c r="AC95" s="216">
        <v>0</v>
      </c>
      <c r="AD95" s="215">
        <f>IFERROR(AC95/Z95,"-")</f>
        <v>0</v>
      </c>
      <c r="AE95" s="216">
        <v>3</v>
      </c>
      <c r="AF95" s="215">
        <f>IFERROR(AE95/Z95,"-")</f>
        <v>2.8846153846153848E-2</v>
      </c>
      <c r="AG95" s="213">
        <v>134</v>
      </c>
      <c r="AH95" s="214">
        <v>0</v>
      </c>
      <c r="AI95" s="215">
        <f>IFERROR(AH95/AG95,"-")</f>
        <v>0</v>
      </c>
      <c r="AJ95" s="216">
        <v>2</v>
      </c>
      <c r="AK95" s="215">
        <f>IFERROR(AJ95/AG95,"-")</f>
        <v>1.4925373134328358E-2</v>
      </c>
      <c r="AL95" s="216">
        <v>2</v>
      </c>
      <c r="AM95" s="215">
        <f>IFERROR(AL95/AG95,"-")</f>
        <v>1.4925373134328358E-2</v>
      </c>
      <c r="AN95" s="213">
        <v>138</v>
      </c>
      <c r="AO95" s="214">
        <v>0</v>
      </c>
      <c r="AP95" s="215">
        <f>IFERROR(AO95/AN95,"-")</f>
        <v>0</v>
      </c>
      <c r="AQ95" s="216">
        <v>4</v>
      </c>
      <c r="AR95" s="215">
        <f>IFERROR(AQ95/AN95,"-")</f>
        <v>2.8985507246376812E-2</v>
      </c>
      <c r="AS95" s="216">
        <v>3</v>
      </c>
      <c r="AT95" s="215">
        <f>IFERROR(AS95/AN95,"-")</f>
        <v>2.1739130434782608E-2</v>
      </c>
      <c r="AU95" s="213">
        <v>95</v>
      </c>
      <c r="AV95" s="214">
        <v>0</v>
      </c>
      <c r="AW95" s="215">
        <f>IFERROR(AV95/AU95,"-")</f>
        <v>0</v>
      </c>
      <c r="AX95" s="216">
        <v>2</v>
      </c>
      <c r="AY95" s="215">
        <f>IFERROR(AX95/AU95,"-")</f>
        <v>2.1052631578947368E-2</v>
      </c>
      <c r="AZ95" s="216">
        <v>0</v>
      </c>
      <c r="BA95" s="215">
        <f>IFERROR(AZ95/AU95,"-")</f>
        <v>0</v>
      </c>
      <c r="BB95" s="213">
        <f t="shared" si="159"/>
        <v>531</v>
      </c>
      <c r="BC95" s="217">
        <f t="shared" si="160"/>
        <v>1</v>
      </c>
      <c r="BD95" s="215">
        <f>IFERROR(BC95/BB95,"-")</f>
        <v>1.8832391713747645E-3</v>
      </c>
      <c r="BE95" s="217">
        <f t="shared" si="161"/>
        <v>9</v>
      </c>
      <c r="BF95" s="215">
        <f>IFERROR(BE95/BB95,"-")</f>
        <v>1.6949152542372881E-2</v>
      </c>
      <c r="BG95" s="217">
        <f t="shared" si="162"/>
        <v>10</v>
      </c>
      <c r="BH95" s="215">
        <f>IFERROR(BG95/BB95,"-")</f>
        <v>1.8832391713747645E-2</v>
      </c>
      <c r="BJ95" s="283"/>
      <c r="BK95" s="296"/>
      <c r="BL95" s="4" t="s">
        <v>199</v>
      </c>
      <c r="BM95" s="28">
        <v>1189</v>
      </c>
      <c r="BN95" s="28">
        <v>1</v>
      </c>
      <c r="BO95" s="63">
        <v>8.4104289318755253E-4</v>
      </c>
      <c r="BP95" s="28">
        <v>12</v>
      </c>
      <c r="BQ95" s="63">
        <v>1.0092514718250631E-2</v>
      </c>
      <c r="BR95" s="28">
        <v>5</v>
      </c>
      <c r="BS95" s="63">
        <v>4.2052144659377629E-3</v>
      </c>
      <c r="BU95" s="132"/>
      <c r="BV95" s="4" t="s">
        <v>199</v>
      </c>
      <c r="BW95" s="27">
        <f t="shared" si="158"/>
        <v>0.96233521657250476</v>
      </c>
      <c r="BX95" s="27">
        <f t="shared" si="195"/>
        <v>0.98486122792262409</v>
      </c>
      <c r="BY95" s="59"/>
      <c r="BZ95" s="106"/>
      <c r="CA95" s="59"/>
      <c r="CB95" s="59"/>
      <c r="CC95" s="59"/>
      <c r="CD95" s="59"/>
      <c r="CE95" s="59"/>
      <c r="CF95" s="59"/>
      <c r="CG95" s="59"/>
      <c r="CH95" s="59"/>
      <c r="CI95" s="59"/>
      <c r="CQ95" s="59"/>
      <c r="CR95" s="59"/>
      <c r="CS95" s="59"/>
      <c r="CT95" s="59"/>
      <c r="CU95" s="59"/>
      <c r="CV95" s="59"/>
      <c r="CY95" s="59"/>
      <c r="CZ95" s="59"/>
      <c r="DA95" s="59"/>
      <c r="DB95" s="59"/>
      <c r="DC95" s="59"/>
      <c r="DD95" s="59"/>
      <c r="DE95" s="59"/>
      <c r="DF95" s="59"/>
      <c r="DG95" s="59"/>
      <c r="DH95" s="59"/>
      <c r="DI95" s="59"/>
      <c r="DJ95" s="59"/>
      <c r="DK95" s="59"/>
      <c r="DL95" s="59"/>
      <c r="DM95" s="59"/>
      <c r="DN95" s="59"/>
      <c r="DP95" s="106"/>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59"/>
      <c r="GD95" s="59"/>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row>
    <row r="96" spans="2:211" ht="14.25" customHeight="1">
      <c r="B96" s="284"/>
      <c r="C96" s="297"/>
      <c r="D96" s="104" t="s">
        <v>67</v>
      </c>
      <c r="E96" s="218">
        <v>24</v>
      </c>
      <c r="F96" s="219">
        <v>1</v>
      </c>
      <c r="G96" s="180">
        <f t="shared" si="129"/>
        <v>4.1666666666666664E-2</v>
      </c>
      <c r="H96" s="220">
        <v>2</v>
      </c>
      <c r="I96" s="180">
        <f t="shared" si="130"/>
        <v>8.3333333333333329E-2</v>
      </c>
      <c r="J96" s="220">
        <v>1</v>
      </c>
      <c r="K96" s="180">
        <f t="shared" si="131"/>
        <v>4.1666666666666664E-2</v>
      </c>
      <c r="L96" s="218">
        <v>74</v>
      </c>
      <c r="M96" s="219">
        <v>1</v>
      </c>
      <c r="N96" s="180">
        <f t="shared" si="132"/>
        <v>1.3513513513513514E-2</v>
      </c>
      <c r="O96" s="220">
        <v>8</v>
      </c>
      <c r="P96" s="180">
        <f t="shared" si="133"/>
        <v>0.10810810810810811</v>
      </c>
      <c r="Q96" s="220">
        <v>3</v>
      </c>
      <c r="R96" s="180">
        <f t="shared" si="134"/>
        <v>4.0540540540540543E-2</v>
      </c>
      <c r="S96" s="218">
        <v>7021</v>
      </c>
      <c r="T96" s="219">
        <v>330</v>
      </c>
      <c r="U96" s="180">
        <f t="shared" si="135"/>
        <v>4.7001851588092863E-2</v>
      </c>
      <c r="V96" s="220">
        <v>1105</v>
      </c>
      <c r="W96" s="180">
        <f t="shared" si="136"/>
        <v>0.15738498789346247</v>
      </c>
      <c r="X96" s="220">
        <v>604</v>
      </c>
      <c r="Y96" s="180">
        <f t="shared" si="137"/>
        <v>8.6027631391539669E-2</v>
      </c>
      <c r="Z96" s="218">
        <v>5610</v>
      </c>
      <c r="AA96" s="219">
        <v>213</v>
      </c>
      <c r="AB96" s="180">
        <f t="shared" si="138"/>
        <v>3.7967914438502677E-2</v>
      </c>
      <c r="AC96" s="220">
        <v>725</v>
      </c>
      <c r="AD96" s="180">
        <f t="shared" si="139"/>
        <v>0.12923351158645277</v>
      </c>
      <c r="AE96" s="220">
        <v>535</v>
      </c>
      <c r="AF96" s="180">
        <f t="shared" si="140"/>
        <v>9.5365418894830661E-2</v>
      </c>
      <c r="AG96" s="218">
        <v>3910</v>
      </c>
      <c r="AH96" s="219">
        <v>98</v>
      </c>
      <c r="AI96" s="180">
        <f t="shared" si="141"/>
        <v>2.5063938618925832E-2</v>
      </c>
      <c r="AJ96" s="220">
        <v>325</v>
      </c>
      <c r="AK96" s="180">
        <f t="shared" si="142"/>
        <v>8.3120204603580564E-2</v>
      </c>
      <c r="AL96" s="220">
        <v>339</v>
      </c>
      <c r="AM96" s="180">
        <f t="shared" si="143"/>
        <v>8.6700767263427111E-2</v>
      </c>
      <c r="AN96" s="218">
        <v>2074</v>
      </c>
      <c r="AO96" s="219">
        <v>37</v>
      </c>
      <c r="AP96" s="180">
        <f t="shared" si="144"/>
        <v>1.7839922854387655E-2</v>
      </c>
      <c r="AQ96" s="220">
        <v>159</v>
      </c>
      <c r="AR96" s="180">
        <f t="shared" si="145"/>
        <v>7.6663452266152357E-2</v>
      </c>
      <c r="AS96" s="220">
        <v>135</v>
      </c>
      <c r="AT96" s="180">
        <f t="shared" si="146"/>
        <v>6.5091610414657664E-2</v>
      </c>
      <c r="AU96" s="218">
        <v>718</v>
      </c>
      <c r="AV96" s="219">
        <v>4</v>
      </c>
      <c r="AW96" s="180">
        <f t="shared" si="147"/>
        <v>5.5710306406685237E-3</v>
      </c>
      <c r="AX96" s="220">
        <v>31</v>
      </c>
      <c r="AY96" s="180">
        <f t="shared" si="148"/>
        <v>4.3175487465181059E-2</v>
      </c>
      <c r="AZ96" s="220">
        <v>18</v>
      </c>
      <c r="BA96" s="180">
        <f t="shared" si="149"/>
        <v>2.5069637883008356E-2</v>
      </c>
      <c r="BB96" s="218">
        <f t="shared" si="159"/>
        <v>19431</v>
      </c>
      <c r="BC96" s="182">
        <f t="shared" si="160"/>
        <v>684</v>
      </c>
      <c r="BD96" s="180">
        <f t="shared" si="150"/>
        <v>3.5201482167670217E-2</v>
      </c>
      <c r="BE96" s="182">
        <f t="shared" si="161"/>
        <v>2355</v>
      </c>
      <c r="BF96" s="180">
        <f t="shared" si="151"/>
        <v>0.12119808553342597</v>
      </c>
      <c r="BG96" s="182">
        <f t="shared" si="162"/>
        <v>1635</v>
      </c>
      <c r="BH96" s="180">
        <f t="shared" si="152"/>
        <v>8.4143893777983633E-2</v>
      </c>
      <c r="BJ96" s="284"/>
      <c r="BK96" s="297"/>
      <c r="BL96" s="85" t="s">
        <v>67</v>
      </c>
      <c r="BM96" s="28">
        <v>20088</v>
      </c>
      <c r="BN96" s="28">
        <v>723</v>
      </c>
      <c r="BO96" s="63">
        <v>3.5991636798088408E-2</v>
      </c>
      <c r="BP96" s="28">
        <v>2253</v>
      </c>
      <c r="BQ96" s="63">
        <v>0.11215651135005973</v>
      </c>
      <c r="BR96" s="28">
        <v>1712</v>
      </c>
      <c r="BS96" s="63">
        <v>8.5225009956192754E-2</v>
      </c>
      <c r="BU96" s="133"/>
      <c r="BV96" s="85" t="s">
        <v>67</v>
      </c>
      <c r="BW96" s="27">
        <f t="shared" si="158"/>
        <v>0.75945653852092021</v>
      </c>
      <c r="BX96" s="27">
        <f t="shared" si="195"/>
        <v>0.76662684189565911</v>
      </c>
      <c r="BY96" s="59"/>
      <c r="BZ96" s="106"/>
      <c r="CA96" s="59"/>
      <c r="CB96" s="59"/>
      <c r="CC96" s="59"/>
      <c r="CD96" s="59"/>
      <c r="CE96" s="59"/>
      <c r="CF96" s="59"/>
      <c r="CG96" s="59"/>
      <c r="CH96" s="59"/>
      <c r="CI96" s="59"/>
      <c r="CQ96" s="59"/>
      <c r="CR96" s="59"/>
      <c r="CS96" s="59"/>
      <c r="CT96" s="59"/>
      <c r="CU96" s="59"/>
      <c r="CV96" s="59"/>
      <c r="CY96" s="59"/>
      <c r="CZ96" s="59"/>
      <c r="DA96" s="59"/>
      <c r="DB96" s="59"/>
      <c r="DC96" s="59"/>
      <c r="DD96" s="59"/>
      <c r="DE96" s="59"/>
      <c r="DF96" s="59"/>
      <c r="DG96" s="59"/>
      <c r="DH96" s="59"/>
      <c r="DI96" s="59"/>
      <c r="DJ96" s="59"/>
      <c r="DK96" s="59"/>
      <c r="DL96" s="59"/>
      <c r="DM96" s="59"/>
      <c r="DN96" s="59"/>
      <c r="DP96" s="106"/>
      <c r="DQ96" s="59"/>
      <c r="DR96" s="59"/>
      <c r="DS96" s="59"/>
      <c r="DT96" s="59"/>
      <c r="DU96" s="59"/>
      <c r="DV96" s="59"/>
      <c r="DW96" s="59"/>
      <c r="DX96" s="59"/>
      <c r="DY96" s="59"/>
      <c r="DZ96" s="59"/>
      <c r="EA96" s="59"/>
      <c r="EB96" s="59"/>
      <c r="EC96" s="59"/>
      <c r="ED96" s="59"/>
      <c r="EE96" s="59"/>
      <c r="EF96" s="59"/>
      <c r="EG96" s="59"/>
      <c r="EH96" s="59"/>
      <c r="EI96" s="59"/>
      <c r="EJ96" s="59"/>
      <c r="EK96" s="59"/>
      <c r="EL96" s="59"/>
      <c r="EM96" s="59"/>
      <c r="EN96" s="59"/>
      <c r="EO96" s="59"/>
      <c r="EP96" s="59"/>
      <c r="EQ96" s="59"/>
      <c r="ER96" s="59"/>
      <c r="ES96" s="59"/>
      <c r="ET96" s="59"/>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59"/>
      <c r="GD96" s="59"/>
      <c r="GE96" s="59"/>
      <c r="GF96" s="59"/>
      <c r="GG96" s="59"/>
      <c r="GH96" s="59"/>
      <c r="GI96" s="59"/>
      <c r="GJ96" s="59"/>
      <c r="GK96" s="59"/>
      <c r="GL96" s="59"/>
      <c r="GM96" s="59"/>
      <c r="GN96" s="59"/>
      <c r="GO96" s="59"/>
      <c r="GP96" s="59"/>
      <c r="GQ96" s="59"/>
      <c r="GR96" s="59"/>
      <c r="GS96" s="59"/>
      <c r="GT96" s="59"/>
      <c r="GU96" s="59"/>
      <c r="GV96" s="59"/>
      <c r="GW96" s="59"/>
      <c r="GX96" s="59"/>
      <c r="GY96" s="59"/>
      <c r="GZ96" s="59"/>
      <c r="HA96" s="59"/>
      <c r="HB96" s="59"/>
      <c r="HC96" s="59"/>
    </row>
    <row r="97" spans="2:211" ht="14.25" customHeight="1">
      <c r="B97" s="282">
        <v>19</v>
      </c>
      <c r="C97" s="295" t="s">
        <v>110</v>
      </c>
      <c r="D97" s="102" t="s">
        <v>138</v>
      </c>
      <c r="E97" s="201">
        <v>20</v>
      </c>
      <c r="F97" s="202">
        <v>0</v>
      </c>
      <c r="G97" s="174">
        <f t="shared" si="129"/>
        <v>0</v>
      </c>
      <c r="H97" s="203">
        <v>4</v>
      </c>
      <c r="I97" s="174">
        <f t="shared" si="130"/>
        <v>0.2</v>
      </c>
      <c r="J97" s="203">
        <v>0</v>
      </c>
      <c r="K97" s="174">
        <f t="shared" si="131"/>
        <v>0</v>
      </c>
      <c r="L97" s="201">
        <v>83</v>
      </c>
      <c r="M97" s="202">
        <v>2</v>
      </c>
      <c r="N97" s="174">
        <f t="shared" si="132"/>
        <v>2.4096385542168676E-2</v>
      </c>
      <c r="O97" s="203">
        <v>6</v>
      </c>
      <c r="P97" s="174">
        <f t="shared" si="133"/>
        <v>7.2289156626506021E-2</v>
      </c>
      <c r="Q97" s="203">
        <v>2</v>
      </c>
      <c r="R97" s="174">
        <f t="shared" si="134"/>
        <v>2.4096385542168676E-2</v>
      </c>
      <c r="S97" s="201">
        <v>3880</v>
      </c>
      <c r="T97" s="202">
        <v>100</v>
      </c>
      <c r="U97" s="174">
        <f t="shared" si="135"/>
        <v>2.5773195876288658E-2</v>
      </c>
      <c r="V97" s="203">
        <v>613</v>
      </c>
      <c r="W97" s="174">
        <f t="shared" si="136"/>
        <v>0.15798969072164948</v>
      </c>
      <c r="X97" s="203">
        <v>155</v>
      </c>
      <c r="Y97" s="174">
        <f t="shared" si="137"/>
        <v>3.994845360824742E-2</v>
      </c>
      <c r="Z97" s="201">
        <v>2992</v>
      </c>
      <c r="AA97" s="202">
        <v>50</v>
      </c>
      <c r="AB97" s="174">
        <f t="shared" si="138"/>
        <v>1.6711229946524065E-2</v>
      </c>
      <c r="AC97" s="203">
        <v>466</v>
      </c>
      <c r="AD97" s="174">
        <f t="shared" si="139"/>
        <v>0.15574866310160429</v>
      </c>
      <c r="AE97" s="203">
        <v>123</v>
      </c>
      <c r="AF97" s="174">
        <f t="shared" si="140"/>
        <v>4.1109625668449196E-2</v>
      </c>
      <c r="AG97" s="201">
        <v>1978</v>
      </c>
      <c r="AH97" s="202">
        <v>22</v>
      </c>
      <c r="AI97" s="174">
        <f t="shared" si="141"/>
        <v>1.1122345803842264E-2</v>
      </c>
      <c r="AJ97" s="203">
        <v>263</v>
      </c>
      <c r="AK97" s="174">
        <f t="shared" si="142"/>
        <v>0.13296258847320525</v>
      </c>
      <c r="AL97" s="203">
        <v>89</v>
      </c>
      <c r="AM97" s="174">
        <f t="shared" si="143"/>
        <v>4.499494438827098E-2</v>
      </c>
      <c r="AN97" s="201">
        <v>961</v>
      </c>
      <c r="AO97" s="202">
        <v>7</v>
      </c>
      <c r="AP97" s="174">
        <f t="shared" si="144"/>
        <v>7.2840790842872011E-3</v>
      </c>
      <c r="AQ97" s="203">
        <v>82</v>
      </c>
      <c r="AR97" s="174">
        <f t="shared" si="145"/>
        <v>8.5327783558792919E-2</v>
      </c>
      <c r="AS97" s="203">
        <v>29</v>
      </c>
      <c r="AT97" s="174">
        <f t="shared" si="146"/>
        <v>3.0176899063475548E-2</v>
      </c>
      <c r="AU97" s="201">
        <v>315</v>
      </c>
      <c r="AV97" s="202">
        <v>1</v>
      </c>
      <c r="AW97" s="174">
        <f t="shared" si="147"/>
        <v>3.1746031746031746E-3</v>
      </c>
      <c r="AX97" s="203">
        <v>21</v>
      </c>
      <c r="AY97" s="174">
        <f t="shared" si="148"/>
        <v>6.6666666666666666E-2</v>
      </c>
      <c r="AZ97" s="203">
        <v>5</v>
      </c>
      <c r="BA97" s="174">
        <f t="shared" si="149"/>
        <v>1.5873015873015872E-2</v>
      </c>
      <c r="BB97" s="201">
        <f t="shared" si="159"/>
        <v>10229</v>
      </c>
      <c r="BC97" s="176">
        <f t="shared" si="160"/>
        <v>182</v>
      </c>
      <c r="BD97" s="174">
        <f t="shared" si="150"/>
        <v>1.7792550591455666E-2</v>
      </c>
      <c r="BE97" s="176">
        <f t="shared" si="161"/>
        <v>1455</v>
      </c>
      <c r="BF97" s="174">
        <f t="shared" si="151"/>
        <v>0.14224264346465931</v>
      </c>
      <c r="BG97" s="176">
        <f t="shared" si="162"/>
        <v>403</v>
      </c>
      <c r="BH97" s="174">
        <f t="shared" si="152"/>
        <v>3.9397790595366113E-2</v>
      </c>
      <c r="BJ97" s="282">
        <v>19</v>
      </c>
      <c r="BK97" s="295" t="s">
        <v>110</v>
      </c>
      <c r="BL97" s="4" t="s">
        <v>138</v>
      </c>
      <c r="BM97" s="28">
        <v>10435</v>
      </c>
      <c r="BN97" s="28">
        <v>213</v>
      </c>
      <c r="BO97" s="63">
        <v>2.0412074748442741E-2</v>
      </c>
      <c r="BP97" s="28">
        <v>1468</v>
      </c>
      <c r="BQ97" s="63">
        <v>0.14068040249161476</v>
      </c>
      <c r="BR97" s="28">
        <v>409</v>
      </c>
      <c r="BS97" s="63">
        <v>3.9195016770483947E-2</v>
      </c>
      <c r="BU97" s="131" t="s">
        <v>110</v>
      </c>
      <c r="BV97" s="4" t="s">
        <v>138</v>
      </c>
      <c r="BW97" s="27">
        <f t="shared" si="158"/>
        <v>0.80056701534851893</v>
      </c>
      <c r="BX97" s="27">
        <f t="shared" si="195"/>
        <v>0.79971250598945853</v>
      </c>
      <c r="BY97" s="59"/>
      <c r="BZ97" s="106"/>
      <c r="CA97" s="59"/>
      <c r="CB97" s="59"/>
      <c r="CC97" s="59"/>
      <c r="CD97" s="59"/>
      <c r="CE97" s="59"/>
      <c r="CF97" s="59"/>
      <c r="CG97" s="59"/>
      <c r="CH97" s="59"/>
      <c r="CI97" s="59"/>
      <c r="CQ97" s="59"/>
      <c r="CR97" s="59"/>
      <c r="CS97" s="59"/>
      <c r="CT97" s="59"/>
      <c r="CU97" s="59"/>
      <c r="CV97" s="59"/>
      <c r="CY97" s="59"/>
      <c r="CZ97" s="59"/>
      <c r="DA97" s="59"/>
      <c r="DB97" s="59"/>
      <c r="DC97" s="59"/>
      <c r="DD97" s="59"/>
      <c r="DE97" s="59"/>
      <c r="DF97" s="59"/>
      <c r="DG97" s="59"/>
      <c r="DH97" s="59"/>
      <c r="DI97" s="59"/>
      <c r="DJ97" s="59"/>
      <c r="DK97" s="59"/>
      <c r="DL97" s="59"/>
      <c r="DM97" s="59"/>
      <c r="DN97" s="59"/>
      <c r="DP97" s="106"/>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59"/>
      <c r="ET97" s="59"/>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59"/>
      <c r="GD97" s="59"/>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row>
    <row r="98" spans="2:211" ht="14.25" customHeight="1">
      <c r="B98" s="283"/>
      <c r="C98" s="296"/>
      <c r="D98" s="132" t="s">
        <v>274</v>
      </c>
      <c r="E98" s="204">
        <v>1</v>
      </c>
      <c r="F98" s="205">
        <v>0</v>
      </c>
      <c r="G98" s="207">
        <f t="shared" si="129"/>
        <v>0</v>
      </c>
      <c r="H98" s="206">
        <v>0</v>
      </c>
      <c r="I98" s="207">
        <f>IFERROR(H98/E98,"-")</f>
        <v>0</v>
      </c>
      <c r="J98" s="206">
        <v>0</v>
      </c>
      <c r="K98" s="207">
        <f>IFERROR(J98/E98,"-")</f>
        <v>0</v>
      </c>
      <c r="L98" s="204">
        <v>1</v>
      </c>
      <c r="M98" s="205">
        <v>1</v>
      </c>
      <c r="N98" s="207">
        <f>IFERROR(M98/L98,"-")</f>
        <v>1</v>
      </c>
      <c r="O98" s="206">
        <v>0</v>
      </c>
      <c r="P98" s="207">
        <f>IFERROR(O98/L98,"-")</f>
        <v>0</v>
      </c>
      <c r="Q98" s="206">
        <v>0</v>
      </c>
      <c r="R98" s="207">
        <f>IFERROR(Q98/L98,"-")</f>
        <v>0</v>
      </c>
      <c r="S98" s="204">
        <v>597</v>
      </c>
      <c r="T98" s="205">
        <v>17</v>
      </c>
      <c r="U98" s="207">
        <f>IFERROR(T98/S98,"-")</f>
        <v>2.8475711892797319E-2</v>
      </c>
      <c r="V98" s="206">
        <v>96</v>
      </c>
      <c r="W98" s="207">
        <f>IFERROR(V98/S98,"-")</f>
        <v>0.16080402010050251</v>
      </c>
      <c r="X98" s="206">
        <v>29</v>
      </c>
      <c r="Y98" s="207">
        <f>IFERROR(X98/S98,"-")</f>
        <v>4.8576214405360134E-2</v>
      </c>
      <c r="Z98" s="204">
        <v>378</v>
      </c>
      <c r="AA98" s="205">
        <v>10</v>
      </c>
      <c r="AB98" s="207">
        <f>IFERROR(AA98/Z98,"-")</f>
        <v>2.6455026455026454E-2</v>
      </c>
      <c r="AC98" s="206">
        <v>62</v>
      </c>
      <c r="AD98" s="207">
        <f>IFERROR(AC98/Z98,"-")</f>
        <v>0.16402116402116401</v>
      </c>
      <c r="AE98" s="206">
        <v>16</v>
      </c>
      <c r="AF98" s="207">
        <f>IFERROR(AE98/Z98,"-")</f>
        <v>4.2328042328042326E-2</v>
      </c>
      <c r="AG98" s="204">
        <v>202</v>
      </c>
      <c r="AH98" s="205">
        <v>2</v>
      </c>
      <c r="AI98" s="207">
        <f>IFERROR(AH98/AG98,"-")</f>
        <v>9.9009900990099011E-3</v>
      </c>
      <c r="AJ98" s="206">
        <v>27</v>
      </c>
      <c r="AK98" s="207">
        <f>IFERROR(AJ98/AG98,"-")</f>
        <v>0.13366336633663367</v>
      </c>
      <c r="AL98" s="206">
        <v>5</v>
      </c>
      <c r="AM98" s="207">
        <f>IFERROR(AL98/AG98,"-")</f>
        <v>2.4752475247524754E-2</v>
      </c>
      <c r="AN98" s="204">
        <v>77</v>
      </c>
      <c r="AO98" s="205">
        <v>0</v>
      </c>
      <c r="AP98" s="207">
        <f>IFERROR(AO98/AN98,"-")</f>
        <v>0</v>
      </c>
      <c r="AQ98" s="206">
        <v>9</v>
      </c>
      <c r="AR98" s="207">
        <f>IFERROR(AQ98/AN98,"-")</f>
        <v>0.11688311688311688</v>
      </c>
      <c r="AS98" s="206">
        <v>4</v>
      </c>
      <c r="AT98" s="207">
        <f>IFERROR(AS98/AN98,"-")</f>
        <v>5.1948051948051951E-2</v>
      </c>
      <c r="AU98" s="204">
        <v>40</v>
      </c>
      <c r="AV98" s="205">
        <v>1</v>
      </c>
      <c r="AW98" s="207">
        <f>IFERROR(AV98/AU98,"-")</f>
        <v>2.5000000000000001E-2</v>
      </c>
      <c r="AX98" s="206">
        <v>2</v>
      </c>
      <c r="AY98" s="207">
        <f>IFERROR(AX98/AU98,"-")</f>
        <v>0.05</v>
      </c>
      <c r="AZ98" s="206">
        <v>1</v>
      </c>
      <c r="BA98" s="207">
        <f>IFERROR(AZ98/AU98,"-")</f>
        <v>2.5000000000000001E-2</v>
      </c>
      <c r="BB98" s="204">
        <f t="shared" si="159"/>
        <v>1296</v>
      </c>
      <c r="BC98" s="208">
        <f t="shared" si="160"/>
        <v>31</v>
      </c>
      <c r="BD98" s="207">
        <f>IFERROR(BC98/BB98,"-")</f>
        <v>2.3919753086419752E-2</v>
      </c>
      <c r="BE98" s="208">
        <f t="shared" si="161"/>
        <v>196</v>
      </c>
      <c r="BF98" s="207">
        <f>IFERROR(BE98/BB98,"-")</f>
        <v>0.15123456790123457</v>
      </c>
      <c r="BG98" s="208">
        <f t="shared" si="162"/>
        <v>55</v>
      </c>
      <c r="BH98" s="207">
        <f>IFERROR(BG98/BB98,"-")</f>
        <v>4.2438271604938273E-2</v>
      </c>
      <c r="BJ98" s="283"/>
      <c r="BK98" s="296"/>
      <c r="BL98" s="4" t="s">
        <v>273</v>
      </c>
      <c r="BM98" s="28">
        <v>1331</v>
      </c>
      <c r="BN98" s="28">
        <v>28</v>
      </c>
      <c r="BO98" s="63">
        <v>2.1036814425244178E-2</v>
      </c>
      <c r="BP98" s="28">
        <v>216</v>
      </c>
      <c r="BQ98" s="63">
        <v>0.1622839969947408</v>
      </c>
      <c r="BR98" s="28">
        <v>56</v>
      </c>
      <c r="BS98" s="63">
        <v>4.2073628850488355E-2</v>
      </c>
      <c r="BU98" s="132"/>
      <c r="BV98" s="4" t="s">
        <v>270</v>
      </c>
      <c r="BW98" s="27">
        <f t="shared" si="158"/>
        <v>0.78240740740740744</v>
      </c>
      <c r="BX98" s="27">
        <f t="shared" si="195"/>
        <v>0.77460555972952672</v>
      </c>
      <c r="BY98" s="59"/>
      <c r="BZ98" s="106"/>
      <c r="CA98" s="59"/>
      <c r="CB98" s="59"/>
      <c r="CC98" s="59"/>
      <c r="CD98" s="59"/>
      <c r="CE98" s="59"/>
      <c r="CF98" s="59"/>
      <c r="CG98" s="59"/>
      <c r="CH98" s="59"/>
      <c r="CI98" s="59"/>
      <c r="CQ98" s="59"/>
      <c r="CR98" s="59"/>
      <c r="CS98" s="59"/>
      <c r="CT98" s="59"/>
      <c r="CU98" s="59"/>
      <c r="CV98" s="59"/>
      <c r="CY98" s="59"/>
      <c r="CZ98" s="59"/>
      <c r="DA98" s="59"/>
      <c r="DB98" s="59"/>
      <c r="DC98" s="59"/>
      <c r="DD98" s="59"/>
      <c r="DE98" s="59"/>
      <c r="DF98" s="59"/>
      <c r="DG98" s="59"/>
      <c r="DH98" s="59"/>
      <c r="DI98" s="59"/>
      <c r="DJ98" s="59"/>
      <c r="DK98" s="59"/>
      <c r="DL98" s="59"/>
      <c r="DM98" s="59"/>
      <c r="DN98" s="59"/>
      <c r="DP98" s="106"/>
      <c r="DQ98" s="59"/>
      <c r="DR98" s="59"/>
      <c r="DS98" s="59"/>
      <c r="DT98" s="59"/>
      <c r="DU98" s="59"/>
      <c r="DV98" s="59"/>
      <c r="DW98" s="59"/>
      <c r="DX98" s="59"/>
      <c r="DY98" s="59"/>
      <c r="DZ98" s="59"/>
      <c r="EA98" s="59"/>
      <c r="EB98" s="59"/>
      <c r="EC98" s="59"/>
      <c r="ED98" s="59"/>
      <c r="EE98" s="59"/>
      <c r="EF98" s="59"/>
      <c r="EG98" s="59"/>
      <c r="EH98" s="59"/>
      <c r="EI98" s="59"/>
      <c r="EJ98" s="59"/>
      <c r="EK98" s="59"/>
      <c r="EL98" s="59"/>
      <c r="EM98" s="59"/>
      <c r="EN98" s="59"/>
      <c r="EO98" s="59"/>
      <c r="EP98" s="59"/>
      <c r="EQ98" s="59"/>
      <c r="ER98" s="59"/>
      <c r="ES98" s="59"/>
      <c r="ET98" s="59"/>
      <c r="EU98" s="59"/>
      <c r="EV98" s="59"/>
      <c r="EW98" s="59"/>
      <c r="EX98" s="59"/>
      <c r="EY98" s="59"/>
      <c r="EZ98" s="59"/>
      <c r="FA98" s="59"/>
      <c r="FB98" s="59"/>
      <c r="FC98" s="59"/>
      <c r="FD98" s="59"/>
      <c r="FE98" s="59"/>
      <c r="FF98" s="59"/>
      <c r="FG98" s="59"/>
      <c r="FH98" s="59"/>
      <c r="FI98" s="59"/>
      <c r="FJ98" s="59"/>
      <c r="FK98" s="59"/>
      <c r="FL98" s="59"/>
      <c r="FM98" s="59"/>
      <c r="FN98" s="59"/>
      <c r="FO98" s="59"/>
      <c r="FP98" s="59"/>
      <c r="FQ98" s="59"/>
      <c r="FR98" s="59"/>
      <c r="FS98" s="59"/>
      <c r="FT98" s="59"/>
      <c r="FU98" s="59"/>
      <c r="FV98" s="59"/>
      <c r="FW98" s="59"/>
      <c r="FX98" s="59"/>
      <c r="FY98" s="59"/>
      <c r="FZ98" s="59"/>
      <c r="GA98" s="59"/>
      <c r="GB98" s="59"/>
      <c r="GC98" s="59"/>
      <c r="GD98" s="59"/>
      <c r="GE98" s="59"/>
      <c r="GF98" s="59"/>
      <c r="GG98" s="59"/>
      <c r="GH98" s="59"/>
      <c r="GI98" s="59"/>
      <c r="GJ98" s="59"/>
      <c r="GK98" s="59"/>
      <c r="GL98" s="59"/>
      <c r="GM98" s="59"/>
      <c r="GN98" s="59"/>
      <c r="GO98" s="59"/>
      <c r="GP98" s="59"/>
      <c r="GQ98" s="59"/>
      <c r="GR98" s="59"/>
      <c r="GS98" s="59"/>
      <c r="GT98" s="59"/>
      <c r="GU98" s="59"/>
      <c r="GV98" s="59"/>
      <c r="GW98" s="59"/>
      <c r="GX98" s="59"/>
      <c r="GY98" s="59"/>
      <c r="GZ98" s="59"/>
      <c r="HA98" s="59"/>
      <c r="HB98" s="59"/>
      <c r="HC98" s="59"/>
    </row>
    <row r="99" spans="2:211" ht="14.25" customHeight="1">
      <c r="B99" s="283"/>
      <c r="C99" s="296"/>
      <c r="D99" s="124" t="s">
        <v>156</v>
      </c>
      <c r="E99" s="209">
        <v>2</v>
      </c>
      <c r="F99" s="210">
        <v>0</v>
      </c>
      <c r="G99" s="199">
        <f t="shared" si="129"/>
        <v>0</v>
      </c>
      <c r="H99" s="211">
        <v>0</v>
      </c>
      <c r="I99" s="199">
        <f t="shared" si="130"/>
        <v>0</v>
      </c>
      <c r="J99" s="211">
        <v>0</v>
      </c>
      <c r="K99" s="199">
        <f t="shared" si="131"/>
        <v>0</v>
      </c>
      <c r="L99" s="209">
        <v>0</v>
      </c>
      <c r="M99" s="210">
        <v>0</v>
      </c>
      <c r="N99" s="199" t="str">
        <f t="shared" si="132"/>
        <v>-</v>
      </c>
      <c r="O99" s="211">
        <v>0</v>
      </c>
      <c r="P99" s="199" t="str">
        <f t="shared" si="133"/>
        <v>-</v>
      </c>
      <c r="Q99" s="211">
        <v>0</v>
      </c>
      <c r="R99" s="199" t="str">
        <f t="shared" si="134"/>
        <v>-</v>
      </c>
      <c r="S99" s="209">
        <v>297</v>
      </c>
      <c r="T99" s="210">
        <v>7</v>
      </c>
      <c r="U99" s="199">
        <f t="shared" si="135"/>
        <v>2.3569023569023569E-2</v>
      </c>
      <c r="V99" s="211">
        <v>45</v>
      </c>
      <c r="W99" s="199">
        <f t="shared" si="136"/>
        <v>0.15151515151515152</v>
      </c>
      <c r="X99" s="211">
        <v>16</v>
      </c>
      <c r="Y99" s="199">
        <f t="shared" si="137"/>
        <v>5.387205387205387E-2</v>
      </c>
      <c r="Z99" s="209">
        <v>163</v>
      </c>
      <c r="AA99" s="210">
        <v>5</v>
      </c>
      <c r="AB99" s="199">
        <f t="shared" si="138"/>
        <v>3.0674846625766871E-2</v>
      </c>
      <c r="AC99" s="211">
        <v>22</v>
      </c>
      <c r="AD99" s="199">
        <f t="shared" si="139"/>
        <v>0.13496932515337423</v>
      </c>
      <c r="AE99" s="211">
        <v>10</v>
      </c>
      <c r="AF99" s="199">
        <f t="shared" si="140"/>
        <v>6.1349693251533742E-2</v>
      </c>
      <c r="AG99" s="209">
        <v>84</v>
      </c>
      <c r="AH99" s="210">
        <v>0</v>
      </c>
      <c r="AI99" s="199">
        <f t="shared" si="141"/>
        <v>0</v>
      </c>
      <c r="AJ99" s="211">
        <v>12</v>
      </c>
      <c r="AK99" s="199">
        <f t="shared" si="142"/>
        <v>0.14285714285714285</v>
      </c>
      <c r="AL99" s="211">
        <v>1</v>
      </c>
      <c r="AM99" s="199">
        <f t="shared" si="143"/>
        <v>1.1904761904761904E-2</v>
      </c>
      <c r="AN99" s="209">
        <v>39</v>
      </c>
      <c r="AO99" s="210">
        <v>1</v>
      </c>
      <c r="AP99" s="199">
        <f t="shared" si="144"/>
        <v>2.564102564102564E-2</v>
      </c>
      <c r="AQ99" s="211">
        <v>4</v>
      </c>
      <c r="AR99" s="199">
        <f t="shared" si="145"/>
        <v>0.10256410256410256</v>
      </c>
      <c r="AS99" s="211">
        <v>0</v>
      </c>
      <c r="AT99" s="199">
        <f t="shared" si="146"/>
        <v>0</v>
      </c>
      <c r="AU99" s="209">
        <v>6</v>
      </c>
      <c r="AV99" s="210">
        <v>0</v>
      </c>
      <c r="AW99" s="199">
        <f t="shared" si="147"/>
        <v>0</v>
      </c>
      <c r="AX99" s="211">
        <v>0</v>
      </c>
      <c r="AY99" s="199">
        <f t="shared" si="148"/>
        <v>0</v>
      </c>
      <c r="AZ99" s="211">
        <v>0</v>
      </c>
      <c r="BA99" s="199">
        <f t="shared" si="149"/>
        <v>0</v>
      </c>
      <c r="BB99" s="209">
        <f t="shared" si="159"/>
        <v>591</v>
      </c>
      <c r="BC99" s="212">
        <f t="shared" si="160"/>
        <v>13</v>
      </c>
      <c r="BD99" s="199">
        <f t="shared" si="150"/>
        <v>2.1996615905245348E-2</v>
      </c>
      <c r="BE99" s="212">
        <f t="shared" si="161"/>
        <v>83</v>
      </c>
      <c r="BF99" s="199">
        <f t="shared" si="151"/>
        <v>0.14043993231810489</v>
      </c>
      <c r="BG99" s="212">
        <f t="shared" si="162"/>
        <v>27</v>
      </c>
      <c r="BH99" s="199">
        <f t="shared" si="152"/>
        <v>4.5685279187817257E-2</v>
      </c>
      <c r="BJ99" s="283"/>
      <c r="BK99" s="296"/>
      <c r="BL99" s="4" t="s">
        <v>156</v>
      </c>
      <c r="BM99" s="28">
        <v>521</v>
      </c>
      <c r="BN99" s="28">
        <v>9</v>
      </c>
      <c r="BO99" s="63">
        <v>1.7274472168905951E-2</v>
      </c>
      <c r="BP99" s="28">
        <v>69</v>
      </c>
      <c r="BQ99" s="63">
        <v>0.1324376199616123</v>
      </c>
      <c r="BR99" s="28">
        <v>24</v>
      </c>
      <c r="BS99" s="63">
        <v>4.6065259117082535E-2</v>
      </c>
      <c r="BU99" s="132"/>
      <c r="BV99" s="4" t="s">
        <v>156</v>
      </c>
      <c r="BW99" s="27">
        <f t="shared" si="158"/>
        <v>0.79187817258883253</v>
      </c>
      <c r="BX99" s="27">
        <f t="shared" si="195"/>
        <v>0.80422264875239924</v>
      </c>
      <c r="BY99" s="59"/>
      <c r="BZ99" s="106"/>
      <c r="CA99" s="59"/>
      <c r="CB99" s="59"/>
      <c r="CC99" s="59"/>
      <c r="CD99" s="59"/>
      <c r="CE99" s="59"/>
      <c r="CF99" s="59"/>
      <c r="CG99" s="59"/>
      <c r="CH99" s="59"/>
      <c r="CI99" s="59"/>
      <c r="CQ99" s="59"/>
      <c r="CR99" s="59"/>
      <c r="CS99" s="59"/>
      <c r="CT99" s="59"/>
      <c r="CU99" s="59"/>
      <c r="CV99" s="59"/>
      <c r="CY99" s="59"/>
      <c r="CZ99" s="59"/>
      <c r="DA99" s="59"/>
      <c r="DB99" s="59"/>
      <c r="DC99" s="59"/>
      <c r="DD99" s="59"/>
      <c r="DE99" s="59"/>
      <c r="DF99" s="59"/>
      <c r="DG99" s="59"/>
      <c r="DH99" s="59"/>
      <c r="DI99" s="59"/>
      <c r="DJ99" s="59"/>
      <c r="DK99" s="59"/>
      <c r="DL99" s="59"/>
      <c r="DM99" s="59"/>
      <c r="DN99" s="59"/>
      <c r="DP99" s="106"/>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59"/>
      <c r="ET99" s="59"/>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59"/>
      <c r="GD99" s="59"/>
      <c r="GE99" s="59"/>
      <c r="GF99" s="59"/>
      <c r="GG99" s="59"/>
      <c r="GH99" s="59"/>
      <c r="GI99" s="59"/>
      <c r="GJ99" s="59"/>
      <c r="GK99" s="59"/>
      <c r="GL99" s="59"/>
      <c r="GM99" s="59"/>
      <c r="GN99" s="59"/>
      <c r="GO99" s="59"/>
      <c r="GP99" s="59"/>
      <c r="GQ99" s="59"/>
      <c r="GR99" s="59"/>
      <c r="GS99" s="59"/>
      <c r="GT99" s="59"/>
      <c r="GU99" s="59"/>
      <c r="GV99" s="59"/>
      <c r="GW99" s="59"/>
      <c r="GX99" s="59"/>
      <c r="GY99" s="59"/>
      <c r="GZ99" s="59"/>
      <c r="HA99" s="59"/>
      <c r="HB99" s="59"/>
      <c r="HC99" s="59"/>
    </row>
    <row r="100" spans="2:211" ht="14.25" customHeight="1">
      <c r="B100" s="283"/>
      <c r="C100" s="296"/>
      <c r="D100" s="103" t="s">
        <v>200</v>
      </c>
      <c r="E100" s="213">
        <v>0</v>
      </c>
      <c r="F100" s="214">
        <v>0</v>
      </c>
      <c r="G100" s="215" t="str">
        <f>IFERROR(F100/E100,"-")</f>
        <v>-</v>
      </c>
      <c r="H100" s="216">
        <v>0</v>
      </c>
      <c r="I100" s="215" t="str">
        <f>IFERROR(H100/E100,"-")</f>
        <v>-</v>
      </c>
      <c r="J100" s="216">
        <v>0</v>
      </c>
      <c r="K100" s="215" t="str">
        <f>IFERROR(J100/E100,"-")</f>
        <v>-</v>
      </c>
      <c r="L100" s="213">
        <v>5</v>
      </c>
      <c r="M100" s="214">
        <v>0</v>
      </c>
      <c r="N100" s="215">
        <f>IFERROR(M100/L100,"-")</f>
        <v>0</v>
      </c>
      <c r="O100" s="216">
        <v>0</v>
      </c>
      <c r="P100" s="215">
        <f>IFERROR(O100/L100,"-")</f>
        <v>0</v>
      </c>
      <c r="Q100" s="216">
        <v>0</v>
      </c>
      <c r="R100" s="215">
        <f>IFERROR(Q100/L100,"-")</f>
        <v>0</v>
      </c>
      <c r="S100" s="213">
        <v>81</v>
      </c>
      <c r="T100" s="214">
        <v>0</v>
      </c>
      <c r="U100" s="215">
        <f>IFERROR(T100/S100,"-")</f>
        <v>0</v>
      </c>
      <c r="V100" s="216">
        <v>4</v>
      </c>
      <c r="W100" s="215">
        <f>IFERROR(V100/S100,"-")</f>
        <v>4.9382716049382713E-2</v>
      </c>
      <c r="X100" s="216">
        <v>0</v>
      </c>
      <c r="Y100" s="215">
        <f>IFERROR(X100/S100,"-")</f>
        <v>0</v>
      </c>
      <c r="Z100" s="213">
        <v>103</v>
      </c>
      <c r="AA100" s="214">
        <v>1</v>
      </c>
      <c r="AB100" s="215">
        <f>IFERROR(AA100/Z100,"-")</f>
        <v>9.7087378640776691E-3</v>
      </c>
      <c r="AC100" s="216">
        <v>0</v>
      </c>
      <c r="AD100" s="215">
        <f>IFERROR(AC100/Z100,"-")</f>
        <v>0</v>
      </c>
      <c r="AE100" s="216">
        <v>2</v>
      </c>
      <c r="AF100" s="215">
        <f>IFERROR(AE100/Z100,"-")</f>
        <v>1.9417475728155338E-2</v>
      </c>
      <c r="AG100" s="213">
        <v>98</v>
      </c>
      <c r="AH100" s="214">
        <v>0</v>
      </c>
      <c r="AI100" s="215">
        <f>IFERROR(AH100/AG100,"-")</f>
        <v>0</v>
      </c>
      <c r="AJ100" s="216">
        <v>1</v>
      </c>
      <c r="AK100" s="215">
        <f>IFERROR(AJ100/AG100,"-")</f>
        <v>1.020408163265306E-2</v>
      </c>
      <c r="AL100" s="216">
        <v>1</v>
      </c>
      <c r="AM100" s="215">
        <f>IFERROR(AL100/AG100,"-")</f>
        <v>1.020408163265306E-2</v>
      </c>
      <c r="AN100" s="213">
        <v>111</v>
      </c>
      <c r="AO100" s="214">
        <v>1</v>
      </c>
      <c r="AP100" s="215">
        <f>IFERROR(AO100/AN100,"-")</f>
        <v>9.0090090090090089E-3</v>
      </c>
      <c r="AQ100" s="216">
        <v>0</v>
      </c>
      <c r="AR100" s="215">
        <f>IFERROR(AQ100/AN100,"-")</f>
        <v>0</v>
      </c>
      <c r="AS100" s="216">
        <v>0</v>
      </c>
      <c r="AT100" s="215">
        <f>IFERROR(AS100/AN100,"-")</f>
        <v>0</v>
      </c>
      <c r="AU100" s="213">
        <v>51</v>
      </c>
      <c r="AV100" s="214">
        <v>0</v>
      </c>
      <c r="AW100" s="215">
        <f>IFERROR(AV100/AU100,"-")</f>
        <v>0</v>
      </c>
      <c r="AX100" s="216">
        <v>0</v>
      </c>
      <c r="AY100" s="215">
        <f>IFERROR(AX100/AU100,"-")</f>
        <v>0</v>
      </c>
      <c r="AZ100" s="216">
        <v>0</v>
      </c>
      <c r="BA100" s="215">
        <f>IFERROR(AZ100/AU100,"-")</f>
        <v>0</v>
      </c>
      <c r="BB100" s="213">
        <f t="shared" si="159"/>
        <v>449</v>
      </c>
      <c r="BC100" s="217">
        <f t="shared" si="160"/>
        <v>2</v>
      </c>
      <c r="BD100" s="215">
        <f>IFERROR(BC100/BB100,"-")</f>
        <v>4.4543429844097994E-3</v>
      </c>
      <c r="BE100" s="217">
        <f t="shared" si="161"/>
        <v>5</v>
      </c>
      <c r="BF100" s="215">
        <f>IFERROR(BE100/BB100,"-")</f>
        <v>1.1135857461024499E-2</v>
      </c>
      <c r="BG100" s="217">
        <f t="shared" si="162"/>
        <v>3</v>
      </c>
      <c r="BH100" s="215">
        <f>IFERROR(BG100/BB100,"-")</f>
        <v>6.6815144766146995E-3</v>
      </c>
      <c r="BJ100" s="283"/>
      <c r="BK100" s="296"/>
      <c r="BL100" s="4" t="s">
        <v>199</v>
      </c>
      <c r="BM100" s="28">
        <v>914</v>
      </c>
      <c r="BN100" s="28">
        <v>2</v>
      </c>
      <c r="BO100" s="63">
        <v>2.1881838074398249E-3</v>
      </c>
      <c r="BP100" s="28">
        <v>10</v>
      </c>
      <c r="BQ100" s="63">
        <v>1.0940919037199124E-2</v>
      </c>
      <c r="BR100" s="28">
        <v>2</v>
      </c>
      <c r="BS100" s="63">
        <v>2.1881838074398249E-3</v>
      </c>
      <c r="BU100" s="132"/>
      <c r="BV100" s="4" t="s">
        <v>199</v>
      </c>
      <c r="BW100" s="27">
        <f t="shared" si="158"/>
        <v>0.97772828507795095</v>
      </c>
      <c r="BX100" s="27">
        <f t="shared" si="195"/>
        <v>0.98468271334792123</v>
      </c>
      <c r="BY100" s="59"/>
      <c r="BZ100" s="106"/>
      <c r="CA100" s="59"/>
      <c r="CB100" s="59"/>
      <c r="CC100" s="59"/>
      <c r="CD100" s="59"/>
      <c r="CE100" s="59"/>
      <c r="CF100" s="59"/>
      <c r="CG100" s="59"/>
      <c r="CH100" s="59"/>
      <c r="CI100" s="59"/>
      <c r="CQ100" s="59"/>
      <c r="CR100" s="59"/>
      <c r="CS100" s="59"/>
      <c r="CT100" s="59"/>
      <c r="CU100" s="59"/>
      <c r="CV100" s="59"/>
      <c r="CY100" s="59"/>
      <c r="CZ100" s="59"/>
      <c r="DA100" s="59"/>
      <c r="DB100" s="59"/>
      <c r="DC100" s="59"/>
      <c r="DD100" s="59"/>
      <c r="DE100" s="59"/>
      <c r="DF100" s="59"/>
      <c r="DG100" s="59"/>
      <c r="DH100" s="59"/>
      <c r="DI100" s="59"/>
      <c r="DJ100" s="59"/>
      <c r="DK100" s="59"/>
      <c r="DL100" s="59"/>
      <c r="DM100" s="59"/>
      <c r="DN100" s="59"/>
      <c r="DP100" s="106"/>
      <c r="DQ100" s="59"/>
      <c r="DR100" s="59"/>
      <c r="DS100" s="59"/>
      <c r="DT100" s="59"/>
      <c r="DU100" s="59"/>
      <c r="DV100" s="59"/>
      <c r="DW100" s="59"/>
      <c r="DX100" s="59"/>
      <c r="DY100" s="59"/>
      <c r="DZ100" s="59"/>
      <c r="EA100" s="59"/>
      <c r="EB100" s="59"/>
      <c r="EC100" s="59"/>
      <c r="ED100" s="59"/>
      <c r="EE100" s="59"/>
      <c r="EF100" s="59"/>
      <c r="EG100" s="59"/>
      <c r="EH100" s="59"/>
      <c r="EI100" s="59"/>
      <c r="EJ100" s="59"/>
      <c r="EK100" s="59"/>
      <c r="EL100" s="59"/>
      <c r="EM100" s="59"/>
      <c r="EN100" s="59"/>
      <c r="EO100" s="59"/>
      <c r="EP100" s="59"/>
      <c r="EQ100" s="59"/>
      <c r="ER100" s="59"/>
      <c r="ES100" s="59"/>
      <c r="ET100" s="59"/>
      <c r="EU100" s="59"/>
      <c r="EV100" s="59"/>
      <c r="EW100" s="59"/>
      <c r="EX100" s="59"/>
      <c r="EY100" s="59"/>
      <c r="EZ100" s="59"/>
      <c r="FA100" s="59"/>
      <c r="FB100" s="59"/>
      <c r="FC100" s="59"/>
      <c r="FD100" s="59"/>
      <c r="FE100" s="59"/>
      <c r="FF100" s="59"/>
      <c r="FG100" s="59"/>
      <c r="FH100" s="59"/>
      <c r="FI100" s="59"/>
      <c r="FJ100" s="59"/>
      <c r="FK100" s="59"/>
      <c r="FL100" s="59"/>
      <c r="FM100" s="59"/>
      <c r="FN100" s="59"/>
      <c r="FO100" s="59"/>
      <c r="FP100" s="59"/>
      <c r="FQ100" s="59"/>
      <c r="FR100" s="59"/>
      <c r="FS100" s="59"/>
      <c r="FT100" s="59"/>
      <c r="FU100" s="59"/>
      <c r="FV100" s="59"/>
      <c r="FW100" s="59"/>
      <c r="FX100" s="59"/>
      <c r="FY100" s="59"/>
      <c r="FZ100" s="59"/>
      <c r="GA100" s="59"/>
      <c r="GB100" s="59"/>
      <c r="GC100" s="59"/>
      <c r="GD100" s="59"/>
      <c r="GE100" s="59"/>
      <c r="GF100" s="59"/>
      <c r="GG100" s="59"/>
      <c r="GH100" s="59"/>
      <c r="GI100" s="59"/>
      <c r="GJ100" s="59"/>
      <c r="GK100" s="59"/>
      <c r="GL100" s="59"/>
      <c r="GM100" s="59"/>
      <c r="GN100" s="59"/>
      <c r="GO100" s="59"/>
      <c r="GP100" s="59"/>
      <c r="GQ100" s="59"/>
      <c r="GR100" s="59"/>
      <c r="GS100" s="59"/>
      <c r="GT100" s="59"/>
      <c r="GU100" s="59"/>
      <c r="GV100" s="59"/>
      <c r="GW100" s="59"/>
      <c r="GX100" s="59"/>
      <c r="GY100" s="59"/>
      <c r="GZ100" s="59"/>
      <c r="HA100" s="59"/>
      <c r="HB100" s="59"/>
      <c r="HC100" s="59"/>
    </row>
    <row r="101" spans="2:211" ht="14.25" customHeight="1">
      <c r="B101" s="284"/>
      <c r="C101" s="297"/>
      <c r="D101" s="104" t="s">
        <v>67</v>
      </c>
      <c r="E101" s="218">
        <v>23</v>
      </c>
      <c r="F101" s="219">
        <v>0</v>
      </c>
      <c r="G101" s="180">
        <f t="shared" si="129"/>
        <v>0</v>
      </c>
      <c r="H101" s="220">
        <v>4</v>
      </c>
      <c r="I101" s="180">
        <f t="shared" si="130"/>
        <v>0.17391304347826086</v>
      </c>
      <c r="J101" s="220">
        <v>0</v>
      </c>
      <c r="K101" s="180">
        <f t="shared" si="131"/>
        <v>0</v>
      </c>
      <c r="L101" s="218">
        <v>89</v>
      </c>
      <c r="M101" s="219">
        <v>3</v>
      </c>
      <c r="N101" s="180">
        <f t="shared" si="132"/>
        <v>3.3707865168539325E-2</v>
      </c>
      <c r="O101" s="220">
        <v>6</v>
      </c>
      <c r="P101" s="180">
        <f t="shared" si="133"/>
        <v>6.741573033707865E-2</v>
      </c>
      <c r="Q101" s="220">
        <v>2</v>
      </c>
      <c r="R101" s="180">
        <f t="shared" si="134"/>
        <v>2.247191011235955E-2</v>
      </c>
      <c r="S101" s="218">
        <v>4855</v>
      </c>
      <c r="T101" s="219">
        <v>124</v>
      </c>
      <c r="U101" s="180">
        <f t="shared" si="135"/>
        <v>2.5540679711637489E-2</v>
      </c>
      <c r="V101" s="220">
        <v>758</v>
      </c>
      <c r="W101" s="180">
        <f t="shared" si="136"/>
        <v>0.15612770339855819</v>
      </c>
      <c r="X101" s="220">
        <v>200</v>
      </c>
      <c r="Y101" s="180">
        <f t="shared" si="137"/>
        <v>4.1194644696189497E-2</v>
      </c>
      <c r="Z101" s="218">
        <v>3636</v>
      </c>
      <c r="AA101" s="219">
        <v>66</v>
      </c>
      <c r="AB101" s="180">
        <f t="shared" si="138"/>
        <v>1.8151815181518153E-2</v>
      </c>
      <c r="AC101" s="220">
        <v>550</v>
      </c>
      <c r="AD101" s="180">
        <f t="shared" si="139"/>
        <v>0.15126512651265125</v>
      </c>
      <c r="AE101" s="220">
        <v>151</v>
      </c>
      <c r="AF101" s="180">
        <f t="shared" si="140"/>
        <v>4.152915291529153E-2</v>
      </c>
      <c r="AG101" s="218">
        <v>2362</v>
      </c>
      <c r="AH101" s="219">
        <v>24</v>
      </c>
      <c r="AI101" s="180">
        <f t="shared" si="141"/>
        <v>1.0160880609652836E-2</v>
      </c>
      <c r="AJ101" s="220">
        <v>303</v>
      </c>
      <c r="AK101" s="180">
        <f t="shared" si="142"/>
        <v>0.12828111769686706</v>
      </c>
      <c r="AL101" s="220">
        <v>96</v>
      </c>
      <c r="AM101" s="180">
        <f t="shared" si="143"/>
        <v>4.0643522438611343E-2</v>
      </c>
      <c r="AN101" s="218">
        <v>1188</v>
      </c>
      <c r="AO101" s="219">
        <v>9</v>
      </c>
      <c r="AP101" s="180">
        <f t="shared" si="144"/>
        <v>7.575757575757576E-3</v>
      </c>
      <c r="AQ101" s="220">
        <v>95</v>
      </c>
      <c r="AR101" s="180">
        <f t="shared" si="145"/>
        <v>7.9966329966329963E-2</v>
      </c>
      <c r="AS101" s="220">
        <v>33</v>
      </c>
      <c r="AT101" s="180">
        <f t="shared" si="146"/>
        <v>2.7777777777777776E-2</v>
      </c>
      <c r="AU101" s="218">
        <v>412</v>
      </c>
      <c r="AV101" s="219">
        <v>2</v>
      </c>
      <c r="AW101" s="180">
        <f t="shared" si="147"/>
        <v>4.8543689320388345E-3</v>
      </c>
      <c r="AX101" s="220">
        <v>23</v>
      </c>
      <c r="AY101" s="180">
        <f t="shared" si="148"/>
        <v>5.5825242718446605E-2</v>
      </c>
      <c r="AZ101" s="220">
        <v>6</v>
      </c>
      <c r="BA101" s="180">
        <f t="shared" si="149"/>
        <v>1.4563106796116505E-2</v>
      </c>
      <c r="BB101" s="218">
        <f t="shared" si="159"/>
        <v>12565</v>
      </c>
      <c r="BC101" s="182">
        <f t="shared" si="160"/>
        <v>228</v>
      </c>
      <c r="BD101" s="180">
        <f t="shared" si="150"/>
        <v>1.8145642658177478E-2</v>
      </c>
      <c r="BE101" s="182">
        <f t="shared" si="161"/>
        <v>1739</v>
      </c>
      <c r="BF101" s="180">
        <f t="shared" si="151"/>
        <v>0.13840031834460803</v>
      </c>
      <c r="BG101" s="182">
        <f t="shared" si="162"/>
        <v>488</v>
      </c>
      <c r="BH101" s="180">
        <f t="shared" si="152"/>
        <v>3.8838042180660566E-2</v>
      </c>
      <c r="BJ101" s="284"/>
      <c r="BK101" s="297"/>
      <c r="BL101" s="85" t="s">
        <v>67</v>
      </c>
      <c r="BM101" s="28">
        <v>13201</v>
      </c>
      <c r="BN101" s="28">
        <v>252</v>
      </c>
      <c r="BO101" s="63">
        <v>1.9089462919475796E-2</v>
      </c>
      <c r="BP101" s="28">
        <v>1763</v>
      </c>
      <c r="BQ101" s="63">
        <v>0.13355048859934854</v>
      </c>
      <c r="BR101" s="28">
        <v>491</v>
      </c>
      <c r="BS101" s="63">
        <v>3.7194151958184984E-2</v>
      </c>
      <c r="BU101" s="133"/>
      <c r="BV101" s="85" t="s">
        <v>67</v>
      </c>
      <c r="BW101" s="27">
        <f t="shared" si="158"/>
        <v>0.80461599681655394</v>
      </c>
      <c r="BX101" s="27">
        <f t="shared" si="195"/>
        <v>0.81016589652299065</v>
      </c>
      <c r="BY101" s="59"/>
      <c r="BZ101" s="106"/>
      <c r="CA101" s="59"/>
      <c r="CB101" s="59"/>
      <c r="CC101" s="59"/>
      <c r="CD101" s="59"/>
      <c r="CE101" s="59"/>
      <c r="CF101" s="59"/>
      <c r="CG101" s="59"/>
      <c r="CH101" s="59"/>
      <c r="CI101" s="59"/>
      <c r="CQ101" s="59"/>
      <c r="CR101" s="59"/>
      <c r="CS101" s="59"/>
      <c r="CT101" s="59"/>
      <c r="CU101" s="59"/>
      <c r="CV101" s="59"/>
      <c r="CY101" s="59"/>
      <c r="CZ101" s="59"/>
      <c r="DA101" s="59"/>
      <c r="DB101" s="59"/>
      <c r="DC101" s="59"/>
      <c r="DD101" s="59"/>
      <c r="DE101" s="59"/>
      <c r="DF101" s="59"/>
      <c r="DG101" s="59"/>
      <c r="DH101" s="59"/>
      <c r="DI101" s="59"/>
      <c r="DJ101" s="59"/>
      <c r="DK101" s="59"/>
      <c r="DL101" s="59"/>
      <c r="DM101" s="59"/>
      <c r="DN101" s="59"/>
      <c r="DP101" s="106"/>
      <c r="DQ101" s="59"/>
      <c r="DR101" s="59"/>
      <c r="DS101" s="59"/>
      <c r="DT101" s="59"/>
      <c r="DU101" s="59"/>
      <c r="DV101" s="59"/>
      <c r="DW101" s="59"/>
      <c r="DX101" s="59"/>
      <c r="DY101" s="59"/>
      <c r="DZ101" s="59"/>
      <c r="EA101" s="59"/>
      <c r="EB101" s="59"/>
      <c r="EC101" s="59"/>
      <c r="ED101" s="59"/>
      <c r="EE101" s="59"/>
      <c r="EF101" s="59"/>
      <c r="EG101" s="59"/>
      <c r="EH101" s="59"/>
      <c r="EI101" s="59"/>
      <c r="EJ101" s="59"/>
      <c r="EK101" s="59"/>
      <c r="EL101" s="59"/>
      <c r="EM101" s="59"/>
      <c r="EN101" s="59"/>
      <c r="EO101" s="59"/>
      <c r="EP101" s="59"/>
      <c r="EQ101" s="59"/>
      <c r="ER101" s="59"/>
      <c r="ES101" s="59"/>
      <c r="ET101" s="59"/>
      <c r="EU101" s="59"/>
      <c r="EV101" s="59"/>
      <c r="EW101" s="59"/>
      <c r="EX101" s="59"/>
      <c r="EY101" s="59"/>
      <c r="EZ101" s="59"/>
      <c r="FA101" s="59"/>
      <c r="FB101" s="59"/>
      <c r="FC101" s="59"/>
      <c r="FD101" s="59"/>
      <c r="FE101" s="59"/>
      <c r="FF101" s="59"/>
      <c r="FG101" s="59"/>
      <c r="FH101" s="59"/>
      <c r="FI101" s="59"/>
      <c r="FJ101" s="59"/>
      <c r="FK101" s="59"/>
      <c r="FL101" s="59"/>
      <c r="FM101" s="59"/>
      <c r="FN101" s="59"/>
      <c r="FO101" s="59"/>
      <c r="FP101" s="59"/>
      <c r="FQ101" s="59"/>
      <c r="FR101" s="59"/>
      <c r="FS101" s="59"/>
      <c r="FT101" s="59"/>
      <c r="FU101" s="59"/>
      <c r="FV101" s="59"/>
      <c r="FW101" s="59"/>
      <c r="FX101" s="59"/>
      <c r="FY101" s="59"/>
      <c r="FZ101" s="59"/>
      <c r="GA101" s="59"/>
      <c r="GB101" s="59"/>
      <c r="GC101" s="59"/>
      <c r="GD101" s="59"/>
      <c r="GE101" s="59"/>
      <c r="GF101" s="59"/>
      <c r="GG101" s="59"/>
      <c r="GH101" s="59"/>
      <c r="GI101" s="59"/>
      <c r="GJ101" s="59"/>
      <c r="GK101" s="59"/>
      <c r="GL101" s="59"/>
      <c r="GM101" s="59"/>
      <c r="GN101" s="59"/>
      <c r="GO101" s="59"/>
      <c r="GP101" s="59"/>
      <c r="GQ101" s="59"/>
      <c r="GR101" s="59"/>
      <c r="GS101" s="59"/>
      <c r="GT101" s="59"/>
      <c r="GU101" s="59"/>
      <c r="GV101" s="59"/>
      <c r="GW101" s="59"/>
      <c r="GX101" s="59"/>
      <c r="GY101" s="59"/>
      <c r="GZ101" s="59"/>
      <c r="HA101" s="59"/>
      <c r="HB101" s="59"/>
      <c r="HC101" s="59"/>
    </row>
    <row r="102" spans="2:211" ht="14.25" customHeight="1">
      <c r="B102" s="282">
        <v>20</v>
      </c>
      <c r="C102" s="295" t="s">
        <v>111</v>
      </c>
      <c r="D102" s="102" t="s">
        <v>138</v>
      </c>
      <c r="E102" s="201">
        <v>30</v>
      </c>
      <c r="F102" s="202">
        <v>1</v>
      </c>
      <c r="G102" s="174">
        <f t="shared" si="129"/>
        <v>3.3333333333333333E-2</v>
      </c>
      <c r="H102" s="203">
        <v>1</v>
      </c>
      <c r="I102" s="174">
        <f t="shared" si="130"/>
        <v>3.3333333333333333E-2</v>
      </c>
      <c r="J102" s="203">
        <v>1</v>
      </c>
      <c r="K102" s="174">
        <f t="shared" si="131"/>
        <v>3.3333333333333333E-2</v>
      </c>
      <c r="L102" s="201">
        <v>91</v>
      </c>
      <c r="M102" s="202">
        <v>1</v>
      </c>
      <c r="N102" s="174">
        <f t="shared" si="132"/>
        <v>1.098901098901099E-2</v>
      </c>
      <c r="O102" s="203">
        <v>7</v>
      </c>
      <c r="P102" s="174">
        <f t="shared" si="133"/>
        <v>7.6923076923076927E-2</v>
      </c>
      <c r="Q102" s="203">
        <v>7</v>
      </c>
      <c r="R102" s="174">
        <f t="shared" si="134"/>
        <v>7.6923076923076927E-2</v>
      </c>
      <c r="S102" s="201">
        <v>6250</v>
      </c>
      <c r="T102" s="202">
        <v>231</v>
      </c>
      <c r="U102" s="174">
        <f t="shared" si="135"/>
        <v>3.696E-2</v>
      </c>
      <c r="V102" s="203">
        <v>849</v>
      </c>
      <c r="W102" s="174">
        <f t="shared" si="136"/>
        <v>0.13583999999999999</v>
      </c>
      <c r="X102" s="203">
        <v>436</v>
      </c>
      <c r="Y102" s="174">
        <f t="shared" si="137"/>
        <v>6.9760000000000003E-2</v>
      </c>
      <c r="Z102" s="201">
        <v>4874</v>
      </c>
      <c r="AA102" s="202">
        <v>137</v>
      </c>
      <c r="AB102" s="174">
        <f t="shared" si="138"/>
        <v>2.8108329913828476E-2</v>
      </c>
      <c r="AC102" s="203">
        <v>547</v>
      </c>
      <c r="AD102" s="174">
        <f t="shared" si="139"/>
        <v>0.1122281493639721</v>
      </c>
      <c r="AE102" s="203">
        <v>433</v>
      </c>
      <c r="AF102" s="174">
        <f t="shared" si="140"/>
        <v>8.8838736151005335E-2</v>
      </c>
      <c r="AG102" s="201">
        <v>3049</v>
      </c>
      <c r="AH102" s="202">
        <v>62</v>
      </c>
      <c r="AI102" s="174">
        <f t="shared" si="141"/>
        <v>2.0334535913414234E-2</v>
      </c>
      <c r="AJ102" s="203">
        <v>257</v>
      </c>
      <c r="AK102" s="174">
        <f t="shared" si="142"/>
        <v>8.4289931124959E-2</v>
      </c>
      <c r="AL102" s="203">
        <v>224</v>
      </c>
      <c r="AM102" s="174">
        <f t="shared" si="143"/>
        <v>7.3466710396851431E-2</v>
      </c>
      <c r="AN102" s="201">
        <v>1487</v>
      </c>
      <c r="AO102" s="202">
        <v>23</v>
      </c>
      <c r="AP102" s="174">
        <f t="shared" si="144"/>
        <v>1.546738399462004E-2</v>
      </c>
      <c r="AQ102" s="203">
        <v>87</v>
      </c>
      <c r="AR102" s="174">
        <f t="shared" si="145"/>
        <v>5.8507061197041021E-2</v>
      </c>
      <c r="AS102" s="203">
        <v>88</v>
      </c>
      <c r="AT102" s="174">
        <f t="shared" si="146"/>
        <v>5.9179556153328851E-2</v>
      </c>
      <c r="AU102" s="201">
        <v>468</v>
      </c>
      <c r="AV102" s="202">
        <v>1</v>
      </c>
      <c r="AW102" s="174">
        <f t="shared" si="147"/>
        <v>2.136752136752137E-3</v>
      </c>
      <c r="AX102" s="203">
        <v>21</v>
      </c>
      <c r="AY102" s="174">
        <f t="shared" si="148"/>
        <v>4.4871794871794872E-2</v>
      </c>
      <c r="AZ102" s="203">
        <v>17</v>
      </c>
      <c r="BA102" s="174">
        <f t="shared" si="149"/>
        <v>3.6324786324786328E-2</v>
      </c>
      <c r="BB102" s="201">
        <f t="shared" si="159"/>
        <v>16249</v>
      </c>
      <c r="BC102" s="176">
        <f t="shared" si="160"/>
        <v>456</v>
      </c>
      <c r="BD102" s="174">
        <f t="shared" si="150"/>
        <v>2.8063265431718876E-2</v>
      </c>
      <c r="BE102" s="176">
        <f t="shared" si="161"/>
        <v>1769</v>
      </c>
      <c r="BF102" s="174">
        <f t="shared" si="151"/>
        <v>0.10886823804541818</v>
      </c>
      <c r="BG102" s="176">
        <f t="shared" si="162"/>
        <v>1206</v>
      </c>
      <c r="BH102" s="174">
        <f t="shared" si="152"/>
        <v>7.4219951997045966E-2</v>
      </c>
      <c r="BJ102" s="282">
        <v>20</v>
      </c>
      <c r="BK102" s="295" t="s">
        <v>111</v>
      </c>
      <c r="BL102" s="4" t="s">
        <v>138</v>
      </c>
      <c r="BM102" s="28">
        <v>16221</v>
      </c>
      <c r="BN102" s="28">
        <v>497</v>
      </c>
      <c r="BO102" s="63">
        <v>3.0639294741384625E-2</v>
      </c>
      <c r="BP102" s="28">
        <v>1726</v>
      </c>
      <c r="BQ102" s="63">
        <v>0.10640527710991925</v>
      </c>
      <c r="BR102" s="28">
        <v>1206</v>
      </c>
      <c r="BS102" s="63">
        <v>7.4348067320140557E-2</v>
      </c>
      <c r="BU102" s="131" t="s">
        <v>111</v>
      </c>
      <c r="BV102" s="4" t="s">
        <v>138</v>
      </c>
      <c r="BW102" s="27">
        <f t="shared" si="158"/>
        <v>0.78884854452581699</v>
      </c>
      <c r="BX102" s="27">
        <f t="shared" si="195"/>
        <v>0.78860736082855554</v>
      </c>
      <c r="BY102" s="59"/>
      <c r="BZ102" s="106"/>
      <c r="CA102" s="59"/>
      <c r="CB102" s="59"/>
      <c r="CC102" s="59"/>
      <c r="CD102" s="59"/>
      <c r="CE102" s="59"/>
      <c r="CF102" s="59"/>
      <c r="CG102" s="59"/>
      <c r="CH102" s="59"/>
      <c r="CI102" s="59"/>
      <c r="CQ102" s="59"/>
      <c r="CR102" s="59"/>
      <c r="CS102" s="59"/>
      <c r="CT102" s="59"/>
      <c r="CU102" s="59"/>
      <c r="CV102" s="59"/>
      <c r="CY102" s="59"/>
      <c r="CZ102" s="59"/>
      <c r="DA102" s="59"/>
      <c r="DB102" s="59"/>
      <c r="DC102" s="59"/>
      <c r="DD102" s="59"/>
      <c r="DE102" s="59"/>
      <c r="DF102" s="59"/>
      <c r="DG102" s="59"/>
      <c r="DH102" s="59"/>
      <c r="DI102" s="59"/>
      <c r="DJ102" s="59"/>
      <c r="DK102" s="59"/>
      <c r="DL102" s="59"/>
      <c r="DM102" s="59"/>
      <c r="DN102" s="59"/>
      <c r="DP102" s="106"/>
      <c r="DQ102" s="59"/>
      <c r="DR102" s="59"/>
      <c r="DS102" s="59"/>
      <c r="DT102" s="59"/>
      <c r="DU102" s="59"/>
      <c r="DV102" s="59"/>
      <c r="DW102" s="59"/>
      <c r="DX102" s="59"/>
      <c r="DY102" s="59"/>
      <c r="DZ102" s="59"/>
      <c r="EA102" s="59"/>
      <c r="EB102" s="59"/>
      <c r="EC102" s="59"/>
      <c r="ED102" s="59"/>
      <c r="EE102" s="59"/>
      <c r="EF102" s="59"/>
      <c r="EG102" s="59"/>
      <c r="EH102" s="59"/>
      <c r="EI102" s="59"/>
      <c r="EJ102" s="59"/>
      <c r="EK102" s="59"/>
      <c r="EL102" s="59"/>
      <c r="EM102" s="59"/>
      <c r="EN102" s="59"/>
      <c r="EO102" s="59"/>
      <c r="EP102" s="59"/>
      <c r="EQ102" s="59"/>
      <c r="ER102" s="59"/>
      <c r="ES102" s="59"/>
      <c r="ET102" s="59"/>
      <c r="EU102" s="59"/>
      <c r="EV102" s="59"/>
      <c r="EW102" s="59"/>
      <c r="EX102" s="59"/>
      <c r="EY102" s="59"/>
      <c r="EZ102" s="59"/>
      <c r="FA102" s="59"/>
      <c r="FB102" s="59"/>
      <c r="FC102" s="59"/>
      <c r="FD102" s="59"/>
      <c r="FE102" s="59"/>
      <c r="FF102" s="59"/>
      <c r="FG102" s="59"/>
      <c r="FH102" s="59"/>
      <c r="FI102" s="59"/>
      <c r="FJ102" s="59"/>
      <c r="FK102" s="59"/>
      <c r="FL102" s="59"/>
      <c r="FM102" s="59"/>
      <c r="FN102" s="59"/>
      <c r="FO102" s="59"/>
      <c r="FP102" s="59"/>
      <c r="FQ102" s="59"/>
      <c r="FR102" s="59"/>
      <c r="FS102" s="59"/>
      <c r="FT102" s="59"/>
      <c r="FU102" s="59"/>
      <c r="FV102" s="59"/>
      <c r="FW102" s="59"/>
      <c r="FX102" s="59"/>
      <c r="FY102" s="59"/>
      <c r="FZ102" s="59"/>
      <c r="GA102" s="59"/>
      <c r="GB102" s="59"/>
      <c r="GC102" s="59"/>
      <c r="GD102" s="59"/>
      <c r="GE102" s="59"/>
      <c r="GF102" s="59"/>
      <c r="GG102" s="59"/>
      <c r="GH102" s="59"/>
      <c r="GI102" s="59"/>
      <c r="GJ102" s="59"/>
      <c r="GK102" s="59"/>
      <c r="GL102" s="59"/>
      <c r="GM102" s="59"/>
      <c r="GN102" s="59"/>
      <c r="GO102" s="59"/>
      <c r="GP102" s="59"/>
      <c r="GQ102" s="59"/>
      <c r="GR102" s="59"/>
      <c r="GS102" s="59"/>
      <c r="GT102" s="59"/>
      <c r="GU102" s="59"/>
      <c r="GV102" s="59"/>
      <c r="GW102" s="59"/>
      <c r="GX102" s="59"/>
      <c r="GY102" s="59"/>
      <c r="GZ102" s="59"/>
      <c r="HA102" s="59"/>
      <c r="HB102" s="59"/>
      <c r="HC102" s="59"/>
    </row>
    <row r="103" spans="2:211" ht="14.25" customHeight="1">
      <c r="B103" s="283"/>
      <c r="C103" s="296"/>
      <c r="D103" s="132" t="s">
        <v>274</v>
      </c>
      <c r="E103" s="204">
        <v>2</v>
      </c>
      <c r="F103" s="205">
        <v>0</v>
      </c>
      <c r="G103" s="207">
        <f t="shared" si="129"/>
        <v>0</v>
      </c>
      <c r="H103" s="206">
        <v>0</v>
      </c>
      <c r="I103" s="207">
        <f>IFERROR(H103/E103,"-")</f>
        <v>0</v>
      </c>
      <c r="J103" s="206">
        <v>0</v>
      </c>
      <c r="K103" s="207">
        <f>IFERROR(J103/E103,"-")</f>
        <v>0</v>
      </c>
      <c r="L103" s="204">
        <v>6</v>
      </c>
      <c r="M103" s="205">
        <v>0</v>
      </c>
      <c r="N103" s="207">
        <f>IFERROR(M103/L103,"-")</f>
        <v>0</v>
      </c>
      <c r="O103" s="206">
        <v>0</v>
      </c>
      <c r="P103" s="207">
        <f>IFERROR(O103/L103,"-")</f>
        <v>0</v>
      </c>
      <c r="Q103" s="206">
        <v>1</v>
      </c>
      <c r="R103" s="207">
        <f>IFERROR(Q103/L103,"-")</f>
        <v>0.16666666666666666</v>
      </c>
      <c r="S103" s="204">
        <v>1622</v>
      </c>
      <c r="T103" s="205">
        <v>85</v>
      </c>
      <c r="U103" s="207">
        <f>IFERROR(T103/S103,"-")</f>
        <v>5.2404438964241677E-2</v>
      </c>
      <c r="V103" s="206">
        <v>250</v>
      </c>
      <c r="W103" s="207">
        <f>IFERROR(V103/S103,"-")</f>
        <v>0.15413070283600494</v>
      </c>
      <c r="X103" s="206">
        <v>126</v>
      </c>
      <c r="Y103" s="207">
        <f>IFERROR(X103/S103,"-")</f>
        <v>7.7681874229346484E-2</v>
      </c>
      <c r="Z103" s="204">
        <v>949</v>
      </c>
      <c r="AA103" s="205">
        <v>33</v>
      </c>
      <c r="AB103" s="207">
        <f>IFERROR(AA103/Z103,"-")</f>
        <v>3.4773445732349841E-2</v>
      </c>
      <c r="AC103" s="206">
        <v>119</v>
      </c>
      <c r="AD103" s="207">
        <f>IFERROR(AC103/Z103,"-")</f>
        <v>0.12539515279241306</v>
      </c>
      <c r="AE103" s="206">
        <v>79</v>
      </c>
      <c r="AF103" s="207">
        <f>IFERROR(AE103/Z103,"-")</f>
        <v>8.3245521601685982E-2</v>
      </c>
      <c r="AG103" s="204">
        <v>557</v>
      </c>
      <c r="AH103" s="205">
        <v>25</v>
      </c>
      <c r="AI103" s="207">
        <f>IFERROR(AH103/AG103,"-")</f>
        <v>4.4883303411131059E-2</v>
      </c>
      <c r="AJ103" s="206">
        <v>49</v>
      </c>
      <c r="AK103" s="207">
        <f>IFERROR(AJ103/AG103,"-")</f>
        <v>8.7971274685816878E-2</v>
      </c>
      <c r="AL103" s="206">
        <v>52</v>
      </c>
      <c r="AM103" s="207">
        <f>IFERROR(AL103/AG103,"-")</f>
        <v>9.33572710951526E-2</v>
      </c>
      <c r="AN103" s="204">
        <v>268</v>
      </c>
      <c r="AO103" s="205">
        <v>8</v>
      </c>
      <c r="AP103" s="207">
        <f>IFERROR(AO103/AN103,"-")</f>
        <v>2.9850746268656716E-2</v>
      </c>
      <c r="AQ103" s="206">
        <v>24</v>
      </c>
      <c r="AR103" s="207">
        <f>IFERROR(AQ103/AN103,"-")</f>
        <v>8.9552238805970144E-2</v>
      </c>
      <c r="AS103" s="206">
        <v>20</v>
      </c>
      <c r="AT103" s="207">
        <f>IFERROR(AS103/AN103,"-")</f>
        <v>7.4626865671641784E-2</v>
      </c>
      <c r="AU103" s="204">
        <v>73</v>
      </c>
      <c r="AV103" s="205">
        <v>1</v>
      </c>
      <c r="AW103" s="207">
        <f>IFERROR(AV103/AU103,"-")</f>
        <v>1.3698630136986301E-2</v>
      </c>
      <c r="AX103" s="206">
        <v>1</v>
      </c>
      <c r="AY103" s="207">
        <f>IFERROR(AX103/AU103,"-")</f>
        <v>1.3698630136986301E-2</v>
      </c>
      <c r="AZ103" s="206">
        <v>2</v>
      </c>
      <c r="BA103" s="207">
        <f>IFERROR(AZ103/AU103,"-")</f>
        <v>2.7397260273972601E-2</v>
      </c>
      <c r="BB103" s="204">
        <f t="shared" si="159"/>
        <v>3477</v>
      </c>
      <c r="BC103" s="208">
        <f t="shared" si="160"/>
        <v>152</v>
      </c>
      <c r="BD103" s="207">
        <f>IFERROR(BC103/BB103,"-")</f>
        <v>4.3715846994535519E-2</v>
      </c>
      <c r="BE103" s="208">
        <f t="shared" si="161"/>
        <v>443</v>
      </c>
      <c r="BF103" s="207">
        <f>IFERROR(BE103/BB103,"-")</f>
        <v>0.1274086856485476</v>
      </c>
      <c r="BG103" s="208">
        <f t="shared" si="162"/>
        <v>280</v>
      </c>
      <c r="BH103" s="207">
        <f>IFERROR(BG103/BB103,"-")</f>
        <v>8.0529191832039118E-2</v>
      </c>
      <c r="BJ103" s="283"/>
      <c r="BK103" s="296"/>
      <c r="BL103" s="4" t="s">
        <v>273</v>
      </c>
      <c r="BM103" s="28">
        <v>3372</v>
      </c>
      <c r="BN103" s="28">
        <v>151</v>
      </c>
      <c r="BO103" s="63">
        <v>4.4780545670225387E-2</v>
      </c>
      <c r="BP103" s="28">
        <v>424</v>
      </c>
      <c r="BQ103" s="63">
        <v>0.12574139976275209</v>
      </c>
      <c r="BR103" s="28">
        <v>292</v>
      </c>
      <c r="BS103" s="63">
        <v>8.6595492289442466E-2</v>
      </c>
      <c r="BU103" s="132"/>
      <c r="BV103" s="4" t="s">
        <v>270</v>
      </c>
      <c r="BW103" s="27">
        <f t="shared" si="158"/>
        <v>0.74834627552487776</v>
      </c>
      <c r="BX103" s="27">
        <f t="shared" si="195"/>
        <v>0.74288256227758009</v>
      </c>
      <c r="BY103" s="59"/>
      <c r="BZ103" s="106"/>
      <c r="CA103" s="59"/>
      <c r="CB103" s="59"/>
      <c r="CC103" s="59"/>
      <c r="CD103" s="59"/>
      <c r="CE103" s="59"/>
      <c r="CF103" s="59"/>
      <c r="CG103" s="59"/>
      <c r="CH103" s="59"/>
      <c r="CI103" s="59"/>
      <c r="CQ103" s="59"/>
      <c r="CR103" s="59"/>
      <c r="CS103" s="59"/>
      <c r="CT103" s="59"/>
      <c r="CU103" s="59"/>
      <c r="CV103" s="59"/>
      <c r="CY103" s="59"/>
      <c r="CZ103" s="59"/>
      <c r="DA103" s="59"/>
      <c r="DB103" s="59"/>
      <c r="DC103" s="59"/>
      <c r="DD103" s="59"/>
      <c r="DE103" s="59"/>
      <c r="DF103" s="59"/>
      <c r="DG103" s="59"/>
      <c r="DH103" s="59"/>
      <c r="DI103" s="59"/>
      <c r="DJ103" s="59"/>
      <c r="DK103" s="59"/>
      <c r="DL103" s="59"/>
      <c r="DM103" s="59"/>
      <c r="DN103" s="59"/>
      <c r="DP103" s="106"/>
      <c r="DQ103" s="59"/>
      <c r="DR103" s="59"/>
      <c r="DS103" s="59"/>
      <c r="DT103" s="59"/>
      <c r="DU103" s="59"/>
      <c r="DV103" s="59"/>
      <c r="DW103" s="59"/>
      <c r="DX103" s="59"/>
      <c r="DY103" s="59"/>
      <c r="DZ103" s="59"/>
      <c r="EA103" s="59"/>
      <c r="EB103" s="59"/>
      <c r="EC103" s="59"/>
      <c r="ED103" s="59"/>
      <c r="EE103" s="59"/>
      <c r="EF103" s="59"/>
      <c r="EG103" s="59"/>
      <c r="EH103" s="59"/>
      <c r="EI103" s="59"/>
      <c r="EJ103" s="59"/>
      <c r="EK103" s="59"/>
      <c r="EL103" s="59"/>
      <c r="EM103" s="59"/>
      <c r="EN103" s="59"/>
      <c r="EO103" s="59"/>
      <c r="EP103" s="59"/>
      <c r="EQ103" s="59"/>
      <c r="ER103" s="59"/>
      <c r="ES103" s="59"/>
      <c r="ET103" s="59"/>
      <c r="EU103" s="59"/>
      <c r="EV103" s="59"/>
      <c r="EW103" s="59"/>
      <c r="EX103" s="59"/>
      <c r="EY103" s="59"/>
      <c r="EZ103" s="59"/>
      <c r="FA103" s="59"/>
      <c r="FB103" s="59"/>
      <c r="FC103" s="59"/>
      <c r="FD103" s="59"/>
      <c r="FE103" s="59"/>
      <c r="FF103" s="59"/>
      <c r="FG103" s="59"/>
      <c r="FH103" s="59"/>
      <c r="FI103" s="59"/>
      <c r="FJ103" s="59"/>
      <c r="FK103" s="59"/>
      <c r="FL103" s="59"/>
      <c r="FM103" s="59"/>
      <c r="FN103" s="59"/>
      <c r="FO103" s="59"/>
      <c r="FP103" s="59"/>
      <c r="FQ103" s="59"/>
      <c r="FR103" s="59"/>
      <c r="FS103" s="59"/>
      <c r="FT103" s="59"/>
      <c r="FU103" s="59"/>
      <c r="FV103" s="59"/>
      <c r="FW103" s="59"/>
      <c r="FX103" s="59"/>
      <c r="FY103" s="59"/>
      <c r="FZ103" s="59"/>
      <c r="GA103" s="59"/>
      <c r="GB103" s="59"/>
      <c r="GC103" s="59"/>
      <c r="GD103" s="59"/>
      <c r="GE103" s="59"/>
      <c r="GF103" s="59"/>
      <c r="GG103" s="59"/>
      <c r="GH103" s="59"/>
      <c r="GI103" s="59"/>
      <c r="GJ103" s="59"/>
      <c r="GK103" s="59"/>
      <c r="GL103" s="59"/>
      <c r="GM103" s="59"/>
      <c r="GN103" s="59"/>
      <c r="GO103" s="59"/>
      <c r="GP103" s="59"/>
      <c r="GQ103" s="59"/>
      <c r="GR103" s="59"/>
      <c r="GS103" s="59"/>
      <c r="GT103" s="59"/>
      <c r="GU103" s="59"/>
      <c r="GV103" s="59"/>
      <c r="GW103" s="59"/>
      <c r="GX103" s="59"/>
      <c r="GY103" s="59"/>
      <c r="GZ103" s="59"/>
      <c r="HA103" s="59"/>
      <c r="HB103" s="59"/>
      <c r="HC103" s="59"/>
    </row>
    <row r="104" spans="2:211" ht="14.25" customHeight="1">
      <c r="B104" s="283"/>
      <c r="C104" s="296"/>
      <c r="D104" s="124" t="s">
        <v>156</v>
      </c>
      <c r="E104" s="209">
        <v>1</v>
      </c>
      <c r="F104" s="210">
        <v>0</v>
      </c>
      <c r="G104" s="199">
        <f t="shared" si="129"/>
        <v>0</v>
      </c>
      <c r="H104" s="211">
        <v>0</v>
      </c>
      <c r="I104" s="199">
        <f t="shared" si="130"/>
        <v>0</v>
      </c>
      <c r="J104" s="211">
        <v>0</v>
      </c>
      <c r="K104" s="199">
        <f t="shared" si="131"/>
        <v>0</v>
      </c>
      <c r="L104" s="209">
        <v>3</v>
      </c>
      <c r="M104" s="210">
        <v>0</v>
      </c>
      <c r="N104" s="199">
        <f t="shared" si="132"/>
        <v>0</v>
      </c>
      <c r="O104" s="211">
        <v>0</v>
      </c>
      <c r="P104" s="199">
        <f t="shared" si="133"/>
        <v>0</v>
      </c>
      <c r="Q104" s="211">
        <v>0</v>
      </c>
      <c r="R104" s="199">
        <f t="shared" si="134"/>
        <v>0</v>
      </c>
      <c r="S104" s="209">
        <v>738</v>
      </c>
      <c r="T104" s="210">
        <v>27</v>
      </c>
      <c r="U104" s="199">
        <f t="shared" si="135"/>
        <v>3.6585365853658534E-2</v>
      </c>
      <c r="V104" s="211">
        <v>84</v>
      </c>
      <c r="W104" s="199">
        <f t="shared" si="136"/>
        <v>0.11382113821138211</v>
      </c>
      <c r="X104" s="211">
        <v>75</v>
      </c>
      <c r="Y104" s="199">
        <f t="shared" si="137"/>
        <v>0.1016260162601626</v>
      </c>
      <c r="Z104" s="209">
        <v>410</v>
      </c>
      <c r="AA104" s="210">
        <v>9</v>
      </c>
      <c r="AB104" s="199">
        <f t="shared" si="138"/>
        <v>2.1951219512195121E-2</v>
      </c>
      <c r="AC104" s="211">
        <v>38</v>
      </c>
      <c r="AD104" s="199">
        <f t="shared" si="139"/>
        <v>9.2682926829268292E-2</v>
      </c>
      <c r="AE104" s="211">
        <v>48</v>
      </c>
      <c r="AF104" s="199">
        <f t="shared" si="140"/>
        <v>0.11707317073170732</v>
      </c>
      <c r="AG104" s="209">
        <v>193</v>
      </c>
      <c r="AH104" s="210">
        <v>7</v>
      </c>
      <c r="AI104" s="199">
        <f t="shared" si="141"/>
        <v>3.6269430051813469E-2</v>
      </c>
      <c r="AJ104" s="211">
        <v>13</v>
      </c>
      <c r="AK104" s="199">
        <f t="shared" si="142"/>
        <v>6.7357512953367879E-2</v>
      </c>
      <c r="AL104" s="211">
        <v>15</v>
      </c>
      <c r="AM104" s="199">
        <f t="shared" si="143"/>
        <v>7.7720207253886009E-2</v>
      </c>
      <c r="AN104" s="209">
        <v>83</v>
      </c>
      <c r="AO104" s="210">
        <v>0</v>
      </c>
      <c r="AP104" s="199">
        <f t="shared" si="144"/>
        <v>0</v>
      </c>
      <c r="AQ104" s="211">
        <v>11</v>
      </c>
      <c r="AR104" s="199">
        <f t="shared" si="145"/>
        <v>0.13253012048192772</v>
      </c>
      <c r="AS104" s="211">
        <v>4</v>
      </c>
      <c r="AT104" s="199">
        <f t="shared" si="146"/>
        <v>4.8192771084337352E-2</v>
      </c>
      <c r="AU104" s="209">
        <v>28</v>
      </c>
      <c r="AV104" s="210">
        <v>1</v>
      </c>
      <c r="AW104" s="199">
        <f t="shared" si="147"/>
        <v>3.5714285714285712E-2</v>
      </c>
      <c r="AX104" s="211">
        <v>1</v>
      </c>
      <c r="AY104" s="199">
        <f t="shared" si="148"/>
        <v>3.5714285714285712E-2</v>
      </c>
      <c r="AZ104" s="211">
        <v>2</v>
      </c>
      <c r="BA104" s="199">
        <f t="shared" si="149"/>
        <v>7.1428571428571425E-2</v>
      </c>
      <c r="BB104" s="209">
        <f t="shared" si="159"/>
        <v>1456</v>
      </c>
      <c r="BC104" s="212">
        <f t="shared" si="160"/>
        <v>44</v>
      </c>
      <c r="BD104" s="199">
        <f t="shared" si="150"/>
        <v>3.021978021978022E-2</v>
      </c>
      <c r="BE104" s="212">
        <f t="shared" si="161"/>
        <v>147</v>
      </c>
      <c r="BF104" s="199">
        <f t="shared" si="151"/>
        <v>0.10096153846153846</v>
      </c>
      <c r="BG104" s="212">
        <f t="shared" si="162"/>
        <v>144</v>
      </c>
      <c r="BH104" s="199">
        <f t="shared" si="152"/>
        <v>9.8901098901098897E-2</v>
      </c>
      <c r="BJ104" s="283"/>
      <c r="BK104" s="296"/>
      <c r="BL104" s="4" t="s">
        <v>156</v>
      </c>
      <c r="BM104" s="28">
        <v>1363</v>
      </c>
      <c r="BN104" s="28">
        <v>53</v>
      </c>
      <c r="BO104" s="63">
        <v>3.8884812912692593E-2</v>
      </c>
      <c r="BP104" s="28">
        <v>150</v>
      </c>
      <c r="BQ104" s="63">
        <v>0.11005135730007337</v>
      </c>
      <c r="BR104" s="28">
        <v>125</v>
      </c>
      <c r="BS104" s="63">
        <v>9.1709464416727809E-2</v>
      </c>
      <c r="BU104" s="132"/>
      <c r="BV104" s="4" t="s">
        <v>156</v>
      </c>
      <c r="BW104" s="27">
        <f t="shared" si="158"/>
        <v>0.76991758241758246</v>
      </c>
      <c r="BX104" s="27">
        <f t="shared" si="195"/>
        <v>0.75935436537050627</v>
      </c>
      <c r="BY104" s="59"/>
      <c r="BZ104" s="106"/>
      <c r="CA104" s="59"/>
      <c r="CB104" s="59"/>
      <c r="CC104" s="59"/>
      <c r="CD104" s="59"/>
      <c r="CE104" s="59"/>
      <c r="CF104" s="59"/>
      <c r="CG104" s="59"/>
      <c r="CH104" s="59"/>
      <c r="CI104" s="59"/>
      <c r="CQ104" s="59"/>
      <c r="CR104" s="59"/>
      <c r="CS104" s="59"/>
      <c r="CT104" s="59"/>
      <c r="CU104" s="59"/>
      <c r="CV104" s="59"/>
      <c r="CY104" s="59"/>
      <c r="CZ104" s="59"/>
      <c r="DA104" s="59"/>
      <c r="DB104" s="59"/>
      <c r="DC104" s="59"/>
      <c r="DD104" s="59"/>
      <c r="DE104" s="59"/>
      <c r="DF104" s="59"/>
      <c r="DG104" s="59"/>
      <c r="DH104" s="59"/>
      <c r="DI104" s="59"/>
      <c r="DJ104" s="59"/>
      <c r="DK104" s="59"/>
      <c r="DL104" s="59"/>
      <c r="DM104" s="59"/>
      <c r="DN104" s="59"/>
      <c r="DP104" s="106"/>
      <c r="DQ104" s="59"/>
      <c r="DR104" s="59"/>
      <c r="DS104" s="59"/>
      <c r="DT104" s="59"/>
      <c r="DU104" s="59"/>
      <c r="DV104" s="59"/>
      <c r="DW104" s="59"/>
      <c r="DX104" s="59"/>
      <c r="DY104" s="59"/>
      <c r="DZ104" s="59"/>
      <c r="EA104" s="59"/>
      <c r="EB104" s="59"/>
      <c r="EC104" s="59"/>
      <c r="ED104" s="59"/>
      <c r="EE104" s="59"/>
      <c r="EF104" s="59"/>
      <c r="EG104" s="59"/>
      <c r="EH104" s="59"/>
      <c r="EI104" s="59"/>
      <c r="EJ104" s="59"/>
      <c r="EK104" s="59"/>
      <c r="EL104" s="59"/>
      <c r="EM104" s="59"/>
      <c r="EN104" s="59"/>
      <c r="EO104" s="59"/>
      <c r="EP104" s="59"/>
      <c r="EQ104" s="59"/>
      <c r="ER104" s="59"/>
      <c r="ES104" s="59"/>
      <c r="ET104" s="59"/>
      <c r="EU104" s="59"/>
      <c r="EV104" s="59"/>
      <c r="EW104" s="59"/>
      <c r="EX104" s="59"/>
      <c r="EY104" s="59"/>
      <c r="EZ104" s="59"/>
      <c r="FA104" s="59"/>
      <c r="FB104" s="59"/>
      <c r="FC104" s="59"/>
      <c r="FD104" s="59"/>
      <c r="FE104" s="59"/>
      <c r="FF104" s="59"/>
      <c r="FG104" s="59"/>
      <c r="FH104" s="59"/>
      <c r="FI104" s="59"/>
      <c r="FJ104" s="59"/>
      <c r="FK104" s="59"/>
      <c r="FL104" s="59"/>
      <c r="FM104" s="59"/>
      <c r="FN104" s="59"/>
      <c r="FO104" s="59"/>
      <c r="FP104" s="59"/>
      <c r="FQ104" s="59"/>
      <c r="FR104" s="59"/>
      <c r="FS104" s="59"/>
      <c r="FT104" s="59"/>
      <c r="FU104" s="59"/>
      <c r="FV104" s="59"/>
      <c r="FW104" s="59"/>
      <c r="FX104" s="59"/>
      <c r="FY104" s="59"/>
      <c r="FZ104" s="59"/>
      <c r="GA104" s="59"/>
      <c r="GB104" s="59"/>
      <c r="GC104" s="59"/>
      <c r="GD104" s="59"/>
      <c r="GE104" s="59"/>
      <c r="GF104" s="59"/>
      <c r="GG104" s="59"/>
      <c r="GH104" s="59"/>
      <c r="GI104" s="59"/>
      <c r="GJ104" s="59"/>
      <c r="GK104" s="59"/>
      <c r="GL104" s="59"/>
      <c r="GM104" s="59"/>
      <c r="GN104" s="59"/>
      <c r="GO104" s="59"/>
      <c r="GP104" s="59"/>
      <c r="GQ104" s="59"/>
      <c r="GR104" s="59"/>
      <c r="GS104" s="59"/>
      <c r="GT104" s="59"/>
      <c r="GU104" s="59"/>
      <c r="GV104" s="59"/>
      <c r="GW104" s="59"/>
      <c r="GX104" s="59"/>
      <c r="GY104" s="59"/>
      <c r="GZ104" s="59"/>
      <c r="HA104" s="59"/>
      <c r="HB104" s="59"/>
      <c r="HC104" s="59"/>
    </row>
    <row r="105" spans="2:211" ht="14.25" customHeight="1">
      <c r="B105" s="283"/>
      <c r="C105" s="296"/>
      <c r="D105" s="103" t="s">
        <v>200</v>
      </c>
      <c r="E105" s="213">
        <v>0</v>
      </c>
      <c r="F105" s="214">
        <v>0</v>
      </c>
      <c r="G105" s="215" t="str">
        <f>IFERROR(F105/E105,"-")</f>
        <v>-</v>
      </c>
      <c r="H105" s="216">
        <v>0</v>
      </c>
      <c r="I105" s="215" t="str">
        <f>IFERROR(H105/E105,"-")</f>
        <v>-</v>
      </c>
      <c r="J105" s="216">
        <v>0</v>
      </c>
      <c r="K105" s="215" t="str">
        <f>IFERROR(J105/E105,"-")</f>
        <v>-</v>
      </c>
      <c r="L105" s="213">
        <v>5</v>
      </c>
      <c r="M105" s="214">
        <v>0</v>
      </c>
      <c r="N105" s="215">
        <f>IFERROR(M105/L105,"-")</f>
        <v>0</v>
      </c>
      <c r="O105" s="216">
        <v>0</v>
      </c>
      <c r="P105" s="215">
        <f>IFERROR(O105/L105,"-")</f>
        <v>0</v>
      </c>
      <c r="Q105" s="216">
        <v>0</v>
      </c>
      <c r="R105" s="215">
        <f>IFERROR(Q105/L105,"-")</f>
        <v>0</v>
      </c>
      <c r="S105" s="213">
        <v>65</v>
      </c>
      <c r="T105" s="214">
        <v>0</v>
      </c>
      <c r="U105" s="215">
        <f>IFERROR(T105/S105,"-")</f>
        <v>0</v>
      </c>
      <c r="V105" s="216">
        <v>1</v>
      </c>
      <c r="W105" s="215">
        <f>IFERROR(V105/S105,"-")</f>
        <v>1.5384615384615385E-2</v>
      </c>
      <c r="X105" s="216">
        <v>0</v>
      </c>
      <c r="Y105" s="215">
        <f>IFERROR(X105/S105,"-")</f>
        <v>0</v>
      </c>
      <c r="Z105" s="213">
        <v>104</v>
      </c>
      <c r="AA105" s="214">
        <v>0</v>
      </c>
      <c r="AB105" s="215">
        <f>IFERROR(AA105/Z105,"-")</f>
        <v>0</v>
      </c>
      <c r="AC105" s="216">
        <v>2</v>
      </c>
      <c r="AD105" s="215">
        <f>IFERROR(AC105/Z105,"-")</f>
        <v>1.9230769230769232E-2</v>
      </c>
      <c r="AE105" s="216">
        <v>2</v>
      </c>
      <c r="AF105" s="215">
        <f>IFERROR(AE105/Z105,"-")</f>
        <v>1.9230769230769232E-2</v>
      </c>
      <c r="AG105" s="213">
        <v>133</v>
      </c>
      <c r="AH105" s="214">
        <v>0</v>
      </c>
      <c r="AI105" s="215">
        <f>IFERROR(AH105/AG105,"-")</f>
        <v>0</v>
      </c>
      <c r="AJ105" s="216">
        <v>1</v>
      </c>
      <c r="AK105" s="215">
        <f>IFERROR(AJ105/AG105,"-")</f>
        <v>7.5187969924812026E-3</v>
      </c>
      <c r="AL105" s="216">
        <v>0</v>
      </c>
      <c r="AM105" s="215">
        <f>IFERROR(AL105/AG105,"-")</f>
        <v>0</v>
      </c>
      <c r="AN105" s="213">
        <v>110</v>
      </c>
      <c r="AO105" s="214">
        <v>0</v>
      </c>
      <c r="AP105" s="215">
        <f>IFERROR(AO105/AN105,"-")</f>
        <v>0</v>
      </c>
      <c r="AQ105" s="216">
        <v>0</v>
      </c>
      <c r="AR105" s="215">
        <f>IFERROR(AQ105/AN105,"-")</f>
        <v>0</v>
      </c>
      <c r="AS105" s="216">
        <v>3</v>
      </c>
      <c r="AT105" s="215">
        <f>IFERROR(AS105/AN105,"-")</f>
        <v>2.7272727272727271E-2</v>
      </c>
      <c r="AU105" s="213">
        <v>82</v>
      </c>
      <c r="AV105" s="214">
        <v>0</v>
      </c>
      <c r="AW105" s="215">
        <f>IFERROR(AV105/AU105,"-")</f>
        <v>0</v>
      </c>
      <c r="AX105" s="216">
        <v>0</v>
      </c>
      <c r="AY105" s="215">
        <f>IFERROR(AX105/AU105,"-")</f>
        <v>0</v>
      </c>
      <c r="AZ105" s="216">
        <v>1</v>
      </c>
      <c r="BA105" s="215">
        <f>IFERROR(AZ105/AU105,"-")</f>
        <v>1.2195121951219513E-2</v>
      </c>
      <c r="BB105" s="213">
        <f t="shared" si="159"/>
        <v>499</v>
      </c>
      <c r="BC105" s="217">
        <f t="shared" si="160"/>
        <v>0</v>
      </c>
      <c r="BD105" s="215">
        <f>IFERROR(BC105/BB105,"-")</f>
        <v>0</v>
      </c>
      <c r="BE105" s="217">
        <f t="shared" si="161"/>
        <v>4</v>
      </c>
      <c r="BF105" s="215">
        <f>IFERROR(BE105/BB105,"-")</f>
        <v>8.0160320641282558E-3</v>
      </c>
      <c r="BG105" s="217">
        <f t="shared" si="162"/>
        <v>6</v>
      </c>
      <c r="BH105" s="215">
        <f>IFERROR(BG105/BB105,"-")</f>
        <v>1.2024048096192385E-2</v>
      </c>
      <c r="BJ105" s="283"/>
      <c r="BK105" s="296"/>
      <c r="BL105" s="4" t="s">
        <v>199</v>
      </c>
      <c r="BM105" s="28">
        <v>1068</v>
      </c>
      <c r="BN105" s="28">
        <v>2</v>
      </c>
      <c r="BO105" s="63">
        <v>1.8726591760299626E-3</v>
      </c>
      <c r="BP105" s="28">
        <v>7</v>
      </c>
      <c r="BQ105" s="63">
        <v>6.5543071161048693E-3</v>
      </c>
      <c r="BR105" s="28">
        <v>4</v>
      </c>
      <c r="BS105" s="63">
        <v>3.7453183520599251E-3</v>
      </c>
      <c r="BU105" s="132"/>
      <c r="BV105" s="4" t="s">
        <v>199</v>
      </c>
      <c r="BW105" s="27">
        <f t="shared" si="158"/>
        <v>0.97995991983967934</v>
      </c>
      <c r="BX105" s="27">
        <f t="shared" si="195"/>
        <v>0.98782771535580527</v>
      </c>
      <c r="BY105" s="59"/>
      <c r="BZ105" s="106"/>
      <c r="CA105" s="59"/>
      <c r="CB105" s="59"/>
      <c r="CC105" s="59"/>
      <c r="CD105" s="59"/>
      <c r="CE105" s="59"/>
      <c r="CF105" s="59"/>
      <c r="CG105" s="59"/>
      <c r="CH105" s="59"/>
      <c r="CI105" s="59"/>
      <c r="CQ105" s="59"/>
      <c r="CR105" s="59"/>
      <c r="CS105" s="59"/>
      <c r="CT105" s="59"/>
      <c r="CU105" s="59"/>
      <c r="CV105" s="59"/>
      <c r="CY105" s="59"/>
      <c r="CZ105" s="59"/>
      <c r="DA105" s="59"/>
      <c r="DB105" s="59"/>
      <c r="DC105" s="59"/>
      <c r="DD105" s="59"/>
      <c r="DE105" s="59"/>
      <c r="DF105" s="59"/>
      <c r="DG105" s="59"/>
      <c r="DH105" s="59"/>
      <c r="DI105" s="59"/>
      <c r="DJ105" s="59"/>
      <c r="DK105" s="59"/>
      <c r="DL105" s="59"/>
      <c r="DM105" s="59"/>
      <c r="DN105" s="59"/>
      <c r="DP105" s="106"/>
      <c r="DQ105" s="59"/>
      <c r="DR105" s="59"/>
      <c r="DS105" s="59"/>
      <c r="DT105" s="59"/>
      <c r="DU105" s="59"/>
      <c r="DV105" s="59"/>
      <c r="DW105" s="59"/>
      <c r="DX105" s="59"/>
      <c r="DY105" s="59"/>
      <c r="DZ105" s="59"/>
      <c r="EA105" s="59"/>
      <c r="EB105" s="59"/>
      <c r="EC105" s="59"/>
      <c r="ED105" s="59"/>
      <c r="EE105" s="59"/>
      <c r="EF105" s="59"/>
      <c r="EG105" s="59"/>
      <c r="EH105" s="59"/>
      <c r="EI105" s="59"/>
      <c r="EJ105" s="59"/>
      <c r="EK105" s="59"/>
      <c r="EL105" s="59"/>
      <c r="EM105" s="59"/>
      <c r="EN105" s="59"/>
      <c r="EO105" s="59"/>
      <c r="EP105" s="59"/>
      <c r="EQ105" s="59"/>
      <c r="ER105" s="59"/>
      <c r="ES105" s="59"/>
      <c r="ET105" s="59"/>
      <c r="EU105" s="59"/>
      <c r="EV105" s="59"/>
      <c r="EW105" s="59"/>
      <c r="EX105" s="59"/>
      <c r="EY105" s="59"/>
      <c r="EZ105" s="59"/>
      <c r="FA105" s="59"/>
      <c r="FB105" s="59"/>
      <c r="FC105" s="59"/>
      <c r="FD105" s="59"/>
      <c r="FE105" s="59"/>
      <c r="FF105" s="59"/>
      <c r="FG105" s="59"/>
      <c r="FH105" s="59"/>
      <c r="FI105" s="59"/>
      <c r="FJ105" s="59"/>
      <c r="FK105" s="59"/>
      <c r="FL105" s="59"/>
      <c r="FM105" s="59"/>
      <c r="FN105" s="59"/>
      <c r="FO105" s="59"/>
      <c r="FP105" s="59"/>
      <c r="FQ105" s="59"/>
      <c r="FR105" s="59"/>
      <c r="FS105" s="59"/>
      <c r="FT105" s="59"/>
      <c r="FU105" s="59"/>
      <c r="FV105" s="59"/>
      <c r="FW105" s="59"/>
      <c r="FX105" s="59"/>
      <c r="FY105" s="59"/>
      <c r="FZ105" s="59"/>
      <c r="GA105" s="59"/>
      <c r="GB105" s="59"/>
      <c r="GC105" s="59"/>
      <c r="GD105" s="59"/>
      <c r="GE105" s="59"/>
      <c r="GF105" s="59"/>
      <c r="GG105" s="59"/>
      <c r="GH105" s="59"/>
      <c r="GI105" s="59"/>
      <c r="GJ105" s="59"/>
      <c r="GK105" s="59"/>
      <c r="GL105" s="59"/>
      <c r="GM105" s="59"/>
      <c r="GN105" s="59"/>
      <c r="GO105" s="59"/>
      <c r="GP105" s="59"/>
      <c r="GQ105" s="59"/>
      <c r="GR105" s="59"/>
      <c r="GS105" s="59"/>
      <c r="GT105" s="59"/>
      <c r="GU105" s="59"/>
      <c r="GV105" s="59"/>
      <c r="GW105" s="59"/>
      <c r="GX105" s="59"/>
      <c r="GY105" s="59"/>
      <c r="GZ105" s="59"/>
      <c r="HA105" s="59"/>
      <c r="HB105" s="59"/>
      <c r="HC105" s="59"/>
    </row>
    <row r="106" spans="2:211" ht="14.25" customHeight="1">
      <c r="B106" s="284"/>
      <c r="C106" s="297"/>
      <c r="D106" s="104" t="s">
        <v>67</v>
      </c>
      <c r="E106" s="189">
        <v>33</v>
      </c>
      <c r="F106" s="221">
        <v>1</v>
      </c>
      <c r="G106" s="184">
        <f t="shared" si="129"/>
        <v>3.0303030303030304E-2</v>
      </c>
      <c r="H106" s="222">
        <v>1</v>
      </c>
      <c r="I106" s="184">
        <f t="shared" si="130"/>
        <v>3.0303030303030304E-2</v>
      </c>
      <c r="J106" s="222">
        <v>1</v>
      </c>
      <c r="K106" s="184">
        <f t="shared" si="131"/>
        <v>3.0303030303030304E-2</v>
      </c>
      <c r="L106" s="189">
        <v>105</v>
      </c>
      <c r="M106" s="221">
        <v>1</v>
      </c>
      <c r="N106" s="184">
        <f t="shared" si="132"/>
        <v>9.5238095238095247E-3</v>
      </c>
      <c r="O106" s="222">
        <v>7</v>
      </c>
      <c r="P106" s="184">
        <f t="shared" si="133"/>
        <v>6.6666666666666666E-2</v>
      </c>
      <c r="Q106" s="222">
        <v>8</v>
      </c>
      <c r="R106" s="184">
        <f t="shared" si="134"/>
        <v>7.6190476190476197E-2</v>
      </c>
      <c r="S106" s="189">
        <v>8675</v>
      </c>
      <c r="T106" s="221">
        <v>343</v>
      </c>
      <c r="U106" s="184">
        <f t="shared" si="135"/>
        <v>3.9538904899135446E-2</v>
      </c>
      <c r="V106" s="222">
        <v>1184</v>
      </c>
      <c r="W106" s="184">
        <f t="shared" si="136"/>
        <v>0.13648414985590779</v>
      </c>
      <c r="X106" s="222">
        <v>637</v>
      </c>
      <c r="Y106" s="184">
        <f t="shared" si="137"/>
        <v>7.3429394812680113E-2</v>
      </c>
      <c r="Z106" s="189">
        <v>6337</v>
      </c>
      <c r="AA106" s="221">
        <v>179</v>
      </c>
      <c r="AB106" s="184">
        <f t="shared" si="138"/>
        <v>2.8246804481615907E-2</v>
      </c>
      <c r="AC106" s="222">
        <v>706</v>
      </c>
      <c r="AD106" s="184">
        <f t="shared" si="139"/>
        <v>0.11140918415654096</v>
      </c>
      <c r="AE106" s="222">
        <v>562</v>
      </c>
      <c r="AF106" s="184">
        <f t="shared" si="140"/>
        <v>8.8685497869654406E-2</v>
      </c>
      <c r="AG106" s="189">
        <v>3932</v>
      </c>
      <c r="AH106" s="221">
        <v>94</v>
      </c>
      <c r="AI106" s="184">
        <f t="shared" si="141"/>
        <v>2.3906408952187184E-2</v>
      </c>
      <c r="AJ106" s="222">
        <v>320</v>
      </c>
      <c r="AK106" s="184">
        <f t="shared" si="142"/>
        <v>8.1383519837232965E-2</v>
      </c>
      <c r="AL106" s="222">
        <v>291</v>
      </c>
      <c r="AM106" s="184">
        <f t="shared" si="143"/>
        <v>7.4008138351983721E-2</v>
      </c>
      <c r="AN106" s="189">
        <v>1948</v>
      </c>
      <c r="AO106" s="221">
        <v>31</v>
      </c>
      <c r="AP106" s="184">
        <f t="shared" si="144"/>
        <v>1.5913757700205339E-2</v>
      </c>
      <c r="AQ106" s="222">
        <v>122</v>
      </c>
      <c r="AR106" s="184">
        <f t="shared" si="145"/>
        <v>6.2628336755646816E-2</v>
      </c>
      <c r="AS106" s="222">
        <v>115</v>
      </c>
      <c r="AT106" s="184">
        <f t="shared" si="146"/>
        <v>5.9034907597535935E-2</v>
      </c>
      <c r="AU106" s="189">
        <v>651</v>
      </c>
      <c r="AV106" s="221">
        <v>3</v>
      </c>
      <c r="AW106" s="184">
        <f t="shared" si="147"/>
        <v>4.608294930875576E-3</v>
      </c>
      <c r="AX106" s="222">
        <v>23</v>
      </c>
      <c r="AY106" s="184">
        <f t="shared" si="148"/>
        <v>3.5330261136712747E-2</v>
      </c>
      <c r="AZ106" s="222">
        <v>22</v>
      </c>
      <c r="BA106" s="184">
        <f t="shared" si="149"/>
        <v>3.3794162826420893E-2</v>
      </c>
      <c r="BB106" s="189">
        <f t="shared" si="159"/>
        <v>21681</v>
      </c>
      <c r="BC106" s="183">
        <f t="shared" si="160"/>
        <v>652</v>
      </c>
      <c r="BD106" s="184">
        <f t="shared" si="150"/>
        <v>3.0072413634057469E-2</v>
      </c>
      <c r="BE106" s="183">
        <f t="shared" si="161"/>
        <v>2363</v>
      </c>
      <c r="BF106" s="184">
        <f t="shared" si="151"/>
        <v>0.10898943775656104</v>
      </c>
      <c r="BG106" s="183">
        <f t="shared" si="162"/>
        <v>1636</v>
      </c>
      <c r="BH106" s="184">
        <f t="shared" si="152"/>
        <v>7.5457774087911073E-2</v>
      </c>
      <c r="BJ106" s="284"/>
      <c r="BK106" s="297"/>
      <c r="BL106" s="85" t="s">
        <v>67</v>
      </c>
      <c r="BM106" s="28">
        <v>22024</v>
      </c>
      <c r="BN106" s="28">
        <v>703</v>
      </c>
      <c r="BO106" s="63">
        <v>3.1919723937522702E-2</v>
      </c>
      <c r="BP106" s="28">
        <v>2307</v>
      </c>
      <c r="BQ106" s="63">
        <v>0.10474936432982201</v>
      </c>
      <c r="BR106" s="28">
        <v>1627</v>
      </c>
      <c r="BS106" s="63">
        <v>7.3873955684707587E-2</v>
      </c>
      <c r="BU106" s="133"/>
      <c r="BV106" s="85" t="s">
        <v>67</v>
      </c>
      <c r="BW106" s="27">
        <f t="shared" si="158"/>
        <v>0.78548037452147046</v>
      </c>
      <c r="BX106" s="27">
        <f t="shared" si="195"/>
        <v>0.78945695604794774</v>
      </c>
      <c r="BY106" s="59"/>
      <c r="BZ106" s="106"/>
      <c r="CA106" s="59"/>
      <c r="CB106" s="59"/>
      <c r="CC106" s="59"/>
      <c r="CD106" s="59"/>
      <c r="CE106" s="59"/>
      <c r="CF106" s="59"/>
      <c r="CG106" s="59"/>
      <c r="CH106" s="59"/>
      <c r="CI106" s="59"/>
      <c r="CQ106" s="59"/>
      <c r="CR106" s="59"/>
      <c r="CS106" s="59"/>
      <c r="CT106" s="59"/>
      <c r="CU106" s="59"/>
      <c r="CV106" s="59"/>
      <c r="CY106" s="59"/>
      <c r="CZ106" s="59"/>
      <c r="DA106" s="59"/>
      <c r="DB106" s="59"/>
      <c r="DC106" s="59"/>
      <c r="DD106" s="59"/>
      <c r="DE106" s="59"/>
      <c r="DF106" s="59"/>
      <c r="DG106" s="59"/>
      <c r="DH106" s="59"/>
      <c r="DI106" s="59"/>
      <c r="DJ106" s="59"/>
      <c r="DK106" s="59"/>
      <c r="DL106" s="59"/>
      <c r="DM106" s="59"/>
      <c r="DN106" s="59"/>
      <c r="DP106" s="106"/>
      <c r="DQ106" s="59"/>
      <c r="DR106" s="59"/>
      <c r="DS106" s="59"/>
      <c r="DT106" s="59"/>
      <c r="DU106" s="59"/>
      <c r="DV106" s="59"/>
      <c r="DW106" s="59"/>
      <c r="DX106" s="59"/>
      <c r="DY106" s="59"/>
      <c r="DZ106" s="59"/>
      <c r="EA106" s="59"/>
      <c r="EB106" s="59"/>
      <c r="EC106" s="59"/>
      <c r="ED106" s="59"/>
      <c r="EE106" s="59"/>
      <c r="EF106" s="59"/>
      <c r="EG106" s="59"/>
      <c r="EH106" s="59"/>
      <c r="EI106" s="59"/>
      <c r="EJ106" s="59"/>
      <c r="EK106" s="59"/>
      <c r="EL106" s="59"/>
      <c r="EM106" s="59"/>
      <c r="EN106" s="59"/>
      <c r="EO106" s="59"/>
      <c r="EP106" s="59"/>
      <c r="EQ106" s="59"/>
      <c r="ER106" s="59"/>
      <c r="ES106" s="59"/>
      <c r="ET106" s="59"/>
      <c r="EU106" s="59"/>
      <c r="EV106" s="59"/>
      <c r="EW106" s="59"/>
      <c r="EX106" s="59"/>
      <c r="EY106" s="59"/>
      <c r="EZ106" s="59"/>
      <c r="FA106" s="59"/>
      <c r="FB106" s="59"/>
      <c r="FC106" s="59"/>
      <c r="FD106" s="59"/>
      <c r="FE106" s="59"/>
      <c r="FF106" s="59"/>
      <c r="FG106" s="59"/>
      <c r="FH106" s="59"/>
      <c r="FI106" s="59"/>
      <c r="FJ106" s="59"/>
      <c r="FK106" s="59"/>
      <c r="FL106" s="59"/>
      <c r="FM106" s="59"/>
      <c r="FN106" s="59"/>
      <c r="FO106" s="59"/>
      <c r="FP106" s="59"/>
      <c r="FQ106" s="59"/>
      <c r="FR106" s="59"/>
      <c r="FS106" s="59"/>
      <c r="FT106" s="59"/>
      <c r="FU106" s="59"/>
      <c r="FV106" s="59"/>
      <c r="FW106" s="59"/>
      <c r="FX106" s="59"/>
      <c r="FY106" s="59"/>
      <c r="FZ106" s="59"/>
      <c r="GA106" s="59"/>
      <c r="GB106" s="59"/>
      <c r="GC106" s="59"/>
      <c r="GD106" s="59"/>
      <c r="GE106" s="59"/>
      <c r="GF106" s="59"/>
      <c r="GG106" s="59"/>
      <c r="GH106" s="59"/>
      <c r="GI106" s="59"/>
      <c r="GJ106" s="59"/>
      <c r="GK106" s="59"/>
      <c r="GL106" s="59"/>
      <c r="GM106" s="59"/>
      <c r="GN106" s="59"/>
      <c r="GO106" s="59"/>
      <c r="GP106" s="59"/>
      <c r="GQ106" s="59"/>
      <c r="GR106" s="59"/>
      <c r="GS106" s="59"/>
      <c r="GT106" s="59"/>
      <c r="GU106" s="59"/>
      <c r="GV106" s="59"/>
      <c r="GW106" s="59"/>
      <c r="GX106" s="59"/>
      <c r="GY106" s="59"/>
      <c r="GZ106" s="59"/>
      <c r="HA106" s="59"/>
      <c r="HB106" s="59"/>
      <c r="HC106" s="59"/>
    </row>
    <row r="107" spans="2:211" ht="14.25" customHeight="1">
      <c r="B107" s="282">
        <v>21</v>
      </c>
      <c r="C107" s="295" t="s">
        <v>112</v>
      </c>
      <c r="D107" s="102" t="s">
        <v>138</v>
      </c>
      <c r="E107" s="201">
        <v>31</v>
      </c>
      <c r="F107" s="202">
        <v>0</v>
      </c>
      <c r="G107" s="174">
        <f t="shared" si="129"/>
        <v>0</v>
      </c>
      <c r="H107" s="203">
        <v>5</v>
      </c>
      <c r="I107" s="174">
        <f t="shared" si="130"/>
        <v>0.16129032258064516</v>
      </c>
      <c r="J107" s="203">
        <v>0</v>
      </c>
      <c r="K107" s="174">
        <f t="shared" si="131"/>
        <v>0</v>
      </c>
      <c r="L107" s="201">
        <v>63</v>
      </c>
      <c r="M107" s="202">
        <v>1</v>
      </c>
      <c r="N107" s="174">
        <f t="shared" si="132"/>
        <v>1.5873015873015872E-2</v>
      </c>
      <c r="O107" s="203">
        <v>8</v>
      </c>
      <c r="P107" s="174">
        <f t="shared" si="133"/>
        <v>0.12698412698412698</v>
      </c>
      <c r="Q107" s="203">
        <v>2</v>
      </c>
      <c r="R107" s="174">
        <f t="shared" si="134"/>
        <v>3.1746031746031744E-2</v>
      </c>
      <c r="S107" s="201">
        <v>3922</v>
      </c>
      <c r="T107" s="202">
        <v>189</v>
      </c>
      <c r="U107" s="174">
        <f t="shared" si="135"/>
        <v>4.8189699133095357E-2</v>
      </c>
      <c r="V107" s="203">
        <v>678</v>
      </c>
      <c r="W107" s="174">
        <f t="shared" si="136"/>
        <v>0.17287098419173891</v>
      </c>
      <c r="X107" s="203">
        <v>294</v>
      </c>
      <c r="Y107" s="174">
        <f t="shared" si="137"/>
        <v>7.4961754207037226E-2</v>
      </c>
      <c r="Z107" s="201">
        <v>3463</v>
      </c>
      <c r="AA107" s="202">
        <v>113</v>
      </c>
      <c r="AB107" s="174">
        <f t="shared" si="138"/>
        <v>3.2630667051689287E-2</v>
      </c>
      <c r="AC107" s="203">
        <v>509</v>
      </c>
      <c r="AD107" s="174">
        <f t="shared" si="139"/>
        <v>0.14698238521513138</v>
      </c>
      <c r="AE107" s="203">
        <v>311</v>
      </c>
      <c r="AF107" s="174">
        <f t="shared" si="140"/>
        <v>8.9806526133410336E-2</v>
      </c>
      <c r="AG107" s="201">
        <v>2255</v>
      </c>
      <c r="AH107" s="202">
        <v>52</v>
      </c>
      <c r="AI107" s="174">
        <f t="shared" si="141"/>
        <v>2.3059866962305987E-2</v>
      </c>
      <c r="AJ107" s="203">
        <v>235</v>
      </c>
      <c r="AK107" s="174">
        <f t="shared" si="142"/>
        <v>0.10421286031042129</v>
      </c>
      <c r="AL107" s="203">
        <v>170</v>
      </c>
      <c r="AM107" s="174">
        <f t="shared" si="143"/>
        <v>7.5388026607538808E-2</v>
      </c>
      <c r="AN107" s="201">
        <v>976</v>
      </c>
      <c r="AO107" s="202">
        <v>13</v>
      </c>
      <c r="AP107" s="174">
        <f t="shared" si="144"/>
        <v>1.331967213114754E-2</v>
      </c>
      <c r="AQ107" s="203">
        <v>78</v>
      </c>
      <c r="AR107" s="174">
        <f t="shared" si="145"/>
        <v>7.9918032786885251E-2</v>
      </c>
      <c r="AS107" s="203">
        <v>57</v>
      </c>
      <c r="AT107" s="174">
        <f t="shared" si="146"/>
        <v>5.8401639344262297E-2</v>
      </c>
      <c r="AU107" s="201">
        <v>237</v>
      </c>
      <c r="AV107" s="202">
        <v>1</v>
      </c>
      <c r="AW107" s="174">
        <f t="shared" si="147"/>
        <v>4.2194092827004216E-3</v>
      </c>
      <c r="AX107" s="203">
        <v>13</v>
      </c>
      <c r="AY107" s="174">
        <f t="shared" si="148"/>
        <v>5.4852320675105488E-2</v>
      </c>
      <c r="AZ107" s="203">
        <v>9</v>
      </c>
      <c r="BA107" s="174">
        <f t="shared" si="149"/>
        <v>3.7974683544303799E-2</v>
      </c>
      <c r="BB107" s="201">
        <f t="shared" si="159"/>
        <v>10947</v>
      </c>
      <c r="BC107" s="176">
        <f t="shared" si="160"/>
        <v>369</v>
      </c>
      <c r="BD107" s="174">
        <f t="shared" si="150"/>
        <v>3.3707865168539325E-2</v>
      </c>
      <c r="BE107" s="176">
        <f t="shared" si="161"/>
        <v>1526</v>
      </c>
      <c r="BF107" s="174">
        <f t="shared" si="151"/>
        <v>0.13939892207910842</v>
      </c>
      <c r="BG107" s="176">
        <f t="shared" si="162"/>
        <v>843</v>
      </c>
      <c r="BH107" s="174">
        <f t="shared" si="152"/>
        <v>7.7007399287476019E-2</v>
      </c>
      <c r="BJ107" s="282">
        <v>21</v>
      </c>
      <c r="BK107" s="295" t="s">
        <v>112</v>
      </c>
      <c r="BL107" s="4" t="s">
        <v>138</v>
      </c>
      <c r="BM107" s="28">
        <v>11009</v>
      </c>
      <c r="BN107" s="28">
        <v>321</v>
      </c>
      <c r="BO107" s="63">
        <v>2.9157961667726405E-2</v>
      </c>
      <c r="BP107" s="28">
        <v>1414</v>
      </c>
      <c r="BQ107" s="63">
        <v>0.12844036697247707</v>
      </c>
      <c r="BR107" s="28">
        <v>838</v>
      </c>
      <c r="BS107" s="63">
        <v>7.6119538559360517E-2</v>
      </c>
      <c r="BU107" s="131" t="s">
        <v>112</v>
      </c>
      <c r="BV107" s="4" t="s">
        <v>138</v>
      </c>
      <c r="BW107" s="27">
        <f t="shared" si="158"/>
        <v>0.74988581346487626</v>
      </c>
      <c r="BX107" s="27">
        <f t="shared" si="195"/>
        <v>0.766282132800436</v>
      </c>
      <c r="BY107" s="59"/>
      <c r="BZ107" s="106"/>
      <c r="CA107" s="59"/>
      <c r="CB107" s="59"/>
      <c r="CC107" s="59"/>
      <c r="CD107" s="59"/>
      <c r="CE107" s="59"/>
      <c r="CF107" s="59"/>
      <c r="CG107" s="59"/>
      <c r="CH107" s="59"/>
      <c r="CI107" s="59"/>
      <c r="CQ107" s="59"/>
      <c r="CR107" s="59"/>
      <c r="CS107" s="59"/>
      <c r="CT107" s="59"/>
      <c r="CU107" s="59"/>
      <c r="CV107" s="59"/>
      <c r="CY107" s="59"/>
      <c r="CZ107" s="59"/>
      <c r="DA107" s="59"/>
      <c r="DB107" s="59"/>
      <c r="DC107" s="59"/>
      <c r="DD107" s="59"/>
      <c r="DE107" s="59"/>
      <c r="DF107" s="59"/>
      <c r="DG107" s="59"/>
      <c r="DH107" s="59"/>
      <c r="DI107" s="59"/>
      <c r="DJ107" s="59"/>
      <c r="DK107" s="59"/>
      <c r="DL107" s="59"/>
      <c r="DM107" s="59"/>
      <c r="DN107" s="59"/>
      <c r="DP107" s="106"/>
      <c r="DQ107" s="59"/>
      <c r="DR107" s="59"/>
      <c r="DS107" s="59"/>
      <c r="DT107" s="59"/>
      <c r="DU107" s="59"/>
      <c r="DV107" s="59"/>
      <c r="DW107" s="59"/>
      <c r="DX107" s="59"/>
      <c r="DY107" s="59"/>
      <c r="DZ107" s="59"/>
      <c r="EA107" s="59"/>
      <c r="EB107" s="59"/>
      <c r="EC107" s="59"/>
      <c r="ED107" s="59"/>
      <c r="EE107" s="59"/>
      <c r="EF107" s="59"/>
      <c r="EG107" s="59"/>
      <c r="EH107" s="59"/>
      <c r="EI107" s="59"/>
      <c r="EJ107" s="59"/>
      <c r="EK107" s="59"/>
      <c r="EL107" s="59"/>
      <c r="EM107" s="59"/>
      <c r="EN107" s="59"/>
      <c r="EO107" s="59"/>
      <c r="EP107" s="59"/>
      <c r="EQ107" s="59"/>
      <c r="ER107" s="59"/>
      <c r="ES107" s="59"/>
      <c r="ET107" s="59"/>
      <c r="EU107" s="59"/>
      <c r="EV107" s="59"/>
      <c r="EW107" s="59"/>
      <c r="EX107" s="59"/>
      <c r="EY107" s="59"/>
      <c r="EZ107" s="59"/>
      <c r="FA107" s="59"/>
      <c r="FB107" s="59"/>
      <c r="FC107" s="59"/>
      <c r="FD107" s="59"/>
      <c r="FE107" s="59"/>
      <c r="FF107" s="59"/>
      <c r="FG107" s="59"/>
      <c r="FH107" s="59"/>
      <c r="FI107" s="59"/>
      <c r="FJ107" s="59"/>
      <c r="FK107" s="59"/>
      <c r="FL107" s="59"/>
      <c r="FM107" s="59"/>
      <c r="FN107" s="59"/>
      <c r="FO107" s="59"/>
      <c r="FP107" s="59"/>
      <c r="FQ107" s="59"/>
      <c r="FR107" s="59"/>
      <c r="FS107" s="59"/>
      <c r="FT107" s="59"/>
      <c r="FU107" s="59"/>
      <c r="FV107" s="59"/>
      <c r="FW107" s="59"/>
      <c r="FX107" s="59"/>
      <c r="FY107" s="59"/>
      <c r="FZ107" s="59"/>
      <c r="GA107" s="59"/>
      <c r="GB107" s="59"/>
      <c r="GC107" s="59"/>
      <c r="GD107" s="59"/>
      <c r="GE107" s="59"/>
      <c r="GF107" s="59"/>
      <c r="GG107" s="59"/>
      <c r="GH107" s="59"/>
      <c r="GI107" s="59"/>
      <c r="GJ107" s="59"/>
      <c r="GK107" s="59"/>
      <c r="GL107" s="59"/>
      <c r="GM107" s="59"/>
      <c r="GN107" s="59"/>
      <c r="GO107" s="59"/>
      <c r="GP107" s="59"/>
      <c r="GQ107" s="59"/>
      <c r="GR107" s="59"/>
      <c r="GS107" s="59"/>
      <c r="GT107" s="59"/>
      <c r="GU107" s="59"/>
      <c r="GV107" s="59"/>
      <c r="GW107" s="59"/>
      <c r="GX107" s="59"/>
      <c r="GY107" s="59"/>
      <c r="GZ107" s="59"/>
      <c r="HA107" s="59"/>
      <c r="HB107" s="59"/>
      <c r="HC107" s="59"/>
    </row>
    <row r="108" spans="2:211" ht="14.25" customHeight="1">
      <c r="B108" s="283"/>
      <c r="C108" s="296"/>
      <c r="D108" s="132" t="s">
        <v>274</v>
      </c>
      <c r="E108" s="204">
        <v>3</v>
      </c>
      <c r="F108" s="205">
        <v>0</v>
      </c>
      <c r="G108" s="207">
        <f t="shared" si="129"/>
        <v>0</v>
      </c>
      <c r="H108" s="206">
        <v>0</v>
      </c>
      <c r="I108" s="207">
        <f>IFERROR(H108/E108,"-")</f>
        <v>0</v>
      </c>
      <c r="J108" s="206">
        <v>0</v>
      </c>
      <c r="K108" s="207">
        <f>IFERROR(J108/E108,"-")</f>
        <v>0</v>
      </c>
      <c r="L108" s="204">
        <v>2</v>
      </c>
      <c r="M108" s="205">
        <v>0</v>
      </c>
      <c r="N108" s="207">
        <f>IFERROR(M108/L108,"-")</f>
        <v>0</v>
      </c>
      <c r="O108" s="206">
        <v>1</v>
      </c>
      <c r="P108" s="207">
        <f>IFERROR(O108/L108,"-")</f>
        <v>0.5</v>
      </c>
      <c r="Q108" s="206">
        <v>0</v>
      </c>
      <c r="R108" s="207">
        <f>IFERROR(Q108/L108,"-")</f>
        <v>0</v>
      </c>
      <c r="S108" s="204">
        <v>798</v>
      </c>
      <c r="T108" s="205">
        <v>47</v>
      </c>
      <c r="U108" s="207">
        <f>IFERROR(T108/S108,"-")</f>
        <v>5.889724310776942E-2</v>
      </c>
      <c r="V108" s="206">
        <v>165</v>
      </c>
      <c r="W108" s="207">
        <f>IFERROR(V108/S108,"-")</f>
        <v>0.20676691729323307</v>
      </c>
      <c r="X108" s="206">
        <v>60</v>
      </c>
      <c r="Y108" s="207">
        <f>IFERROR(X108/S108,"-")</f>
        <v>7.5187969924812026E-2</v>
      </c>
      <c r="Z108" s="204">
        <v>549</v>
      </c>
      <c r="AA108" s="205">
        <v>21</v>
      </c>
      <c r="AB108" s="207">
        <f>IFERROR(AA108/Z108,"-")</f>
        <v>3.825136612021858E-2</v>
      </c>
      <c r="AC108" s="206">
        <v>92</v>
      </c>
      <c r="AD108" s="207">
        <f>IFERROR(AC108/Z108,"-")</f>
        <v>0.16757741347905283</v>
      </c>
      <c r="AE108" s="206">
        <v>39</v>
      </c>
      <c r="AF108" s="207">
        <f>IFERROR(AE108/Z108,"-")</f>
        <v>7.1038251366120214E-2</v>
      </c>
      <c r="AG108" s="204">
        <v>354</v>
      </c>
      <c r="AH108" s="205">
        <v>13</v>
      </c>
      <c r="AI108" s="207">
        <f>IFERROR(AH108/AG108,"-")</f>
        <v>3.6723163841807911E-2</v>
      </c>
      <c r="AJ108" s="206">
        <v>36</v>
      </c>
      <c r="AK108" s="207">
        <f>IFERROR(AJ108/AG108,"-")</f>
        <v>0.10169491525423729</v>
      </c>
      <c r="AL108" s="206">
        <v>19</v>
      </c>
      <c r="AM108" s="207">
        <f>IFERROR(AL108/AG108,"-")</f>
        <v>5.3672316384180789E-2</v>
      </c>
      <c r="AN108" s="204">
        <v>186</v>
      </c>
      <c r="AO108" s="205">
        <v>2</v>
      </c>
      <c r="AP108" s="207">
        <f>IFERROR(AO108/AN108,"-")</f>
        <v>1.0752688172043012E-2</v>
      </c>
      <c r="AQ108" s="206">
        <v>16</v>
      </c>
      <c r="AR108" s="207">
        <f>IFERROR(AQ108/AN108,"-")</f>
        <v>8.6021505376344093E-2</v>
      </c>
      <c r="AS108" s="206">
        <v>14</v>
      </c>
      <c r="AT108" s="207">
        <f>IFERROR(AS108/AN108,"-")</f>
        <v>7.5268817204301078E-2</v>
      </c>
      <c r="AU108" s="204">
        <v>23</v>
      </c>
      <c r="AV108" s="205">
        <v>1</v>
      </c>
      <c r="AW108" s="207">
        <f>IFERROR(AV108/AU108,"-")</f>
        <v>4.3478260869565216E-2</v>
      </c>
      <c r="AX108" s="206">
        <v>2</v>
      </c>
      <c r="AY108" s="207">
        <f>IFERROR(AX108/AU108,"-")</f>
        <v>8.6956521739130432E-2</v>
      </c>
      <c r="AZ108" s="206">
        <v>0</v>
      </c>
      <c r="BA108" s="207">
        <f>IFERROR(AZ108/AU108,"-")</f>
        <v>0</v>
      </c>
      <c r="BB108" s="204">
        <f t="shared" si="159"/>
        <v>1915</v>
      </c>
      <c r="BC108" s="208">
        <f t="shared" si="160"/>
        <v>84</v>
      </c>
      <c r="BD108" s="207">
        <f>IFERROR(BC108/BB108,"-")</f>
        <v>4.3864229765013057E-2</v>
      </c>
      <c r="BE108" s="208">
        <f t="shared" si="161"/>
        <v>312</v>
      </c>
      <c r="BF108" s="207">
        <f>IFERROR(BE108/BB108,"-")</f>
        <v>0.1629242819843342</v>
      </c>
      <c r="BG108" s="208">
        <f t="shared" si="162"/>
        <v>132</v>
      </c>
      <c r="BH108" s="207">
        <f>IFERROR(BG108/BB108,"-")</f>
        <v>6.8929503916449086E-2</v>
      </c>
      <c r="BJ108" s="283"/>
      <c r="BK108" s="296"/>
      <c r="BL108" s="4" t="s">
        <v>273</v>
      </c>
      <c r="BM108" s="28">
        <v>1830</v>
      </c>
      <c r="BN108" s="28">
        <v>67</v>
      </c>
      <c r="BO108" s="63">
        <v>3.6612021857923498E-2</v>
      </c>
      <c r="BP108" s="28">
        <v>281</v>
      </c>
      <c r="BQ108" s="63">
        <v>0.153551912568306</v>
      </c>
      <c r="BR108" s="28">
        <v>127</v>
      </c>
      <c r="BS108" s="63">
        <v>6.9398907103825139E-2</v>
      </c>
      <c r="BU108" s="132"/>
      <c r="BV108" s="4" t="s">
        <v>270</v>
      </c>
      <c r="BW108" s="27">
        <f t="shared" si="158"/>
        <v>0.72428198433420365</v>
      </c>
      <c r="BX108" s="27">
        <f t="shared" si="195"/>
        <v>0.7404371584699454</v>
      </c>
      <c r="BY108" s="59"/>
      <c r="BZ108" s="106"/>
      <c r="CA108" s="59"/>
      <c r="CB108" s="59"/>
      <c r="CC108" s="59"/>
      <c r="CD108" s="59"/>
      <c r="CE108" s="59"/>
      <c r="CF108" s="59"/>
      <c r="CG108" s="59"/>
      <c r="CH108" s="59"/>
      <c r="CI108" s="59"/>
      <c r="CQ108" s="59"/>
      <c r="CR108" s="59"/>
      <c r="CS108" s="59"/>
      <c r="CT108" s="59"/>
      <c r="CU108" s="59"/>
      <c r="CV108" s="59"/>
      <c r="CY108" s="59"/>
      <c r="CZ108" s="59"/>
      <c r="DA108" s="59"/>
      <c r="DB108" s="59"/>
      <c r="DC108" s="59"/>
      <c r="DD108" s="59"/>
      <c r="DE108" s="59"/>
      <c r="DF108" s="59"/>
      <c r="DG108" s="59"/>
      <c r="DH108" s="59"/>
      <c r="DI108" s="59"/>
      <c r="DJ108" s="59"/>
      <c r="DK108" s="59"/>
      <c r="DL108" s="59"/>
      <c r="DM108" s="59"/>
      <c r="DN108" s="59"/>
      <c r="DP108" s="106"/>
      <c r="DQ108" s="59"/>
      <c r="DR108" s="59"/>
      <c r="DS108" s="59"/>
      <c r="DT108" s="59"/>
      <c r="DU108" s="59"/>
      <c r="DV108" s="59"/>
      <c r="DW108" s="59"/>
      <c r="DX108" s="59"/>
      <c r="DY108" s="59"/>
      <c r="DZ108" s="59"/>
      <c r="EA108" s="59"/>
      <c r="EB108" s="59"/>
      <c r="EC108" s="59"/>
      <c r="ED108" s="59"/>
      <c r="EE108" s="59"/>
      <c r="EF108" s="59"/>
      <c r="EG108" s="59"/>
      <c r="EH108" s="59"/>
      <c r="EI108" s="59"/>
      <c r="EJ108" s="59"/>
      <c r="EK108" s="59"/>
      <c r="EL108" s="59"/>
      <c r="EM108" s="59"/>
      <c r="EN108" s="59"/>
      <c r="EO108" s="59"/>
      <c r="EP108" s="59"/>
      <c r="EQ108" s="59"/>
      <c r="ER108" s="59"/>
      <c r="ES108" s="59"/>
      <c r="ET108" s="59"/>
      <c r="EU108" s="59"/>
      <c r="EV108" s="59"/>
      <c r="EW108" s="59"/>
      <c r="EX108" s="59"/>
      <c r="EY108" s="59"/>
      <c r="EZ108" s="59"/>
      <c r="FA108" s="59"/>
      <c r="FB108" s="59"/>
      <c r="FC108" s="59"/>
      <c r="FD108" s="59"/>
      <c r="FE108" s="59"/>
      <c r="FF108" s="59"/>
      <c r="FG108" s="59"/>
      <c r="FH108" s="59"/>
      <c r="FI108" s="59"/>
      <c r="FJ108" s="59"/>
      <c r="FK108" s="59"/>
      <c r="FL108" s="59"/>
      <c r="FM108" s="59"/>
      <c r="FN108" s="59"/>
      <c r="FO108" s="59"/>
      <c r="FP108" s="59"/>
      <c r="FQ108" s="59"/>
      <c r="FR108" s="59"/>
      <c r="FS108" s="59"/>
      <c r="FT108" s="59"/>
      <c r="FU108" s="59"/>
      <c r="FV108" s="59"/>
      <c r="FW108" s="59"/>
      <c r="FX108" s="59"/>
      <c r="FY108" s="59"/>
      <c r="FZ108" s="59"/>
      <c r="GA108" s="59"/>
      <c r="GB108" s="59"/>
      <c r="GC108" s="59"/>
      <c r="GD108" s="59"/>
      <c r="GE108" s="59"/>
      <c r="GF108" s="59"/>
      <c r="GG108" s="59"/>
      <c r="GH108" s="59"/>
      <c r="GI108" s="59"/>
      <c r="GJ108" s="59"/>
      <c r="GK108" s="59"/>
      <c r="GL108" s="59"/>
      <c r="GM108" s="59"/>
      <c r="GN108" s="59"/>
      <c r="GO108" s="59"/>
      <c r="GP108" s="59"/>
      <c r="GQ108" s="59"/>
      <c r="GR108" s="59"/>
      <c r="GS108" s="59"/>
      <c r="GT108" s="59"/>
      <c r="GU108" s="59"/>
      <c r="GV108" s="59"/>
      <c r="GW108" s="59"/>
      <c r="GX108" s="59"/>
      <c r="GY108" s="59"/>
      <c r="GZ108" s="59"/>
      <c r="HA108" s="59"/>
      <c r="HB108" s="59"/>
      <c r="HC108" s="59"/>
    </row>
    <row r="109" spans="2:211" ht="14.25" customHeight="1">
      <c r="B109" s="283"/>
      <c r="C109" s="296"/>
      <c r="D109" s="124" t="s">
        <v>156</v>
      </c>
      <c r="E109" s="209">
        <v>1</v>
      </c>
      <c r="F109" s="210">
        <v>0</v>
      </c>
      <c r="G109" s="199">
        <f t="shared" si="129"/>
        <v>0</v>
      </c>
      <c r="H109" s="211">
        <v>0</v>
      </c>
      <c r="I109" s="199">
        <f t="shared" si="130"/>
        <v>0</v>
      </c>
      <c r="J109" s="211">
        <v>0</v>
      </c>
      <c r="K109" s="199">
        <f t="shared" si="131"/>
        <v>0</v>
      </c>
      <c r="L109" s="209">
        <v>0</v>
      </c>
      <c r="M109" s="210">
        <v>0</v>
      </c>
      <c r="N109" s="199" t="str">
        <f t="shared" si="132"/>
        <v>-</v>
      </c>
      <c r="O109" s="211">
        <v>0</v>
      </c>
      <c r="P109" s="199" t="str">
        <f t="shared" si="133"/>
        <v>-</v>
      </c>
      <c r="Q109" s="211">
        <v>0</v>
      </c>
      <c r="R109" s="199" t="str">
        <f t="shared" si="134"/>
        <v>-</v>
      </c>
      <c r="S109" s="209">
        <v>476</v>
      </c>
      <c r="T109" s="210">
        <v>16</v>
      </c>
      <c r="U109" s="199">
        <f t="shared" si="135"/>
        <v>3.3613445378151259E-2</v>
      </c>
      <c r="V109" s="211">
        <v>68</v>
      </c>
      <c r="W109" s="199">
        <f t="shared" si="136"/>
        <v>0.14285714285714285</v>
      </c>
      <c r="X109" s="211">
        <v>30</v>
      </c>
      <c r="Y109" s="199">
        <f t="shared" si="137"/>
        <v>6.3025210084033612E-2</v>
      </c>
      <c r="Z109" s="209">
        <v>249</v>
      </c>
      <c r="AA109" s="210">
        <v>9</v>
      </c>
      <c r="AB109" s="199">
        <f t="shared" si="138"/>
        <v>3.614457831325301E-2</v>
      </c>
      <c r="AC109" s="211">
        <v>34</v>
      </c>
      <c r="AD109" s="199">
        <f t="shared" si="139"/>
        <v>0.13654618473895583</v>
      </c>
      <c r="AE109" s="211">
        <v>25</v>
      </c>
      <c r="AF109" s="199">
        <f t="shared" si="140"/>
        <v>0.10040160642570281</v>
      </c>
      <c r="AG109" s="209">
        <v>131</v>
      </c>
      <c r="AH109" s="210">
        <v>0</v>
      </c>
      <c r="AI109" s="199">
        <f t="shared" si="141"/>
        <v>0</v>
      </c>
      <c r="AJ109" s="211">
        <v>15</v>
      </c>
      <c r="AK109" s="199">
        <f t="shared" si="142"/>
        <v>0.11450381679389313</v>
      </c>
      <c r="AL109" s="211">
        <v>11</v>
      </c>
      <c r="AM109" s="199">
        <f t="shared" si="143"/>
        <v>8.3969465648854963E-2</v>
      </c>
      <c r="AN109" s="209">
        <v>47</v>
      </c>
      <c r="AO109" s="210">
        <v>0</v>
      </c>
      <c r="AP109" s="199">
        <f t="shared" si="144"/>
        <v>0</v>
      </c>
      <c r="AQ109" s="211">
        <v>2</v>
      </c>
      <c r="AR109" s="199">
        <f t="shared" si="145"/>
        <v>4.2553191489361701E-2</v>
      </c>
      <c r="AS109" s="211">
        <v>3</v>
      </c>
      <c r="AT109" s="199">
        <f t="shared" si="146"/>
        <v>6.3829787234042548E-2</v>
      </c>
      <c r="AU109" s="209">
        <v>18</v>
      </c>
      <c r="AV109" s="210">
        <v>0</v>
      </c>
      <c r="AW109" s="199">
        <f t="shared" si="147"/>
        <v>0</v>
      </c>
      <c r="AX109" s="211">
        <v>0</v>
      </c>
      <c r="AY109" s="199">
        <f t="shared" si="148"/>
        <v>0</v>
      </c>
      <c r="AZ109" s="211">
        <v>0</v>
      </c>
      <c r="BA109" s="199">
        <f t="shared" si="149"/>
        <v>0</v>
      </c>
      <c r="BB109" s="209">
        <f t="shared" si="159"/>
        <v>922</v>
      </c>
      <c r="BC109" s="212">
        <f t="shared" si="160"/>
        <v>25</v>
      </c>
      <c r="BD109" s="199">
        <f t="shared" si="150"/>
        <v>2.7114967462039046E-2</v>
      </c>
      <c r="BE109" s="212">
        <f t="shared" si="161"/>
        <v>119</v>
      </c>
      <c r="BF109" s="199">
        <f t="shared" si="151"/>
        <v>0.12906724511930587</v>
      </c>
      <c r="BG109" s="212">
        <f t="shared" si="162"/>
        <v>69</v>
      </c>
      <c r="BH109" s="199">
        <f t="shared" si="152"/>
        <v>7.4837310195227769E-2</v>
      </c>
      <c r="BJ109" s="283"/>
      <c r="BK109" s="296"/>
      <c r="BL109" s="4" t="s">
        <v>156</v>
      </c>
      <c r="BM109" s="28">
        <v>837</v>
      </c>
      <c r="BN109" s="28">
        <v>25</v>
      </c>
      <c r="BO109" s="63">
        <v>2.986857825567503E-2</v>
      </c>
      <c r="BP109" s="28">
        <v>104</v>
      </c>
      <c r="BQ109" s="63">
        <v>0.12425328554360812</v>
      </c>
      <c r="BR109" s="28">
        <v>66</v>
      </c>
      <c r="BS109" s="63">
        <v>7.8853046594982074E-2</v>
      </c>
      <c r="BU109" s="132"/>
      <c r="BV109" s="4" t="s">
        <v>156</v>
      </c>
      <c r="BW109" s="27">
        <f t="shared" si="158"/>
        <v>0.76898047722342733</v>
      </c>
      <c r="BX109" s="27">
        <f t="shared" si="195"/>
        <v>0.76702508960573479</v>
      </c>
      <c r="BY109" s="59"/>
      <c r="BZ109" s="106"/>
      <c r="CA109" s="59"/>
      <c r="CB109" s="59"/>
      <c r="CC109" s="59"/>
      <c r="CD109" s="59"/>
      <c r="CE109" s="59"/>
      <c r="CF109" s="59"/>
      <c r="CG109" s="59"/>
      <c r="CH109" s="59"/>
      <c r="CI109" s="59"/>
      <c r="CQ109" s="59"/>
      <c r="CR109" s="59"/>
      <c r="CS109" s="59"/>
      <c r="CT109" s="59"/>
      <c r="CU109" s="59"/>
      <c r="CV109" s="59"/>
      <c r="CY109" s="59"/>
      <c r="CZ109" s="59"/>
      <c r="DA109" s="59"/>
      <c r="DB109" s="59"/>
      <c r="DC109" s="59"/>
      <c r="DD109" s="59"/>
      <c r="DE109" s="59"/>
      <c r="DF109" s="59"/>
      <c r="DG109" s="59"/>
      <c r="DH109" s="59"/>
      <c r="DI109" s="59"/>
      <c r="DJ109" s="59"/>
      <c r="DK109" s="59"/>
      <c r="DL109" s="59"/>
      <c r="DM109" s="59"/>
      <c r="DN109" s="59"/>
      <c r="DP109" s="106"/>
      <c r="DQ109" s="59"/>
      <c r="DR109" s="59"/>
      <c r="DS109" s="59"/>
      <c r="DT109" s="59"/>
      <c r="DU109" s="59"/>
      <c r="DV109" s="59"/>
      <c r="DW109" s="59"/>
      <c r="DX109" s="59"/>
      <c r="DY109" s="59"/>
      <c r="DZ109" s="59"/>
      <c r="EA109" s="59"/>
      <c r="EB109" s="59"/>
      <c r="EC109" s="59"/>
      <c r="ED109" s="59"/>
      <c r="EE109" s="59"/>
      <c r="EF109" s="59"/>
      <c r="EG109" s="59"/>
      <c r="EH109" s="59"/>
      <c r="EI109" s="59"/>
      <c r="EJ109" s="59"/>
      <c r="EK109" s="59"/>
      <c r="EL109" s="59"/>
      <c r="EM109" s="59"/>
      <c r="EN109" s="59"/>
      <c r="EO109" s="59"/>
      <c r="EP109" s="59"/>
      <c r="EQ109" s="59"/>
      <c r="ER109" s="59"/>
      <c r="ES109" s="59"/>
      <c r="ET109" s="59"/>
      <c r="EU109" s="59"/>
      <c r="EV109" s="59"/>
      <c r="EW109" s="59"/>
      <c r="EX109" s="59"/>
      <c r="EY109" s="59"/>
      <c r="EZ109" s="59"/>
      <c r="FA109" s="59"/>
      <c r="FB109" s="59"/>
      <c r="FC109" s="59"/>
      <c r="FD109" s="59"/>
      <c r="FE109" s="59"/>
      <c r="FF109" s="59"/>
      <c r="FG109" s="59"/>
      <c r="FH109" s="59"/>
      <c r="FI109" s="59"/>
      <c r="FJ109" s="59"/>
      <c r="FK109" s="59"/>
      <c r="FL109" s="59"/>
      <c r="FM109" s="59"/>
      <c r="FN109" s="59"/>
      <c r="FO109" s="59"/>
      <c r="FP109" s="59"/>
      <c r="FQ109" s="59"/>
      <c r="FR109" s="59"/>
      <c r="FS109" s="59"/>
      <c r="FT109" s="59"/>
      <c r="FU109" s="59"/>
      <c r="FV109" s="59"/>
      <c r="FW109" s="59"/>
      <c r="FX109" s="59"/>
      <c r="FY109" s="59"/>
      <c r="FZ109" s="59"/>
      <c r="GA109" s="59"/>
      <c r="GB109" s="59"/>
      <c r="GC109" s="59"/>
      <c r="GD109" s="59"/>
      <c r="GE109" s="59"/>
      <c r="GF109" s="59"/>
      <c r="GG109" s="59"/>
      <c r="GH109" s="59"/>
      <c r="GI109" s="59"/>
      <c r="GJ109" s="59"/>
      <c r="GK109" s="59"/>
      <c r="GL109" s="59"/>
      <c r="GM109" s="59"/>
      <c r="GN109" s="59"/>
      <c r="GO109" s="59"/>
      <c r="GP109" s="59"/>
      <c r="GQ109" s="59"/>
      <c r="GR109" s="59"/>
      <c r="GS109" s="59"/>
      <c r="GT109" s="59"/>
      <c r="GU109" s="59"/>
      <c r="GV109" s="59"/>
      <c r="GW109" s="59"/>
      <c r="GX109" s="59"/>
      <c r="GY109" s="59"/>
      <c r="GZ109" s="59"/>
      <c r="HA109" s="59"/>
      <c r="HB109" s="59"/>
      <c r="HC109" s="59"/>
    </row>
    <row r="110" spans="2:211" ht="14.25" customHeight="1">
      <c r="B110" s="283"/>
      <c r="C110" s="296"/>
      <c r="D110" s="103" t="s">
        <v>200</v>
      </c>
      <c r="E110" s="213">
        <v>0</v>
      </c>
      <c r="F110" s="214">
        <v>0</v>
      </c>
      <c r="G110" s="215" t="str">
        <f>IFERROR(F110/E110,"-")</f>
        <v>-</v>
      </c>
      <c r="H110" s="216">
        <v>0</v>
      </c>
      <c r="I110" s="215" t="str">
        <f>IFERROR(H110/E110,"-")</f>
        <v>-</v>
      </c>
      <c r="J110" s="216">
        <v>0</v>
      </c>
      <c r="K110" s="215" t="str">
        <f>IFERROR(J110/E110,"-")</f>
        <v>-</v>
      </c>
      <c r="L110" s="213">
        <v>2</v>
      </c>
      <c r="M110" s="214">
        <v>0</v>
      </c>
      <c r="N110" s="215">
        <f>IFERROR(M110/L110,"-")</f>
        <v>0</v>
      </c>
      <c r="O110" s="216">
        <v>0</v>
      </c>
      <c r="P110" s="215">
        <f>IFERROR(O110/L110,"-")</f>
        <v>0</v>
      </c>
      <c r="Q110" s="216">
        <v>0</v>
      </c>
      <c r="R110" s="215">
        <f>IFERROR(Q110/L110,"-")</f>
        <v>0</v>
      </c>
      <c r="S110" s="213">
        <v>29</v>
      </c>
      <c r="T110" s="214">
        <v>0</v>
      </c>
      <c r="U110" s="215">
        <f>IFERROR(T110/S110,"-")</f>
        <v>0</v>
      </c>
      <c r="V110" s="216">
        <v>1</v>
      </c>
      <c r="W110" s="215">
        <f>IFERROR(V110/S110,"-")</f>
        <v>3.4482758620689655E-2</v>
      </c>
      <c r="X110" s="216">
        <v>0</v>
      </c>
      <c r="Y110" s="215">
        <f>IFERROR(X110/S110,"-")</f>
        <v>0</v>
      </c>
      <c r="Z110" s="213">
        <v>61</v>
      </c>
      <c r="AA110" s="214">
        <v>0</v>
      </c>
      <c r="AB110" s="215">
        <f>IFERROR(AA110/Z110,"-")</f>
        <v>0</v>
      </c>
      <c r="AC110" s="216">
        <v>0</v>
      </c>
      <c r="AD110" s="215">
        <f>IFERROR(AC110/Z110,"-")</f>
        <v>0</v>
      </c>
      <c r="AE110" s="216">
        <v>0</v>
      </c>
      <c r="AF110" s="215">
        <f>IFERROR(AE110/Z110,"-")</f>
        <v>0</v>
      </c>
      <c r="AG110" s="213">
        <v>81</v>
      </c>
      <c r="AH110" s="214">
        <v>0</v>
      </c>
      <c r="AI110" s="215">
        <f>IFERROR(AH110/AG110,"-")</f>
        <v>0</v>
      </c>
      <c r="AJ110" s="216">
        <v>0</v>
      </c>
      <c r="AK110" s="215">
        <f>IFERROR(AJ110/AG110,"-")</f>
        <v>0</v>
      </c>
      <c r="AL110" s="216">
        <v>0</v>
      </c>
      <c r="AM110" s="215">
        <f>IFERROR(AL110/AG110,"-")</f>
        <v>0</v>
      </c>
      <c r="AN110" s="213">
        <v>97</v>
      </c>
      <c r="AO110" s="214">
        <v>0</v>
      </c>
      <c r="AP110" s="215">
        <f>IFERROR(AO110/AN110,"-")</f>
        <v>0</v>
      </c>
      <c r="AQ110" s="216">
        <v>0</v>
      </c>
      <c r="AR110" s="215">
        <f>IFERROR(AQ110/AN110,"-")</f>
        <v>0</v>
      </c>
      <c r="AS110" s="216">
        <v>0</v>
      </c>
      <c r="AT110" s="215">
        <f>IFERROR(AS110/AN110,"-")</f>
        <v>0</v>
      </c>
      <c r="AU110" s="213">
        <v>66</v>
      </c>
      <c r="AV110" s="214">
        <v>0</v>
      </c>
      <c r="AW110" s="215">
        <f>IFERROR(AV110/AU110,"-")</f>
        <v>0</v>
      </c>
      <c r="AX110" s="216">
        <v>0</v>
      </c>
      <c r="AY110" s="215">
        <f>IFERROR(AX110/AU110,"-")</f>
        <v>0</v>
      </c>
      <c r="AZ110" s="216">
        <v>1</v>
      </c>
      <c r="BA110" s="215">
        <f>IFERROR(AZ110/AU110,"-")</f>
        <v>1.5151515151515152E-2</v>
      </c>
      <c r="BB110" s="213">
        <f t="shared" si="159"/>
        <v>336</v>
      </c>
      <c r="BC110" s="217">
        <f t="shared" si="160"/>
        <v>0</v>
      </c>
      <c r="BD110" s="215">
        <f>IFERROR(BC110/BB110,"-")</f>
        <v>0</v>
      </c>
      <c r="BE110" s="217">
        <f t="shared" si="161"/>
        <v>1</v>
      </c>
      <c r="BF110" s="215">
        <f>IFERROR(BE110/BB110,"-")</f>
        <v>2.976190476190476E-3</v>
      </c>
      <c r="BG110" s="217">
        <f t="shared" si="162"/>
        <v>1</v>
      </c>
      <c r="BH110" s="215">
        <f>IFERROR(BG110/BB110,"-")</f>
        <v>2.976190476190476E-3</v>
      </c>
      <c r="BJ110" s="283"/>
      <c r="BK110" s="296"/>
      <c r="BL110" s="4" t="s">
        <v>199</v>
      </c>
      <c r="BM110" s="28">
        <v>672</v>
      </c>
      <c r="BN110" s="28">
        <v>1</v>
      </c>
      <c r="BO110" s="63">
        <v>1.488095238095238E-3</v>
      </c>
      <c r="BP110" s="28">
        <v>8</v>
      </c>
      <c r="BQ110" s="63">
        <v>1.1904761904761904E-2</v>
      </c>
      <c r="BR110" s="28">
        <v>5</v>
      </c>
      <c r="BS110" s="63">
        <v>7.4404761904761901E-3</v>
      </c>
      <c r="BU110" s="132"/>
      <c r="BV110" s="4" t="s">
        <v>199</v>
      </c>
      <c r="BW110" s="27">
        <f t="shared" si="158"/>
        <v>0.99404761904761907</v>
      </c>
      <c r="BX110" s="27">
        <f t="shared" si="195"/>
        <v>0.97916666666666663</v>
      </c>
      <c r="BY110" s="59"/>
      <c r="BZ110" s="106"/>
      <c r="CA110" s="59"/>
      <c r="CB110" s="59"/>
      <c r="CC110" s="59"/>
      <c r="CD110" s="59"/>
      <c r="CE110" s="59"/>
      <c r="CF110" s="59"/>
      <c r="CG110" s="59"/>
      <c r="CH110" s="59"/>
      <c r="CI110" s="59"/>
      <c r="CQ110" s="59"/>
      <c r="CR110" s="59"/>
      <c r="CS110" s="59"/>
      <c r="CT110" s="59"/>
      <c r="CU110" s="59"/>
      <c r="CV110" s="59"/>
      <c r="CY110" s="59"/>
      <c r="CZ110" s="59"/>
      <c r="DA110" s="59"/>
      <c r="DB110" s="59"/>
      <c r="DC110" s="59"/>
      <c r="DD110" s="59"/>
      <c r="DE110" s="59"/>
      <c r="DF110" s="59"/>
      <c r="DG110" s="59"/>
      <c r="DH110" s="59"/>
      <c r="DI110" s="59"/>
      <c r="DJ110" s="59"/>
      <c r="DK110" s="59"/>
      <c r="DL110" s="59"/>
      <c r="DM110" s="59"/>
      <c r="DN110" s="59"/>
      <c r="DP110" s="106"/>
      <c r="DQ110" s="59"/>
      <c r="DR110" s="59"/>
      <c r="DS110" s="59"/>
      <c r="DT110" s="59"/>
      <c r="DU110" s="59"/>
      <c r="DV110" s="59"/>
      <c r="DW110" s="59"/>
      <c r="DX110" s="59"/>
      <c r="DY110" s="59"/>
      <c r="DZ110" s="59"/>
      <c r="EA110" s="59"/>
      <c r="EB110" s="59"/>
      <c r="EC110" s="59"/>
      <c r="ED110" s="59"/>
      <c r="EE110" s="59"/>
      <c r="EF110" s="59"/>
      <c r="EG110" s="59"/>
      <c r="EH110" s="59"/>
      <c r="EI110" s="59"/>
      <c r="EJ110" s="59"/>
      <c r="EK110" s="59"/>
      <c r="EL110" s="59"/>
      <c r="EM110" s="59"/>
      <c r="EN110" s="59"/>
      <c r="EO110" s="59"/>
      <c r="EP110" s="59"/>
      <c r="EQ110" s="59"/>
      <c r="ER110" s="59"/>
      <c r="ES110" s="59"/>
      <c r="ET110" s="59"/>
      <c r="EU110" s="59"/>
      <c r="EV110" s="59"/>
      <c r="EW110" s="59"/>
      <c r="EX110" s="59"/>
      <c r="EY110" s="59"/>
      <c r="EZ110" s="59"/>
      <c r="FA110" s="59"/>
      <c r="FB110" s="59"/>
      <c r="FC110" s="59"/>
      <c r="FD110" s="59"/>
      <c r="FE110" s="59"/>
      <c r="FF110" s="59"/>
      <c r="FG110" s="59"/>
      <c r="FH110" s="59"/>
      <c r="FI110" s="59"/>
      <c r="FJ110" s="59"/>
      <c r="FK110" s="59"/>
      <c r="FL110" s="59"/>
      <c r="FM110" s="59"/>
      <c r="FN110" s="59"/>
      <c r="FO110" s="59"/>
      <c r="FP110" s="59"/>
      <c r="FQ110" s="59"/>
      <c r="FR110" s="59"/>
      <c r="FS110" s="59"/>
      <c r="FT110" s="59"/>
      <c r="FU110" s="59"/>
      <c r="FV110" s="59"/>
      <c r="FW110" s="59"/>
      <c r="FX110" s="59"/>
      <c r="FY110" s="59"/>
      <c r="FZ110" s="59"/>
      <c r="GA110" s="59"/>
      <c r="GB110" s="59"/>
      <c r="GC110" s="59"/>
      <c r="GD110" s="59"/>
      <c r="GE110" s="59"/>
      <c r="GF110" s="59"/>
      <c r="GG110" s="59"/>
      <c r="GH110" s="59"/>
      <c r="GI110" s="59"/>
      <c r="GJ110" s="59"/>
      <c r="GK110" s="59"/>
      <c r="GL110" s="59"/>
      <c r="GM110" s="59"/>
      <c r="GN110" s="59"/>
      <c r="GO110" s="59"/>
      <c r="GP110" s="59"/>
      <c r="GQ110" s="59"/>
      <c r="GR110" s="59"/>
      <c r="GS110" s="59"/>
      <c r="GT110" s="59"/>
      <c r="GU110" s="59"/>
      <c r="GV110" s="59"/>
      <c r="GW110" s="59"/>
      <c r="GX110" s="59"/>
      <c r="GY110" s="59"/>
      <c r="GZ110" s="59"/>
      <c r="HA110" s="59"/>
      <c r="HB110" s="59"/>
      <c r="HC110" s="59"/>
    </row>
    <row r="111" spans="2:211" ht="14.25" customHeight="1">
      <c r="B111" s="284"/>
      <c r="C111" s="297"/>
      <c r="D111" s="104" t="s">
        <v>67</v>
      </c>
      <c r="E111" s="218">
        <v>35</v>
      </c>
      <c r="F111" s="219">
        <v>0</v>
      </c>
      <c r="G111" s="180">
        <f t="shared" si="129"/>
        <v>0</v>
      </c>
      <c r="H111" s="220">
        <v>5</v>
      </c>
      <c r="I111" s="180">
        <f t="shared" si="130"/>
        <v>0.14285714285714285</v>
      </c>
      <c r="J111" s="220">
        <v>0</v>
      </c>
      <c r="K111" s="180">
        <f t="shared" si="131"/>
        <v>0</v>
      </c>
      <c r="L111" s="218">
        <v>67</v>
      </c>
      <c r="M111" s="219">
        <v>1</v>
      </c>
      <c r="N111" s="180">
        <f t="shared" si="132"/>
        <v>1.4925373134328358E-2</v>
      </c>
      <c r="O111" s="220">
        <v>9</v>
      </c>
      <c r="P111" s="180">
        <f t="shared" si="133"/>
        <v>0.13432835820895522</v>
      </c>
      <c r="Q111" s="220">
        <v>2</v>
      </c>
      <c r="R111" s="180">
        <f t="shared" si="134"/>
        <v>2.9850746268656716E-2</v>
      </c>
      <c r="S111" s="218">
        <v>5225</v>
      </c>
      <c r="T111" s="219">
        <v>252</v>
      </c>
      <c r="U111" s="180">
        <f t="shared" si="135"/>
        <v>4.8229665071770338E-2</v>
      </c>
      <c r="V111" s="220">
        <v>912</v>
      </c>
      <c r="W111" s="180">
        <f t="shared" si="136"/>
        <v>0.17454545454545456</v>
      </c>
      <c r="X111" s="220">
        <v>384</v>
      </c>
      <c r="Y111" s="180">
        <f t="shared" si="137"/>
        <v>7.3492822966507179E-2</v>
      </c>
      <c r="Z111" s="218">
        <v>4322</v>
      </c>
      <c r="AA111" s="219">
        <v>143</v>
      </c>
      <c r="AB111" s="180">
        <f t="shared" si="138"/>
        <v>3.3086534012031467E-2</v>
      </c>
      <c r="AC111" s="220">
        <v>635</v>
      </c>
      <c r="AD111" s="180">
        <f t="shared" si="139"/>
        <v>0.14692272096251735</v>
      </c>
      <c r="AE111" s="220">
        <v>375</v>
      </c>
      <c r="AF111" s="180">
        <f t="shared" si="140"/>
        <v>8.676538639518741E-2</v>
      </c>
      <c r="AG111" s="218">
        <v>2821</v>
      </c>
      <c r="AH111" s="219">
        <v>65</v>
      </c>
      <c r="AI111" s="180">
        <f t="shared" si="141"/>
        <v>2.3041474654377881E-2</v>
      </c>
      <c r="AJ111" s="220">
        <v>286</v>
      </c>
      <c r="AK111" s="180">
        <f t="shared" si="142"/>
        <v>0.10138248847926268</v>
      </c>
      <c r="AL111" s="220">
        <v>200</v>
      </c>
      <c r="AM111" s="180">
        <f t="shared" si="143"/>
        <v>7.0896845090393484E-2</v>
      </c>
      <c r="AN111" s="218">
        <v>1306</v>
      </c>
      <c r="AO111" s="219">
        <v>15</v>
      </c>
      <c r="AP111" s="180">
        <f t="shared" si="144"/>
        <v>1.1485451761102604E-2</v>
      </c>
      <c r="AQ111" s="220">
        <v>96</v>
      </c>
      <c r="AR111" s="180">
        <f t="shared" si="145"/>
        <v>7.3506891271056668E-2</v>
      </c>
      <c r="AS111" s="220">
        <v>74</v>
      </c>
      <c r="AT111" s="180">
        <f t="shared" si="146"/>
        <v>5.6661562021439509E-2</v>
      </c>
      <c r="AU111" s="218">
        <v>344</v>
      </c>
      <c r="AV111" s="219">
        <v>2</v>
      </c>
      <c r="AW111" s="180">
        <f t="shared" si="147"/>
        <v>5.8139534883720929E-3</v>
      </c>
      <c r="AX111" s="220">
        <v>15</v>
      </c>
      <c r="AY111" s="180">
        <f t="shared" si="148"/>
        <v>4.3604651162790699E-2</v>
      </c>
      <c r="AZ111" s="220">
        <v>10</v>
      </c>
      <c r="BA111" s="180">
        <f t="shared" si="149"/>
        <v>2.9069767441860465E-2</v>
      </c>
      <c r="BB111" s="218">
        <f t="shared" si="159"/>
        <v>14120</v>
      </c>
      <c r="BC111" s="182">
        <f t="shared" si="160"/>
        <v>478</v>
      </c>
      <c r="BD111" s="180">
        <f t="shared" si="150"/>
        <v>3.385269121813031E-2</v>
      </c>
      <c r="BE111" s="182">
        <f t="shared" si="161"/>
        <v>1958</v>
      </c>
      <c r="BF111" s="180">
        <f t="shared" si="151"/>
        <v>0.13866855524079319</v>
      </c>
      <c r="BG111" s="182">
        <f t="shared" si="162"/>
        <v>1045</v>
      </c>
      <c r="BH111" s="180">
        <f t="shared" si="152"/>
        <v>7.4008498583569407E-2</v>
      </c>
      <c r="BJ111" s="284"/>
      <c r="BK111" s="297"/>
      <c r="BL111" s="85" t="s">
        <v>67</v>
      </c>
      <c r="BM111" s="28">
        <v>14348</v>
      </c>
      <c r="BN111" s="28">
        <v>414</v>
      </c>
      <c r="BO111" s="63">
        <v>2.8854195706718707E-2</v>
      </c>
      <c r="BP111" s="28">
        <v>1807</v>
      </c>
      <c r="BQ111" s="63">
        <v>0.12594089768608865</v>
      </c>
      <c r="BR111" s="28">
        <v>1036</v>
      </c>
      <c r="BS111" s="63">
        <v>7.2205185391692225E-2</v>
      </c>
      <c r="BU111" s="133"/>
      <c r="BV111" s="85" t="s">
        <v>67</v>
      </c>
      <c r="BW111" s="27">
        <f t="shared" si="158"/>
        <v>0.75347025495750708</v>
      </c>
      <c r="BX111" s="27">
        <f t="shared" si="195"/>
        <v>0.77299972121550042</v>
      </c>
      <c r="BY111" s="59"/>
      <c r="BZ111" s="106"/>
      <c r="CA111" s="59"/>
      <c r="CB111" s="59"/>
      <c r="CC111" s="59"/>
      <c r="CD111" s="59"/>
      <c r="CE111" s="59"/>
      <c r="CF111" s="59"/>
      <c r="CG111" s="59"/>
      <c r="CH111" s="59"/>
      <c r="CI111" s="59"/>
      <c r="CQ111" s="59"/>
      <c r="CR111" s="59"/>
      <c r="CS111" s="59"/>
      <c r="CT111" s="59"/>
      <c r="CU111" s="59"/>
      <c r="CV111" s="59"/>
      <c r="CY111" s="59"/>
      <c r="CZ111" s="59"/>
      <c r="DA111" s="59"/>
      <c r="DB111" s="59"/>
      <c r="DC111" s="59"/>
      <c r="DD111" s="59"/>
      <c r="DE111" s="59"/>
      <c r="DF111" s="59"/>
      <c r="DG111" s="59"/>
      <c r="DH111" s="59"/>
      <c r="DI111" s="59"/>
      <c r="DJ111" s="59"/>
      <c r="DK111" s="59"/>
      <c r="DL111" s="59"/>
      <c r="DM111" s="59"/>
      <c r="DN111" s="59"/>
      <c r="DP111" s="106"/>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59"/>
      <c r="EZ111" s="59"/>
      <c r="FA111" s="59"/>
      <c r="FB111" s="59"/>
      <c r="FC111" s="59"/>
      <c r="FD111" s="59"/>
      <c r="FE111" s="59"/>
      <c r="FF111" s="59"/>
      <c r="FG111" s="59"/>
      <c r="FH111" s="59"/>
      <c r="FI111" s="59"/>
      <c r="FJ111" s="59"/>
      <c r="FK111" s="59"/>
      <c r="FL111" s="59"/>
      <c r="FM111" s="59"/>
      <c r="FN111" s="59"/>
      <c r="FO111" s="59"/>
      <c r="FP111" s="59"/>
      <c r="FQ111" s="59"/>
      <c r="FR111" s="59"/>
      <c r="FS111" s="59"/>
      <c r="FT111" s="59"/>
      <c r="FU111" s="59"/>
      <c r="FV111" s="59"/>
      <c r="FW111" s="59"/>
      <c r="FX111" s="59"/>
      <c r="FY111" s="59"/>
      <c r="FZ111" s="59"/>
      <c r="GA111" s="59"/>
      <c r="GB111" s="59"/>
      <c r="GC111" s="59"/>
      <c r="GD111" s="59"/>
      <c r="GE111" s="59"/>
      <c r="GF111" s="59"/>
      <c r="GG111" s="59"/>
      <c r="GH111" s="59"/>
      <c r="GI111" s="59"/>
      <c r="GJ111" s="59"/>
      <c r="GK111" s="59"/>
      <c r="GL111" s="59"/>
      <c r="GM111" s="59"/>
      <c r="GN111" s="59"/>
      <c r="GO111" s="59"/>
      <c r="GP111" s="59"/>
      <c r="GQ111" s="59"/>
      <c r="GR111" s="59"/>
      <c r="GS111" s="59"/>
      <c r="GT111" s="59"/>
      <c r="GU111" s="59"/>
      <c r="GV111" s="59"/>
      <c r="GW111" s="59"/>
      <c r="GX111" s="59"/>
      <c r="GY111" s="59"/>
      <c r="GZ111" s="59"/>
      <c r="HA111" s="59"/>
      <c r="HB111" s="59"/>
      <c r="HC111" s="59"/>
    </row>
    <row r="112" spans="2:211" ht="14.25" customHeight="1">
      <c r="B112" s="282">
        <v>22</v>
      </c>
      <c r="C112" s="295" t="s">
        <v>56</v>
      </c>
      <c r="D112" s="102" t="s">
        <v>138</v>
      </c>
      <c r="E112" s="201">
        <v>31</v>
      </c>
      <c r="F112" s="176">
        <v>2</v>
      </c>
      <c r="G112" s="174">
        <f t="shared" si="129"/>
        <v>6.4516129032258063E-2</v>
      </c>
      <c r="H112" s="176">
        <v>5</v>
      </c>
      <c r="I112" s="174">
        <f t="shared" si="130"/>
        <v>0.16129032258064516</v>
      </c>
      <c r="J112" s="176">
        <v>2</v>
      </c>
      <c r="K112" s="174">
        <f t="shared" si="131"/>
        <v>6.4516129032258063E-2</v>
      </c>
      <c r="L112" s="201">
        <v>70</v>
      </c>
      <c r="M112" s="176">
        <v>2</v>
      </c>
      <c r="N112" s="174">
        <f t="shared" si="132"/>
        <v>2.8571428571428571E-2</v>
      </c>
      <c r="O112" s="176">
        <v>3</v>
      </c>
      <c r="P112" s="174">
        <f t="shared" si="133"/>
        <v>4.2857142857142858E-2</v>
      </c>
      <c r="Q112" s="176">
        <v>4</v>
      </c>
      <c r="R112" s="174">
        <f t="shared" si="134"/>
        <v>5.7142857142857141E-2</v>
      </c>
      <c r="S112" s="201">
        <v>5970</v>
      </c>
      <c r="T112" s="176">
        <v>262</v>
      </c>
      <c r="U112" s="174">
        <f t="shared" si="135"/>
        <v>4.3886097152428812E-2</v>
      </c>
      <c r="V112" s="176">
        <v>792</v>
      </c>
      <c r="W112" s="174">
        <f t="shared" si="136"/>
        <v>0.13266331658291458</v>
      </c>
      <c r="X112" s="176">
        <v>516</v>
      </c>
      <c r="Y112" s="174">
        <f t="shared" si="137"/>
        <v>8.6432160804020094E-2</v>
      </c>
      <c r="Z112" s="201">
        <v>4458</v>
      </c>
      <c r="AA112" s="176">
        <v>147</v>
      </c>
      <c r="AB112" s="174">
        <f t="shared" si="138"/>
        <v>3.2974427994616418E-2</v>
      </c>
      <c r="AC112" s="176">
        <v>461</v>
      </c>
      <c r="AD112" s="174">
        <f t="shared" si="139"/>
        <v>0.10340960071781068</v>
      </c>
      <c r="AE112" s="176">
        <v>447</v>
      </c>
      <c r="AF112" s="174">
        <f t="shared" si="140"/>
        <v>0.10026917900403769</v>
      </c>
      <c r="AG112" s="201">
        <v>2688</v>
      </c>
      <c r="AH112" s="176">
        <v>54</v>
      </c>
      <c r="AI112" s="174">
        <f t="shared" si="141"/>
        <v>2.0089285714285716E-2</v>
      </c>
      <c r="AJ112" s="176">
        <v>216</v>
      </c>
      <c r="AK112" s="174">
        <f t="shared" si="142"/>
        <v>8.0357142857142863E-2</v>
      </c>
      <c r="AL112" s="176">
        <v>231</v>
      </c>
      <c r="AM112" s="174">
        <f t="shared" si="143"/>
        <v>8.59375E-2</v>
      </c>
      <c r="AN112" s="201">
        <v>1181</v>
      </c>
      <c r="AO112" s="176">
        <v>13</v>
      </c>
      <c r="AP112" s="174">
        <f t="shared" si="144"/>
        <v>1.100762066045724E-2</v>
      </c>
      <c r="AQ112" s="176">
        <v>73</v>
      </c>
      <c r="AR112" s="174">
        <f t="shared" si="145"/>
        <v>6.1812023708721422E-2</v>
      </c>
      <c r="AS112" s="176">
        <v>73</v>
      </c>
      <c r="AT112" s="174">
        <f t="shared" si="146"/>
        <v>6.1812023708721422E-2</v>
      </c>
      <c r="AU112" s="201">
        <v>341</v>
      </c>
      <c r="AV112" s="176">
        <v>0</v>
      </c>
      <c r="AW112" s="174">
        <f t="shared" si="147"/>
        <v>0</v>
      </c>
      <c r="AX112" s="176">
        <v>11</v>
      </c>
      <c r="AY112" s="174">
        <f t="shared" si="148"/>
        <v>3.2258064516129031E-2</v>
      </c>
      <c r="AZ112" s="176">
        <v>11</v>
      </c>
      <c r="BA112" s="174">
        <f t="shared" si="149"/>
        <v>3.2258064516129031E-2</v>
      </c>
      <c r="BB112" s="201">
        <f t="shared" si="159"/>
        <v>14739</v>
      </c>
      <c r="BC112" s="176">
        <f t="shared" si="160"/>
        <v>480</v>
      </c>
      <c r="BD112" s="174">
        <f t="shared" si="150"/>
        <v>3.2566659881945861E-2</v>
      </c>
      <c r="BE112" s="176">
        <f t="shared" si="161"/>
        <v>1561</v>
      </c>
      <c r="BF112" s="174">
        <f t="shared" si="151"/>
        <v>0.10590949182441142</v>
      </c>
      <c r="BG112" s="176">
        <f t="shared" si="162"/>
        <v>1284</v>
      </c>
      <c r="BH112" s="174">
        <f t="shared" si="152"/>
        <v>8.7115815184205164E-2</v>
      </c>
      <c r="BJ112" s="282">
        <v>22</v>
      </c>
      <c r="BK112" s="295" t="s">
        <v>56</v>
      </c>
      <c r="BL112" s="4" t="s">
        <v>138</v>
      </c>
      <c r="BM112" s="28">
        <v>14751</v>
      </c>
      <c r="BN112" s="28">
        <v>541</v>
      </c>
      <c r="BO112" s="63">
        <v>3.6675479628499763E-2</v>
      </c>
      <c r="BP112" s="28">
        <v>1497</v>
      </c>
      <c r="BQ112" s="63">
        <v>0.10148464510880618</v>
      </c>
      <c r="BR112" s="28">
        <v>1350</v>
      </c>
      <c r="BS112" s="63">
        <v>9.1519219035997565E-2</v>
      </c>
      <c r="BU112" s="131" t="s">
        <v>56</v>
      </c>
      <c r="BV112" s="4" t="s">
        <v>138</v>
      </c>
      <c r="BW112" s="27">
        <f t="shared" si="158"/>
        <v>0.77440803310943751</v>
      </c>
      <c r="BX112" s="27">
        <f t="shared" si="195"/>
        <v>0.77032065622669654</v>
      </c>
      <c r="BY112" s="59"/>
      <c r="BZ112" s="106"/>
      <c r="CA112" s="59"/>
      <c r="CB112" s="59"/>
      <c r="CC112" s="59"/>
      <c r="CD112" s="59"/>
      <c r="CE112" s="59"/>
      <c r="CF112" s="59"/>
      <c r="CG112" s="59"/>
      <c r="CH112" s="59"/>
      <c r="CI112" s="59"/>
      <c r="CQ112" s="59"/>
      <c r="CR112" s="59"/>
      <c r="CS112" s="59"/>
      <c r="CT112" s="59"/>
      <c r="CU112" s="59"/>
      <c r="CV112" s="59"/>
      <c r="CY112" s="59"/>
      <c r="CZ112" s="59"/>
      <c r="DA112" s="59"/>
      <c r="DB112" s="59"/>
      <c r="DC112" s="59"/>
      <c r="DD112" s="59"/>
      <c r="DE112" s="59"/>
      <c r="DF112" s="59"/>
      <c r="DG112" s="59"/>
      <c r="DH112" s="59"/>
      <c r="DI112" s="59"/>
      <c r="DJ112" s="59"/>
      <c r="DK112" s="59"/>
      <c r="DL112" s="59"/>
      <c r="DM112" s="59"/>
      <c r="DN112" s="59"/>
      <c r="DP112" s="106"/>
      <c r="DQ112" s="59"/>
      <c r="DR112" s="59"/>
      <c r="DS112" s="59"/>
      <c r="DT112" s="59"/>
      <c r="DU112" s="59"/>
      <c r="DV112" s="59"/>
      <c r="DW112" s="59"/>
      <c r="DX112" s="59"/>
      <c r="DY112" s="59"/>
      <c r="DZ112" s="59"/>
      <c r="EA112" s="59"/>
      <c r="EB112" s="59"/>
      <c r="EC112" s="59"/>
      <c r="ED112" s="59"/>
      <c r="EE112" s="59"/>
      <c r="EF112" s="59"/>
      <c r="EG112" s="59"/>
      <c r="EH112" s="59"/>
      <c r="EI112" s="59"/>
      <c r="EJ112" s="59"/>
      <c r="EK112" s="59"/>
      <c r="EL112" s="59"/>
      <c r="EM112" s="59"/>
      <c r="EN112" s="59"/>
      <c r="EO112" s="59"/>
      <c r="EP112" s="59"/>
      <c r="EQ112" s="59"/>
      <c r="ER112" s="59"/>
      <c r="ES112" s="59"/>
      <c r="ET112" s="59"/>
      <c r="EU112" s="59"/>
      <c r="EV112" s="59"/>
      <c r="EW112" s="59"/>
      <c r="EX112" s="59"/>
      <c r="EY112" s="59"/>
      <c r="EZ112" s="59"/>
      <c r="FA112" s="59"/>
      <c r="FB112" s="59"/>
      <c r="FC112" s="59"/>
      <c r="FD112" s="59"/>
      <c r="FE112" s="59"/>
      <c r="FF112" s="59"/>
      <c r="FG112" s="59"/>
      <c r="FH112" s="59"/>
      <c r="FI112" s="59"/>
      <c r="FJ112" s="59"/>
      <c r="FK112" s="59"/>
      <c r="FL112" s="59"/>
      <c r="FM112" s="59"/>
      <c r="FN112" s="59"/>
      <c r="FO112" s="59"/>
      <c r="FP112" s="59"/>
      <c r="FQ112" s="59"/>
      <c r="FR112" s="59"/>
      <c r="FS112" s="59"/>
      <c r="FT112" s="59"/>
      <c r="FU112" s="59"/>
      <c r="FV112" s="59"/>
      <c r="FW112" s="59"/>
      <c r="FX112" s="59"/>
      <c r="FY112" s="59"/>
      <c r="FZ112" s="59"/>
      <c r="GA112" s="59"/>
      <c r="GB112" s="59"/>
      <c r="GC112" s="59"/>
      <c r="GD112" s="59"/>
      <c r="GE112" s="59"/>
      <c r="GF112" s="59"/>
      <c r="GG112" s="59"/>
      <c r="GH112" s="59"/>
      <c r="GI112" s="59"/>
      <c r="GJ112" s="59"/>
      <c r="GK112" s="59"/>
      <c r="GL112" s="59"/>
      <c r="GM112" s="59"/>
      <c r="GN112" s="59"/>
      <c r="GO112" s="59"/>
      <c r="GP112" s="59"/>
      <c r="GQ112" s="59"/>
      <c r="GR112" s="59"/>
      <c r="GS112" s="59"/>
      <c r="GT112" s="59"/>
      <c r="GU112" s="59"/>
      <c r="GV112" s="59"/>
      <c r="GW112" s="59"/>
      <c r="GX112" s="59"/>
      <c r="GY112" s="59"/>
      <c r="GZ112" s="59"/>
      <c r="HA112" s="59"/>
      <c r="HB112" s="59"/>
      <c r="HC112" s="59"/>
    </row>
    <row r="113" spans="2:211" ht="14.25" customHeight="1">
      <c r="B113" s="283"/>
      <c r="C113" s="296"/>
      <c r="D113" s="132" t="s">
        <v>274</v>
      </c>
      <c r="E113" s="204">
        <v>3</v>
      </c>
      <c r="F113" s="208">
        <v>0</v>
      </c>
      <c r="G113" s="207">
        <f t="shared" si="129"/>
        <v>0</v>
      </c>
      <c r="H113" s="208">
        <v>0</v>
      </c>
      <c r="I113" s="207">
        <f>IFERROR(H113/E113,"-")</f>
        <v>0</v>
      </c>
      <c r="J113" s="208">
        <v>1</v>
      </c>
      <c r="K113" s="207">
        <f>IFERROR(J113/E113,"-")</f>
        <v>0.33333333333333331</v>
      </c>
      <c r="L113" s="204">
        <v>5</v>
      </c>
      <c r="M113" s="208">
        <v>0</v>
      </c>
      <c r="N113" s="207">
        <f>IFERROR(M113/L113,"-")</f>
        <v>0</v>
      </c>
      <c r="O113" s="208">
        <v>1</v>
      </c>
      <c r="P113" s="207">
        <f>IFERROR(O113/L113,"-")</f>
        <v>0.2</v>
      </c>
      <c r="Q113" s="208">
        <v>0</v>
      </c>
      <c r="R113" s="207">
        <f>IFERROR(Q113/L113,"-")</f>
        <v>0</v>
      </c>
      <c r="S113" s="204">
        <v>1352</v>
      </c>
      <c r="T113" s="208">
        <v>67</v>
      </c>
      <c r="U113" s="207">
        <f>IFERROR(T113/S113,"-")</f>
        <v>4.9556213017751483E-2</v>
      </c>
      <c r="V113" s="208">
        <v>219</v>
      </c>
      <c r="W113" s="207">
        <f>IFERROR(V113/S113,"-")</f>
        <v>0.16198224852071005</v>
      </c>
      <c r="X113" s="208">
        <v>104</v>
      </c>
      <c r="Y113" s="207">
        <f>IFERROR(X113/S113,"-")</f>
        <v>7.6923076923076927E-2</v>
      </c>
      <c r="Z113" s="204">
        <v>767</v>
      </c>
      <c r="AA113" s="208">
        <v>38</v>
      </c>
      <c r="AB113" s="207">
        <f>IFERROR(AA113/Z113,"-")</f>
        <v>4.9543676662320728E-2</v>
      </c>
      <c r="AC113" s="208">
        <v>81</v>
      </c>
      <c r="AD113" s="207">
        <f>IFERROR(AC113/Z113,"-")</f>
        <v>0.10560625814863103</v>
      </c>
      <c r="AE113" s="208">
        <v>74</v>
      </c>
      <c r="AF113" s="207">
        <f>IFERROR(AE113/Z113,"-")</f>
        <v>9.647979139504563E-2</v>
      </c>
      <c r="AG113" s="204">
        <v>418</v>
      </c>
      <c r="AH113" s="208">
        <v>16</v>
      </c>
      <c r="AI113" s="207">
        <f>IFERROR(AH113/AG113,"-")</f>
        <v>3.8277511961722487E-2</v>
      </c>
      <c r="AJ113" s="208">
        <v>46</v>
      </c>
      <c r="AK113" s="207">
        <f>IFERROR(AJ113/AG113,"-")</f>
        <v>0.11004784688995216</v>
      </c>
      <c r="AL113" s="208">
        <v>55</v>
      </c>
      <c r="AM113" s="207">
        <f>IFERROR(AL113/AG113,"-")</f>
        <v>0.13157894736842105</v>
      </c>
      <c r="AN113" s="204">
        <v>186</v>
      </c>
      <c r="AO113" s="208">
        <v>5</v>
      </c>
      <c r="AP113" s="207">
        <f>IFERROR(AO113/AN113,"-")</f>
        <v>2.6881720430107527E-2</v>
      </c>
      <c r="AQ113" s="208">
        <v>7</v>
      </c>
      <c r="AR113" s="207">
        <f>IFERROR(AQ113/AN113,"-")</f>
        <v>3.7634408602150539E-2</v>
      </c>
      <c r="AS113" s="208">
        <v>18</v>
      </c>
      <c r="AT113" s="207">
        <f>IFERROR(AS113/AN113,"-")</f>
        <v>9.6774193548387094E-2</v>
      </c>
      <c r="AU113" s="204">
        <v>34</v>
      </c>
      <c r="AV113" s="208">
        <v>1</v>
      </c>
      <c r="AW113" s="207">
        <f>IFERROR(AV113/AU113,"-")</f>
        <v>2.9411764705882353E-2</v>
      </c>
      <c r="AX113" s="208">
        <v>1</v>
      </c>
      <c r="AY113" s="207">
        <f>IFERROR(AX113/AU113,"-")</f>
        <v>2.9411764705882353E-2</v>
      </c>
      <c r="AZ113" s="208">
        <v>2</v>
      </c>
      <c r="BA113" s="207">
        <f>IFERROR(AZ113/AU113,"-")</f>
        <v>5.8823529411764705E-2</v>
      </c>
      <c r="BB113" s="204">
        <f t="shared" si="159"/>
        <v>2765</v>
      </c>
      <c r="BC113" s="208">
        <f t="shared" si="160"/>
        <v>127</v>
      </c>
      <c r="BD113" s="207">
        <f>IFERROR(BC113/BB113,"-")</f>
        <v>4.593128390596745E-2</v>
      </c>
      <c r="BE113" s="208">
        <f t="shared" si="161"/>
        <v>355</v>
      </c>
      <c r="BF113" s="207">
        <f>IFERROR(BE113/BB113,"-")</f>
        <v>0.12839059674502712</v>
      </c>
      <c r="BG113" s="208">
        <f t="shared" si="162"/>
        <v>254</v>
      </c>
      <c r="BH113" s="207">
        <f>IFERROR(BG113/BB113,"-")</f>
        <v>9.18625678119349E-2</v>
      </c>
      <c r="BJ113" s="283"/>
      <c r="BK113" s="296"/>
      <c r="BL113" s="4" t="s">
        <v>273</v>
      </c>
      <c r="BM113" s="28">
        <v>2561</v>
      </c>
      <c r="BN113" s="28">
        <v>142</v>
      </c>
      <c r="BO113" s="63">
        <v>5.5447090980085906E-2</v>
      </c>
      <c r="BP113" s="28">
        <v>304</v>
      </c>
      <c r="BQ113" s="63">
        <v>0.11870363139398672</v>
      </c>
      <c r="BR113" s="28">
        <v>264</v>
      </c>
      <c r="BS113" s="63">
        <v>0.10308473252635689</v>
      </c>
      <c r="BU113" s="132"/>
      <c r="BV113" s="4" t="s">
        <v>270</v>
      </c>
      <c r="BW113" s="27">
        <f t="shared" si="158"/>
        <v>0.73381555153707057</v>
      </c>
      <c r="BX113" s="27">
        <f t="shared" si="195"/>
        <v>0.72276454509957044</v>
      </c>
      <c r="BY113" s="59"/>
      <c r="BZ113" s="106"/>
      <c r="CA113" s="59"/>
      <c r="CB113" s="59"/>
      <c r="CC113" s="59"/>
      <c r="CD113" s="59"/>
      <c r="CE113" s="59"/>
      <c r="CF113" s="59"/>
      <c r="CG113" s="59"/>
      <c r="CH113" s="59"/>
      <c r="CI113" s="59"/>
      <c r="CQ113" s="59"/>
      <c r="CR113" s="59"/>
      <c r="CS113" s="59"/>
      <c r="CT113" s="59"/>
      <c r="CU113" s="59"/>
      <c r="CV113" s="59"/>
      <c r="CY113" s="59"/>
      <c r="CZ113" s="59"/>
      <c r="DA113" s="59"/>
      <c r="DB113" s="59"/>
      <c r="DC113" s="59"/>
      <c r="DD113" s="59"/>
      <c r="DE113" s="59"/>
      <c r="DF113" s="59"/>
      <c r="DG113" s="59"/>
      <c r="DH113" s="59"/>
      <c r="DI113" s="59"/>
      <c r="DJ113" s="59"/>
      <c r="DK113" s="59"/>
      <c r="DL113" s="59"/>
      <c r="DM113" s="59"/>
      <c r="DN113" s="59"/>
      <c r="DP113" s="106"/>
      <c r="DQ113" s="59"/>
      <c r="DR113" s="59"/>
      <c r="DS113" s="59"/>
      <c r="DT113" s="59"/>
      <c r="DU113" s="59"/>
      <c r="DV113" s="59"/>
      <c r="DW113" s="59"/>
      <c r="DX113" s="59"/>
      <c r="DY113" s="59"/>
      <c r="DZ113" s="59"/>
      <c r="EA113" s="59"/>
      <c r="EB113" s="59"/>
      <c r="EC113" s="59"/>
      <c r="ED113" s="59"/>
      <c r="EE113" s="59"/>
      <c r="EF113" s="59"/>
      <c r="EG113" s="59"/>
      <c r="EH113" s="59"/>
      <c r="EI113" s="59"/>
      <c r="EJ113" s="59"/>
      <c r="EK113" s="59"/>
      <c r="EL113" s="59"/>
      <c r="EM113" s="59"/>
      <c r="EN113" s="59"/>
      <c r="EO113" s="59"/>
      <c r="EP113" s="59"/>
      <c r="EQ113" s="59"/>
      <c r="ER113" s="59"/>
      <c r="ES113" s="59"/>
      <c r="ET113" s="59"/>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59"/>
      <c r="GD113" s="59"/>
      <c r="GE113" s="59"/>
      <c r="GF113" s="59"/>
      <c r="GG113" s="59"/>
      <c r="GH113" s="59"/>
      <c r="GI113" s="59"/>
      <c r="GJ113" s="59"/>
      <c r="GK113" s="59"/>
      <c r="GL113" s="59"/>
      <c r="GM113" s="59"/>
      <c r="GN113" s="59"/>
      <c r="GO113" s="59"/>
      <c r="GP113" s="59"/>
      <c r="GQ113" s="59"/>
      <c r="GR113" s="59"/>
      <c r="GS113" s="59"/>
      <c r="GT113" s="59"/>
      <c r="GU113" s="59"/>
      <c r="GV113" s="59"/>
      <c r="GW113" s="59"/>
      <c r="GX113" s="59"/>
      <c r="GY113" s="59"/>
      <c r="GZ113" s="59"/>
      <c r="HA113" s="59"/>
      <c r="HB113" s="59"/>
      <c r="HC113" s="59"/>
    </row>
    <row r="114" spans="2:211" ht="14.25" customHeight="1">
      <c r="B114" s="283"/>
      <c r="C114" s="296"/>
      <c r="D114" s="124" t="s">
        <v>156</v>
      </c>
      <c r="E114" s="209">
        <v>1</v>
      </c>
      <c r="F114" s="212">
        <v>0</v>
      </c>
      <c r="G114" s="199">
        <f t="shared" si="129"/>
        <v>0</v>
      </c>
      <c r="H114" s="212">
        <v>0</v>
      </c>
      <c r="I114" s="199">
        <f t="shared" si="130"/>
        <v>0</v>
      </c>
      <c r="J114" s="212">
        <v>0</v>
      </c>
      <c r="K114" s="199">
        <f t="shared" si="131"/>
        <v>0</v>
      </c>
      <c r="L114" s="209">
        <v>0</v>
      </c>
      <c r="M114" s="212">
        <v>0</v>
      </c>
      <c r="N114" s="199" t="str">
        <f t="shared" si="132"/>
        <v>-</v>
      </c>
      <c r="O114" s="212">
        <v>0</v>
      </c>
      <c r="P114" s="199" t="str">
        <f t="shared" si="133"/>
        <v>-</v>
      </c>
      <c r="Q114" s="212">
        <v>0</v>
      </c>
      <c r="R114" s="199" t="str">
        <f t="shared" si="134"/>
        <v>-</v>
      </c>
      <c r="S114" s="209">
        <v>516</v>
      </c>
      <c r="T114" s="212">
        <v>11</v>
      </c>
      <c r="U114" s="199">
        <f t="shared" si="135"/>
        <v>2.1317829457364341E-2</v>
      </c>
      <c r="V114" s="212">
        <v>69</v>
      </c>
      <c r="W114" s="199">
        <f t="shared" si="136"/>
        <v>0.13372093023255813</v>
      </c>
      <c r="X114" s="212">
        <v>46</v>
      </c>
      <c r="Y114" s="199">
        <f t="shared" si="137"/>
        <v>8.9147286821705432E-2</v>
      </c>
      <c r="Z114" s="209">
        <v>205</v>
      </c>
      <c r="AA114" s="212">
        <v>7</v>
      </c>
      <c r="AB114" s="199">
        <f t="shared" si="138"/>
        <v>3.4146341463414637E-2</v>
      </c>
      <c r="AC114" s="212">
        <v>27</v>
      </c>
      <c r="AD114" s="199">
        <f t="shared" si="139"/>
        <v>0.13170731707317074</v>
      </c>
      <c r="AE114" s="212">
        <v>30</v>
      </c>
      <c r="AF114" s="199">
        <f t="shared" si="140"/>
        <v>0.14634146341463414</v>
      </c>
      <c r="AG114" s="209">
        <v>121</v>
      </c>
      <c r="AH114" s="212">
        <v>4</v>
      </c>
      <c r="AI114" s="199">
        <f t="shared" si="141"/>
        <v>3.3057851239669422E-2</v>
      </c>
      <c r="AJ114" s="212">
        <v>11</v>
      </c>
      <c r="AK114" s="199">
        <f t="shared" si="142"/>
        <v>9.0909090909090912E-2</v>
      </c>
      <c r="AL114" s="212">
        <v>10</v>
      </c>
      <c r="AM114" s="199">
        <f t="shared" si="143"/>
        <v>8.2644628099173556E-2</v>
      </c>
      <c r="AN114" s="209">
        <v>43</v>
      </c>
      <c r="AO114" s="212">
        <v>1</v>
      </c>
      <c r="AP114" s="199">
        <f t="shared" si="144"/>
        <v>2.3255813953488372E-2</v>
      </c>
      <c r="AQ114" s="212">
        <v>2</v>
      </c>
      <c r="AR114" s="199">
        <f t="shared" si="145"/>
        <v>4.6511627906976744E-2</v>
      </c>
      <c r="AS114" s="212">
        <v>2</v>
      </c>
      <c r="AT114" s="199">
        <f t="shared" si="146"/>
        <v>4.6511627906976744E-2</v>
      </c>
      <c r="AU114" s="209">
        <v>10</v>
      </c>
      <c r="AV114" s="212">
        <v>0</v>
      </c>
      <c r="AW114" s="199">
        <f t="shared" si="147"/>
        <v>0</v>
      </c>
      <c r="AX114" s="212">
        <v>0</v>
      </c>
      <c r="AY114" s="199">
        <f t="shared" si="148"/>
        <v>0</v>
      </c>
      <c r="AZ114" s="212">
        <v>0</v>
      </c>
      <c r="BA114" s="199">
        <f t="shared" si="149"/>
        <v>0</v>
      </c>
      <c r="BB114" s="209">
        <f t="shared" si="159"/>
        <v>896</v>
      </c>
      <c r="BC114" s="212">
        <f t="shared" si="160"/>
        <v>23</v>
      </c>
      <c r="BD114" s="199">
        <f t="shared" si="150"/>
        <v>2.5669642857142856E-2</v>
      </c>
      <c r="BE114" s="212">
        <f t="shared" si="161"/>
        <v>109</v>
      </c>
      <c r="BF114" s="199">
        <f t="shared" si="151"/>
        <v>0.12165178571428571</v>
      </c>
      <c r="BG114" s="212">
        <f t="shared" si="162"/>
        <v>88</v>
      </c>
      <c r="BH114" s="199">
        <f t="shared" si="152"/>
        <v>9.8214285714285712E-2</v>
      </c>
      <c r="BJ114" s="283"/>
      <c r="BK114" s="296"/>
      <c r="BL114" s="4" t="s">
        <v>156</v>
      </c>
      <c r="BM114" s="28">
        <v>806</v>
      </c>
      <c r="BN114" s="28">
        <v>29</v>
      </c>
      <c r="BO114" s="63">
        <v>3.5980148883374689E-2</v>
      </c>
      <c r="BP114" s="28">
        <v>87</v>
      </c>
      <c r="BQ114" s="63">
        <v>0.10794044665012408</v>
      </c>
      <c r="BR114" s="28">
        <v>92</v>
      </c>
      <c r="BS114" s="63">
        <v>0.11414392059553349</v>
      </c>
      <c r="BU114" s="132"/>
      <c r="BV114" s="4" t="s">
        <v>156</v>
      </c>
      <c r="BW114" s="27">
        <f t="shared" si="158"/>
        <v>0.7544642857142857</v>
      </c>
      <c r="BX114" s="27">
        <f t="shared" si="195"/>
        <v>0.74193548387096775</v>
      </c>
      <c r="BY114" s="59"/>
      <c r="BZ114" s="106"/>
      <c r="CA114" s="59"/>
      <c r="CB114" s="59"/>
      <c r="CC114" s="59"/>
      <c r="CD114" s="59"/>
      <c r="CE114" s="59"/>
      <c r="CF114" s="59"/>
      <c r="CG114" s="59"/>
      <c r="CH114" s="59"/>
      <c r="CI114" s="59"/>
      <c r="CQ114" s="59"/>
      <c r="CR114" s="59"/>
      <c r="CS114" s="59"/>
      <c r="CT114" s="59"/>
      <c r="CU114" s="59"/>
      <c r="CV114" s="59"/>
      <c r="CY114" s="59"/>
      <c r="CZ114" s="59"/>
      <c r="DA114" s="59"/>
      <c r="DB114" s="59"/>
      <c r="DC114" s="59"/>
      <c r="DD114" s="59"/>
      <c r="DE114" s="59"/>
      <c r="DF114" s="59"/>
      <c r="DG114" s="59"/>
      <c r="DH114" s="59"/>
      <c r="DI114" s="59"/>
      <c r="DJ114" s="59"/>
      <c r="DK114" s="59"/>
      <c r="DL114" s="59"/>
      <c r="DM114" s="59"/>
      <c r="DN114" s="59"/>
      <c r="DP114" s="106"/>
      <c r="DQ114" s="59"/>
      <c r="DR114" s="59"/>
      <c r="DS114" s="59"/>
      <c r="DT114" s="59"/>
      <c r="DU114" s="59"/>
      <c r="DV114" s="59"/>
      <c r="DW114" s="59"/>
      <c r="DX114" s="59"/>
      <c r="DY114" s="59"/>
      <c r="DZ114" s="59"/>
      <c r="EA114" s="59"/>
      <c r="EB114" s="59"/>
      <c r="EC114" s="59"/>
      <c r="ED114" s="59"/>
      <c r="EE114" s="59"/>
      <c r="EF114" s="59"/>
      <c r="EG114" s="59"/>
      <c r="EH114" s="59"/>
      <c r="EI114" s="59"/>
      <c r="EJ114" s="59"/>
      <c r="EK114" s="59"/>
      <c r="EL114" s="59"/>
      <c r="EM114" s="59"/>
      <c r="EN114" s="59"/>
      <c r="EO114" s="59"/>
      <c r="EP114" s="59"/>
      <c r="EQ114" s="59"/>
      <c r="ER114" s="59"/>
      <c r="ES114" s="59"/>
      <c r="ET114" s="59"/>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59"/>
      <c r="GD114" s="59"/>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row>
    <row r="115" spans="2:211" ht="14.25" customHeight="1">
      <c r="B115" s="283"/>
      <c r="C115" s="296"/>
      <c r="D115" s="103" t="s">
        <v>200</v>
      </c>
      <c r="E115" s="213">
        <v>1</v>
      </c>
      <c r="F115" s="217">
        <v>0</v>
      </c>
      <c r="G115" s="215">
        <f>IFERROR(F115/E115,"-")</f>
        <v>0</v>
      </c>
      <c r="H115" s="217">
        <v>0</v>
      </c>
      <c r="I115" s="215">
        <f>IFERROR(H115/E115,"-")</f>
        <v>0</v>
      </c>
      <c r="J115" s="217">
        <v>0</v>
      </c>
      <c r="K115" s="215">
        <f>IFERROR(J115/E115,"-")</f>
        <v>0</v>
      </c>
      <c r="L115" s="213">
        <v>4</v>
      </c>
      <c r="M115" s="217">
        <v>0</v>
      </c>
      <c r="N115" s="215">
        <f>IFERROR(M115/L115,"-")</f>
        <v>0</v>
      </c>
      <c r="O115" s="217">
        <v>0</v>
      </c>
      <c r="P115" s="215">
        <f>IFERROR(O115/L115,"-")</f>
        <v>0</v>
      </c>
      <c r="Q115" s="217">
        <v>0</v>
      </c>
      <c r="R115" s="215">
        <f>IFERROR(Q115/L115,"-")</f>
        <v>0</v>
      </c>
      <c r="S115" s="213">
        <v>61</v>
      </c>
      <c r="T115" s="217">
        <v>0</v>
      </c>
      <c r="U115" s="215">
        <f>IFERROR(T115/S115,"-")</f>
        <v>0</v>
      </c>
      <c r="V115" s="217">
        <v>1</v>
      </c>
      <c r="W115" s="215">
        <f>IFERROR(V115/S115,"-")</f>
        <v>1.6393442622950821E-2</v>
      </c>
      <c r="X115" s="217">
        <v>3</v>
      </c>
      <c r="Y115" s="215">
        <f>IFERROR(X115/S115,"-")</f>
        <v>4.9180327868852458E-2</v>
      </c>
      <c r="Z115" s="213">
        <v>94</v>
      </c>
      <c r="AA115" s="217">
        <v>0</v>
      </c>
      <c r="AB115" s="215">
        <f>IFERROR(AA115/Z115,"-")</f>
        <v>0</v>
      </c>
      <c r="AC115" s="217">
        <v>3</v>
      </c>
      <c r="AD115" s="215">
        <f>IFERROR(AC115/Z115,"-")</f>
        <v>3.1914893617021274E-2</v>
      </c>
      <c r="AE115" s="217">
        <v>1</v>
      </c>
      <c r="AF115" s="215">
        <f>IFERROR(AE115/Z115,"-")</f>
        <v>1.0638297872340425E-2</v>
      </c>
      <c r="AG115" s="213">
        <v>110</v>
      </c>
      <c r="AH115" s="217">
        <v>0</v>
      </c>
      <c r="AI115" s="215">
        <f>IFERROR(AH115/AG115,"-")</f>
        <v>0</v>
      </c>
      <c r="AJ115" s="217">
        <v>1</v>
      </c>
      <c r="AK115" s="215">
        <f>IFERROR(AJ115/AG115,"-")</f>
        <v>9.0909090909090905E-3</v>
      </c>
      <c r="AL115" s="217">
        <v>0</v>
      </c>
      <c r="AM115" s="215">
        <f>IFERROR(AL115/AG115,"-")</f>
        <v>0</v>
      </c>
      <c r="AN115" s="213">
        <v>93</v>
      </c>
      <c r="AO115" s="217">
        <v>0</v>
      </c>
      <c r="AP115" s="215">
        <f>IFERROR(AO115/AN115,"-")</f>
        <v>0</v>
      </c>
      <c r="AQ115" s="217">
        <v>0</v>
      </c>
      <c r="AR115" s="215">
        <f>IFERROR(AQ115/AN115,"-")</f>
        <v>0</v>
      </c>
      <c r="AS115" s="217">
        <v>1</v>
      </c>
      <c r="AT115" s="215">
        <f>IFERROR(AS115/AN115,"-")</f>
        <v>1.0752688172043012E-2</v>
      </c>
      <c r="AU115" s="213">
        <v>75</v>
      </c>
      <c r="AV115" s="217">
        <v>0</v>
      </c>
      <c r="AW115" s="215">
        <f>IFERROR(AV115/AU115,"-")</f>
        <v>0</v>
      </c>
      <c r="AX115" s="217">
        <v>0</v>
      </c>
      <c r="AY115" s="215">
        <f>IFERROR(AX115/AU115,"-")</f>
        <v>0</v>
      </c>
      <c r="AZ115" s="217">
        <v>0</v>
      </c>
      <c r="BA115" s="215">
        <f>IFERROR(AZ115/AU115,"-")</f>
        <v>0</v>
      </c>
      <c r="BB115" s="213">
        <f t="shared" si="159"/>
        <v>438</v>
      </c>
      <c r="BC115" s="217">
        <f t="shared" si="160"/>
        <v>0</v>
      </c>
      <c r="BD115" s="215">
        <f>IFERROR(BC115/BB115,"-")</f>
        <v>0</v>
      </c>
      <c r="BE115" s="217">
        <f t="shared" si="161"/>
        <v>5</v>
      </c>
      <c r="BF115" s="215">
        <f>IFERROR(BE115/BB115,"-")</f>
        <v>1.1415525114155251E-2</v>
      </c>
      <c r="BG115" s="217">
        <f t="shared" si="162"/>
        <v>5</v>
      </c>
      <c r="BH115" s="215">
        <f>IFERROR(BG115/BB115,"-")</f>
        <v>1.1415525114155251E-2</v>
      </c>
      <c r="BJ115" s="283"/>
      <c r="BK115" s="296"/>
      <c r="BL115" s="4" t="s">
        <v>199</v>
      </c>
      <c r="BM115" s="28">
        <v>927</v>
      </c>
      <c r="BN115" s="28">
        <v>1</v>
      </c>
      <c r="BO115" s="63">
        <v>1.0787486515641855E-3</v>
      </c>
      <c r="BP115" s="28">
        <v>8</v>
      </c>
      <c r="BQ115" s="63">
        <v>8.6299892125134836E-3</v>
      </c>
      <c r="BR115" s="28">
        <v>1</v>
      </c>
      <c r="BS115" s="63">
        <v>1.0787486515641855E-3</v>
      </c>
      <c r="BU115" s="132"/>
      <c r="BV115" s="4" t="s">
        <v>199</v>
      </c>
      <c r="BW115" s="27">
        <f t="shared" si="158"/>
        <v>0.97716894977168944</v>
      </c>
      <c r="BX115" s="27">
        <f t="shared" si="195"/>
        <v>0.98921251348435812</v>
      </c>
      <c r="BY115" s="59"/>
      <c r="BZ115" s="106"/>
      <c r="CA115" s="59"/>
      <c r="CB115" s="59"/>
      <c r="CC115" s="59"/>
      <c r="CD115" s="59"/>
      <c r="CE115" s="59"/>
      <c r="CF115" s="59"/>
      <c r="CG115" s="59"/>
      <c r="CH115" s="59"/>
      <c r="CI115" s="59"/>
      <c r="CQ115" s="59"/>
      <c r="CR115" s="59"/>
      <c r="CS115" s="59"/>
      <c r="CT115" s="59"/>
      <c r="CU115" s="59"/>
      <c r="CV115" s="59"/>
      <c r="CY115" s="59"/>
      <c r="CZ115" s="59"/>
      <c r="DA115" s="59"/>
      <c r="DB115" s="59"/>
      <c r="DC115" s="59"/>
      <c r="DD115" s="59"/>
      <c r="DE115" s="59"/>
      <c r="DF115" s="59"/>
      <c r="DG115" s="59"/>
      <c r="DH115" s="59"/>
      <c r="DI115" s="59"/>
      <c r="DJ115" s="59"/>
      <c r="DK115" s="59"/>
      <c r="DL115" s="59"/>
      <c r="DM115" s="59"/>
      <c r="DN115" s="59"/>
      <c r="DP115" s="106"/>
      <c r="DQ115" s="59"/>
      <c r="DR115" s="59"/>
      <c r="DS115" s="59"/>
      <c r="DT115" s="59"/>
      <c r="DU115" s="59"/>
      <c r="DV115" s="59"/>
      <c r="DW115" s="59"/>
      <c r="DX115" s="59"/>
      <c r="DY115" s="59"/>
      <c r="DZ115" s="59"/>
      <c r="EA115" s="59"/>
      <c r="EB115" s="59"/>
      <c r="EC115" s="59"/>
      <c r="ED115" s="59"/>
      <c r="EE115" s="59"/>
      <c r="EF115" s="59"/>
      <c r="EG115" s="59"/>
      <c r="EH115" s="59"/>
      <c r="EI115" s="59"/>
      <c r="EJ115" s="59"/>
      <c r="EK115" s="59"/>
      <c r="EL115" s="59"/>
      <c r="EM115" s="59"/>
      <c r="EN115" s="59"/>
      <c r="EO115" s="59"/>
      <c r="EP115" s="59"/>
      <c r="EQ115" s="59"/>
      <c r="ER115" s="59"/>
      <c r="ES115" s="59"/>
      <c r="ET115" s="59"/>
      <c r="EU115" s="59"/>
      <c r="EV115" s="59"/>
      <c r="EW115" s="59"/>
      <c r="EX115" s="59"/>
      <c r="EY115" s="59"/>
      <c r="EZ115" s="59"/>
      <c r="FA115" s="59"/>
      <c r="FB115" s="59"/>
      <c r="FC115" s="59"/>
      <c r="FD115" s="59"/>
      <c r="FE115" s="59"/>
      <c r="FF115" s="59"/>
      <c r="FG115" s="59"/>
      <c r="FH115" s="59"/>
      <c r="FI115" s="59"/>
      <c r="FJ115" s="59"/>
      <c r="FK115" s="59"/>
      <c r="FL115" s="59"/>
      <c r="FM115" s="59"/>
      <c r="FN115" s="59"/>
      <c r="FO115" s="59"/>
      <c r="FP115" s="59"/>
      <c r="FQ115" s="59"/>
      <c r="FR115" s="59"/>
      <c r="FS115" s="59"/>
      <c r="FT115" s="59"/>
      <c r="FU115" s="59"/>
      <c r="FV115" s="59"/>
      <c r="FW115" s="59"/>
      <c r="FX115" s="59"/>
      <c r="FY115" s="59"/>
      <c r="FZ115" s="59"/>
      <c r="GA115" s="59"/>
      <c r="GB115" s="59"/>
      <c r="GC115" s="59"/>
      <c r="GD115" s="59"/>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row>
    <row r="116" spans="2:211" ht="14.25" customHeight="1">
      <c r="B116" s="284"/>
      <c r="C116" s="297"/>
      <c r="D116" s="104" t="s">
        <v>67</v>
      </c>
      <c r="E116" s="189">
        <v>36</v>
      </c>
      <c r="F116" s="183">
        <v>2</v>
      </c>
      <c r="G116" s="184">
        <f t="shared" ref="G116:G151" si="196">IFERROR(F116/E116,"-")</f>
        <v>5.5555555555555552E-2</v>
      </c>
      <c r="H116" s="183">
        <v>5</v>
      </c>
      <c r="I116" s="184">
        <f t="shared" ref="I116:I151" si="197">IFERROR(H116/E116,"-")</f>
        <v>0.1388888888888889</v>
      </c>
      <c r="J116" s="183">
        <v>3</v>
      </c>
      <c r="K116" s="184">
        <f t="shared" ref="K116:K151" si="198">IFERROR(J116/E116,"-")</f>
        <v>8.3333333333333329E-2</v>
      </c>
      <c r="L116" s="189">
        <v>79</v>
      </c>
      <c r="M116" s="183">
        <v>2</v>
      </c>
      <c r="N116" s="184">
        <f t="shared" ref="N116:N151" si="199">IFERROR(M116/L116,"-")</f>
        <v>2.5316455696202531E-2</v>
      </c>
      <c r="O116" s="183">
        <v>4</v>
      </c>
      <c r="P116" s="184">
        <f t="shared" ref="P116:P151" si="200">IFERROR(O116/L116,"-")</f>
        <v>5.0632911392405063E-2</v>
      </c>
      <c r="Q116" s="183">
        <v>4</v>
      </c>
      <c r="R116" s="184">
        <f t="shared" ref="R116:R151" si="201">IFERROR(Q116/L116,"-")</f>
        <v>5.0632911392405063E-2</v>
      </c>
      <c r="S116" s="189">
        <v>7899</v>
      </c>
      <c r="T116" s="183">
        <v>340</v>
      </c>
      <c r="U116" s="184">
        <f t="shared" ref="U116:U151" si="202">IFERROR(T116/S116,"-")</f>
        <v>4.304342321812888E-2</v>
      </c>
      <c r="V116" s="183">
        <v>1081</v>
      </c>
      <c r="W116" s="184">
        <f t="shared" ref="W116:W151" si="203">IFERROR(V116/S116,"-")</f>
        <v>0.13685276617293329</v>
      </c>
      <c r="X116" s="183">
        <v>669</v>
      </c>
      <c r="Y116" s="184">
        <f t="shared" ref="Y116:Y151" si="204">IFERROR(X116/S116,"-")</f>
        <v>8.4694265096847701E-2</v>
      </c>
      <c r="Z116" s="189">
        <v>5524</v>
      </c>
      <c r="AA116" s="183">
        <v>192</v>
      </c>
      <c r="AB116" s="184">
        <f t="shared" ref="AB116:AB151" si="205">IFERROR(AA116/Z116,"-")</f>
        <v>3.4757422157856627E-2</v>
      </c>
      <c r="AC116" s="183">
        <v>572</v>
      </c>
      <c r="AD116" s="184">
        <f t="shared" ref="AD116:AD151" si="206">IFERROR(AC116/Z116,"-")</f>
        <v>0.10354815351194786</v>
      </c>
      <c r="AE116" s="183">
        <v>552</v>
      </c>
      <c r="AF116" s="184">
        <f t="shared" ref="AF116:AF151" si="207">IFERROR(AE116/Z116,"-")</f>
        <v>9.9927588703837805E-2</v>
      </c>
      <c r="AG116" s="189">
        <v>3337</v>
      </c>
      <c r="AH116" s="183">
        <v>74</v>
      </c>
      <c r="AI116" s="184">
        <f t="shared" ref="AI116:AI151" si="208">IFERROR(AH116/AG116,"-")</f>
        <v>2.2175606832484266E-2</v>
      </c>
      <c r="AJ116" s="183">
        <v>274</v>
      </c>
      <c r="AK116" s="184">
        <f t="shared" ref="AK116:AK151" si="209">IFERROR(AJ116/AG116,"-")</f>
        <v>8.2109679352712017E-2</v>
      </c>
      <c r="AL116" s="183">
        <v>296</v>
      </c>
      <c r="AM116" s="184">
        <f t="shared" ref="AM116:AM151" si="210">IFERROR(AL116/AG116,"-")</f>
        <v>8.8702427329937064E-2</v>
      </c>
      <c r="AN116" s="189">
        <v>1503</v>
      </c>
      <c r="AO116" s="183">
        <v>19</v>
      </c>
      <c r="AP116" s="184">
        <f t="shared" ref="AP116:AP151" si="211">IFERROR(AO116/AN116,"-")</f>
        <v>1.2641383898868928E-2</v>
      </c>
      <c r="AQ116" s="183">
        <v>82</v>
      </c>
      <c r="AR116" s="184">
        <f t="shared" ref="AR116:AR151" si="212">IFERROR(AQ116/AN116,"-")</f>
        <v>5.4557551563539586E-2</v>
      </c>
      <c r="AS116" s="183">
        <v>94</v>
      </c>
      <c r="AT116" s="184">
        <f t="shared" ref="AT116:AT151" si="213">IFERROR(AS116/AN116,"-")</f>
        <v>6.2541583499667333E-2</v>
      </c>
      <c r="AU116" s="189">
        <v>460</v>
      </c>
      <c r="AV116" s="183">
        <v>1</v>
      </c>
      <c r="AW116" s="184">
        <f t="shared" ref="AW116:AW151" si="214">IFERROR(AV116/AU116,"-")</f>
        <v>2.1739130434782609E-3</v>
      </c>
      <c r="AX116" s="183">
        <v>12</v>
      </c>
      <c r="AY116" s="184">
        <f t="shared" ref="AY116:AY151" si="215">IFERROR(AX116/AU116,"-")</f>
        <v>2.6086956521739129E-2</v>
      </c>
      <c r="AZ116" s="183">
        <v>13</v>
      </c>
      <c r="BA116" s="184">
        <f t="shared" ref="BA116:BA151" si="216">IFERROR(AZ116/AU116,"-")</f>
        <v>2.8260869565217391E-2</v>
      </c>
      <c r="BB116" s="189">
        <f t="shared" si="159"/>
        <v>18838</v>
      </c>
      <c r="BC116" s="183">
        <f t="shared" si="160"/>
        <v>630</v>
      </c>
      <c r="BD116" s="184">
        <f t="shared" ref="BD116:BD151" si="217">IFERROR(BC116/BB116,"-")</f>
        <v>3.3443040662490708E-2</v>
      </c>
      <c r="BE116" s="183">
        <f t="shared" si="161"/>
        <v>2030</v>
      </c>
      <c r="BF116" s="184">
        <f t="shared" ref="BF116:BF151" si="218">IFERROR(BE116/BB116,"-")</f>
        <v>0.10776090880135895</v>
      </c>
      <c r="BG116" s="183">
        <f t="shared" si="162"/>
        <v>1631</v>
      </c>
      <c r="BH116" s="184">
        <f t="shared" ref="BH116:BH151" si="219">IFERROR(BG116/BB116,"-")</f>
        <v>8.65803163817815E-2</v>
      </c>
      <c r="BJ116" s="284"/>
      <c r="BK116" s="297"/>
      <c r="BL116" s="85" t="s">
        <v>67</v>
      </c>
      <c r="BM116" s="28">
        <v>19045</v>
      </c>
      <c r="BN116" s="28">
        <v>713</v>
      </c>
      <c r="BO116" s="63">
        <v>3.7437647676555524E-2</v>
      </c>
      <c r="BP116" s="28">
        <v>1896</v>
      </c>
      <c r="BQ116" s="63">
        <v>9.9553688632186929E-2</v>
      </c>
      <c r="BR116" s="28">
        <v>1707</v>
      </c>
      <c r="BS116" s="63">
        <v>8.9629824100813868E-2</v>
      </c>
      <c r="BU116" s="133"/>
      <c r="BV116" s="85" t="s">
        <v>67</v>
      </c>
      <c r="BW116" s="27">
        <f t="shared" si="158"/>
        <v>0.77221573415436884</v>
      </c>
      <c r="BX116" s="27">
        <f t="shared" si="195"/>
        <v>0.77337883959044373</v>
      </c>
      <c r="BY116" s="59"/>
      <c r="BZ116" s="106"/>
      <c r="CA116" s="59"/>
      <c r="CB116" s="59"/>
      <c r="CC116" s="59"/>
      <c r="CD116" s="59"/>
      <c r="CE116" s="59"/>
      <c r="CF116" s="59"/>
      <c r="CG116" s="59"/>
      <c r="CH116" s="59"/>
      <c r="CI116" s="59"/>
      <c r="CQ116" s="59"/>
      <c r="CR116" s="59"/>
      <c r="CS116" s="59"/>
      <c r="CT116" s="59"/>
      <c r="CU116" s="59"/>
      <c r="CV116" s="59"/>
      <c r="CY116" s="59"/>
      <c r="CZ116" s="59"/>
      <c r="DA116" s="59"/>
      <c r="DB116" s="59"/>
      <c r="DC116" s="59"/>
      <c r="DD116" s="59"/>
      <c r="DE116" s="59"/>
      <c r="DF116" s="59"/>
      <c r="DG116" s="59"/>
      <c r="DH116" s="59"/>
      <c r="DI116" s="59"/>
      <c r="DJ116" s="59"/>
      <c r="DK116" s="59"/>
      <c r="DL116" s="59"/>
      <c r="DM116" s="59"/>
      <c r="DN116" s="59"/>
      <c r="DP116" s="106"/>
      <c r="DQ116" s="59"/>
      <c r="DR116" s="59"/>
      <c r="DS116" s="59"/>
      <c r="DT116" s="59"/>
      <c r="DU116" s="59"/>
      <c r="DV116" s="59"/>
      <c r="DW116" s="59"/>
      <c r="DX116" s="59"/>
      <c r="DY116" s="59"/>
      <c r="DZ116" s="59"/>
      <c r="EA116" s="59"/>
      <c r="EB116" s="59"/>
      <c r="EC116" s="59"/>
      <c r="ED116" s="59"/>
      <c r="EE116" s="59"/>
      <c r="EF116" s="59"/>
      <c r="EG116" s="59"/>
      <c r="EH116" s="59"/>
      <c r="EI116" s="59"/>
      <c r="EJ116" s="59"/>
      <c r="EK116" s="59"/>
      <c r="EL116" s="59"/>
      <c r="EM116" s="59"/>
      <c r="EN116" s="59"/>
      <c r="EO116" s="59"/>
      <c r="EP116" s="59"/>
      <c r="EQ116" s="59"/>
      <c r="ER116" s="59"/>
      <c r="ES116" s="59"/>
      <c r="ET116" s="59"/>
      <c r="EU116" s="59"/>
      <c r="EV116" s="59"/>
      <c r="EW116" s="59"/>
      <c r="EX116" s="59"/>
      <c r="EY116" s="59"/>
      <c r="EZ116" s="59"/>
      <c r="FA116" s="59"/>
      <c r="FB116" s="59"/>
      <c r="FC116" s="59"/>
      <c r="FD116" s="59"/>
      <c r="FE116" s="59"/>
      <c r="FF116" s="59"/>
      <c r="FG116" s="59"/>
      <c r="FH116" s="59"/>
      <c r="FI116" s="59"/>
      <c r="FJ116" s="59"/>
      <c r="FK116" s="59"/>
      <c r="FL116" s="59"/>
      <c r="FM116" s="59"/>
      <c r="FN116" s="59"/>
      <c r="FO116" s="59"/>
      <c r="FP116" s="59"/>
      <c r="FQ116" s="59"/>
      <c r="FR116" s="59"/>
      <c r="FS116" s="59"/>
      <c r="FT116" s="59"/>
      <c r="FU116" s="59"/>
      <c r="FV116" s="59"/>
      <c r="FW116" s="59"/>
      <c r="FX116" s="59"/>
      <c r="FY116" s="59"/>
      <c r="FZ116" s="59"/>
      <c r="GA116" s="59"/>
      <c r="GB116" s="59"/>
      <c r="GC116" s="59"/>
      <c r="GD116" s="59"/>
      <c r="GE116" s="59"/>
      <c r="GF116" s="59"/>
      <c r="GG116" s="59"/>
      <c r="GH116" s="59"/>
      <c r="GI116" s="59"/>
      <c r="GJ116" s="59"/>
      <c r="GK116" s="59"/>
      <c r="GL116" s="59"/>
      <c r="GM116" s="59"/>
      <c r="GN116" s="59"/>
      <c r="GO116" s="59"/>
      <c r="GP116" s="59"/>
      <c r="GQ116" s="59"/>
      <c r="GR116" s="59"/>
      <c r="GS116" s="59"/>
      <c r="GT116" s="59"/>
      <c r="GU116" s="59"/>
      <c r="GV116" s="59"/>
      <c r="GW116" s="59"/>
      <c r="GX116" s="59"/>
      <c r="GY116" s="59"/>
      <c r="GZ116" s="59"/>
      <c r="HA116" s="59"/>
      <c r="HB116" s="59"/>
      <c r="HC116" s="59"/>
    </row>
    <row r="117" spans="2:211" ht="14.25" customHeight="1">
      <c r="B117" s="282">
        <v>23</v>
      </c>
      <c r="C117" s="295" t="s">
        <v>113</v>
      </c>
      <c r="D117" s="102" t="s">
        <v>138</v>
      </c>
      <c r="E117" s="201">
        <v>51</v>
      </c>
      <c r="F117" s="202">
        <v>1</v>
      </c>
      <c r="G117" s="174">
        <f t="shared" si="196"/>
        <v>1.9607843137254902E-2</v>
      </c>
      <c r="H117" s="203">
        <v>2</v>
      </c>
      <c r="I117" s="174">
        <f t="shared" si="197"/>
        <v>3.9215686274509803E-2</v>
      </c>
      <c r="J117" s="203">
        <v>2</v>
      </c>
      <c r="K117" s="174">
        <f t="shared" si="198"/>
        <v>3.9215686274509803E-2</v>
      </c>
      <c r="L117" s="201">
        <v>131</v>
      </c>
      <c r="M117" s="202">
        <v>1</v>
      </c>
      <c r="N117" s="174">
        <f t="shared" si="199"/>
        <v>7.6335877862595417E-3</v>
      </c>
      <c r="O117" s="203">
        <v>15</v>
      </c>
      <c r="P117" s="174">
        <f t="shared" si="200"/>
        <v>0.11450381679389313</v>
      </c>
      <c r="Q117" s="203">
        <v>3</v>
      </c>
      <c r="R117" s="174">
        <f t="shared" si="201"/>
        <v>2.2900763358778626E-2</v>
      </c>
      <c r="S117" s="201">
        <v>7950</v>
      </c>
      <c r="T117" s="202">
        <v>282</v>
      </c>
      <c r="U117" s="174">
        <f t="shared" si="202"/>
        <v>3.547169811320755E-2</v>
      </c>
      <c r="V117" s="203">
        <v>1051</v>
      </c>
      <c r="W117" s="174">
        <f t="shared" si="203"/>
        <v>0.13220125786163522</v>
      </c>
      <c r="X117" s="203">
        <v>602</v>
      </c>
      <c r="Y117" s="174">
        <f t="shared" si="204"/>
        <v>7.5723270440251567E-2</v>
      </c>
      <c r="Z117" s="201">
        <v>7413</v>
      </c>
      <c r="AA117" s="202">
        <v>195</v>
      </c>
      <c r="AB117" s="174">
        <f t="shared" si="205"/>
        <v>2.6305139619587213E-2</v>
      </c>
      <c r="AC117" s="203">
        <v>798</v>
      </c>
      <c r="AD117" s="174">
        <f t="shared" si="206"/>
        <v>0.10764872521246459</v>
      </c>
      <c r="AE117" s="203">
        <v>588</v>
      </c>
      <c r="AF117" s="174">
        <f t="shared" si="207"/>
        <v>7.9320113314447591E-2</v>
      </c>
      <c r="AG117" s="201">
        <v>5022</v>
      </c>
      <c r="AH117" s="202">
        <v>76</v>
      </c>
      <c r="AI117" s="174">
        <f t="shared" si="208"/>
        <v>1.5133412982875348E-2</v>
      </c>
      <c r="AJ117" s="203">
        <v>418</v>
      </c>
      <c r="AK117" s="174">
        <f t="shared" si="209"/>
        <v>8.3233771405814422E-2</v>
      </c>
      <c r="AL117" s="203">
        <v>314</v>
      </c>
      <c r="AM117" s="174">
        <f t="shared" si="210"/>
        <v>6.252489048187973E-2</v>
      </c>
      <c r="AN117" s="201">
        <v>2094</v>
      </c>
      <c r="AO117" s="202">
        <v>21</v>
      </c>
      <c r="AP117" s="174">
        <f t="shared" si="211"/>
        <v>1.0028653295128941E-2</v>
      </c>
      <c r="AQ117" s="203">
        <v>118</v>
      </c>
      <c r="AR117" s="174">
        <f t="shared" si="212"/>
        <v>5.6351480420248332E-2</v>
      </c>
      <c r="AS117" s="203">
        <v>86</v>
      </c>
      <c r="AT117" s="174">
        <f t="shared" si="213"/>
        <v>4.1069723018147083E-2</v>
      </c>
      <c r="AU117" s="201">
        <v>486</v>
      </c>
      <c r="AV117" s="202">
        <v>2</v>
      </c>
      <c r="AW117" s="174">
        <f t="shared" si="214"/>
        <v>4.11522633744856E-3</v>
      </c>
      <c r="AX117" s="203">
        <v>18</v>
      </c>
      <c r="AY117" s="174">
        <f t="shared" si="215"/>
        <v>3.7037037037037035E-2</v>
      </c>
      <c r="AZ117" s="203">
        <v>8</v>
      </c>
      <c r="BA117" s="174">
        <f t="shared" si="216"/>
        <v>1.646090534979424E-2</v>
      </c>
      <c r="BB117" s="201">
        <f t="shared" si="159"/>
        <v>23147</v>
      </c>
      <c r="BC117" s="176">
        <f t="shared" si="160"/>
        <v>578</v>
      </c>
      <c r="BD117" s="174">
        <f t="shared" si="217"/>
        <v>2.4970838553592258E-2</v>
      </c>
      <c r="BE117" s="176">
        <f t="shared" si="161"/>
        <v>2420</v>
      </c>
      <c r="BF117" s="174">
        <f t="shared" si="218"/>
        <v>0.10454918563960773</v>
      </c>
      <c r="BG117" s="176">
        <f t="shared" si="162"/>
        <v>1603</v>
      </c>
      <c r="BH117" s="174">
        <f t="shared" si="219"/>
        <v>6.9253034950533546E-2</v>
      </c>
      <c r="BJ117" s="282">
        <v>23</v>
      </c>
      <c r="BK117" s="295" t="s">
        <v>113</v>
      </c>
      <c r="BL117" s="4" t="s">
        <v>138</v>
      </c>
      <c r="BM117" s="28">
        <v>23451</v>
      </c>
      <c r="BN117" s="28">
        <v>621</v>
      </c>
      <c r="BO117" s="63">
        <v>2.6480747089676345E-2</v>
      </c>
      <c r="BP117" s="28">
        <v>2475</v>
      </c>
      <c r="BQ117" s="63">
        <v>0.10553920941537674</v>
      </c>
      <c r="BR117" s="28">
        <v>1725</v>
      </c>
      <c r="BS117" s="63">
        <v>7.3557630804656521E-2</v>
      </c>
      <c r="BU117" s="131" t="s">
        <v>113</v>
      </c>
      <c r="BV117" s="4" t="s">
        <v>138</v>
      </c>
      <c r="BW117" s="27">
        <f t="shared" si="158"/>
        <v>0.80122694085626645</v>
      </c>
      <c r="BX117" s="27">
        <f t="shared" si="195"/>
        <v>0.79442241269029035</v>
      </c>
      <c r="BY117" s="59"/>
      <c r="BZ117" s="106"/>
      <c r="CA117" s="59"/>
      <c r="CB117" s="59"/>
      <c r="CC117" s="59"/>
      <c r="CD117" s="59"/>
      <c r="CE117" s="59"/>
      <c r="CF117" s="59"/>
      <c r="CG117" s="59"/>
      <c r="CH117" s="59"/>
      <c r="CI117" s="59"/>
      <c r="CQ117" s="59"/>
      <c r="CR117" s="59"/>
      <c r="CS117" s="59"/>
      <c r="CT117" s="59"/>
      <c r="CU117" s="59"/>
      <c r="CV117" s="59"/>
      <c r="CY117" s="59"/>
      <c r="CZ117" s="59"/>
      <c r="DA117" s="59"/>
      <c r="DB117" s="59"/>
      <c r="DC117" s="59"/>
      <c r="DD117" s="59"/>
      <c r="DE117" s="59"/>
      <c r="DF117" s="59"/>
      <c r="DG117" s="59"/>
      <c r="DH117" s="59"/>
      <c r="DI117" s="59"/>
      <c r="DJ117" s="59"/>
      <c r="DK117" s="59"/>
      <c r="DL117" s="59"/>
      <c r="DM117" s="59"/>
      <c r="DN117" s="59"/>
      <c r="DP117" s="106"/>
      <c r="DQ117" s="59"/>
      <c r="DR117" s="59"/>
      <c r="DS117" s="59"/>
      <c r="DT117" s="59"/>
      <c r="DU117" s="59"/>
      <c r="DV117" s="59"/>
      <c r="DW117" s="59"/>
      <c r="DX117" s="59"/>
      <c r="DY117" s="59"/>
      <c r="DZ117" s="59"/>
      <c r="EA117" s="59"/>
      <c r="EB117" s="59"/>
      <c r="EC117" s="59"/>
      <c r="ED117" s="59"/>
      <c r="EE117" s="59"/>
      <c r="EF117" s="59"/>
      <c r="EG117" s="59"/>
      <c r="EH117" s="59"/>
      <c r="EI117" s="59"/>
      <c r="EJ117" s="59"/>
      <c r="EK117" s="59"/>
      <c r="EL117" s="59"/>
      <c r="EM117" s="59"/>
      <c r="EN117" s="59"/>
      <c r="EO117" s="59"/>
      <c r="EP117" s="59"/>
      <c r="EQ117" s="59"/>
      <c r="ER117" s="59"/>
      <c r="ES117" s="59"/>
      <c r="ET117" s="59"/>
      <c r="EU117" s="59"/>
      <c r="EV117" s="59"/>
      <c r="EW117" s="59"/>
      <c r="EX117" s="59"/>
      <c r="EY117" s="59"/>
      <c r="EZ117" s="59"/>
      <c r="FA117" s="59"/>
      <c r="FB117" s="59"/>
      <c r="FC117" s="59"/>
      <c r="FD117" s="59"/>
      <c r="FE117" s="59"/>
      <c r="FF117" s="59"/>
      <c r="FG117" s="59"/>
      <c r="FH117" s="59"/>
      <c r="FI117" s="59"/>
      <c r="FJ117" s="59"/>
      <c r="FK117" s="59"/>
      <c r="FL117" s="59"/>
      <c r="FM117" s="59"/>
      <c r="FN117" s="59"/>
      <c r="FO117" s="59"/>
      <c r="FP117" s="59"/>
      <c r="FQ117" s="59"/>
      <c r="FR117" s="59"/>
      <c r="FS117" s="59"/>
      <c r="FT117" s="59"/>
      <c r="FU117" s="59"/>
      <c r="FV117" s="59"/>
      <c r="FW117" s="59"/>
      <c r="FX117" s="59"/>
      <c r="FY117" s="59"/>
      <c r="FZ117" s="59"/>
      <c r="GA117" s="59"/>
      <c r="GB117" s="59"/>
      <c r="GC117" s="59"/>
      <c r="GD117" s="59"/>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row>
    <row r="118" spans="2:211" ht="14.25" customHeight="1">
      <c r="B118" s="283"/>
      <c r="C118" s="296"/>
      <c r="D118" s="132" t="s">
        <v>274</v>
      </c>
      <c r="E118" s="204">
        <v>2</v>
      </c>
      <c r="F118" s="205">
        <v>0</v>
      </c>
      <c r="G118" s="207">
        <f t="shared" si="196"/>
        <v>0</v>
      </c>
      <c r="H118" s="206">
        <v>0</v>
      </c>
      <c r="I118" s="207">
        <f>IFERROR(H118/E118,"-")</f>
        <v>0</v>
      </c>
      <c r="J118" s="206">
        <v>1</v>
      </c>
      <c r="K118" s="207">
        <f>IFERROR(J118/E118,"-")</f>
        <v>0.5</v>
      </c>
      <c r="L118" s="204">
        <v>10</v>
      </c>
      <c r="M118" s="205">
        <v>1</v>
      </c>
      <c r="N118" s="207">
        <f>IFERROR(M118/L118,"-")</f>
        <v>0.1</v>
      </c>
      <c r="O118" s="206">
        <v>2</v>
      </c>
      <c r="P118" s="207">
        <f>IFERROR(O118/L118,"-")</f>
        <v>0.2</v>
      </c>
      <c r="Q118" s="206">
        <v>1</v>
      </c>
      <c r="R118" s="207">
        <f>IFERROR(Q118/L118,"-")</f>
        <v>0.1</v>
      </c>
      <c r="S118" s="204">
        <v>1412</v>
      </c>
      <c r="T118" s="205">
        <v>65</v>
      </c>
      <c r="U118" s="207">
        <f>IFERROR(T118/S118,"-")</f>
        <v>4.6033994334277621E-2</v>
      </c>
      <c r="V118" s="206">
        <v>221</v>
      </c>
      <c r="W118" s="207">
        <f>IFERROR(V118/S118,"-")</f>
        <v>0.1565155807365439</v>
      </c>
      <c r="X118" s="206">
        <v>110</v>
      </c>
      <c r="Y118" s="207">
        <f>IFERROR(X118/S118,"-")</f>
        <v>7.7903682719546744E-2</v>
      </c>
      <c r="Z118" s="204">
        <v>876</v>
      </c>
      <c r="AA118" s="205">
        <v>27</v>
      </c>
      <c r="AB118" s="207">
        <f>IFERROR(AA118/Z118,"-")</f>
        <v>3.0821917808219176E-2</v>
      </c>
      <c r="AC118" s="206">
        <v>93</v>
      </c>
      <c r="AD118" s="207">
        <f>IFERROR(AC118/Z118,"-")</f>
        <v>0.10616438356164383</v>
      </c>
      <c r="AE118" s="206">
        <v>84</v>
      </c>
      <c r="AF118" s="207">
        <f>IFERROR(AE118/Z118,"-")</f>
        <v>9.5890410958904104E-2</v>
      </c>
      <c r="AG118" s="204">
        <v>570</v>
      </c>
      <c r="AH118" s="205">
        <v>14</v>
      </c>
      <c r="AI118" s="207">
        <f>IFERROR(AH118/AG118,"-")</f>
        <v>2.456140350877193E-2</v>
      </c>
      <c r="AJ118" s="206">
        <v>51</v>
      </c>
      <c r="AK118" s="207">
        <f>IFERROR(AJ118/AG118,"-")</f>
        <v>8.9473684210526316E-2</v>
      </c>
      <c r="AL118" s="206">
        <v>38</v>
      </c>
      <c r="AM118" s="207">
        <f>IFERROR(AL118/AG118,"-")</f>
        <v>6.6666666666666666E-2</v>
      </c>
      <c r="AN118" s="204">
        <v>251</v>
      </c>
      <c r="AO118" s="205">
        <v>9</v>
      </c>
      <c r="AP118" s="207">
        <f>IFERROR(AO118/AN118,"-")</f>
        <v>3.5856573705179286E-2</v>
      </c>
      <c r="AQ118" s="206">
        <v>27</v>
      </c>
      <c r="AR118" s="207">
        <f>IFERROR(AQ118/AN118,"-")</f>
        <v>0.10756972111553785</v>
      </c>
      <c r="AS118" s="206">
        <v>16</v>
      </c>
      <c r="AT118" s="207">
        <f>IFERROR(AS118/AN118,"-")</f>
        <v>6.3745019920318724E-2</v>
      </c>
      <c r="AU118" s="204">
        <v>63</v>
      </c>
      <c r="AV118" s="205">
        <v>2</v>
      </c>
      <c r="AW118" s="207">
        <f>IFERROR(AV118/AU118,"-")</f>
        <v>3.1746031746031744E-2</v>
      </c>
      <c r="AX118" s="206">
        <v>1</v>
      </c>
      <c r="AY118" s="207">
        <f>IFERROR(AX118/AU118,"-")</f>
        <v>1.5873015873015872E-2</v>
      </c>
      <c r="AZ118" s="206">
        <v>3</v>
      </c>
      <c r="BA118" s="207">
        <f>IFERROR(AZ118/AU118,"-")</f>
        <v>4.7619047619047616E-2</v>
      </c>
      <c r="BB118" s="204">
        <f t="shared" si="159"/>
        <v>3184</v>
      </c>
      <c r="BC118" s="208">
        <f t="shared" si="160"/>
        <v>118</v>
      </c>
      <c r="BD118" s="207">
        <f>IFERROR(BC118/BB118,"-")</f>
        <v>3.7060301507537689E-2</v>
      </c>
      <c r="BE118" s="208">
        <f t="shared" si="161"/>
        <v>395</v>
      </c>
      <c r="BF118" s="207">
        <f>IFERROR(BE118/BB118,"-")</f>
        <v>0.12405778894472362</v>
      </c>
      <c r="BG118" s="208">
        <f t="shared" si="162"/>
        <v>253</v>
      </c>
      <c r="BH118" s="207">
        <f>IFERROR(BG118/BB118,"-")</f>
        <v>7.9459798994974878E-2</v>
      </c>
      <c r="BJ118" s="283"/>
      <c r="BK118" s="296"/>
      <c r="BL118" s="4" t="s">
        <v>273</v>
      </c>
      <c r="BM118" s="28">
        <v>3061</v>
      </c>
      <c r="BN118" s="28">
        <v>125</v>
      </c>
      <c r="BO118" s="63">
        <v>4.0836327997386478E-2</v>
      </c>
      <c r="BP118" s="28">
        <v>377</v>
      </c>
      <c r="BQ118" s="63">
        <v>0.1231623652401176</v>
      </c>
      <c r="BR118" s="28">
        <v>276</v>
      </c>
      <c r="BS118" s="63">
        <v>9.0166612218229331E-2</v>
      </c>
      <c r="BU118" s="132"/>
      <c r="BV118" s="4" t="s">
        <v>270</v>
      </c>
      <c r="BW118" s="27">
        <f t="shared" si="158"/>
        <v>0.75942211055276387</v>
      </c>
      <c r="BX118" s="27">
        <f t="shared" si="195"/>
        <v>0.74583469454426654</v>
      </c>
      <c r="BY118" s="59"/>
      <c r="BZ118" s="106"/>
      <c r="CA118" s="59"/>
      <c r="CB118" s="59"/>
      <c r="CC118" s="59"/>
      <c r="CD118" s="59"/>
      <c r="CE118" s="59"/>
      <c r="CF118" s="59"/>
      <c r="CG118" s="59"/>
      <c r="CH118" s="59"/>
      <c r="CI118" s="59"/>
      <c r="CQ118" s="59"/>
      <c r="CR118" s="59"/>
      <c r="CS118" s="59"/>
      <c r="CT118" s="59"/>
      <c r="CU118" s="59"/>
      <c r="CV118" s="59"/>
      <c r="CY118" s="59"/>
      <c r="CZ118" s="59"/>
      <c r="DA118" s="59"/>
      <c r="DB118" s="59"/>
      <c r="DC118" s="59"/>
      <c r="DD118" s="59"/>
      <c r="DE118" s="59"/>
      <c r="DF118" s="59"/>
      <c r="DG118" s="59"/>
      <c r="DH118" s="59"/>
      <c r="DI118" s="59"/>
      <c r="DJ118" s="59"/>
      <c r="DK118" s="59"/>
      <c r="DL118" s="59"/>
      <c r="DM118" s="59"/>
      <c r="DN118" s="59"/>
      <c r="DP118" s="106"/>
      <c r="DQ118" s="59"/>
      <c r="DR118" s="59"/>
      <c r="DS118" s="59"/>
      <c r="DT118" s="59"/>
      <c r="DU118" s="59"/>
      <c r="DV118" s="59"/>
      <c r="DW118" s="59"/>
      <c r="DX118" s="59"/>
      <c r="DY118" s="59"/>
      <c r="DZ118" s="59"/>
      <c r="EA118" s="59"/>
      <c r="EB118" s="59"/>
      <c r="EC118" s="59"/>
      <c r="ED118" s="59"/>
      <c r="EE118" s="59"/>
      <c r="EF118" s="59"/>
      <c r="EG118" s="59"/>
      <c r="EH118" s="59"/>
      <c r="EI118" s="59"/>
      <c r="EJ118" s="59"/>
      <c r="EK118" s="59"/>
      <c r="EL118" s="59"/>
      <c r="EM118" s="59"/>
      <c r="EN118" s="59"/>
      <c r="EO118" s="59"/>
      <c r="EP118" s="59"/>
      <c r="EQ118" s="59"/>
      <c r="ER118" s="59"/>
      <c r="ES118" s="59"/>
      <c r="ET118" s="59"/>
      <c r="EU118" s="59"/>
      <c r="EV118" s="59"/>
      <c r="EW118" s="59"/>
      <c r="EX118" s="59"/>
      <c r="EY118" s="59"/>
      <c r="EZ118" s="59"/>
      <c r="FA118" s="59"/>
      <c r="FB118" s="59"/>
      <c r="FC118" s="59"/>
      <c r="FD118" s="59"/>
      <c r="FE118" s="59"/>
      <c r="FF118" s="59"/>
      <c r="FG118" s="59"/>
      <c r="FH118" s="59"/>
      <c r="FI118" s="59"/>
      <c r="FJ118" s="59"/>
      <c r="FK118" s="59"/>
      <c r="FL118" s="59"/>
      <c r="FM118" s="59"/>
      <c r="FN118" s="59"/>
      <c r="FO118" s="59"/>
      <c r="FP118" s="59"/>
      <c r="FQ118" s="59"/>
      <c r="FR118" s="59"/>
      <c r="FS118" s="59"/>
      <c r="FT118" s="59"/>
      <c r="FU118" s="59"/>
      <c r="FV118" s="59"/>
      <c r="FW118" s="59"/>
      <c r="FX118" s="59"/>
      <c r="FY118" s="59"/>
      <c r="FZ118" s="59"/>
      <c r="GA118" s="59"/>
      <c r="GB118" s="59"/>
      <c r="GC118" s="59"/>
      <c r="GD118" s="59"/>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row>
    <row r="119" spans="2:211" ht="14.25" customHeight="1">
      <c r="B119" s="283"/>
      <c r="C119" s="296"/>
      <c r="D119" s="124" t="s">
        <v>156</v>
      </c>
      <c r="E119" s="209">
        <v>2</v>
      </c>
      <c r="F119" s="210">
        <v>0</v>
      </c>
      <c r="G119" s="199">
        <f t="shared" si="196"/>
        <v>0</v>
      </c>
      <c r="H119" s="211">
        <v>0</v>
      </c>
      <c r="I119" s="199">
        <f t="shared" si="197"/>
        <v>0</v>
      </c>
      <c r="J119" s="211">
        <v>0</v>
      </c>
      <c r="K119" s="199">
        <f t="shared" si="198"/>
        <v>0</v>
      </c>
      <c r="L119" s="209">
        <v>0</v>
      </c>
      <c r="M119" s="210">
        <v>0</v>
      </c>
      <c r="N119" s="199" t="str">
        <f t="shared" si="199"/>
        <v>-</v>
      </c>
      <c r="O119" s="211">
        <v>0</v>
      </c>
      <c r="P119" s="199" t="str">
        <f t="shared" si="200"/>
        <v>-</v>
      </c>
      <c r="Q119" s="211">
        <v>0</v>
      </c>
      <c r="R119" s="199" t="str">
        <f t="shared" si="201"/>
        <v>-</v>
      </c>
      <c r="S119" s="209">
        <v>932</v>
      </c>
      <c r="T119" s="210">
        <v>29</v>
      </c>
      <c r="U119" s="199">
        <f t="shared" si="202"/>
        <v>3.1115879828326181E-2</v>
      </c>
      <c r="V119" s="211">
        <v>100</v>
      </c>
      <c r="W119" s="199">
        <f t="shared" si="203"/>
        <v>0.1072961373390558</v>
      </c>
      <c r="X119" s="211">
        <v>76</v>
      </c>
      <c r="Y119" s="199">
        <f t="shared" si="204"/>
        <v>8.15450643776824E-2</v>
      </c>
      <c r="Z119" s="209">
        <v>470</v>
      </c>
      <c r="AA119" s="210">
        <v>13</v>
      </c>
      <c r="AB119" s="199">
        <f t="shared" si="205"/>
        <v>2.7659574468085105E-2</v>
      </c>
      <c r="AC119" s="211">
        <v>57</v>
      </c>
      <c r="AD119" s="199">
        <f t="shared" si="206"/>
        <v>0.12127659574468085</v>
      </c>
      <c r="AE119" s="211">
        <v>35</v>
      </c>
      <c r="AF119" s="199">
        <f t="shared" si="207"/>
        <v>7.4468085106382975E-2</v>
      </c>
      <c r="AG119" s="209">
        <v>226</v>
      </c>
      <c r="AH119" s="210">
        <v>4</v>
      </c>
      <c r="AI119" s="199">
        <f t="shared" si="208"/>
        <v>1.7699115044247787E-2</v>
      </c>
      <c r="AJ119" s="211">
        <v>19</v>
      </c>
      <c r="AK119" s="199">
        <f t="shared" si="209"/>
        <v>8.4070796460176997E-2</v>
      </c>
      <c r="AL119" s="211">
        <v>14</v>
      </c>
      <c r="AM119" s="199">
        <f t="shared" si="210"/>
        <v>6.1946902654867256E-2</v>
      </c>
      <c r="AN119" s="209">
        <v>94</v>
      </c>
      <c r="AO119" s="210">
        <v>0</v>
      </c>
      <c r="AP119" s="199">
        <f t="shared" si="211"/>
        <v>0</v>
      </c>
      <c r="AQ119" s="211">
        <v>3</v>
      </c>
      <c r="AR119" s="199">
        <f t="shared" si="212"/>
        <v>3.1914893617021274E-2</v>
      </c>
      <c r="AS119" s="211">
        <v>9</v>
      </c>
      <c r="AT119" s="199">
        <f t="shared" si="213"/>
        <v>9.5744680851063829E-2</v>
      </c>
      <c r="AU119" s="209">
        <v>31</v>
      </c>
      <c r="AV119" s="210">
        <v>0</v>
      </c>
      <c r="AW119" s="199">
        <f t="shared" si="214"/>
        <v>0</v>
      </c>
      <c r="AX119" s="211">
        <v>1</v>
      </c>
      <c r="AY119" s="199">
        <f t="shared" si="215"/>
        <v>3.2258064516129031E-2</v>
      </c>
      <c r="AZ119" s="211">
        <v>1</v>
      </c>
      <c r="BA119" s="199">
        <f t="shared" si="216"/>
        <v>3.2258064516129031E-2</v>
      </c>
      <c r="BB119" s="209">
        <f t="shared" si="159"/>
        <v>1755</v>
      </c>
      <c r="BC119" s="212">
        <f t="shared" si="160"/>
        <v>46</v>
      </c>
      <c r="BD119" s="199">
        <f t="shared" si="217"/>
        <v>2.621082621082621E-2</v>
      </c>
      <c r="BE119" s="212">
        <f t="shared" si="161"/>
        <v>180</v>
      </c>
      <c r="BF119" s="199">
        <f t="shared" si="218"/>
        <v>0.10256410256410256</v>
      </c>
      <c r="BG119" s="212">
        <f t="shared" si="162"/>
        <v>135</v>
      </c>
      <c r="BH119" s="199">
        <f t="shared" si="219"/>
        <v>7.6923076923076927E-2</v>
      </c>
      <c r="BJ119" s="283"/>
      <c r="BK119" s="296"/>
      <c r="BL119" s="4" t="s">
        <v>156</v>
      </c>
      <c r="BM119" s="28">
        <v>1668</v>
      </c>
      <c r="BN119" s="28">
        <v>57</v>
      </c>
      <c r="BO119" s="63">
        <v>3.41726618705036E-2</v>
      </c>
      <c r="BP119" s="28">
        <v>187</v>
      </c>
      <c r="BQ119" s="63">
        <v>0.11211031175059952</v>
      </c>
      <c r="BR119" s="28">
        <v>135</v>
      </c>
      <c r="BS119" s="63">
        <v>8.0935251798561147E-2</v>
      </c>
      <c r="BU119" s="132"/>
      <c r="BV119" s="4" t="s">
        <v>156</v>
      </c>
      <c r="BW119" s="27">
        <f t="shared" si="158"/>
        <v>0.79430199430199433</v>
      </c>
      <c r="BX119" s="27">
        <f t="shared" si="195"/>
        <v>0.7727817745803357</v>
      </c>
      <c r="BY119" s="59"/>
      <c r="BZ119" s="106"/>
      <c r="CA119" s="59"/>
      <c r="CB119" s="59"/>
      <c r="CC119" s="59"/>
      <c r="CD119" s="59"/>
      <c r="CE119" s="59"/>
      <c r="CF119" s="59"/>
      <c r="CG119" s="59"/>
      <c r="CH119" s="59"/>
      <c r="CI119" s="59"/>
      <c r="CQ119" s="59"/>
      <c r="CR119" s="59"/>
      <c r="CS119" s="59"/>
      <c r="CT119" s="59"/>
      <c r="CU119" s="59"/>
      <c r="CV119" s="59"/>
      <c r="CY119" s="59"/>
      <c r="CZ119" s="59"/>
      <c r="DA119" s="59"/>
      <c r="DB119" s="59"/>
      <c r="DC119" s="59"/>
      <c r="DD119" s="59"/>
      <c r="DE119" s="59"/>
      <c r="DF119" s="59"/>
      <c r="DG119" s="59"/>
      <c r="DH119" s="59"/>
      <c r="DI119" s="59"/>
      <c r="DJ119" s="59"/>
      <c r="DK119" s="59"/>
      <c r="DL119" s="59"/>
      <c r="DM119" s="59"/>
      <c r="DN119" s="59"/>
      <c r="DP119" s="106"/>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row>
    <row r="120" spans="2:211" ht="14.25" customHeight="1">
      <c r="B120" s="283"/>
      <c r="C120" s="296"/>
      <c r="D120" s="103" t="s">
        <v>200</v>
      </c>
      <c r="E120" s="213">
        <v>1</v>
      </c>
      <c r="F120" s="214">
        <v>0</v>
      </c>
      <c r="G120" s="215">
        <f>IFERROR(F120/E120,"-")</f>
        <v>0</v>
      </c>
      <c r="H120" s="216">
        <v>0</v>
      </c>
      <c r="I120" s="215">
        <f>IFERROR(H120/E120,"-")</f>
        <v>0</v>
      </c>
      <c r="J120" s="216">
        <v>0</v>
      </c>
      <c r="K120" s="215">
        <f>IFERROR(J120/E120,"-")</f>
        <v>0</v>
      </c>
      <c r="L120" s="213">
        <v>1</v>
      </c>
      <c r="M120" s="214">
        <v>0</v>
      </c>
      <c r="N120" s="215">
        <f>IFERROR(M120/L120,"-")</f>
        <v>0</v>
      </c>
      <c r="O120" s="216">
        <v>0</v>
      </c>
      <c r="P120" s="215">
        <f>IFERROR(O120/L120,"-")</f>
        <v>0</v>
      </c>
      <c r="Q120" s="216">
        <v>0</v>
      </c>
      <c r="R120" s="215">
        <f>IFERROR(Q120/L120,"-")</f>
        <v>0</v>
      </c>
      <c r="S120" s="213">
        <v>68</v>
      </c>
      <c r="T120" s="214">
        <v>0</v>
      </c>
      <c r="U120" s="215">
        <f>IFERROR(T120/S120,"-")</f>
        <v>0</v>
      </c>
      <c r="V120" s="216">
        <v>3</v>
      </c>
      <c r="W120" s="215">
        <f>IFERROR(V120/S120,"-")</f>
        <v>4.4117647058823532E-2</v>
      </c>
      <c r="X120" s="216">
        <v>0</v>
      </c>
      <c r="Y120" s="215">
        <f>IFERROR(X120/S120,"-")</f>
        <v>0</v>
      </c>
      <c r="Z120" s="213">
        <v>181</v>
      </c>
      <c r="AA120" s="214">
        <v>1</v>
      </c>
      <c r="AB120" s="215">
        <f>IFERROR(AA120/Z120,"-")</f>
        <v>5.5248618784530384E-3</v>
      </c>
      <c r="AC120" s="216">
        <v>3</v>
      </c>
      <c r="AD120" s="215">
        <f>IFERROR(AC120/Z120,"-")</f>
        <v>1.6574585635359115E-2</v>
      </c>
      <c r="AE120" s="216">
        <v>2</v>
      </c>
      <c r="AF120" s="215">
        <f>IFERROR(AE120/Z120,"-")</f>
        <v>1.1049723756906077E-2</v>
      </c>
      <c r="AG120" s="213">
        <v>235</v>
      </c>
      <c r="AH120" s="214">
        <v>0</v>
      </c>
      <c r="AI120" s="215">
        <f>IFERROR(AH120/AG120,"-")</f>
        <v>0</v>
      </c>
      <c r="AJ120" s="216">
        <v>5</v>
      </c>
      <c r="AK120" s="215">
        <f>IFERROR(AJ120/AG120,"-")</f>
        <v>2.1276595744680851E-2</v>
      </c>
      <c r="AL120" s="216">
        <v>0</v>
      </c>
      <c r="AM120" s="215">
        <f>IFERROR(AL120/AG120,"-")</f>
        <v>0</v>
      </c>
      <c r="AN120" s="213">
        <v>183</v>
      </c>
      <c r="AO120" s="214">
        <v>0</v>
      </c>
      <c r="AP120" s="215">
        <f>IFERROR(AO120/AN120,"-")</f>
        <v>0</v>
      </c>
      <c r="AQ120" s="216">
        <v>2</v>
      </c>
      <c r="AR120" s="215">
        <f>IFERROR(AQ120/AN120,"-")</f>
        <v>1.092896174863388E-2</v>
      </c>
      <c r="AS120" s="216">
        <v>1</v>
      </c>
      <c r="AT120" s="215">
        <f>IFERROR(AS120/AN120,"-")</f>
        <v>5.4644808743169399E-3</v>
      </c>
      <c r="AU120" s="213">
        <v>92</v>
      </c>
      <c r="AV120" s="214">
        <v>0</v>
      </c>
      <c r="AW120" s="215">
        <f>IFERROR(AV120/AU120,"-")</f>
        <v>0</v>
      </c>
      <c r="AX120" s="216">
        <v>0</v>
      </c>
      <c r="AY120" s="215">
        <f>IFERROR(AX120/AU120,"-")</f>
        <v>0</v>
      </c>
      <c r="AZ120" s="216">
        <v>0</v>
      </c>
      <c r="BA120" s="215">
        <f>IFERROR(AZ120/AU120,"-")</f>
        <v>0</v>
      </c>
      <c r="BB120" s="213">
        <f t="shared" si="159"/>
        <v>761</v>
      </c>
      <c r="BC120" s="217">
        <f t="shared" si="160"/>
        <v>1</v>
      </c>
      <c r="BD120" s="215">
        <f>IFERROR(BC120/BB120,"-")</f>
        <v>1.3140604467805519E-3</v>
      </c>
      <c r="BE120" s="217">
        <f t="shared" si="161"/>
        <v>13</v>
      </c>
      <c r="BF120" s="215">
        <f>IFERROR(BE120/BB120,"-")</f>
        <v>1.7082785808147174E-2</v>
      </c>
      <c r="BG120" s="217">
        <f t="shared" si="162"/>
        <v>3</v>
      </c>
      <c r="BH120" s="215">
        <f>IFERROR(BG120/BB120,"-")</f>
        <v>3.9421813403416554E-3</v>
      </c>
      <c r="BJ120" s="283"/>
      <c r="BK120" s="296"/>
      <c r="BL120" s="4" t="s">
        <v>199</v>
      </c>
      <c r="BM120" s="28">
        <v>1496</v>
      </c>
      <c r="BN120" s="28">
        <v>0</v>
      </c>
      <c r="BO120" s="63">
        <v>0</v>
      </c>
      <c r="BP120" s="28">
        <v>7</v>
      </c>
      <c r="BQ120" s="63">
        <v>4.6791443850267376E-3</v>
      </c>
      <c r="BR120" s="28">
        <v>3</v>
      </c>
      <c r="BS120" s="63">
        <v>2.0053475935828879E-3</v>
      </c>
      <c r="BU120" s="132"/>
      <c r="BV120" s="4" t="s">
        <v>199</v>
      </c>
      <c r="BW120" s="27">
        <f t="shared" si="158"/>
        <v>0.9776609724047306</v>
      </c>
      <c r="BX120" s="27">
        <f t="shared" si="195"/>
        <v>0.99331550802139035</v>
      </c>
      <c r="BY120" s="59"/>
      <c r="BZ120" s="106"/>
      <c r="CA120" s="59"/>
      <c r="CB120" s="59"/>
      <c r="CC120" s="59"/>
      <c r="CD120" s="59"/>
      <c r="CE120" s="59"/>
      <c r="CF120" s="59"/>
      <c r="CG120" s="59"/>
      <c r="CH120" s="59"/>
      <c r="CI120" s="59"/>
      <c r="CQ120" s="59"/>
      <c r="CR120" s="59"/>
      <c r="CS120" s="59"/>
      <c r="CT120" s="59"/>
      <c r="CU120" s="59"/>
      <c r="CV120" s="59"/>
      <c r="CY120" s="59"/>
      <c r="CZ120" s="59"/>
      <c r="DA120" s="59"/>
      <c r="DB120" s="59"/>
      <c r="DC120" s="59"/>
      <c r="DD120" s="59"/>
      <c r="DE120" s="59"/>
      <c r="DF120" s="59"/>
      <c r="DG120" s="59"/>
      <c r="DH120" s="59"/>
      <c r="DI120" s="59"/>
      <c r="DJ120" s="59"/>
      <c r="DK120" s="59"/>
      <c r="DL120" s="59"/>
      <c r="DM120" s="59"/>
      <c r="DN120" s="59"/>
      <c r="DP120" s="106"/>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c r="GK120" s="59"/>
      <c r="GL120" s="59"/>
      <c r="GM120" s="59"/>
      <c r="GN120" s="59"/>
      <c r="GO120" s="59"/>
      <c r="GP120" s="59"/>
      <c r="GQ120" s="59"/>
      <c r="GR120" s="59"/>
      <c r="GS120" s="59"/>
      <c r="GT120" s="59"/>
      <c r="GU120" s="59"/>
      <c r="GV120" s="59"/>
      <c r="GW120" s="59"/>
      <c r="GX120" s="59"/>
      <c r="GY120" s="59"/>
      <c r="GZ120" s="59"/>
      <c r="HA120" s="59"/>
      <c r="HB120" s="59"/>
      <c r="HC120" s="59"/>
    </row>
    <row r="121" spans="2:211" ht="14.25" customHeight="1">
      <c r="B121" s="284"/>
      <c r="C121" s="297"/>
      <c r="D121" s="104" t="s">
        <v>67</v>
      </c>
      <c r="E121" s="218">
        <v>56</v>
      </c>
      <c r="F121" s="219">
        <v>1</v>
      </c>
      <c r="G121" s="180">
        <f t="shared" si="196"/>
        <v>1.7857142857142856E-2</v>
      </c>
      <c r="H121" s="220">
        <v>2</v>
      </c>
      <c r="I121" s="180">
        <f t="shared" si="197"/>
        <v>3.5714285714285712E-2</v>
      </c>
      <c r="J121" s="220">
        <v>3</v>
      </c>
      <c r="K121" s="180">
        <f t="shared" si="198"/>
        <v>5.3571428571428568E-2</v>
      </c>
      <c r="L121" s="218">
        <v>142</v>
      </c>
      <c r="M121" s="219">
        <v>2</v>
      </c>
      <c r="N121" s="180">
        <f t="shared" si="199"/>
        <v>1.4084507042253521E-2</v>
      </c>
      <c r="O121" s="220">
        <v>17</v>
      </c>
      <c r="P121" s="180">
        <f t="shared" si="200"/>
        <v>0.11971830985915492</v>
      </c>
      <c r="Q121" s="220">
        <v>4</v>
      </c>
      <c r="R121" s="180">
        <f t="shared" si="201"/>
        <v>2.8169014084507043E-2</v>
      </c>
      <c r="S121" s="218">
        <v>10362</v>
      </c>
      <c r="T121" s="219">
        <v>376</v>
      </c>
      <c r="U121" s="180">
        <f t="shared" si="202"/>
        <v>3.6286431190889791E-2</v>
      </c>
      <c r="V121" s="220">
        <v>1375</v>
      </c>
      <c r="W121" s="180">
        <f t="shared" si="203"/>
        <v>0.1326963906581741</v>
      </c>
      <c r="X121" s="220">
        <v>788</v>
      </c>
      <c r="Y121" s="180">
        <f t="shared" si="204"/>
        <v>7.6047095155375416E-2</v>
      </c>
      <c r="Z121" s="218">
        <v>8940</v>
      </c>
      <c r="AA121" s="219">
        <v>236</v>
      </c>
      <c r="AB121" s="180">
        <f t="shared" si="205"/>
        <v>2.6398210290827742E-2</v>
      </c>
      <c r="AC121" s="220">
        <v>951</v>
      </c>
      <c r="AD121" s="180">
        <f t="shared" si="206"/>
        <v>0.1063758389261745</v>
      </c>
      <c r="AE121" s="220">
        <v>709</v>
      </c>
      <c r="AF121" s="180">
        <f t="shared" si="207"/>
        <v>7.9306487695749439E-2</v>
      </c>
      <c r="AG121" s="218">
        <v>6053</v>
      </c>
      <c r="AH121" s="219">
        <v>94</v>
      </c>
      <c r="AI121" s="180">
        <f t="shared" si="208"/>
        <v>1.5529489509334214E-2</v>
      </c>
      <c r="AJ121" s="220">
        <v>493</v>
      </c>
      <c r="AK121" s="180">
        <f t="shared" si="209"/>
        <v>8.1447216256401778E-2</v>
      </c>
      <c r="AL121" s="220">
        <v>366</v>
      </c>
      <c r="AM121" s="180">
        <f t="shared" si="210"/>
        <v>6.0465884685280025E-2</v>
      </c>
      <c r="AN121" s="218">
        <v>2622</v>
      </c>
      <c r="AO121" s="219">
        <v>30</v>
      </c>
      <c r="AP121" s="180">
        <f t="shared" si="211"/>
        <v>1.1441647597254004E-2</v>
      </c>
      <c r="AQ121" s="220">
        <v>150</v>
      </c>
      <c r="AR121" s="180">
        <f t="shared" si="212"/>
        <v>5.7208237986270026E-2</v>
      </c>
      <c r="AS121" s="220">
        <v>112</v>
      </c>
      <c r="AT121" s="180">
        <f t="shared" si="213"/>
        <v>4.2715484363081618E-2</v>
      </c>
      <c r="AU121" s="218">
        <v>672</v>
      </c>
      <c r="AV121" s="219">
        <v>4</v>
      </c>
      <c r="AW121" s="180">
        <f t="shared" si="214"/>
        <v>5.9523809523809521E-3</v>
      </c>
      <c r="AX121" s="220">
        <v>20</v>
      </c>
      <c r="AY121" s="180">
        <f t="shared" si="215"/>
        <v>2.976190476190476E-2</v>
      </c>
      <c r="AZ121" s="220">
        <v>12</v>
      </c>
      <c r="BA121" s="180">
        <f t="shared" si="216"/>
        <v>1.7857142857142856E-2</v>
      </c>
      <c r="BB121" s="218">
        <f t="shared" si="159"/>
        <v>28847</v>
      </c>
      <c r="BC121" s="182">
        <f t="shared" si="160"/>
        <v>743</v>
      </c>
      <c r="BD121" s="180">
        <f t="shared" si="217"/>
        <v>2.5756577807050995E-2</v>
      </c>
      <c r="BE121" s="182">
        <f t="shared" si="161"/>
        <v>3008</v>
      </c>
      <c r="BF121" s="180">
        <f t="shared" si="218"/>
        <v>0.10427427462127778</v>
      </c>
      <c r="BG121" s="182">
        <f t="shared" si="162"/>
        <v>1994</v>
      </c>
      <c r="BH121" s="180">
        <f t="shared" si="219"/>
        <v>6.9123305716365657E-2</v>
      </c>
      <c r="BJ121" s="284"/>
      <c r="BK121" s="297"/>
      <c r="BL121" s="85" t="s">
        <v>67</v>
      </c>
      <c r="BM121" s="28">
        <v>29676</v>
      </c>
      <c r="BN121" s="28">
        <v>803</v>
      </c>
      <c r="BO121" s="63">
        <v>2.7058902817091252E-2</v>
      </c>
      <c r="BP121" s="28">
        <v>3046</v>
      </c>
      <c r="BQ121" s="63">
        <v>0.10264186548052298</v>
      </c>
      <c r="BR121" s="28">
        <v>2139</v>
      </c>
      <c r="BS121" s="63">
        <v>7.2078447230084913E-2</v>
      </c>
      <c r="BU121" s="133"/>
      <c r="BV121" s="85" t="s">
        <v>67</v>
      </c>
      <c r="BW121" s="27">
        <f t="shared" si="158"/>
        <v>0.80084584185530561</v>
      </c>
      <c r="BX121" s="27">
        <f t="shared" si="195"/>
        <v>0.79822078447230083</v>
      </c>
      <c r="BY121" s="59"/>
      <c r="BZ121" s="106"/>
      <c r="CA121" s="59"/>
      <c r="CB121" s="59"/>
      <c r="CC121" s="59"/>
      <c r="CD121" s="59"/>
      <c r="CE121" s="59"/>
      <c r="CF121" s="59"/>
      <c r="CG121" s="59"/>
      <c r="CH121" s="59"/>
      <c r="CI121" s="59"/>
      <c r="CQ121" s="59"/>
      <c r="CR121" s="59"/>
      <c r="CS121" s="59"/>
      <c r="CT121" s="59"/>
      <c r="CU121" s="59"/>
      <c r="CV121" s="59"/>
      <c r="CY121" s="59"/>
      <c r="CZ121" s="59"/>
      <c r="DA121" s="59"/>
      <c r="DB121" s="59"/>
      <c r="DC121" s="59"/>
      <c r="DD121" s="59"/>
      <c r="DE121" s="59"/>
      <c r="DF121" s="59"/>
      <c r="DG121" s="59"/>
      <c r="DH121" s="59"/>
      <c r="DI121" s="59"/>
      <c r="DJ121" s="59"/>
      <c r="DK121" s="59"/>
      <c r="DL121" s="59"/>
      <c r="DM121" s="59"/>
      <c r="DN121" s="59"/>
      <c r="DP121" s="106"/>
      <c r="DQ121" s="59"/>
      <c r="DR121" s="59"/>
      <c r="DS121" s="59"/>
      <c r="DT121" s="59"/>
      <c r="DU121" s="59"/>
      <c r="DV121" s="59"/>
      <c r="DW121" s="59"/>
      <c r="DX121" s="59"/>
      <c r="DY121" s="59"/>
      <c r="DZ121" s="59"/>
      <c r="EA121" s="59"/>
      <c r="EB121" s="59"/>
      <c r="EC121" s="59"/>
      <c r="ED121" s="59"/>
      <c r="EE121" s="59"/>
      <c r="EF121" s="59"/>
      <c r="EG121" s="59"/>
      <c r="EH121" s="59"/>
      <c r="EI121" s="59"/>
      <c r="EJ121" s="59"/>
      <c r="EK121" s="59"/>
      <c r="EL121" s="59"/>
      <c r="EM121" s="59"/>
      <c r="EN121" s="59"/>
      <c r="EO121" s="59"/>
      <c r="EP121" s="59"/>
      <c r="EQ121" s="59"/>
      <c r="ER121" s="59"/>
      <c r="ES121" s="59"/>
      <c r="ET121" s="59"/>
      <c r="EU121" s="59"/>
      <c r="EV121" s="59"/>
      <c r="EW121" s="59"/>
      <c r="EX121" s="59"/>
      <c r="EY121" s="59"/>
      <c r="EZ121" s="59"/>
      <c r="FA121" s="59"/>
      <c r="FB121" s="59"/>
      <c r="FC121" s="59"/>
      <c r="FD121" s="59"/>
      <c r="FE121" s="59"/>
      <c r="FF121" s="59"/>
      <c r="FG121" s="59"/>
      <c r="FH121" s="59"/>
      <c r="FI121" s="59"/>
      <c r="FJ121" s="59"/>
      <c r="FK121" s="59"/>
      <c r="FL121" s="59"/>
      <c r="FM121" s="59"/>
      <c r="FN121" s="59"/>
      <c r="FO121" s="59"/>
      <c r="FP121" s="59"/>
      <c r="FQ121" s="59"/>
      <c r="FR121" s="59"/>
      <c r="FS121" s="59"/>
      <c r="FT121" s="59"/>
      <c r="FU121" s="59"/>
      <c r="FV121" s="59"/>
      <c r="FW121" s="59"/>
      <c r="FX121" s="59"/>
      <c r="FY121" s="59"/>
      <c r="FZ121" s="59"/>
      <c r="GA121" s="59"/>
      <c r="GB121" s="59"/>
      <c r="GC121" s="59"/>
      <c r="GD121" s="59"/>
      <c r="GE121" s="59"/>
      <c r="GF121" s="59"/>
      <c r="GG121" s="59"/>
      <c r="GH121" s="59"/>
      <c r="GI121" s="59"/>
      <c r="GJ121" s="59"/>
      <c r="GK121" s="59"/>
      <c r="GL121" s="59"/>
      <c r="GM121" s="59"/>
      <c r="GN121" s="59"/>
      <c r="GO121" s="59"/>
      <c r="GP121" s="59"/>
      <c r="GQ121" s="59"/>
      <c r="GR121" s="59"/>
      <c r="GS121" s="59"/>
      <c r="GT121" s="59"/>
      <c r="GU121" s="59"/>
      <c r="GV121" s="59"/>
      <c r="GW121" s="59"/>
      <c r="GX121" s="59"/>
      <c r="GY121" s="59"/>
      <c r="GZ121" s="59"/>
      <c r="HA121" s="59"/>
      <c r="HB121" s="59"/>
      <c r="HC121" s="59"/>
    </row>
    <row r="122" spans="2:211" ht="14.25" customHeight="1">
      <c r="B122" s="282">
        <v>24</v>
      </c>
      <c r="C122" s="295" t="s">
        <v>114</v>
      </c>
      <c r="D122" s="102" t="s">
        <v>138</v>
      </c>
      <c r="E122" s="201">
        <v>24</v>
      </c>
      <c r="F122" s="202">
        <v>1</v>
      </c>
      <c r="G122" s="174">
        <f t="shared" si="196"/>
        <v>4.1666666666666664E-2</v>
      </c>
      <c r="H122" s="203">
        <v>1</v>
      </c>
      <c r="I122" s="174">
        <f t="shared" si="197"/>
        <v>4.1666666666666664E-2</v>
      </c>
      <c r="J122" s="203">
        <v>0</v>
      </c>
      <c r="K122" s="174">
        <f t="shared" si="198"/>
        <v>0</v>
      </c>
      <c r="L122" s="201">
        <v>47</v>
      </c>
      <c r="M122" s="202">
        <v>0</v>
      </c>
      <c r="N122" s="174">
        <f t="shared" si="199"/>
        <v>0</v>
      </c>
      <c r="O122" s="203">
        <v>1</v>
      </c>
      <c r="P122" s="174">
        <f t="shared" si="200"/>
        <v>2.1276595744680851E-2</v>
      </c>
      <c r="Q122" s="203">
        <v>0</v>
      </c>
      <c r="R122" s="174">
        <f t="shared" si="201"/>
        <v>0</v>
      </c>
      <c r="S122" s="201">
        <v>3494</v>
      </c>
      <c r="T122" s="202">
        <v>131</v>
      </c>
      <c r="U122" s="174">
        <f t="shared" si="202"/>
        <v>3.7492844876931886E-2</v>
      </c>
      <c r="V122" s="203">
        <v>434</v>
      </c>
      <c r="W122" s="174">
        <f t="shared" si="203"/>
        <v>0.12421293646250715</v>
      </c>
      <c r="X122" s="203">
        <v>270</v>
      </c>
      <c r="Y122" s="174">
        <f t="shared" si="204"/>
        <v>7.7275329135661139E-2</v>
      </c>
      <c r="Z122" s="201">
        <v>2456</v>
      </c>
      <c r="AA122" s="202">
        <v>48</v>
      </c>
      <c r="AB122" s="174">
        <f t="shared" si="205"/>
        <v>1.9543973941368076E-2</v>
      </c>
      <c r="AC122" s="203">
        <v>226</v>
      </c>
      <c r="AD122" s="174">
        <f t="shared" si="206"/>
        <v>9.2019543973941367E-2</v>
      </c>
      <c r="AE122" s="203">
        <v>243</v>
      </c>
      <c r="AF122" s="174">
        <f t="shared" si="207"/>
        <v>9.8941368078175898E-2</v>
      </c>
      <c r="AG122" s="201">
        <v>1739</v>
      </c>
      <c r="AH122" s="202">
        <v>32</v>
      </c>
      <c r="AI122" s="174">
        <f t="shared" si="208"/>
        <v>1.8401380103507763E-2</v>
      </c>
      <c r="AJ122" s="203">
        <v>119</v>
      </c>
      <c r="AK122" s="174">
        <f t="shared" si="209"/>
        <v>6.8430132259919493E-2</v>
      </c>
      <c r="AL122" s="203">
        <v>141</v>
      </c>
      <c r="AM122" s="174">
        <f t="shared" si="210"/>
        <v>8.1081081081081086E-2</v>
      </c>
      <c r="AN122" s="201">
        <v>857</v>
      </c>
      <c r="AO122" s="202">
        <v>14</v>
      </c>
      <c r="AP122" s="174">
        <f t="shared" si="211"/>
        <v>1.6336056009334889E-2</v>
      </c>
      <c r="AQ122" s="203">
        <v>35</v>
      </c>
      <c r="AR122" s="174">
        <f t="shared" si="212"/>
        <v>4.0840140023337225E-2</v>
      </c>
      <c r="AS122" s="203">
        <v>53</v>
      </c>
      <c r="AT122" s="174">
        <f t="shared" si="213"/>
        <v>6.1843640606767794E-2</v>
      </c>
      <c r="AU122" s="201">
        <v>270</v>
      </c>
      <c r="AV122" s="202">
        <v>1</v>
      </c>
      <c r="AW122" s="174">
        <f t="shared" si="214"/>
        <v>3.7037037037037038E-3</v>
      </c>
      <c r="AX122" s="203">
        <v>7</v>
      </c>
      <c r="AY122" s="174">
        <f t="shared" si="215"/>
        <v>2.5925925925925925E-2</v>
      </c>
      <c r="AZ122" s="203">
        <v>8</v>
      </c>
      <c r="BA122" s="174">
        <f t="shared" si="216"/>
        <v>2.9629629629629631E-2</v>
      </c>
      <c r="BB122" s="201">
        <f t="shared" si="159"/>
        <v>8887</v>
      </c>
      <c r="BC122" s="176">
        <f t="shared" si="160"/>
        <v>227</v>
      </c>
      <c r="BD122" s="174">
        <f t="shared" si="217"/>
        <v>2.5542927872172837E-2</v>
      </c>
      <c r="BE122" s="176">
        <f t="shared" si="161"/>
        <v>823</v>
      </c>
      <c r="BF122" s="174">
        <f t="shared" si="218"/>
        <v>9.2607179025542927E-2</v>
      </c>
      <c r="BG122" s="176">
        <f t="shared" si="162"/>
        <v>715</v>
      </c>
      <c r="BH122" s="174">
        <f t="shared" si="219"/>
        <v>8.0454596601777881E-2</v>
      </c>
      <c r="BJ122" s="282">
        <v>24</v>
      </c>
      <c r="BK122" s="295" t="s">
        <v>114</v>
      </c>
      <c r="BL122" s="4" t="s">
        <v>138</v>
      </c>
      <c r="BM122" s="28">
        <v>8857</v>
      </c>
      <c r="BN122" s="28">
        <v>273</v>
      </c>
      <c r="BO122" s="63">
        <v>3.0823077791577284E-2</v>
      </c>
      <c r="BP122" s="28">
        <v>815</v>
      </c>
      <c r="BQ122" s="63">
        <v>9.2017613187309472E-2</v>
      </c>
      <c r="BR122" s="28">
        <v>749</v>
      </c>
      <c r="BS122" s="63">
        <v>8.4565880094840243E-2</v>
      </c>
      <c r="BU122" s="131" t="s">
        <v>114</v>
      </c>
      <c r="BV122" s="4" t="s">
        <v>138</v>
      </c>
      <c r="BW122" s="27">
        <f t="shared" si="158"/>
        <v>0.80139529650050634</v>
      </c>
      <c r="BX122" s="27">
        <f t="shared" si="195"/>
        <v>0.79259342892627305</v>
      </c>
      <c r="BY122" s="59"/>
      <c r="BZ122" s="106"/>
      <c r="CA122" s="59"/>
      <c r="CB122" s="59"/>
      <c r="CC122" s="59"/>
      <c r="CD122" s="59"/>
      <c r="CE122" s="59"/>
      <c r="CF122" s="59"/>
      <c r="CG122" s="59"/>
      <c r="CH122" s="59"/>
      <c r="CI122" s="59"/>
      <c r="CQ122" s="59"/>
      <c r="CR122" s="59"/>
      <c r="CS122" s="59"/>
      <c r="CT122" s="59"/>
      <c r="CU122" s="59"/>
      <c r="CV122" s="59"/>
      <c r="CY122" s="59"/>
      <c r="CZ122" s="59"/>
      <c r="DA122" s="59"/>
      <c r="DB122" s="59"/>
      <c r="DC122" s="59"/>
      <c r="DD122" s="59"/>
      <c r="DE122" s="59"/>
      <c r="DF122" s="59"/>
      <c r="DG122" s="59"/>
      <c r="DH122" s="59"/>
      <c r="DI122" s="59"/>
      <c r="DJ122" s="59"/>
      <c r="DK122" s="59"/>
      <c r="DL122" s="59"/>
      <c r="DM122" s="59"/>
      <c r="DN122" s="59"/>
      <c r="DP122" s="106"/>
      <c r="DQ122" s="59"/>
      <c r="DR122" s="59"/>
      <c r="DS122" s="59"/>
      <c r="DT122" s="59"/>
      <c r="DU122" s="59"/>
      <c r="DV122" s="59"/>
      <c r="DW122" s="59"/>
      <c r="DX122" s="59"/>
      <c r="DY122" s="59"/>
      <c r="DZ122" s="59"/>
      <c r="EA122" s="59"/>
      <c r="EB122" s="59"/>
      <c r="EC122" s="59"/>
      <c r="ED122" s="59"/>
      <c r="EE122" s="59"/>
      <c r="EF122" s="59"/>
      <c r="EG122" s="59"/>
      <c r="EH122" s="59"/>
      <c r="EI122" s="59"/>
      <c r="EJ122" s="59"/>
      <c r="EK122" s="59"/>
      <c r="EL122" s="59"/>
      <c r="EM122" s="59"/>
      <c r="EN122" s="59"/>
      <c r="EO122" s="59"/>
      <c r="EP122" s="59"/>
      <c r="EQ122" s="59"/>
      <c r="ER122" s="59"/>
      <c r="ES122" s="59"/>
      <c r="ET122" s="59"/>
      <c r="EU122" s="59"/>
      <c r="EV122" s="59"/>
      <c r="EW122" s="59"/>
      <c r="EX122" s="59"/>
      <c r="EY122" s="59"/>
      <c r="EZ122" s="59"/>
      <c r="FA122" s="59"/>
      <c r="FB122" s="59"/>
      <c r="FC122" s="59"/>
      <c r="FD122" s="59"/>
      <c r="FE122" s="59"/>
      <c r="FF122" s="59"/>
      <c r="FG122" s="59"/>
      <c r="FH122" s="59"/>
      <c r="FI122" s="59"/>
      <c r="FJ122" s="59"/>
      <c r="FK122" s="59"/>
      <c r="FL122" s="59"/>
      <c r="FM122" s="59"/>
      <c r="FN122" s="59"/>
      <c r="FO122" s="59"/>
      <c r="FP122" s="59"/>
      <c r="FQ122" s="59"/>
      <c r="FR122" s="59"/>
      <c r="FS122" s="59"/>
      <c r="FT122" s="59"/>
      <c r="FU122" s="59"/>
      <c r="FV122" s="59"/>
      <c r="FW122" s="59"/>
      <c r="FX122" s="59"/>
      <c r="FY122" s="59"/>
      <c r="FZ122" s="59"/>
      <c r="GA122" s="59"/>
      <c r="GB122" s="59"/>
      <c r="GC122" s="59"/>
      <c r="GD122" s="59"/>
      <c r="GE122" s="59"/>
      <c r="GF122" s="59"/>
      <c r="GG122" s="59"/>
      <c r="GH122" s="59"/>
      <c r="GI122" s="59"/>
      <c r="GJ122" s="59"/>
      <c r="GK122" s="59"/>
      <c r="GL122" s="59"/>
      <c r="GM122" s="59"/>
      <c r="GN122" s="59"/>
      <c r="GO122" s="59"/>
      <c r="GP122" s="59"/>
      <c r="GQ122" s="59"/>
      <c r="GR122" s="59"/>
      <c r="GS122" s="59"/>
      <c r="GT122" s="59"/>
      <c r="GU122" s="59"/>
      <c r="GV122" s="59"/>
      <c r="GW122" s="59"/>
      <c r="GX122" s="59"/>
      <c r="GY122" s="59"/>
      <c r="GZ122" s="59"/>
      <c r="HA122" s="59"/>
      <c r="HB122" s="59"/>
      <c r="HC122" s="59"/>
    </row>
    <row r="123" spans="2:211" ht="14.25" customHeight="1">
      <c r="B123" s="283"/>
      <c r="C123" s="296"/>
      <c r="D123" s="132" t="s">
        <v>274</v>
      </c>
      <c r="E123" s="204">
        <v>1</v>
      </c>
      <c r="F123" s="205">
        <v>0</v>
      </c>
      <c r="G123" s="207">
        <f t="shared" si="196"/>
        <v>0</v>
      </c>
      <c r="H123" s="206">
        <v>0</v>
      </c>
      <c r="I123" s="207">
        <f>IFERROR(H123/E123,"-")</f>
        <v>0</v>
      </c>
      <c r="J123" s="206">
        <v>0</v>
      </c>
      <c r="K123" s="207">
        <f>IFERROR(J123/E123,"-")</f>
        <v>0</v>
      </c>
      <c r="L123" s="204">
        <v>7</v>
      </c>
      <c r="M123" s="205">
        <v>0</v>
      </c>
      <c r="N123" s="207">
        <f>IFERROR(M123/L123,"-")</f>
        <v>0</v>
      </c>
      <c r="O123" s="206">
        <v>2</v>
      </c>
      <c r="P123" s="207">
        <f>IFERROR(O123/L123,"-")</f>
        <v>0.2857142857142857</v>
      </c>
      <c r="Q123" s="206">
        <v>0</v>
      </c>
      <c r="R123" s="207">
        <f>IFERROR(Q123/L123,"-")</f>
        <v>0</v>
      </c>
      <c r="S123" s="204">
        <v>1074</v>
      </c>
      <c r="T123" s="205">
        <v>45</v>
      </c>
      <c r="U123" s="207">
        <f>IFERROR(T123/S123,"-")</f>
        <v>4.189944134078212E-2</v>
      </c>
      <c r="V123" s="206">
        <v>177</v>
      </c>
      <c r="W123" s="207">
        <f>IFERROR(V123/S123,"-")</f>
        <v>0.16480446927374301</v>
      </c>
      <c r="X123" s="206">
        <v>80</v>
      </c>
      <c r="Y123" s="207">
        <f>IFERROR(X123/S123,"-")</f>
        <v>7.4487895716946001E-2</v>
      </c>
      <c r="Z123" s="204">
        <v>627</v>
      </c>
      <c r="AA123" s="205">
        <v>23</v>
      </c>
      <c r="AB123" s="207">
        <f>IFERROR(AA123/Z123,"-")</f>
        <v>3.6682615629984053E-2</v>
      </c>
      <c r="AC123" s="206">
        <v>93</v>
      </c>
      <c r="AD123" s="207">
        <f>IFERROR(AC123/Z123,"-")</f>
        <v>0.14832535885167464</v>
      </c>
      <c r="AE123" s="206">
        <v>63</v>
      </c>
      <c r="AF123" s="207">
        <f>IFERROR(AE123/Z123,"-")</f>
        <v>0.10047846889952153</v>
      </c>
      <c r="AG123" s="204">
        <v>382</v>
      </c>
      <c r="AH123" s="205">
        <v>13</v>
      </c>
      <c r="AI123" s="207">
        <f>IFERROR(AH123/AG123,"-")</f>
        <v>3.4031413612565446E-2</v>
      </c>
      <c r="AJ123" s="206">
        <v>25</v>
      </c>
      <c r="AK123" s="207">
        <f>IFERROR(AJ123/AG123,"-")</f>
        <v>6.5445026178010471E-2</v>
      </c>
      <c r="AL123" s="206">
        <v>36</v>
      </c>
      <c r="AM123" s="207">
        <f>IFERROR(AL123/AG123,"-")</f>
        <v>9.4240837696335081E-2</v>
      </c>
      <c r="AN123" s="204">
        <v>177</v>
      </c>
      <c r="AO123" s="205">
        <v>2</v>
      </c>
      <c r="AP123" s="207">
        <f>IFERROR(AO123/AN123,"-")</f>
        <v>1.1299435028248588E-2</v>
      </c>
      <c r="AQ123" s="206">
        <v>10</v>
      </c>
      <c r="AR123" s="207">
        <f>IFERROR(AQ123/AN123,"-")</f>
        <v>5.6497175141242938E-2</v>
      </c>
      <c r="AS123" s="206">
        <v>20</v>
      </c>
      <c r="AT123" s="207">
        <f>IFERROR(AS123/AN123,"-")</f>
        <v>0.11299435028248588</v>
      </c>
      <c r="AU123" s="204">
        <v>44</v>
      </c>
      <c r="AV123" s="205">
        <v>0</v>
      </c>
      <c r="AW123" s="207">
        <f>IFERROR(AV123/AU123,"-")</f>
        <v>0</v>
      </c>
      <c r="AX123" s="206">
        <v>0</v>
      </c>
      <c r="AY123" s="207">
        <f>IFERROR(AX123/AU123,"-")</f>
        <v>0</v>
      </c>
      <c r="AZ123" s="206">
        <v>3</v>
      </c>
      <c r="BA123" s="207">
        <f>IFERROR(AZ123/AU123,"-")</f>
        <v>6.8181818181818177E-2</v>
      </c>
      <c r="BB123" s="204">
        <f t="shared" si="159"/>
        <v>2312</v>
      </c>
      <c r="BC123" s="208">
        <f t="shared" si="160"/>
        <v>83</v>
      </c>
      <c r="BD123" s="207">
        <f>IFERROR(BC123/BB123,"-")</f>
        <v>3.5899653979238756E-2</v>
      </c>
      <c r="BE123" s="208">
        <f t="shared" si="161"/>
        <v>307</v>
      </c>
      <c r="BF123" s="207">
        <f>IFERROR(BE123/BB123,"-")</f>
        <v>0.13278546712802769</v>
      </c>
      <c r="BG123" s="208">
        <f t="shared" si="162"/>
        <v>202</v>
      </c>
      <c r="BH123" s="207">
        <f>IFERROR(BG123/BB123,"-")</f>
        <v>8.7370242214532878E-2</v>
      </c>
      <c r="BJ123" s="283"/>
      <c r="BK123" s="296"/>
      <c r="BL123" s="4" t="s">
        <v>273</v>
      </c>
      <c r="BM123" s="28">
        <v>2196</v>
      </c>
      <c r="BN123" s="28">
        <v>104</v>
      </c>
      <c r="BO123" s="63">
        <v>4.7358834244080147E-2</v>
      </c>
      <c r="BP123" s="28">
        <v>261</v>
      </c>
      <c r="BQ123" s="63">
        <v>0.11885245901639344</v>
      </c>
      <c r="BR123" s="28">
        <v>215</v>
      </c>
      <c r="BS123" s="63">
        <v>9.7905282331511842E-2</v>
      </c>
      <c r="BU123" s="132"/>
      <c r="BV123" s="4" t="s">
        <v>270</v>
      </c>
      <c r="BW123" s="27">
        <f t="shared" si="158"/>
        <v>0.74394463667820065</v>
      </c>
      <c r="BX123" s="27">
        <f t="shared" si="195"/>
        <v>0.73588342440801457</v>
      </c>
      <c r="BY123" s="59"/>
      <c r="BZ123" s="106"/>
      <c r="CA123" s="59"/>
      <c r="CB123" s="59"/>
      <c r="CC123" s="59"/>
      <c r="CD123" s="59"/>
      <c r="CE123" s="59"/>
      <c r="CF123" s="59"/>
      <c r="CG123" s="59"/>
      <c r="CH123" s="59"/>
      <c r="CI123" s="59"/>
      <c r="CQ123" s="59"/>
      <c r="CR123" s="59"/>
      <c r="CS123" s="59"/>
      <c r="CT123" s="59"/>
      <c r="CU123" s="59"/>
      <c r="CV123" s="59"/>
      <c r="CY123" s="59"/>
      <c r="CZ123" s="59"/>
      <c r="DA123" s="59"/>
      <c r="DB123" s="59"/>
      <c r="DC123" s="59"/>
      <c r="DD123" s="59"/>
      <c r="DE123" s="59"/>
      <c r="DF123" s="59"/>
      <c r="DG123" s="59"/>
      <c r="DH123" s="59"/>
      <c r="DI123" s="59"/>
      <c r="DJ123" s="59"/>
      <c r="DK123" s="59"/>
      <c r="DL123" s="59"/>
      <c r="DM123" s="59"/>
      <c r="DN123" s="59"/>
      <c r="DP123" s="106"/>
      <c r="DQ123" s="59"/>
      <c r="DR123" s="59"/>
      <c r="DS123" s="59"/>
      <c r="DT123" s="59"/>
      <c r="DU123" s="59"/>
      <c r="DV123" s="59"/>
      <c r="DW123" s="59"/>
      <c r="DX123" s="59"/>
      <c r="DY123" s="59"/>
      <c r="DZ123" s="59"/>
      <c r="EA123" s="59"/>
      <c r="EB123" s="59"/>
      <c r="EC123" s="59"/>
      <c r="ED123" s="59"/>
      <c r="EE123" s="59"/>
      <c r="EF123" s="59"/>
      <c r="EG123" s="59"/>
      <c r="EH123" s="59"/>
      <c r="EI123" s="59"/>
      <c r="EJ123" s="59"/>
      <c r="EK123" s="59"/>
      <c r="EL123" s="59"/>
      <c r="EM123" s="59"/>
      <c r="EN123" s="59"/>
      <c r="EO123" s="59"/>
      <c r="EP123" s="59"/>
      <c r="EQ123" s="59"/>
      <c r="ER123" s="59"/>
      <c r="ES123" s="59"/>
      <c r="ET123" s="59"/>
      <c r="EU123" s="59"/>
      <c r="EV123" s="59"/>
      <c r="EW123" s="59"/>
      <c r="EX123" s="59"/>
      <c r="EY123" s="59"/>
      <c r="EZ123" s="59"/>
      <c r="FA123" s="59"/>
      <c r="FB123" s="59"/>
      <c r="FC123" s="59"/>
      <c r="FD123" s="59"/>
      <c r="FE123" s="59"/>
      <c r="FF123" s="59"/>
      <c r="FG123" s="59"/>
      <c r="FH123" s="59"/>
      <c r="FI123" s="59"/>
      <c r="FJ123" s="59"/>
      <c r="FK123" s="59"/>
      <c r="FL123" s="59"/>
      <c r="FM123" s="59"/>
      <c r="FN123" s="59"/>
      <c r="FO123" s="59"/>
      <c r="FP123" s="59"/>
      <c r="FQ123" s="59"/>
      <c r="FR123" s="59"/>
      <c r="FS123" s="59"/>
      <c r="FT123" s="59"/>
      <c r="FU123" s="59"/>
      <c r="FV123" s="59"/>
      <c r="FW123" s="59"/>
      <c r="FX123" s="59"/>
      <c r="FY123" s="59"/>
      <c r="FZ123" s="59"/>
      <c r="GA123" s="59"/>
      <c r="GB123" s="59"/>
      <c r="GC123" s="59"/>
      <c r="GD123" s="59"/>
      <c r="GE123" s="59"/>
      <c r="GF123" s="59"/>
      <c r="GG123" s="59"/>
      <c r="GH123" s="59"/>
      <c r="GI123" s="59"/>
      <c r="GJ123" s="59"/>
      <c r="GK123" s="59"/>
      <c r="GL123" s="59"/>
      <c r="GM123" s="59"/>
      <c r="GN123" s="59"/>
      <c r="GO123" s="59"/>
      <c r="GP123" s="59"/>
      <c r="GQ123" s="59"/>
      <c r="GR123" s="59"/>
      <c r="GS123" s="59"/>
      <c r="GT123" s="59"/>
      <c r="GU123" s="59"/>
      <c r="GV123" s="59"/>
      <c r="GW123" s="59"/>
      <c r="GX123" s="59"/>
      <c r="GY123" s="59"/>
      <c r="GZ123" s="59"/>
      <c r="HA123" s="59"/>
      <c r="HB123" s="59"/>
      <c r="HC123" s="59"/>
    </row>
    <row r="124" spans="2:211" ht="14.25" customHeight="1">
      <c r="B124" s="283"/>
      <c r="C124" s="296"/>
      <c r="D124" s="124" t="s">
        <v>156</v>
      </c>
      <c r="E124" s="209">
        <v>1</v>
      </c>
      <c r="F124" s="210">
        <v>0</v>
      </c>
      <c r="G124" s="199">
        <f t="shared" si="196"/>
        <v>0</v>
      </c>
      <c r="H124" s="211">
        <v>0</v>
      </c>
      <c r="I124" s="199">
        <f t="shared" si="197"/>
        <v>0</v>
      </c>
      <c r="J124" s="211">
        <v>0</v>
      </c>
      <c r="K124" s="199">
        <f t="shared" si="198"/>
        <v>0</v>
      </c>
      <c r="L124" s="209">
        <v>3</v>
      </c>
      <c r="M124" s="210">
        <v>0</v>
      </c>
      <c r="N124" s="199">
        <f t="shared" si="199"/>
        <v>0</v>
      </c>
      <c r="O124" s="211">
        <v>0</v>
      </c>
      <c r="P124" s="199">
        <f t="shared" si="200"/>
        <v>0</v>
      </c>
      <c r="Q124" s="211">
        <v>0</v>
      </c>
      <c r="R124" s="199">
        <f t="shared" si="201"/>
        <v>0</v>
      </c>
      <c r="S124" s="209">
        <v>818</v>
      </c>
      <c r="T124" s="210">
        <v>37</v>
      </c>
      <c r="U124" s="199">
        <f t="shared" si="202"/>
        <v>4.5232273838630807E-2</v>
      </c>
      <c r="V124" s="211">
        <v>105</v>
      </c>
      <c r="W124" s="199">
        <f t="shared" si="203"/>
        <v>0.12836185819070906</v>
      </c>
      <c r="X124" s="211">
        <v>61</v>
      </c>
      <c r="Y124" s="199">
        <f t="shared" si="204"/>
        <v>7.45721271393643E-2</v>
      </c>
      <c r="Z124" s="209">
        <v>462</v>
      </c>
      <c r="AA124" s="210">
        <v>14</v>
      </c>
      <c r="AB124" s="199">
        <f t="shared" si="205"/>
        <v>3.0303030303030304E-2</v>
      </c>
      <c r="AC124" s="211">
        <v>49</v>
      </c>
      <c r="AD124" s="199">
        <f t="shared" si="206"/>
        <v>0.10606060606060606</v>
      </c>
      <c r="AE124" s="211">
        <v>37</v>
      </c>
      <c r="AF124" s="199">
        <f t="shared" si="207"/>
        <v>8.0086580086580081E-2</v>
      </c>
      <c r="AG124" s="209">
        <v>221</v>
      </c>
      <c r="AH124" s="210">
        <v>5</v>
      </c>
      <c r="AI124" s="199">
        <f t="shared" si="208"/>
        <v>2.2624434389140271E-2</v>
      </c>
      <c r="AJ124" s="211">
        <v>21</v>
      </c>
      <c r="AK124" s="199">
        <f t="shared" si="209"/>
        <v>9.5022624434389136E-2</v>
      </c>
      <c r="AL124" s="211">
        <v>20</v>
      </c>
      <c r="AM124" s="199">
        <f t="shared" si="210"/>
        <v>9.0497737556561084E-2</v>
      </c>
      <c r="AN124" s="209">
        <v>99</v>
      </c>
      <c r="AO124" s="210">
        <v>0</v>
      </c>
      <c r="AP124" s="199">
        <f t="shared" si="211"/>
        <v>0</v>
      </c>
      <c r="AQ124" s="211">
        <v>3</v>
      </c>
      <c r="AR124" s="199">
        <f t="shared" si="212"/>
        <v>3.0303030303030304E-2</v>
      </c>
      <c r="AS124" s="211">
        <v>12</v>
      </c>
      <c r="AT124" s="199">
        <f t="shared" si="213"/>
        <v>0.12121212121212122</v>
      </c>
      <c r="AU124" s="209">
        <v>24</v>
      </c>
      <c r="AV124" s="210">
        <v>0</v>
      </c>
      <c r="AW124" s="199">
        <f t="shared" si="214"/>
        <v>0</v>
      </c>
      <c r="AX124" s="211">
        <v>4</v>
      </c>
      <c r="AY124" s="199">
        <f t="shared" si="215"/>
        <v>0.16666666666666666</v>
      </c>
      <c r="AZ124" s="211">
        <v>1</v>
      </c>
      <c r="BA124" s="199">
        <f t="shared" si="216"/>
        <v>4.1666666666666664E-2</v>
      </c>
      <c r="BB124" s="209">
        <f t="shared" si="159"/>
        <v>1628</v>
      </c>
      <c r="BC124" s="212">
        <f t="shared" si="160"/>
        <v>56</v>
      </c>
      <c r="BD124" s="199">
        <f t="shared" si="217"/>
        <v>3.4398034398034398E-2</v>
      </c>
      <c r="BE124" s="212">
        <f t="shared" si="161"/>
        <v>182</v>
      </c>
      <c r="BF124" s="199">
        <f t="shared" si="218"/>
        <v>0.11179361179361179</v>
      </c>
      <c r="BG124" s="212">
        <f t="shared" si="162"/>
        <v>131</v>
      </c>
      <c r="BH124" s="199">
        <f t="shared" si="219"/>
        <v>8.0466830466830466E-2</v>
      </c>
      <c r="BJ124" s="283"/>
      <c r="BK124" s="296"/>
      <c r="BL124" s="4" t="s">
        <v>156</v>
      </c>
      <c r="BM124" s="28">
        <v>1523</v>
      </c>
      <c r="BN124" s="28">
        <v>47</v>
      </c>
      <c r="BO124" s="63">
        <v>3.0860144451739988E-2</v>
      </c>
      <c r="BP124" s="28">
        <v>155</v>
      </c>
      <c r="BQ124" s="63">
        <v>0.10177281680892974</v>
      </c>
      <c r="BR124" s="28">
        <v>117</v>
      </c>
      <c r="BS124" s="63">
        <v>7.6822061720288909E-2</v>
      </c>
      <c r="BU124" s="132"/>
      <c r="BV124" s="4" t="s">
        <v>156</v>
      </c>
      <c r="BW124" s="27">
        <f t="shared" si="158"/>
        <v>0.7733415233415234</v>
      </c>
      <c r="BX124" s="27">
        <f t="shared" si="195"/>
        <v>0.79054497701904136</v>
      </c>
      <c r="BY124" s="59"/>
      <c r="BZ124" s="106"/>
      <c r="CA124" s="59"/>
      <c r="CB124" s="59"/>
      <c r="CC124" s="59"/>
      <c r="CD124" s="59"/>
      <c r="CE124" s="59"/>
      <c r="CF124" s="59"/>
      <c r="CG124" s="59"/>
      <c r="CH124" s="59"/>
      <c r="CI124" s="59"/>
      <c r="CQ124" s="59"/>
      <c r="CR124" s="59"/>
      <c r="CS124" s="59"/>
      <c r="CT124" s="59"/>
      <c r="CU124" s="59"/>
      <c r="CV124" s="59"/>
      <c r="CY124" s="59"/>
      <c r="CZ124" s="59"/>
      <c r="DA124" s="59"/>
      <c r="DB124" s="59"/>
      <c r="DC124" s="59"/>
      <c r="DD124" s="59"/>
      <c r="DE124" s="59"/>
      <c r="DF124" s="59"/>
      <c r="DG124" s="59"/>
      <c r="DH124" s="59"/>
      <c r="DI124" s="59"/>
      <c r="DJ124" s="59"/>
      <c r="DK124" s="59"/>
      <c r="DL124" s="59"/>
      <c r="DM124" s="59"/>
      <c r="DN124" s="59"/>
      <c r="DP124" s="106"/>
      <c r="DQ124" s="59"/>
      <c r="DR124" s="59"/>
      <c r="DS124" s="59"/>
      <c r="DT124" s="59"/>
      <c r="DU124" s="59"/>
      <c r="DV124" s="59"/>
      <c r="DW124" s="59"/>
      <c r="DX124" s="59"/>
      <c r="DY124" s="59"/>
      <c r="DZ124" s="59"/>
      <c r="EA124" s="59"/>
      <c r="EB124" s="59"/>
      <c r="EC124" s="59"/>
      <c r="ED124" s="59"/>
      <c r="EE124" s="59"/>
      <c r="EF124" s="59"/>
      <c r="EG124" s="59"/>
      <c r="EH124" s="59"/>
      <c r="EI124" s="59"/>
      <c r="EJ124" s="59"/>
      <c r="EK124" s="59"/>
      <c r="EL124" s="59"/>
      <c r="EM124" s="59"/>
      <c r="EN124" s="59"/>
      <c r="EO124" s="59"/>
      <c r="EP124" s="59"/>
      <c r="EQ124" s="59"/>
      <c r="ER124" s="59"/>
      <c r="ES124" s="59"/>
      <c r="ET124" s="59"/>
      <c r="EU124" s="59"/>
      <c r="EV124" s="59"/>
      <c r="EW124" s="59"/>
      <c r="EX124" s="59"/>
      <c r="EY124" s="59"/>
      <c r="EZ124" s="59"/>
      <c r="FA124" s="59"/>
      <c r="FB124" s="59"/>
      <c r="FC124" s="59"/>
      <c r="FD124" s="59"/>
      <c r="FE124" s="59"/>
      <c r="FF124" s="59"/>
      <c r="FG124" s="59"/>
      <c r="FH124" s="59"/>
      <c r="FI124" s="59"/>
      <c r="FJ124" s="59"/>
      <c r="FK124" s="59"/>
      <c r="FL124" s="59"/>
      <c r="FM124" s="59"/>
      <c r="FN124" s="59"/>
      <c r="FO124" s="59"/>
      <c r="FP124" s="59"/>
      <c r="FQ124" s="59"/>
      <c r="FR124" s="59"/>
      <c r="FS124" s="59"/>
      <c r="FT124" s="59"/>
      <c r="FU124" s="59"/>
      <c r="FV124" s="59"/>
      <c r="FW124" s="59"/>
      <c r="FX124" s="59"/>
      <c r="FY124" s="59"/>
      <c r="FZ124" s="59"/>
      <c r="GA124" s="59"/>
      <c r="GB124" s="59"/>
      <c r="GC124" s="59"/>
      <c r="GD124" s="59"/>
      <c r="GE124" s="59"/>
      <c r="GF124" s="59"/>
      <c r="GG124" s="59"/>
      <c r="GH124" s="59"/>
      <c r="GI124" s="59"/>
      <c r="GJ124" s="59"/>
      <c r="GK124" s="59"/>
      <c r="GL124" s="59"/>
      <c r="GM124" s="59"/>
      <c r="GN124" s="59"/>
      <c r="GO124" s="59"/>
      <c r="GP124" s="59"/>
      <c r="GQ124" s="59"/>
      <c r="GR124" s="59"/>
      <c r="GS124" s="59"/>
      <c r="GT124" s="59"/>
      <c r="GU124" s="59"/>
      <c r="GV124" s="59"/>
      <c r="GW124" s="59"/>
      <c r="GX124" s="59"/>
      <c r="GY124" s="59"/>
      <c r="GZ124" s="59"/>
      <c r="HA124" s="59"/>
      <c r="HB124" s="59"/>
      <c r="HC124" s="59"/>
    </row>
    <row r="125" spans="2:211" ht="14.25" customHeight="1">
      <c r="B125" s="283"/>
      <c r="C125" s="296"/>
      <c r="D125" s="103" t="s">
        <v>200</v>
      </c>
      <c r="E125" s="213">
        <v>0</v>
      </c>
      <c r="F125" s="214">
        <v>0</v>
      </c>
      <c r="G125" s="215" t="str">
        <f>IFERROR(F125/E125,"-")</f>
        <v>-</v>
      </c>
      <c r="H125" s="216">
        <v>0</v>
      </c>
      <c r="I125" s="215" t="str">
        <f>IFERROR(H125/E125,"-")</f>
        <v>-</v>
      </c>
      <c r="J125" s="216">
        <v>0</v>
      </c>
      <c r="K125" s="215" t="str">
        <f>IFERROR(J125/E125,"-")</f>
        <v>-</v>
      </c>
      <c r="L125" s="213">
        <v>1</v>
      </c>
      <c r="M125" s="214">
        <v>0</v>
      </c>
      <c r="N125" s="215">
        <f>IFERROR(M125/L125,"-")</f>
        <v>0</v>
      </c>
      <c r="O125" s="216">
        <v>0</v>
      </c>
      <c r="P125" s="215">
        <f>IFERROR(O125/L125,"-")</f>
        <v>0</v>
      </c>
      <c r="Q125" s="216">
        <v>0</v>
      </c>
      <c r="R125" s="215">
        <f>IFERROR(Q125/L125,"-")</f>
        <v>0</v>
      </c>
      <c r="S125" s="213">
        <v>43</v>
      </c>
      <c r="T125" s="214">
        <v>0</v>
      </c>
      <c r="U125" s="215">
        <f>IFERROR(T125/S125,"-")</f>
        <v>0</v>
      </c>
      <c r="V125" s="216">
        <v>1</v>
      </c>
      <c r="W125" s="215">
        <f>IFERROR(V125/S125,"-")</f>
        <v>2.3255813953488372E-2</v>
      </c>
      <c r="X125" s="216">
        <v>2</v>
      </c>
      <c r="Y125" s="215">
        <f>IFERROR(X125/S125,"-")</f>
        <v>4.6511627906976744E-2</v>
      </c>
      <c r="Z125" s="213">
        <v>73</v>
      </c>
      <c r="AA125" s="214">
        <v>0</v>
      </c>
      <c r="AB125" s="215">
        <f>IFERROR(AA125/Z125,"-")</f>
        <v>0</v>
      </c>
      <c r="AC125" s="216">
        <v>0</v>
      </c>
      <c r="AD125" s="215">
        <f>IFERROR(AC125/Z125,"-")</f>
        <v>0</v>
      </c>
      <c r="AE125" s="216">
        <v>1</v>
      </c>
      <c r="AF125" s="215">
        <f>IFERROR(AE125/Z125,"-")</f>
        <v>1.3698630136986301E-2</v>
      </c>
      <c r="AG125" s="213">
        <v>89</v>
      </c>
      <c r="AH125" s="214">
        <v>0</v>
      </c>
      <c r="AI125" s="215">
        <f>IFERROR(AH125/AG125,"-")</f>
        <v>0</v>
      </c>
      <c r="AJ125" s="216">
        <v>2</v>
      </c>
      <c r="AK125" s="215">
        <f>IFERROR(AJ125/AG125,"-")</f>
        <v>2.247191011235955E-2</v>
      </c>
      <c r="AL125" s="216">
        <v>0</v>
      </c>
      <c r="AM125" s="215">
        <f>IFERROR(AL125/AG125,"-")</f>
        <v>0</v>
      </c>
      <c r="AN125" s="213">
        <v>87</v>
      </c>
      <c r="AO125" s="214">
        <v>0</v>
      </c>
      <c r="AP125" s="215">
        <f>IFERROR(AO125/AN125,"-")</f>
        <v>0</v>
      </c>
      <c r="AQ125" s="216">
        <v>1</v>
      </c>
      <c r="AR125" s="215">
        <f>IFERROR(AQ125/AN125,"-")</f>
        <v>1.1494252873563218E-2</v>
      </c>
      <c r="AS125" s="216">
        <v>1</v>
      </c>
      <c r="AT125" s="215">
        <f>IFERROR(AS125/AN125,"-")</f>
        <v>1.1494252873563218E-2</v>
      </c>
      <c r="AU125" s="213">
        <v>61</v>
      </c>
      <c r="AV125" s="214">
        <v>0</v>
      </c>
      <c r="AW125" s="215">
        <f>IFERROR(AV125/AU125,"-")</f>
        <v>0</v>
      </c>
      <c r="AX125" s="216">
        <v>0</v>
      </c>
      <c r="AY125" s="215">
        <f>IFERROR(AX125/AU125,"-")</f>
        <v>0</v>
      </c>
      <c r="AZ125" s="216">
        <v>0</v>
      </c>
      <c r="BA125" s="215">
        <f>IFERROR(AZ125/AU125,"-")</f>
        <v>0</v>
      </c>
      <c r="BB125" s="213">
        <f t="shared" si="159"/>
        <v>354</v>
      </c>
      <c r="BC125" s="217">
        <f t="shared" si="160"/>
        <v>0</v>
      </c>
      <c r="BD125" s="215">
        <f>IFERROR(BC125/BB125,"-")</f>
        <v>0</v>
      </c>
      <c r="BE125" s="217">
        <f t="shared" si="161"/>
        <v>4</v>
      </c>
      <c r="BF125" s="215">
        <f>IFERROR(BE125/BB125,"-")</f>
        <v>1.1299435028248588E-2</v>
      </c>
      <c r="BG125" s="217">
        <f t="shared" si="162"/>
        <v>4</v>
      </c>
      <c r="BH125" s="215">
        <f>IFERROR(BG125/BB125,"-")</f>
        <v>1.1299435028248588E-2</v>
      </c>
      <c r="BJ125" s="283"/>
      <c r="BK125" s="296"/>
      <c r="BL125" s="4" t="s">
        <v>199</v>
      </c>
      <c r="BM125" s="28">
        <v>807</v>
      </c>
      <c r="BN125" s="28">
        <v>2</v>
      </c>
      <c r="BO125" s="63">
        <v>2.4783147459727386E-3</v>
      </c>
      <c r="BP125" s="28">
        <v>2</v>
      </c>
      <c r="BQ125" s="63">
        <v>2.4783147459727386E-3</v>
      </c>
      <c r="BR125" s="28">
        <v>5</v>
      </c>
      <c r="BS125" s="63">
        <v>6.1957868649318466E-3</v>
      </c>
      <c r="BU125" s="132"/>
      <c r="BV125" s="4" t="s">
        <v>199</v>
      </c>
      <c r="BW125" s="27">
        <f t="shared" si="158"/>
        <v>0.97740112994350281</v>
      </c>
      <c r="BX125" s="27">
        <f t="shared" si="195"/>
        <v>0.98884758364312264</v>
      </c>
      <c r="BY125" s="59"/>
      <c r="BZ125" s="106"/>
      <c r="CA125" s="59"/>
      <c r="CB125" s="59"/>
      <c r="CC125" s="59"/>
      <c r="CD125" s="59"/>
      <c r="CE125" s="59"/>
      <c r="CF125" s="59"/>
      <c r="CG125" s="59"/>
      <c r="CH125" s="59"/>
      <c r="CI125" s="59"/>
      <c r="CQ125" s="59"/>
      <c r="CR125" s="59"/>
      <c r="CS125" s="59"/>
      <c r="CT125" s="59"/>
      <c r="CU125" s="59"/>
      <c r="CV125" s="59"/>
      <c r="CY125" s="59"/>
      <c r="CZ125" s="59"/>
      <c r="DA125" s="59"/>
      <c r="DB125" s="59"/>
      <c r="DC125" s="59"/>
      <c r="DD125" s="59"/>
      <c r="DE125" s="59"/>
      <c r="DF125" s="59"/>
      <c r="DG125" s="59"/>
      <c r="DH125" s="59"/>
      <c r="DI125" s="59"/>
      <c r="DJ125" s="59"/>
      <c r="DK125" s="59"/>
      <c r="DL125" s="59"/>
      <c r="DM125" s="59"/>
      <c r="DN125" s="59"/>
      <c r="DP125" s="106"/>
      <c r="DQ125" s="59"/>
      <c r="DR125" s="59"/>
      <c r="DS125" s="59"/>
      <c r="DT125" s="59"/>
      <c r="DU125" s="59"/>
      <c r="DV125" s="59"/>
      <c r="DW125" s="59"/>
      <c r="DX125" s="59"/>
      <c r="DY125" s="59"/>
      <c r="DZ125" s="59"/>
      <c r="EA125" s="59"/>
      <c r="EB125" s="59"/>
      <c r="EC125" s="59"/>
      <c r="ED125" s="59"/>
      <c r="EE125" s="59"/>
      <c r="EF125" s="59"/>
      <c r="EG125" s="59"/>
      <c r="EH125" s="59"/>
      <c r="EI125" s="59"/>
      <c r="EJ125" s="59"/>
      <c r="EK125" s="59"/>
      <c r="EL125" s="59"/>
      <c r="EM125" s="59"/>
      <c r="EN125" s="59"/>
      <c r="EO125" s="59"/>
      <c r="EP125" s="59"/>
      <c r="EQ125" s="59"/>
      <c r="ER125" s="59"/>
      <c r="ES125" s="59"/>
      <c r="ET125" s="59"/>
      <c r="EU125" s="59"/>
      <c r="EV125" s="59"/>
      <c r="EW125" s="59"/>
      <c r="EX125" s="59"/>
      <c r="EY125" s="59"/>
      <c r="EZ125" s="59"/>
      <c r="FA125" s="59"/>
      <c r="FB125" s="59"/>
      <c r="FC125" s="59"/>
      <c r="FD125" s="59"/>
      <c r="FE125" s="59"/>
      <c r="FF125" s="59"/>
      <c r="FG125" s="59"/>
      <c r="FH125" s="59"/>
      <c r="FI125" s="59"/>
      <c r="FJ125" s="59"/>
      <c r="FK125" s="59"/>
      <c r="FL125" s="59"/>
      <c r="FM125" s="59"/>
      <c r="FN125" s="59"/>
      <c r="FO125" s="59"/>
      <c r="FP125" s="59"/>
      <c r="FQ125" s="59"/>
      <c r="FR125" s="59"/>
      <c r="FS125" s="59"/>
      <c r="FT125" s="59"/>
      <c r="FU125" s="59"/>
      <c r="FV125" s="59"/>
      <c r="FW125" s="59"/>
      <c r="FX125" s="59"/>
      <c r="FY125" s="59"/>
      <c r="FZ125" s="59"/>
      <c r="GA125" s="59"/>
      <c r="GB125" s="59"/>
      <c r="GC125" s="59"/>
      <c r="GD125" s="59"/>
      <c r="GE125" s="59"/>
      <c r="GF125" s="59"/>
      <c r="GG125" s="59"/>
      <c r="GH125" s="59"/>
      <c r="GI125" s="59"/>
      <c r="GJ125" s="59"/>
      <c r="GK125" s="59"/>
      <c r="GL125" s="59"/>
      <c r="GM125" s="59"/>
      <c r="GN125" s="59"/>
      <c r="GO125" s="59"/>
      <c r="GP125" s="59"/>
      <c r="GQ125" s="59"/>
      <c r="GR125" s="59"/>
      <c r="GS125" s="59"/>
      <c r="GT125" s="59"/>
      <c r="GU125" s="59"/>
      <c r="GV125" s="59"/>
      <c r="GW125" s="59"/>
      <c r="GX125" s="59"/>
      <c r="GY125" s="59"/>
      <c r="GZ125" s="59"/>
      <c r="HA125" s="59"/>
      <c r="HB125" s="59"/>
      <c r="HC125" s="59"/>
    </row>
    <row r="126" spans="2:211" ht="14.25" customHeight="1">
      <c r="B126" s="284"/>
      <c r="C126" s="297"/>
      <c r="D126" s="85" t="s">
        <v>67</v>
      </c>
      <c r="E126" s="189">
        <v>26</v>
      </c>
      <c r="F126" s="221">
        <v>1</v>
      </c>
      <c r="G126" s="184">
        <f t="shared" si="196"/>
        <v>3.8461538461538464E-2</v>
      </c>
      <c r="H126" s="222">
        <v>1</v>
      </c>
      <c r="I126" s="184">
        <f t="shared" si="197"/>
        <v>3.8461538461538464E-2</v>
      </c>
      <c r="J126" s="222">
        <v>0</v>
      </c>
      <c r="K126" s="184">
        <f t="shared" si="198"/>
        <v>0</v>
      </c>
      <c r="L126" s="189">
        <v>58</v>
      </c>
      <c r="M126" s="221">
        <v>0</v>
      </c>
      <c r="N126" s="184">
        <f t="shared" si="199"/>
        <v>0</v>
      </c>
      <c r="O126" s="222">
        <v>3</v>
      </c>
      <c r="P126" s="184">
        <f t="shared" si="200"/>
        <v>5.1724137931034482E-2</v>
      </c>
      <c r="Q126" s="222">
        <v>0</v>
      </c>
      <c r="R126" s="184">
        <f t="shared" si="201"/>
        <v>0</v>
      </c>
      <c r="S126" s="189">
        <v>5429</v>
      </c>
      <c r="T126" s="221">
        <v>213</v>
      </c>
      <c r="U126" s="184">
        <f t="shared" si="202"/>
        <v>3.9233744704365442E-2</v>
      </c>
      <c r="V126" s="222">
        <v>717</v>
      </c>
      <c r="W126" s="184">
        <f t="shared" si="203"/>
        <v>0.13206852090624424</v>
      </c>
      <c r="X126" s="222">
        <v>413</v>
      </c>
      <c r="Y126" s="184">
        <f t="shared" si="204"/>
        <v>7.6072941609872907E-2</v>
      </c>
      <c r="Z126" s="189">
        <v>3618</v>
      </c>
      <c r="AA126" s="221">
        <v>85</v>
      </c>
      <c r="AB126" s="184">
        <f t="shared" si="205"/>
        <v>2.3493642896627972E-2</v>
      </c>
      <c r="AC126" s="222">
        <v>368</v>
      </c>
      <c r="AD126" s="184">
        <f t="shared" si="206"/>
        <v>0.10171365395245992</v>
      </c>
      <c r="AE126" s="222">
        <v>344</v>
      </c>
      <c r="AF126" s="184">
        <f t="shared" si="207"/>
        <v>9.5080154781647316E-2</v>
      </c>
      <c r="AG126" s="189">
        <v>2431</v>
      </c>
      <c r="AH126" s="221">
        <v>50</v>
      </c>
      <c r="AI126" s="184">
        <f t="shared" si="208"/>
        <v>2.0567667626491155E-2</v>
      </c>
      <c r="AJ126" s="222">
        <v>167</v>
      </c>
      <c r="AK126" s="184">
        <f t="shared" si="209"/>
        <v>6.8696009872480465E-2</v>
      </c>
      <c r="AL126" s="222">
        <v>197</v>
      </c>
      <c r="AM126" s="184">
        <f t="shared" si="210"/>
        <v>8.1036610448375151E-2</v>
      </c>
      <c r="AN126" s="189">
        <v>1220</v>
      </c>
      <c r="AO126" s="221">
        <v>16</v>
      </c>
      <c r="AP126" s="184">
        <f t="shared" si="211"/>
        <v>1.3114754098360656E-2</v>
      </c>
      <c r="AQ126" s="222">
        <v>49</v>
      </c>
      <c r="AR126" s="184">
        <f t="shared" si="212"/>
        <v>4.0163934426229508E-2</v>
      </c>
      <c r="AS126" s="222">
        <v>86</v>
      </c>
      <c r="AT126" s="184">
        <f t="shared" si="213"/>
        <v>7.0491803278688522E-2</v>
      </c>
      <c r="AU126" s="189">
        <v>399</v>
      </c>
      <c r="AV126" s="221">
        <v>1</v>
      </c>
      <c r="AW126" s="184">
        <f t="shared" si="214"/>
        <v>2.5062656641604009E-3</v>
      </c>
      <c r="AX126" s="222">
        <v>11</v>
      </c>
      <c r="AY126" s="184">
        <f t="shared" si="215"/>
        <v>2.7568922305764409E-2</v>
      </c>
      <c r="AZ126" s="222">
        <v>12</v>
      </c>
      <c r="BA126" s="184">
        <f t="shared" si="216"/>
        <v>3.007518796992481E-2</v>
      </c>
      <c r="BB126" s="189">
        <f t="shared" si="159"/>
        <v>13181</v>
      </c>
      <c r="BC126" s="183">
        <f t="shared" si="160"/>
        <v>366</v>
      </c>
      <c r="BD126" s="184">
        <f t="shared" si="217"/>
        <v>2.7767240725286396E-2</v>
      </c>
      <c r="BE126" s="183">
        <f t="shared" si="161"/>
        <v>1316</v>
      </c>
      <c r="BF126" s="184">
        <f t="shared" si="218"/>
        <v>9.984067976633032E-2</v>
      </c>
      <c r="BG126" s="183">
        <f t="shared" si="162"/>
        <v>1052</v>
      </c>
      <c r="BH126" s="184">
        <f t="shared" si="219"/>
        <v>7.9811850390713909E-2</v>
      </c>
      <c r="BJ126" s="284"/>
      <c r="BK126" s="297"/>
      <c r="BL126" s="85" t="s">
        <v>67</v>
      </c>
      <c r="BM126" s="28">
        <v>13383</v>
      </c>
      <c r="BN126" s="28">
        <v>426</v>
      </c>
      <c r="BO126" s="63">
        <v>3.1831427930957182E-2</v>
      </c>
      <c r="BP126" s="28">
        <v>1233</v>
      </c>
      <c r="BQ126" s="63">
        <v>9.213180901143242E-2</v>
      </c>
      <c r="BR126" s="28">
        <v>1086</v>
      </c>
      <c r="BS126" s="63">
        <v>8.1147724725397899E-2</v>
      </c>
      <c r="BU126" s="133"/>
      <c r="BV126" s="85" t="s">
        <v>67</v>
      </c>
      <c r="BW126" s="27">
        <f t="shared" si="158"/>
        <v>0.79258022911766934</v>
      </c>
      <c r="BX126" s="27">
        <f t="shared" si="195"/>
        <v>0.79488903833221247</v>
      </c>
      <c r="BY126" s="59"/>
      <c r="BZ126" s="106"/>
      <c r="CA126" s="59"/>
      <c r="CB126" s="59"/>
      <c r="CC126" s="59"/>
      <c r="CD126" s="59"/>
      <c r="CE126" s="59"/>
      <c r="CF126" s="59"/>
      <c r="CG126" s="59"/>
      <c r="CH126" s="59"/>
      <c r="CI126" s="59"/>
      <c r="CQ126" s="59"/>
      <c r="CR126" s="59"/>
      <c r="CS126" s="59"/>
      <c r="CT126" s="59"/>
      <c r="CU126" s="59"/>
      <c r="CV126" s="59"/>
      <c r="CY126" s="59"/>
      <c r="CZ126" s="59"/>
      <c r="DA126" s="59"/>
      <c r="DB126" s="59"/>
      <c r="DC126" s="59"/>
      <c r="DD126" s="59"/>
      <c r="DE126" s="59"/>
      <c r="DF126" s="59"/>
      <c r="DG126" s="59"/>
      <c r="DH126" s="59"/>
      <c r="DI126" s="59"/>
      <c r="DJ126" s="59"/>
      <c r="DK126" s="59"/>
      <c r="DL126" s="59"/>
      <c r="DM126" s="59"/>
      <c r="DN126" s="59"/>
      <c r="DP126" s="106"/>
      <c r="DQ126" s="59"/>
      <c r="DR126" s="59"/>
      <c r="DS126" s="59"/>
      <c r="DT126" s="59"/>
      <c r="DU126" s="59"/>
      <c r="DV126" s="59"/>
      <c r="DW126" s="59"/>
      <c r="DX126" s="59"/>
      <c r="DY126" s="59"/>
      <c r="DZ126" s="59"/>
      <c r="EA126" s="59"/>
      <c r="EB126" s="59"/>
      <c r="EC126" s="59"/>
      <c r="ED126" s="59"/>
      <c r="EE126" s="59"/>
      <c r="EF126" s="59"/>
      <c r="EG126" s="59"/>
      <c r="EH126" s="59"/>
      <c r="EI126" s="59"/>
      <c r="EJ126" s="59"/>
      <c r="EK126" s="59"/>
      <c r="EL126" s="59"/>
      <c r="EM126" s="59"/>
      <c r="EN126" s="59"/>
      <c r="EO126" s="59"/>
      <c r="EP126" s="59"/>
      <c r="EQ126" s="59"/>
      <c r="ER126" s="59"/>
      <c r="ES126" s="59"/>
      <c r="ET126" s="59"/>
      <c r="EU126" s="59"/>
      <c r="EV126" s="59"/>
      <c r="EW126" s="59"/>
      <c r="EX126" s="59"/>
      <c r="EY126" s="59"/>
      <c r="EZ126" s="59"/>
      <c r="FA126" s="59"/>
      <c r="FB126" s="59"/>
      <c r="FC126" s="59"/>
      <c r="FD126" s="59"/>
      <c r="FE126" s="59"/>
      <c r="FF126" s="59"/>
      <c r="FG126" s="59"/>
      <c r="FH126" s="59"/>
      <c r="FI126" s="59"/>
      <c r="FJ126" s="59"/>
      <c r="FK126" s="59"/>
      <c r="FL126" s="59"/>
      <c r="FM126" s="59"/>
      <c r="FN126" s="59"/>
      <c r="FO126" s="59"/>
      <c r="FP126" s="59"/>
      <c r="FQ126" s="59"/>
      <c r="FR126" s="59"/>
      <c r="FS126" s="59"/>
      <c r="FT126" s="59"/>
      <c r="FU126" s="59"/>
      <c r="FV126" s="59"/>
      <c r="FW126" s="59"/>
      <c r="FX126" s="59"/>
      <c r="FY126" s="59"/>
      <c r="FZ126" s="59"/>
      <c r="GA126" s="59"/>
      <c r="GB126" s="59"/>
      <c r="GC126" s="59"/>
      <c r="GD126" s="59"/>
      <c r="GE126" s="59"/>
      <c r="GF126" s="59"/>
      <c r="GG126" s="59"/>
      <c r="GH126" s="59"/>
      <c r="GI126" s="59"/>
      <c r="GJ126" s="59"/>
      <c r="GK126" s="59"/>
      <c r="GL126" s="59"/>
      <c r="GM126" s="59"/>
      <c r="GN126" s="59"/>
      <c r="GO126" s="59"/>
      <c r="GP126" s="59"/>
      <c r="GQ126" s="59"/>
      <c r="GR126" s="59"/>
      <c r="GS126" s="59"/>
      <c r="GT126" s="59"/>
      <c r="GU126" s="59"/>
      <c r="GV126" s="59"/>
      <c r="GW126" s="59"/>
      <c r="GX126" s="59"/>
      <c r="GY126" s="59"/>
      <c r="GZ126" s="59"/>
      <c r="HA126" s="59"/>
      <c r="HB126" s="59"/>
      <c r="HC126" s="59"/>
    </row>
    <row r="127" spans="2:211" ht="14.25" customHeight="1">
      <c r="B127" s="282">
        <v>25</v>
      </c>
      <c r="C127" s="295" t="s">
        <v>115</v>
      </c>
      <c r="D127" s="102" t="s">
        <v>138</v>
      </c>
      <c r="E127" s="201">
        <v>9</v>
      </c>
      <c r="F127" s="202">
        <v>0</v>
      </c>
      <c r="G127" s="174">
        <f t="shared" si="196"/>
        <v>0</v>
      </c>
      <c r="H127" s="203">
        <v>1</v>
      </c>
      <c r="I127" s="174">
        <f t="shared" si="197"/>
        <v>0.1111111111111111</v>
      </c>
      <c r="J127" s="203">
        <v>0</v>
      </c>
      <c r="K127" s="174">
        <f t="shared" si="198"/>
        <v>0</v>
      </c>
      <c r="L127" s="201">
        <v>14</v>
      </c>
      <c r="M127" s="202">
        <v>1</v>
      </c>
      <c r="N127" s="174">
        <f t="shared" si="199"/>
        <v>7.1428571428571425E-2</v>
      </c>
      <c r="O127" s="203">
        <v>0</v>
      </c>
      <c r="P127" s="174">
        <f t="shared" si="200"/>
        <v>0</v>
      </c>
      <c r="Q127" s="203">
        <v>0</v>
      </c>
      <c r="R127" s="174">
        <f t="shared" si="201"/>
        <v>0</v>
      </c>
      <c r="S127" s="201">
        <v>2074</v>
      </c>
      <c r="T127" s="202">
        <v>86</v>
      </c>
      <c r="U127" s="174">
        <f t="shared" si="202"/>
        <v>4.1465766634522665E-2</v>
      </c>
      <c r="V127" s="203">
        <v>334</v>
      </c>
      <c r="W127" s="174">
        <f t="shared" si="203"/>
        <v>0.16104146576663453</v>
      </c>
      <c r="X127" s="203">
        <v>137</v>
      </c>
      <c r="Y127" s="174">
        <f t="shared" si="204"/>
        <v>6.6055930568948887E-2</v>
      </c>
      <c r="Z127" s="201">
        <v>1569</v>
      </c>
      <c r="AA127" s="202">
        <v>55</v>
      </c>
      <c r="AB127" s="174">
        <f t="shared" si="205"/>
        <v>3.5054174633524539E-2</v>
      </c>
      <c r="AC127" s="203">
        <v>214</v>
      </c>
      <c r="AD127" s="174">
        <f t="shared" si="206"/>
        <v>0.13639260675589548</v>
      </c>
      <c r="AE127" s="203">
        <v>135</v>
      </c>
      <c r="AF127" s="174">
        <f t="shared" si="207"/>
        <v>8.6042065009560229E-2</v>
      </c>
      <c r="AG127" s="201">
        <v>1024</v>
      </c>
      <c r="AH127" s="202">
        <v>28</v>
      </c>
      <c r="AI127" s="174">
        <f t="shared" si="208"/>
        <v>2.734375E-2</v>
      </c>
      <c r="AJ127" s="203">
        <v>110</v>
      </c>
      <c r="AK127" s="174">
        <f t="shared" si="209"/>
        <v>0.107421875</v>
      </c>
      <c r="AL127" s="203">
        <v>67</v>
      </c>
      <c r="AM127" s="174">
        <f t="shared" si="210"/>
        <v>6.54296875E-2</v>
      </c>
      <c r="AN127" s="201">
        <v>561</v>
      </c>
      <c r="AO127" s="202">
        <v>11</v>
      </c>
      <c r="AP127" s="174">
        <f t="shared" si="211"/>
        <v>1.9607843137254902E-2</v>
      </c>
      <c r="AQ127" s="203">
        <v>41</v>
      </c>
      <c r="AR127" s="174">
        <f t="shared" si="212"/>
        <v>7.3083778966131913E-2</v>
      </c>
      <c r="AS127" s="203">
        <v>23</v>
      </c>
      <c r="AT127" s="174">
        <f t="shared" si="213"/>
        <v>4.0998217468805706E-2</v>
      </c>
      <c r="AU127" s="201">
        <v>220</v>
      </c>
      <c r="AV127" s="202">
        <v>0</v>
      </c>
      <c r="AW127" s="174">
        <f t="shared" si="214"/>
        <v>0</v>
      </c>
      <c r="AX127" s="203">
        <v>16</v>
      </c>
      <c r="AY127" s="174">
        <f t="shared" si="215"/>
        <v>7.2727272727272724E-2</v>
      </c>
      <c r="AZ127" s="203">
        <v>6</v>
      </c>
      <c r="BA127" s="174">
        <f t="shared" si="216"/>
        <v>2.7272727272727271E-2</v>
      </c>
      <c r="BB127" s="201">
        <f t="shared" si="159"/>
        <v>5471</v>
      </c>
      <c r="BC127" s="176">
        <f t="shared" si="160"/>
        <v>181</v>
      </c>
      <c r="BD127" s="174">
        <f t="shared" si="217"/>
        <v>3.3083531347102908E-2</v>
      </c>
      <c r="BE127" s="176">
        <f t="shared" si="161"/>
        <v>716</v>
      </c>
      <c r="BF127" s="174">
        <f t="shared" si="218"/>
        <v>0.13087186985925792</v>
      </c>
      <c r="BG127" s="176">
        <f t="shared" si="162"/>
        <v>368</v>
      </c>
      <c r="BH127" s="174">
        <f t="shared" si="219"/>
        <v>6.7263754341071097E-2</v>
      </c>
      <c r="BJ127" s="282">
        <v>25</v>
      </c>
      <c r="BK127" s="295" t="s">
        <v>115</v>
      </c>
      <c r="BL127" s="4" t="s">
        <v>138</v>
      </c>
      <c r="BM127" s="28">
        <v>5519</v>
      </c>
      <c r="BN127" s="28">
        <v>189</v>
      </c>
      <c r="BO127" s="63">
        <v>3.4245334299691975E-2</v>
      </c>
      <c r="BP127" s="28">
        <v>677</v>
      </c>
      <c r="BQ127" s="63">
        <v>0.12266714984598659</v>
      </c>
      <c r="BR127" s="28">
        <v>399</v>
      </c>
      <c r="BS127" s="63">
        <v>7.2295705743794167E-2</v>
      </c>
      <c r="BU127" s="131" t="s">
        <v>115</v>
      </c>
      <c r="BV127" s="4" t="s">
        <v>138</v>
      </c>
      <c r="BW127" s="27">
        <f t="shared" si="158"/>
        <v>0.76878084445256811</v>
      </c>
      <c r="BX127" s="27">
        <f t="shared" si="195"/>
        <v>0.77079181011052722</v>
      </c>
      <c r="BY127" s="59"/>
      <c r="BZ127" s="106"/>
      <c r="CA127" s="59"/>
      <c r="CB127" s="59"/>
      <c r="CC127" s="59"/>
      <c r="CD127" s="59"/>
      <c r="CE127" s="59"/>
      <c r="CF127" s="59"/>
      <c r="CG127" s="59"/>
      <c r="CH127" s="59"/>
      <c r="CI127" s="59"/>
      <c r="CQ127" s="59"/>
      <c r="CR127" s="59"/>
      <c r="CS127" s="59"/>
      <c r="CT127" s="59"/>
      <c r="CU127" s="59"/>
      <c r="CV127" s="59"/>
      <c r="CY127" s="59"/>
      <c r="CZ127" s="59"/>
      <c r="DA127" s="59"/>
      <c r="DB127" s="59"/>
      <c r="DC127" s="59"/>
      <c r="DD127" s="59"/>
      <c r="DE127" s="59"/>
      <c r="DF127" s="59"/>
      <c r="DG127" s="59"/>
      <c r="DH127" s="59"/>
      <c r="DI127" s="59"/>
      <c r="DJ127" s="59"/>
      <c r="DK127" s="59"/>
      <c r="DL127" s="59"/>
      <c r="DM127" s="59"/>
      <c r="DN127" s="59"/>
      <c r="DP127" s="106"/>
      <c r="DQ127" s="59"/>
      <c r="DR127" s="59"/>
      <c r="DS127" s="59"/>
      <c r="DT127" s="59"/>
      <c r="DU127" s="59"/>
      <c r="DV127" s="59"/>
      <c r="DW127" s="59"/>
      <c r="DX127" s="59"/>
      <c r="DY127" s="59"/>
      <c r="DZ127" s="59"/>
      <c r="EA127" s="59"/>
      <c r="EB127" s="59"/>
      <c r="EC127" s="59"/>
      <c r="ED127" s="59"/>
      <c r="EE127" s="59"/>
      <c r="EF127" s="59"/>
      <c r="EG127" s="59"/>
      <c r="EH127" s="59"/>
      <c r="EI127" s="59"/>
      <c r="EJ127" s="59"/>
      <c r="EK127" s="59"/>
      <c r="EL127" s="59"/>
      <c r="EM127" s="59"/>
      <c r="EN127" s="59"/>
      <c r="EO127" s="59"/>
      <c r="EP127" s="59"/>
      <c r="EQ127" s="59"/>
      <c r="ER127" s="59"/>
      <c r="ES127" s="59"/>
      <c r="ET127" s="59"/>
      <c r="EU127" s="59"/>
      <c r="EV127" s="59"/>
      <c r="EW127" s="59"/>
      <c r="EX127" s="59"/>
      <c r="EY127" s="59"/>
      <c r="EZ127" s="59"/>
      <c r="FA127" s="59"/>
      <c r="FB127" s="59"/>
      <c r="FC127" s="59"/>
      <c r="FD127" s="59"/>
      <c r="FE127" s="59"/>
      <c r="FF127" s="59"/>
      <c r="FG127" s="59"/>
      <c r="FH127" s="59"/>
      <c r="FI127" s="59"/>
      <c r="FJ127" s="59"/>
      <c r="FK127" s="59"/>
      <c r="FL127" s="59"/>
      <c r="FM127" s="59"/>
      <c r="FN127" s="59"/>
      <c r="FO127" s="59"/>
      <c r="FP127" s="59"/>
      <c r="FQ127" s="59"/>
      <c r="FR127" s="59"/>
      <c r="FS127" s="59"/>
      <c r="FT127" s="59"/>
      <c r="FU127" s="59"/>
      <c r="FV127" s="59"/>
      <c r="FW127" s="59"/>
      <c r="FX127" s="59"/>
      <c r="FY127" s="59"/>
      <c r="FZ127" s="59"/>
      <c r="GA127" s="59"/>
      <c r="GB127" s="59"/>
      <c r="GC127" s="59"/>
      <c r="GD127" s="59"/>
      <c r="GE127" s="59"/>
      <c r="GF127" s="59"/>
      <c r="GG127" s="59"/>
      <c r="GH127" s="59"/>
      <c r="GI127" s="59"/>
      <c r="GJ127" s="59"/>
      <c r="GK127" s="59"/>
      <c r="GL127" s="59"/>
      <c r="GM127" s="59"/>
      <c r="GN127" s="59"/>
      <c r="GO127" s="59"/>
      <c r="GP127" s="59"/>
      <c r="GQ127" s="59"/>
      <c r="GR127" s="59"/>
      <c r="GS127" s="59"/>
      <c r="GT127" s="59"/>
      <c r="GU127" s="59"/>
      <c r="GV127" s="59"/>
      <c r="GW127" s="59"/>
      <c r="GX127" s="59"/>
      <c r="GY127" s="59"/>
      <c r="GZ127" s="59"/>
      <c r="HA127" s="59"/>
      <c r="HB127" s="59"/>
      <c r="HC127" s="59"/>
    </row>
    <row r="128" spans="2:211" ht="14.25" customHeight="1">
      <c r="B128" s="283"/>
      <c r="C128" s="296"/>
      <c r="D128" s="132" t="s">
        <v>274</v>
      </c>
      <c r="E128" s="204">
        <v>0</v>
      </c>
      <c r="F128" s="205">
        <v>0</v>
      </c>
      <c r="G128" s="207" t="str">
        <f t="shared" si="196"/>
        <v>-</v>
      </c>
      <c r="H128" s="206">
        <v>0</v>
      </c>
      <c r="I128" s="207" t="str">
        <f>IFERROR(H128/E128,"-")</f>
        <v>-</v>
      </c>
      <c r="J128" s="206">
        <v>0</v>
      </c>
      <c r="K128" s="207" t="str">
        <f>IFERROR(J128/E128,"-")</f>
        <v>-</v>
      </c>
      <c r="L128" s="204">
        <v>1</v>
      </c>
      <c r="M128" s="205">
        <v>0</v>
      </c>
      <c r="N128" s="207">
        <f>IFERROR(M128/L128,"-")</f>
        <v>0</v>
      </c>
      <c r="O128" s="206">
        <v>0</v>
      </c>
      <c r="P128" s="207">
        <f>IFERROR(O128/L128,"-")</f>
        <v>0</v>
      </c>
      <c r="Q128" s="206">
        <v>0</v>
      </c>
      <c r="R128" s="207">
        <f>IFERROR(Q128/L128,"-")</f>
        <v>0</v>
      </c>
      <c r="S128" s="204">
        <v>606</v>
      </c>
      <c r="T128" s="205">
        <v>25</v>
      </c>
      <c r="U128" s="207">
        <f>IFERROR(T128/S128,"-")</f>
        <v>4.1254125412541254E-2</v>
      </c>
      <c r="V128" s="206">
        <v>112</v>
      </c>
      <c r="W128" s="207">
        <f>IFERROR(V128/S128,"-")</f>
        <v>0.18481848184818481</v>
      </c>
      <c r="X128" s="206">
        <v>22</v>
      </c>
      <c r="Y128" s="207">
        <f>IFERROR(X128/S128,"-")</f>
        <v>3.6303630363036306E-2</v>
      </c>
      <c r="Z128" s="204">
        <v>362</v>
      </c>
      <c r="AA128" s="205">
        <v>15</v>
      </c>
      <c r="AB128" s="207">
        <f>IFERROR(AA128/Z128,"-")</f>
        <v>4.1436464088397788E-2</v>
      </c>
      <c r="AC128" s="206">
        <v>59</v>
      </c>
      <c r="AD128" s="207">
        <f>IFERROR(AC128/Z128,"-")</f>
        <v>0.16298342541436464</v>
      </c>
      <c r="AE128" s="206">
        <v>18</v>
      </c>
      <c r="AF128" s="207">
        <f>IFERROR(AE128/Z128,"-")</f>
        <v>4.9723756906077346E-2</v>
      </c>
      <c r="AG128" s="204">
        <v>225</v>
      </c>
      <c r="AH128" s="205">
        <v>7</v>
      </c>
      <c r="AI128" s="207">
        <f>IFERROR(AH128/AG128,"-")</f>
        <v>3.111111111111111E-2</v>
      </c>
      <c r="AJ128" s="206">
        <v>25</v>
      </c>
      <c r="AK128" s="207">
        <f>IFERROR(AJ128/AG128,"-")</f>
        <v>0.1111111111111111</v>
      </c>
      <c r="AL128" s="206">
        <v>16</v>
      </c>
      <c r="AM128" s="207">
        <f>IFERROR(AL128/AG128,"-")</f>
        <v>7.1111111111111111E-2</v>
      </c>
      <c r="AN128" s="204">
        <v>136</v>
      </c>
      <c r="AO128" s="205">
        <v>2</v>
      </c>
      <c r="AP128" s="207">
        <f>IFERROR(AO128/AN128,"-")</f>
        <v>1.4705882352941176E-2</v>
      </c>
      <c r="AQ128" s="206">
        <v>11</v>
      </c>
      <c r="AR128" s="207">
        <f>IFERROR(AQ128/AN128,"-")</f>
        <v>8.0882352941176475E-2</v>
      </c>
      <c r="AS128" s="206">
        <v>9</v>
      </c>
      <c r="AT128" s="207">
        <f>IFERROR(AS128/AN128,"-")</f>
        <v>6.6176470588235295E-2</v>
      </c>
      <c r="AU128" s="204">
        <v>34</v>
      </c>
      <c r="AV128" s="205">
        <v>1</v>
      </c>
      <c r="AW128" s="207">
        <f>IFERROR(AV128/AU128,"-")</f>
        <v>2.9411764705882353E-2</v>
      </c>
      <c r="AX128" s="206">
        <v>3</v>
      </c>
      <c r="AY128" s="207">
        <f>IFERROR(AX128/AU128,"-")</f>
        <v>8.8235294117647065E-2</v>
      </c>
      <c r="AZ128" s="206">
        <v>3</v>
      </c>
      <c r="BA128" s="207">
        <f>IFERROR(AZ128/AU128,"-")</f>
        <v>8.8235294117647065E-2</v>
      </c>
      <c r="BB128" s="204">
        <f t="shared" si="159"/>
        <v>1364</v>
      </c>
      <c r="BC128" s="208">
        <f t="shared" si="160"/>
        <v>50</v>
      </c>
      <c r="BD128" s="207">
        <f>IFERROR(BC128/BB128,"-")</f>
        <v>3.6656891495601175E-2</v>
      </c>
      <c r="BE128" s="208">
        <f t="shared" si="161"/>
        <v>210</v>
      </c>
      <c r="BF128" s="207">
        <f>IFERROR(BE128/BB128,"-")</f>
        <v>0.15395894428152493</v>
      </c>
      <c r="BG128" s="208">
        <f t="shared" si="162"/>
        <v>68</v>
      </c>
      <c r="BH128" s="207">
        <f>IFERROR(BG128/BB128,"-")</f>
        <v>4.9853372434017593E-2</v>
      </c>
      <c r="BJ128" s="283"/>
      <c r="BK128" s="296"/>
      <c r="BL128" s="4" t="s">
        <v>273</v>
      </c>
      <c r="BM128" s="28">
        <v>1393</v>
      </c>
      <c r="BN128" s="28">
        <v>51</v>
      </c>
      <c r="BO128" s="63">
        <v>3.6611629576453697E-2</v>
      </c>
      <c r="BP128" s="28">
        <v>208</v>
      </c>
      <c r="BQ128" s="63">
        <v>0.14931801866475233</v>
      </c>
      <c r="BR128" s="28">
        <v>107</v>
      </c>
      <c r="BS128" s="63">
        <v>7.6812634601579319E-2</v>
      </c>
      <c r="BU128" s="132"/>
      <c r="BV128" s="4" t="s">
        <v>270</v>
      </c>
      <c r="BW128" s="27">
        <f t="shared" si="158"/>
        <v>0.7595307917888563</v>
      </c>
      <c r="BX128" s="27">
        <f t="shared" si="195"/>
        <v>0.73725771715721466</v>
      </c>
      <c r="BY128" s="59"/>
      <c r="BZ128" s="106"/>
      <c r="CA128" s="59"/>
      <c r="CB128" s="59"/>
      <c r="CC128" s="59"/>
      <c r="CD128" s="59"/>
      <c r="CE128" s="59"/>
      <c r="CF128" s="59"/>
      <c r="CG128" s="59"/>
      <c r="CH128" s="59"/>
      <c r="CI128" s="59"/>
      <c r="CQ128" s="59"/>
      <c r="CR128" s="59"/>
      <c r="CS128" s="59"/>
      <c r="CT128" s="59"/>
      <c r="CU128" s="59"/>
      <c r="CV128" s="59"/>
      <c r="CY128" s="59"/>
      <c r="CZ128" s="59"/>
      <c r="DA128" s="59"/>
      <c r="DB128" s="59"/>
      <c r="DC128" s="59"/>
      <c r="DD128" s="59"/>
      <c r="DE128" s="59"/>
      <c r="DF128" s="59"/>
      <c r="DG128" s="59"/>
      <c r="DH128" s="59"/>
      <c r="DI128" s="59"/>
      <c r="DJ128" s="59"/>
      <c r="DK128" s="59"/>
      <c r="DL128" s="59"/>
      <c r="DM128" s="59"/>
      <c r="DN128" s="59"/>
      <c r="DP128" s="106"/>
      <c r="DQ128" s="59"/>
      <c r="DR128" s="59"/>
      <c r="DS128" s="59"/>
      <c r="DT128" s="59"/>
      <c r="DU128" s="59"/>
      <c r="DV128" s="59"/>
      <c r="DW128" s="59"/>
      <c r="DX128" s="59"/>
      <c r="DY128" s="59"/>
      <c r="DZ128" s="59"/>
      <c r="EA128" s="59"/>
      <c r="EB128" s="59"/>
      <c r="EC128" s="59"/>
      <c r="ED128" s="59"/>
      <c r="EE128" s="59"/>
      <c r="EF128" s="59"/>
      <c r="EG128" s="59"/>
      <c r="EH128" s="59"/>
      <c r="EI128" s="59"/>
      <c r="EJ128" s="59"/>
      <c r="EK128" s="59"/>
      <c r="EL128" s="59"/>
      <c r="EM128" s="59"/>
      <c r="EN128" s="59"/>
      <c r="EO128" s="59"/>
      <c r="EP128" s="59"/>
      <c r="EQ128" s="59"/>
      <c r="ER128" s="59"/>
      <c r="ES128" s="59"/>
      <c r="ET128" s="59"/>
      <c r="EU128" s="59"/>
      <c r="EV128" s="59"/>
      <c r="EW128" s="59"/>
      <c r="EX128" s="59"/>
      <c r="EY128" s="59"/>
      <c r="EZ128" s="59"/>
      <c r="FA128" s="59"/>
      <c r="FB128" s="59"/>
      <c r="FC128" s="59"/>
      <c r="FD128" s="59"/>
      <c r="FE128" s="59"/>
      <c r="FF128" s="59"/>
      <c r="FG128" s="59"/>
      <c r="FH128" s="59"/>
      <c r="FI128" s="59"/>
      <c r="FJ128" s="59"/>
      <c r="FK128" s="59"/>
      <c r="FL128" s="59"/>
      <c r="FM128" s="59"/>
      <c r="FN128" s="59"/>
      <c r="FO128" s="59"/>
      <c r="FP128" s="59"/>
      <c r="FQ128" s="59"/>
      <c r="FR128" s="59"/>
      <c r="FS128" s="59"/>
      <c r="FT128" s="59"/>
      <c r="FU128" s="59"/>
      <c r="FV128" s="59"/>
      <c r="FW128" s="59"/>
      <c r="FX128" s="59"/>
      <c r="FY128" s="59"/>
      <c r="FZ128" s="59"/>
      <c r="GA128" s="59"/>
      <c r="GB128" s="59"/>
      <c r="GC128" s="59"/>
      <c r="GD128" s="59"/>
      <c r="GE128" s="59"/>
      <c r="GF128" s="59"/>
      <c r="GG128" s="59"/>
      <c r="GH128" s="59"/>
      <c r="GI128" s="59"/>
      <c r="GJ128" s="59"/>
      <c r="GK128" s="59"/>
      <c r="GL128" s="59"/>
      <c r="GM128" s="59"/>
      <c r="GN128" s="59"/>
      <c r="GO128" s="59"/>
      <c r="GP128" s="59"/>
      <c r="GQ128" s="59"/>
      <c r="GR128" s="59"/>
      <c r="GS128" s="59"/>
      <c r="GT128" s="59"/>
      <c r="GU128" s="59"/>
      <c r="GV128" s="59"/>
      <c r="GW128" s="59"/>
      <c r="GX128" s="59"/>
      <c r="GY128" s="59"/>
      <c r="GZ128" s="59"/>
      <c r="HA128" s="59"/>
      <c r="HB128" s="59"/>
      <c r="HC128" s="59"/>
    </row>
    <row r="129" spans="2:211" ht="14.25" customHeight="1">
      <c r="B129" s="283"/>
      <c r="C129" s="296"/>
      <c r="D129" s="124" t="s">
        <v>156</v>
      </c>
      <c r="E129" s="209">
        <v>2</v>
      </c>
      <c r="F129" s="210">
        <v>0</v>
      </c>
      <c r="G129" s="199">
        <f t="shared" si="196"/>
        <v>0</v>
      </c>
      <c r="H129" s="211">
        <v>0</v>
      </c>
      <c r="I129" s="199">
        <f t="shared" si="197"/>
        <v>0</v>
      </c>
      <c r="J129" s="211">
        <v>0</v>
      </c>
      <c r="K129" s="199">
        <f t="shared" si="198"/>
        <v>0</v>
      </c>
      <c r="L129" s="209">
        <v>1</v>
      </c>
      <c r="M129" s="210">
        <v>0</v>
      </c>
      <c r="N129" s="199">
        <f t="shared" si="199"/>
        <v>0</v>
      </c>
      <c r="O129" s="211">
        <v>0</v>
      </c>
      <c r="P129" s="199">
        <f t="shared" si="200"/>
        <v>0</v>
      </c>
      <c r="Q129" s="211">
        <v>0</v>
      </c>
      <c r="R129" s="199">
        <f t="shared" si="201"/>
        <v>0</v>
      </c>
      <c r="S129" s="209">
        <v>717</v>
      </c>
      <c r="T129" s="210">
        <v>29</v>
      </c>
      <c r="U129" s="199">
        <f t="shared" si="202"/>
        <v>4.0446304044630406E-2</v>
      </c>
      <c r="V129" s="211">
        <v>86</v>
      </c>
      <c r="W129" s="199">
        <f t="shared" si="203"/>
        <v>0.11994421199442119</v>
      </c>
      <c r="X129" s="211">
        <v>46</v>
      </c>
      <c r="Y129" s="199">
        <f t="shared" si="204"/>
        <v>6.4156206415620642E-2</v>
      </c>
      <c r="Z129" s="209">
        <v>435</v>
      </c>
      <c r="AA129" s="210">
        <v>10</v>
      </c>
      <c r="AB129" s="199">
        <f t="shared" si="205"/>
        <v>2.2988505747126436E-2</v>
      </c>
      <c r="AC129" s="211">
        <v>52</v>
      </c>
      <c r="AD129" s="199">
        <f t="shared" si="206"/>
        <v>0.11954022988505747</v>
      </c>
      <c r="AE129" s="211">
        <v>31</v>
      </c>
      <c r="AF129" s="199">
        <f t="shared" si="207"/>
        <v>7.1264367816091953E-2</v>
      </c>
      <c r="AG129" s="209">
        <v>234</v>
      </c>
      <c r="AH129" s="210">
        <v>6</v>
      </c>
      <c r="AI129" s="199">
        <f t="shared" si="208"/>
        <v>2.564102564102564E-2</v>
      </c>
      <c r="AJ129" s="211">
        <v>22</v>
      </c>
      <c r="AK129" s="199">
        <f t="shared" si="209"/>
        <v>9.4017094017094016E-2</v>
      </c>
      <c r="AL129" s="211">
        <v>13</v>
      </c>
      <c r="AM129" s="199">
        <f t="shared" si="210"/>
        <v>5.5555555555555552E-2</v>
      </c>
      <c r="AN129" s="209">
        <v>88</v>
      </c>
      <c r="AO129" s="210">
        <v>0</v>
      </c>
      <c r="AP129" s="199">
        <f t="shared" si="211"/>
        <v>0</v>
      </c>
      <c r="AQ129" s="211">
        <v>6</v>
      </c>
      <c r="AR129" s="199">
        <f t="shared" si="212"/>
        <v>6.8181818181818177E-2</v>
      </c>
      <c r="AS129" s="211">
        <v>5</v>
      </c>
      <c r="AT129" s="199">
        <f t="shared" si="213"/>
        <v>5.6818181818181816E-2</v>
      </c>
      <c r="AU129" s="209">
        <v>37</v>
      </c>
      <c r="AV129" s="210">
        <v>0</v>
      </c>
      <c r="AW129" s="199">
        <f t="shared" si="214"/>
        <v>0</v>
      </c>
      <c r="AX129" s="211">
        <v>0</v>
      </c>
      <c r="AY129" s="199">
        <f t="shared" si="215"/>
        <v>0</v>
      </c>
      <c r="AZ129" s="211">
        <v>2</v>
      </c>
      <c r="BA129" s="199">
        <f t="shared" si="216"/>
        <v>5.4054054054054057E-2</v>
      </c>
      <c r="BB129" s="209">
        <f t="shared" si="159"/>
        <v>1514</v>
      </c>
      <c r="BC129" s="212">
        <f t="shared" si="160"/>
        <v>45</v>
      </c>
      <c r="BD129" s="199">
        <f t="shared" si="217"/>
        <v>2.9722589167767502E-2</v>
      </c>
      <c r="BE129" s="212">
        <f t="shared" si="161"/>
        <v>166</v>
      </c>
      <c r="BF129" s="199">
        <f t="shared" si="218"/>
        <v>0.10964332892998679</v>
      </c>
      <c r="BG129" s="212">
        <f t="shared" si="162"/>
        <v>97</v>
      </c>
      <c r="BH129" s="199">
        <f t="shared" si="219"/>
        <v>6.4068692206076625E-2</v>
      </c>
      <c r="BJ129" s="283"/>
      <c r="BK129" s="296"/>
      <c r="BL129" s="4" t="s">
        <v>156</v>
      </c>
      <c r="BM129" s="28">
        <v>1435</v>
      </c>
      <c r="BN129" s="28">
        <v>36</v>
      </c>
      <c r="BO129" s="63">
        <v>2.5087108013937282E-2</v>
      </c>
      <c r="BP129" s="28">
        <v>165</v>
      </c>
      <c r="BQ129" s="63">
        <v>0.11498257839721254</v>
      </c>
      <c r="BR129" s="28">
        <v>102</v>
      </c>
      <c r="BS129" s="63">
        <v>7.1080139372822301E-2</v>
      </c>
      <c r="BU129" s="132"/>
      <c r="BV129" s="4" t="s">
        <v>156</v>
      </c>
      <c r="BW129" s="27">
        <f t="shared" si="158"/>
        <v>0.79656538969616908</v>
      </c>
      <c r="BX129" s="27">
        <f t="shared" si="195"/>
        <v>0.78885017421602788</v>
      </c>
      <c r="BY129" s="59"/>
      <c r="BZ129" s="106"/>
      <c r="CA129" s="59"/>
      <c r="CB129" s="59"/>
      <c r="CC129" s="59"/>
      <c r="CD129" s="59"/>
      <c r="CE129" s="59"/>
      <c r="CF129" s="59"/>
      <c r="CG129" s="59"/>
      <c r="CH129" s="59"/>
      <c r="CI129" s="59"/>
      <c r="CQ129" s="59"/>
      <c r="CR129" s="59"/>
      <c r="CS129" s="59"/>
      <c r="CT129" s="59"/>
      <c r="CU129" s="59"/>
      <c r="CV129" s="59"/>
      <c r="CY129" s="59"/>
      <c r="CZ129" s="59"/>
      <c r="DA129" s="59"/>
      <c r="DB129" s="59"/>
      <c r="DC129" s="59"/>
      <c r="DD129" s="59"/>
      <c r="DE129" s="59"/>
      <c r="DF129" s="59"/>
      <c r="DG129" s="59"/>
      <c r="DH129" s="59"/>
      <c r="DI129" s="59"/>
      <c r="DJ129" s="59"/>
      <c r="DK129" s="59"/>
      <c r="DL129" s="59"/>
      <c r="DM129" s="59"/>
      <c r="DN129" s="59"/>
      <c r="DP129" s="106"/>
      <c r="DQ129" s="59"/>
      <c r="DR129" s="59"/>
      <c r="DS129" s="59"/>
      <c r="DT129" s="59"/>
      <c r="DU129" s="59"/>
      <c r="DV129" s="59"/>
      <c r="DW129" s="59"/>
      <c r="DX129" s="59"/>
      <c r="DY129" s="59"/>
      <c r="DZ129" s="59"/>
      <c r="EA129" s="59"/>
      <c r="EB129" s="59"/>
      <c r="EC129" s="59"/>
      <c r="ED129" s="59"/>
      <c r="EE129" s="59"/>
      <c r="EF129" s="59"/>
      <c r="EG129" s="59"/>
      <c r="EH129" s="59"/>
      <c r="EI129" s="59"/>
      <c r="EJ129" s="59"/>
      <c r="EK129" s="59"/>
      <c r="EL129" s="59"/>
      <c r="EM129" s="59"/>
      <c r="EN129" s="59"/>
      <c r="EO129" s="59"/>
      <c r="EP129" s="59"/>
      <c r="EQ129" s="59"/>
      <c r="ER129" s="59"/>
      <c r="ES129" s="59"/>
      <c r="ET129" s="59"/>
      <c r="EU129" s="59"/>
      <c r="EV129" s="59"/>
      <c r="EW129" s="59"/>
      <c r="EX129" s="59"/>
      <c r="EY129" s="59"/>
      <c r="EZ129" s="59"/>
      <c r="FA129" s="59"/>
      <c r="FB129" s="59"/>
      <c r="FC129" s="59"/>
      <c r="FD129" s="59"/>
      <c r="FE129" s="59"/>
      <c r="FF129" s="59"/>
      <c r="FG129" s="59"/>
      <c r="FH129" s="59"/>
      <c r="FI129" s="59"/>
      <c r="FJ129" s="59"/>
      <c r="FK129" s="59"/>
      <c r="FL129" s="59"/>
      <c r="FM129" s="59"/>
      <c r="FN129" s="59"/>
      <c r="FO129" s="59"/>
      <c r="FP129" s="59"/>
      <c r="FQ129" s="59"/>
      <c r="FR129" s="59"/>
      <c r="FS129" s="59"/>
      <c r="FT129" s="59"/>
      <c r="FU129" s="59"/>
      <c r="FV129" s="59"/>
      <c r="FW129" s="59"/>
      <c r="FX129" s="59"/>
      <c r="FY129" s="59"/>
      <c r="FZ129" s="59"/>
      <c r="GA129" s="59"/>
      <c r="GB129" s="59"/>
      <c r="GC129" s="59"/>
      <c r="GD129" s="59"/>
      <c r="GE129" s="59"/>
      <c r="GF129" s="59"/>
      <c r="GG129" s="59"/>
      <c r="GH129" s="59"/>
      <c r="GI129" s="59"/>
      <c r="GJ129" s="59"/>
      <c r="GK129" s="59"/>
      <c r="GL129" s="59"/>
      <c r="GM129" s="59"/>
      <c r="GN129" s="59"/>
      <c r="GO129" s="59"/>
      <c r="GP129" s="59"/>
      <c r="GQ129" s="59"/>
      <c r="GR129" s="59"/>
      <c r="GS129" s="59"/>
      <c r="GT129" s="59"/>
      <c r="GU129" s="59"/>
      <c r="GV129" s="59"/>
      <c r="GW129" s="59"/>
      <c r="GX129" s="59"/>
      <c r="GY129" s="59"/>
      <c r="GZ129" s="59"/>
      <c r="HA129" s="59"/>
      <c r="HB129" s="59"/>
      <c r="HC129" s="59"/>
    </row>
    <row r="130" spans="2:211" ht="14.25" customHeight="1">
      <c r="B130" s="283"/>
      <c r="C130" s="296"/>
      <c r="D130" s="103" t="s">
        <v>200</v>
      </c>
      <c r="E130" s="213">
        <v>0</v>
      </c>
      <c r="F130" s="214">
        <v>0</v>
      </c>
      <c r="G130" s="215" t="str">
        <f>IFERROR(F130/E130,"-")</f>
        <v>-</v>
      </c>
      <c r="H130" s="216">
        <v>0</v>
      </c>
      <c r="I130" s="215" t="str">
        <f>IFERROR(H130/E130,"-")</f>
        <v>-</v>
      </c>
      <c r="J130" s="216">
        <v>0</v>
      </c>
      <c r="K130" s="215" t="str">
        <f>IFERROR(J130/E130,"-")</f>
        <v>-</v>
      </c>
      <c r="L130" s="213">
        <v>1</v>
      </c>
      <c r="M130" s="214">
        <v>0</v>
      </c>
      <c r="N130" s="215">
        <f>IFERROR(M130/L130,"-")</f>
        <v>0</v>
      </c>
      <c r="O130" s="216">
        <v>0</v>
      </c>
      <c r="P130" s="215">
        <f>IFERROR(O130/L130,"-")</f>
        <v>0</v>
      </c>
      <c r="Q130" s="216">
        <v>0</v>
      </c>
      <c r="R130" s="215">
        <f>IFERROR(Q130/L130,"-")</f>
        <v>0</v>
      </c>
      <c r="S130" s="213">
        <v>32</v>
      </c>
      <c r="T130" s="214">
        <v>0</v>
      </c>
      <c r="U130" s="215">
        <f>IFERROR(T130/S130,"-")</f>
        <v>0</v>
      </c>
      <c r="V130" s="216">
        <v>2</v>
      </c>
      <c r="W130" s="215">
        <f>IFERROR(V130/S130,"-")</f>
        <v>6.25E-2</v>
      </c>
      <c r="X130" s="216">
        <v>1</v>
      </c>
      <c r="Y130" s="215">
        <f>IFERROR(X130/S130,"-")</f>
        <v>3.125E-2</v>
      </c>
      <c r="Z130" s="213">
        <v>72</v>
      </c>
      <c r="AA130" s="214">
        <v>0</v>
      </c>
      <c r="AB130" s="215">
        <f>IFERROR(AA130/Z130,"-")</f>
        <v>0</v>
      </c>
      <c r="AC130" s="216">
        <v>1</v>
      </c>
      <c r="AD130" s="215">
        <f>IFERROR(AC130/Z130,"-")</f>
        <v>1.3888888888888888E-2</v>
      </c>
      <c r="AE130" s="216">
        <v>1</v>
      </c>
      <c r="AF130" s="215">
        <f>IFERROR(AE130/Z130,"-")</f>
        <v>1.3888888888888888E-2</v>
      </c>
      <c r="AG130" s="213">
        <v>63</v>
      </c>
      <c r="AH130" s="214">
        <v>0</v>
      </c>
      <c r="AI130" s="215">
        <f>IFERROR(AH130/AG130,"-")</f>
        <v>0</v>
      </c>
      <c r="AJ130" s="216">
        <v>1</v>
      </c>
      <c r="AK130" s="215">
        <f>IFERROR(AJ130/AG130,"-")</f>
        <v>1.5873015873015872E-2</v>
      </c>
      <c r="AL130" s="216">
        <v>1</v>
      </c>
      <c r="AM130" s="215">
        <f>IFERROR(AL130/AG130,"-")</f>
        <v>1.5873015873015872E-2</v>
      </c>
      <c r="AN130" s="213">
        <v>61</v>
      </c>
      <c r="AO130" s="214">
        <v>0</v>
      </c>
      <c r="AP130" s="215">
        <f>IFERROR(AO130/AN130,"-")</f>
        <v>0</v>
      </c>
      <c r="AQ130" s="216">
        <v>2</v>
      </c>
      <c r="AR130" s="215">
        <f>IFERROR(AQ130/AN130,"-")</f>
        <v>3.2786885245901641E-2</v>
      </c>
      <c r="AS130" s="216">
        <v>0</v>
      </c>
      <c r="AT130" s="215">
        <f>IFERROR(AS130/AN130,"-")</f>
        <v>0</v>
      </c>
      <c r="AU130" s="213">
        <v>54</v>
      </c>
      <c r="AV130" s="214">
        <v>0</v>
      </c>
      <c r="AW130" s="215">
        <f>IFERROR(AV130/AU130,"-")</f>
        <v>0</v>
      </c>
      <c r="AX130" s="216">
        <v>0</v>
      </c>
      <c r="AY130" s="215">
        <f>IFERROR(AX130/AU130,"-")</f>
        <v>0</v>
      </c>
      <c r="AZ130" s="216">
        <v>0</v>
      </c>
      <c r="BA130" s="215">
        <f>IFERROR(AZ130/AU130,"-")</f>
        <v>0</v>
      </c>
      <c r="BB130" s="213">
        <f t="shared" si="159"/>
        <v>283</v>
      </c>
      <c r="BC130" s="217">
        <f t="shared" si="160"/>
        <v>0</v>
      </c>
      <c r="BD130" s="215">
        <f>IFERROR(BC130/BB130,"-")</f>
        <v>0</v>
      </c>
      <c r="BE130" s="217">
        <f t="shared" si="161"/>
        <v>6</v>
      </c>
      <c r="BF130" s="215">
        <f>IFERROR(BE130/BB130,"-")</f>
        <v>2.1201413427561839E-2</v>
      </c>
      <c r="BG130" s="217">
        <f t="shared" si="162"/>
        <v>3</v>
      </c>
      <c r="BH130" s="215">
        <f>IFERROR(BG130/BB130,"-")</f>
        <v>1.0600706713780919E-2</v>
      </c>
      <c r="BJ130" s="283"/>
      <c r="BK130" s="296"/>
      <c r="BL130" s="4" t="s">
        <v>199</v>
      </c>
      <c r="BM130" s="28">
        <v>720</v>
      </c>
      <c r="BN130" s="28">
        <v>0</v>
      </c>
      <c r="BO130" s="63">
        <v>0</v>
      </c>
      <c r="BP130" s="28">
        <v>8</v>
      </c>
      <c r="BQ130" s="63">
        <v>1.1111111111111112E-2</v>
      </c>
      <c r="BR130" s="28">
        <v>4</v>
      </c>
      <c r="BS130" s="63">
        <v>5.5555555555555558E-3</v>
      </c>
      <c r="BU130" s="132"/>
      <c r="BV130" s="4" t="s">
        <v>199</v>
      </c>
      <c r="BW130" s="27">
        <f t="shared" si="158"/>
        <v>0.96819787985865724</v>
      </c>
      <c r="BX130" s="27">
        <f t="shared" si="195"/>
        <v>0.98333333333333328</v>
      </c>
      <c r="BY130" s="59"/>
      <c r="BZ130" s="106"/>
      <c r="CA130" s="59"/>
      <c r="CB130" s="59"/>
      <c r="CC130" s="59"/>
      <c r="CD130" s="59"/>
      <c r="CE130" s="59"/>
      <c r="CF130" s="59"/>
      <c r="CG130" s="59"/>
      <c r="CH130" s="59"/>
      <c r="CI130" s="59"/>
      <c r="CQ130" s="59"/>
      <c r="CR130" s="59"/>
      <c r="CS130" s="59"/>
      <c r="CT130" s="59"/>
      <c r="CU130" s="59"/>
      <c r="CV130" s="59"/>
      <c r="CY130" s="59"/>
      <c r="CZ130" s="59"/>
      <c r="DA130" s="59"/>
      <c r="DB130" s="59"/>
      <c r="DC130" s="59"/>
      <c r="DD130" s="59"/>
      <c r="DE130" s="59"/>
      <c r="DF130" s="59"/>
      <c r="DG130" s="59"/>
      <c r="DH130" s="59"/>
      <c r="DI130" s="59"/>
      <c r="DJ130" s="59"/>
      <c r="DK130" s="59"/>
      <c r="DL130" s="59"/>
      <c r="DM130" s="59"/>
      <c r="DN130" s="59"/>
      <c r="DP130" s="106"/>
      <c r="DQ130" s="59"/>
      <c r="DR130" s="59"/>
      <c r="DS130" s="59"/>
      <c r="DT130" s="59"/>
      <c r="DU130" s="59"/>
      <c r="DV130" s="59"/>
      <c r="DW130" s="59"/>
      <c r="DX130" s="59"/>
      <c r="DY130" s="59"/>
      <c r="DZ130" s="59"/>
      <c r="EA130" s="59"/>
      <c r="EB130" s="59"/>
      <c r="EC130" s="59"/>
      <c r="ED130" s="59"/>
      <c r="EE130" s="59"/>
      <c r="EF130" s="59"/>
      <c r="EG130" s="59"/>
      <c r="EH130" s="59"/>
      <c r="EI130" s="59"/>
      <c r="EJ130" s="59"/>
      <c r="EK130" s="59"/>
      <c r="EL130" s="59"/>
      <c r="EM130" s="59"/>
      <c r="EN130" s="59"/>
      <c r="EO130" s="59"/>
      <c r="EP130" s="59"/>
      <c r="EQ130" s="59"/>
      <c r="ER130" s="59"/>
      <c r="ES130" s="59"/>
      <c r="ET130" s="59"/>
      <c r="EU130" s="59"/>
      <c r="EV130" s="59"/>
      <c r="EW130" s="59"/>
      <c r="EX130" s="59"/>
      <c r="EY130" s="59"/>
      <c r="EZ130" s="59"/>
      <c r="FA130" s="59"/>
      <c r="FB130" s="59"/>
      <c r="FC130" s="59"/>
      <c r="FD130" s="59"/>
      <c r="FE130" s="59"/>
      <c r="FF130" s="59"/>
      <c r="FG130" s="59"/>
      <c r="FH130" s="59"/>
      <c r="FI130" s="59"/>
      <c r="FJ130" s="59"/>
      <c r="FK130" s="59"/>
      <c r="FL130" s="59"/>
      <c r="FM130" s="59"/>
      <c r="FN130" s="59"/>
      <c r="FO130" s="59"/>
      <c r="FP130" s="59"/>
      <c r="FQ130" s="59"/>
      <c r="FR130" s="59"/>
      <c r="FS130" s="59"/>
      <c r="FT130" s="59"/>
      <c r="FU130" s="59"/>
      <c r="FV130" s="59"/>
      <c r="FW130" s="59"/>
      <c r="FX130" s="59"/>
      <c r="FY130" s="59"/>
      <c r="FZ130" s="59"/>
      <c r="GA130" s="59"/>
      <c r="GB130" s="59"/>
      <c r="GC130" s="59"/>
      <c r="GD130" s="59"/>
      <c r="GE130" s="59"/>
      <c r="GF130" s="59"/>
      <c r="GG130" s="59"/>
      <c r="GH130" s="59"/>
      <c r="GI130" s="59"/>
      <c r="GJ130" s="59"/>
      <c r="GK130" s="59"/>
      <c r="GL130" s="59"/>
      <c r="GM130" s="59"/>
      <c r="GN130" s="59"/>
      <c r="GO130" s="59"/>
      <c r="GP130" s="59"/>
      <c r="GQ130" s="59"/>
      <c r="GR130" s="59"/>
      <c r="GS130" s="59"/>
      <c r="GT130" s="59"/>
      <c r="GU130" s="59"/>
      <c r="GV130" s="59"/>
      <c r="GW130" s="59"/>
      <c r="GX130" s="59"/>
      <c r="GY130" s="59"/>
      <c r="GZ130" s="59"/>
      <c r="HA130" s="59"/>
      <c r="HB130" s="59"/>
      <c r="HC130" s="59"/>
    </row>
    <row r="131" spans="2:211" ht="14.25" customHeight="1">
      <c r="B131" s="284"/>
      <c r="C131" s="297"/>
      <c r="D131" s="104" t="s">
        <v>67</v>
      </c>
      <c r="E131" s="218">
        <v>11</v>
      </c>
      <c r="F131" s="219">
        <v>0</v>
      </c>
      <c r="G131" s="180">
        <f t="shared" si="196"/>
        <v>0</v>
      </c>
      <c r="H131" s="220">
        <v>1</v>
      </c>
      <c r="I131" s="180">
        <f t="shared" si="197"/>
        <v>9.0909090909090912E-2</v>
      </c>
      <c r="J131" s="220">
        <v>0</v>
      </c>
      <c r="K131" s="180">
        <f t="shared" si="198"/>
        <v>0</v>
      </c>
      <c r="L131" s="218">
        <v>17</v>
      </c>
      <c r="M131" s="219">
        <v>1</v>
      </c>
      <c r="N131" s="180">
        <f t="shared" si="199"/>
        <v>5.8823529411764705E-2</v>
      </c>
      <c r="O131" s="220">
        <v>0</v>
      </c>
      <c r="P131" s="180">
        <f t="shared" si="200"/>
        <v>0</v>
      </c>
      <c r="Q131" s="220">
        <v>0</v>
      </c>
      <c r="R131" s="180">
        <f t="shared" si="201"/>
        <v>0</v>
      </c>
      <c r="S131" s="218">
        <v>3429</v>
      </c>
      <c r="T131" s="219">
        <v>140</v>
      </c>
      <c r="U131" s="180">
        <f t="shared" si="202"/>
        <v>4.0828229804607756E-2</v>
      </c>
      <c r="V131" s="220">
        <v>534</v>
      </c>
      <c r="W131" s="180">
        <f t="shared" si="203"/>
        <v>0.1557305336832896</v>
      </c>
      <c r="X131" s="220">
        <v>206</v>
      </c>
      <c r="Y131" s="180">
        <f t="shared" si="204"/>
        <v>6.0075823855351415E-2</v>
      </c>
      <c r="Z131" s="218">
        <v>2438</v>
      </c>
      <c r="AA131" s="219">
        <v>80</v>
      </c>
      <c r="AB131" s="180">
        <f t="shared" si="205"/>
        <v>3.2813781788351107E-2</v>
      </c>
      <c r="AC131" s="220">
        <v>326</v>
      </c>
      <c r="AD131" s="180">
        <f t="shared" si="206"/>
        <v>0.13371616078753076</v>
      </c>
      <c r="AE131" s="220">
        <v>185</v>
      </c>
      <c r="AF131" s="180">
        <f t="shared" si="207"/>
        <v>7.5881870385561934E-2</v>
      </c>
      <c r="AG131" s="218">
        <v>1546</v>
      </c>
      <c r="AH131" s="219">
        <v>41</v>
      </c>
      <c r="AI131" s="180">
        <f t="shared" si="208"/>
        <v>2.6520051746442432E-2</v>
      </c>
      <c r="AJ131" s="220">
        <v>158</v>
      </c>
      <c r="AK131" s="180">
        <f t="shared" si="209"/>
        <v>0.10219922380336352</v>
      </c>
      <c r="AL131" s="220">
        <v>97</v>
      </c>
      <c r="AM131" s="180">
        <f t="shared" si="210"/>
        <v>6.2742561448900391E-2</v>
      </c>
      <c r="AN131" s="218">
        <v>846</v>
      </c>
      <c r="AO131" s="219">
        <v>13</v>
      </c>
      <c r="AP131" s="180">
        <f t="shared" si="211"/>
        <v>1.5366430260047281E-2</v>
      </c>
      <c r="AQ131" s="220">
        <v>60</v>
      </c>
      <c r="AR131" s="180">
        <f t="shared" si="212"/>
        <v>7.0921985815602842E-2</v>
      </c>
      <c r="AS131" s="220">
        <v>37</v>
      </c>
      <c r="AT131" s="180">
        <f t="shared" si="213"/>
        <v>4.3735224586288417E-2</v>
      </c>
      <c r="AU131" s="218">
        <v>345</v>
      </c>
      <c r="AV131" s="219">
        <v>1</v>
      </c>
      <c r="AW131" s="180">
        <f t="shared" si="214"/>
        <v>2.8985507246376812E-3</v>
      </c>
      <c r="AX131" s="220">
        <v>19</v>
      </c>
      <c r="AY131" s="180">
        <f t="shared" si="215"/>
        <v>5.5072463768115941E-2</v>
      </c>
      <c r="AZ131" s="220">
        <v>11</v>
      </c>
      <c r="BA131" s="180">
        <f t="shared" si="216"/>
        <v>3.1884057971014491E-2</v>
      </c>
      <c r="BB131" s="218">
        <f t="shared" si="159"/>
        <v>8632</v>
      </c>
      <c r="BC131" s="182">
        <f t="shared" si="160"/>
        <v>276</v>
      </c>
      <c r="BD131" s="180">
        <f t="shared" si="217"/>
        <v>3.19740500463392E-2</v>
      </c>
      <c r="BE131" s="182">
        <f t="shared" si="161"/>
        <v>1098</v>
      </c>
      <c r="BF131" s="180">
        <f t="shared" si="218"/>
        <v>0.12720111214087118</v>
      </c>
      <c r="BG131" s="182">
        <f t="shared" si="162"/>
        <v>536</v>
      </c>
      <c r="BH131" s="180">
        <f t="shared" si="219"/>
        <v>6.2094531974050043E-2</v>
      </c>
      <c r="BJ131" s="284"/>
      <c r="BK131" s="297"/>
      <c r="BL131" s="85" t="s">
        <v>67</v>
      </c>
      <c r="BM131" s="28">
        <v>9067</v>
      </c>
      <c r="BN131" s="28">
        <v>276</v>
      </c>
      <c r="BO131" s="63">
        <v>3.0440057350832689E-2</v>
      </c>
      <c r="BP131" s="28">
        <v>1058</v>
      </c>
      <c r="BQ131" s="63">
        <v>0.11668688651152531</v>
      </c>
      <c r="BR131" s="28">
        <v>612</v>
      </c>
      <c r="BS131" s="63">
        <v>6.7497518473585524E-2</v>
      </c>
      <c r="BU131" s="133"/>
      <c r="BV131" s="85" t="s">
        <v>67</v>
      </c>
      <c r="BW131" s="27">
        <f t="shared" si="158"/>
        <v>0.77873030583873959</v>
      </c>
      <c r="BX131" s="27">
        <f t="shared" si="195"/>
        <v>0.78537553766405643</v>
      </c>
      <c r="BY131" s="59"/>
      <c r="BZ131" s="106"/>
      <c r="CA131" s="59"/>
      <c r="CB131" s="59"/>
      <c r="CC131" s="59"/>
      <c r="CD131" s="59"/>
      <c r="CE131" s="59"/>
      <c r="CF131" s="59"/>
      <c r="CG131" s="59"/>
      <c r="CH131" s="59"/>
      <c r="CI131" s="59"/>
      <c r="CQ131" s="59"/>
      <c r="CR131" s="59"/>
      <c r="CS131" s="59"/>
      <c r="CT131" s="59"/>
      <c r="CU131" s="59"/>
      <c r="CV131" s="59"/>
      <c r="CY131" s="59"/>
      <c r="CZ131" s="59"/>
      <c r="DA131" s="59"/>
      <c r="DB131" s="59"/>
      <c r="DC131" s="59"/>
      <c r="DD131" s="59"/>
      <c r="DE131" s="59"/>
      <c r="DF131" s="59"/>
      <c r="DG131" s="59"/>
      <c r="DH131" s="59"/>
      <c r="DI131" s="59"/>
      <c r="DJ131" s="59"/>
      <c r="DK131" s="59"/>
      <c r="DL131" s="59"/>
      <c r="DM131" s="59"/>
      <c r="DN131" s="59"/>
      <c r="DP131" s="106"/>
      <c r="DQ131" s="59"/>
      <c r="DR131" s="59"/>
      <c r="DS131" s="59"/>
      <c r="DT131" s="59"/>
      <c r="DU131" s="59"/>
      <c r="DV131" s="59"/>
      <c r="DW131" s="59"/>
      <c r="DX131" s="59"/>
      <c r="DY131" s="59"/>
      <c r="DZ131" s="59"/>
      <c r="EA131" s="59"/>
      <c r="EB131" s="59"/>
      <c r="EC131" s="59"/>
      <c r="ED131" s="59"/>
      <c r="EE131" s="59"/>
      <c r="EF131" s="59"/>
      <c r="EG131" s="59"/>
      <c r="EH131" s="59"/>
      <c r="EI131" s="59"/>
      <c r="EJ131" s="59"/>
      <c r="EK131" s="59"/>
      <c r="EL131" s="59"/>
      <c r="EM131" s="59"/>
      <c r="EN131" s="59"/>
      <c r="EO131" s="59"/>
      <c r="EP131" s="59"/>
      <c r="EQ131" s="59"/>
      <c r="ER131" s="59"/>
      <c r="ES131" s="59"/>
      <c r="ET131" s="59"/>
      <c r="EU131" s="59"/>
      <c r="EV131" s="59"/>
      <c r="EW131" s="59"/>
      <c r="EX131" s="59"/>
      <c r="EY131" s="59"/>
      <c r="EZ131" s="59"/>
      <c r="FA131" s="59"/>
      <c r="FB131" s="59"/>
      <c r="FC131" s="59"/>
      <c r="FD131" s="59"/>
      <c r="FE131" s="59"/>
      <c r="FF131" s="59"/>
      <c r="FG131" s="59"/>
      <c r="FH131" s="59"/>
      <c r="FI131" s="59"/>
      <c r="FJ131" s="59"/>
      <c r="FK131" s="59"/>
      <c r="FL131" s="59"/>
      <c r="FM131" s="59"/>
      <c r="FN131" s="59"/>
      <c r="FO131" s="59"/>
      <c r="FP131" s="59"/>
      <c r="FQ131" s="59"/>
      <c r="FR131" s="59"/>
      <c r="FS131" s="59"/>
      <c r="FT131" s="59"/>
      <c r="FU131" s="59"/>
      <c r="FV131" s="59"/>
      <c r="FW131" s="59"/>
      <c r="FX131" s="59"/>
      <c r="FY131" s="59"/>
      <c r="FZ131" s="59"/>
      <c r="GA131" s="59"/>
      <c r="GB131" s="59"/>
      <c r="GC131" s="59"/>
      <c r="GD131" s="59"/>
      <c r="GE131" s="59"/>
      <c r="GF131" s="59"/>
      <c r="GG131" s="59"/>
      <c r="GH131" s="59"/>
      <c r="GI131" s="59"/>
      <c r="GJ131" s="59"/>
      <c r="GK131" s="59"/>
      <c r="GL131" s="59"/>
      <c r="GM131" s="59"/>
      <c r="GN131" s="59"/>
      <c r="GO131" s="59"/>
      <c r="GP131" s="59"/>
      <c r="GQ131" s="59"/>
      <c r="GR131" s="59"/>
      <c r="GS131" s="59"/>
      <c r="GT131" s="59"/>
      <c r="GU131" s="59"/>
      <c r="GV131" s="59"/>
      <c r="GW131" s="59"/>
      <c r="GX131" s="59"/>
      <c r="GY131" s="59"/>
      <c r="GZ131" s="59"/>
      <c r="HA131" s="59"/>
      <c r="HB131" s="59"/>
      <c r="HC131" s="59"/>
    </row>
    <row r="132" spans="2:211" ht="14.25" customHeight="1">
      <c r="B132" s="282">
        <v>26</v>
      </c>
      <c r="C132" s="295" t="s">
        <v>30</v>
      </c>
      <c r="D132" s="102" t="s">
        <v>138</v>
      </c>
      <c r="E132" s="201">
        <v>208</v>
      </c>
      <c r="F132" s="202">
        <v>10</v>
      </c>
      <c r="G132" s="174">
        <f t="shared" si="196"/>
        <v>4.807692307692308E-2</v>
      </c>
      <c r="H132" s="203">
        <v>25</v>
      </c>
      <c r="I132" s="174">
        <f t="shared" si="197"/>
        <v>0.1201923076923077</v>
      </c>
      <c r="J132" s="203">
        <v>6</v>
      </c>
      <c r="K132" s="174">
        <f t="shared" si="198"/>
        <v>2.8846153846153848E-2</v>
      </c>
      <c r="L132" s="201">
        <v>523</v>
      </c>
      <c r="M132" s="202">
        <v>13</v>
      </c>
      <c r="N132" s="174">
        <f t="shared" si="199"/>
        <v>2.4856596558317401E-2</v>
      </c>
      <c r="O132" s="203">
        <v>71</v>
      </c>
      <c r="P132" s="174">
        <f t="shared" si="200"/>
        <v>0.13575525812619502</v>
      </c>
      <c r="Q132" s="203">
        <v>17</v>
      </c>
      <c r="R132" s="174">
        <f t="shared" si="201"/>
        <v>3.2504780114722756E-2</v>
      </c>
      <c r="S132" s="201">
        <v>36585</v>
      </c>
      <c r="T132" s="202">
        <v>1687</v>
      </c>
      <c r="U132" s="174">
        <f t="shared" si="202"/>
        <v>4.6111794451277846E-2</v>
      </c>
      <c r="V132" s="203">
        <v>7565</v>
      </c>
      <c r="W132" s="174">
        <f t="shared" si="203"/>
        <v>0.20677873445401121</v>
      </c>
      <c r="X132" s="203">
        <v>1914</v>
      </c>
      <c r="Y132" s="174">
        <f t="shared" si="204"/>
        <v>5.2316523165231651E-2</v>
      </c>
      <c r="Z132" s="201">
        <v>30244</v>
      </c>
      <c r="AA132" s="202">
        <v>1055</v>
      </c>
      <c r="AB132" s="174">
        <f t="shared" si="205"/>
        <v>3.4882951990477452E-2</v>
      </c>
      <c r="AC132" s="203">
        <v>5715</v>
      </c>
      <c r="AD132" s="174">
        <f t="shared" si="206"/>
        <v>0.18896310011903186</v>
      </c>
      <c r="AE132" s="203">
        <v>1633</v>
      </c>
      <c r="AF132" s="174">
        <f t="shared" si="207"/>
        <v>5.3994180663933342E-2</v>
      </c>
      <c r="AG132" s="201">
        <v>17359</v>
      </c>
      <c r="AH132" s="202">
        <v>429</v>
      </c>
      <c r="AI132" s="174">
        <f t="shared" si="208"/>
        <v>2.4713405150066248E-2</v>
      </c>
      <c r="AJ132" s="203">
        <v>2382</v>
      </c>
      <c r="AK132" s="174">
        <f t="shared" si="209"/>
        <v>0.13721988593813009</v>
      </c>
      <c r="AL132" s="203">
        <v>868</v>
      </c>
      <c r="AM132" s="174">
        <f t="shared" si="210"/>
        <v>5.0002880350250592E-2</v>
      </c>
      <c r="AN132" s="201">
        <v>7752</v>
      </c>
      <c r="AO132" s="202">
        <v>102</v>
      </c>
      <c r="AP132" s="174">
        <f t="shared" si="211"/>
        <v>1.3157894736842105E-2</v>
      </c>
      <c r="AQ132" s="203">
        <v>770</v>
      </c>
      <c r="AR132" s="174">
        <f t="shared" si="212"/>
        <v>9.9329205366357073E-2</v>
      </c>
      <c r="AS132" s="203">
        <v>264</v>
      </c>
      <c r="AT132" s="174">
        <f t="shared" si="213"/>
        <v>3.4055727554179564E-2</v>
      </c>
      <c r="AU132" s="201">
        <v>2476</v>
      </c>
      <c r="AV132" s="202">
        <v>14</v>
      </c>
      <c r="AW132" s="174">
        <f t="shared" si="214"/>
        <v>5.6542810985460417E-3</v>
      </c>
      <c r="AX132" s="203">
        <v>148</v>
      </c>
      <c r="AY132" s="174">
        <f t="shared" si="215"/>
        <v>5.9773828756058162E-2</v>
      </c>
      <c r="AZ132" s="203">
        <v>47</v>
      </c>
      <c r="BA132" s="174">
        <f t="shared" si="216"/>
        <v>1.8982229402261713E-2</v>
      </c>
      <c r="BB132" s="201">
        <f t="shared" si="159"/>
        <v>95147</v>
      </c>
      <c r="BC132" s="176">
        <f t="shared" si="160"/>
        <v>3310</v>
      </c>
      <c r="BD132" s="174">
        <f t="shared" si="217"/>
        <v>3.4788274985023175E-2</v>
      </c>
      <c r="BE132" s="176">
        <f t="shared" si="161"/>
        <v>16676</v>
      </c>
      <c r="BF132" s="174">
        <f t="shared" si="218"/>
        <v>0.17526564158617719</v>
      </c>
      <c r="BG132" s="176">
        <f t="shared" si="162"/>
        <v>4749</v>
      </c>
      <c r="BH132" s="174">
        <f t="shared" si="219"/>
        <v>4.9912241058572525E-2</v>
      </c>
      <c r="BJ132" s="282">
        <v>26</v>
      </c>
      <c r="BK132" s="295" t="s">
        <v>30</v>
      </c>
      <c r="BL132" s="4" t="s">
        <v>138</v>
      </c>
      <c r="BM132" s="28">
        <v>94071</v>
      </c>
      <c r="BN132" s="28">
        <v>3399</v>
      </c>
      <c r="BO132" s="63">
        <v>3.6132283062792994E-2</v>
      </c>
      <c r="BP132" s="28">
        <v>16422</v>
      </c>
      <c r="BQ132" s="63">
        <v>0.17457027139075804</v>
      </c>
      <c r="BR132" s="28">
        <v>4760</v>
      </c>
      <c r="BS132" s="63">
        <v>5.0600078663987837E-2</v>
      </c>
      <c r="BU132" s="131" t="s">
        <v>30</v>
      </c>
      <c r="BV132" s="4" t="s">
        <v>138</v>
      </c>
      <c r="BW132" s="27">
        <f t="shared" si="158"/>
        <v>0.74003384237022707</v>
      </c>
      <c r="BX132" s="27">
        <f t="shared" si="195"/>
        <v>0.73869736688246113</v>
      </c>
      <c r="BY132" s="59"/>
      <c r="BZ132" s="106"/>
      <c r="CA132" s="59"/>
      <c r="CB132" s="59"/>
      <c r="CC132" s="59"/>
      <c r="CD132" s="59"/>
      <c r="CE132" s="59"/>
      <c r="CF132" s="59"/>
      <c r="CG132" s="59"/>
      <c r="CH132" s="59"/>
      <c r="CI132" s="59"/>
      <c r="CQ132" s="59"/>
      <c r="CR132" s="59"/>
      <c r="CS132" s="59"/>
      <c r="CT132" s="59"/>
      <c r="CU132" s="59"/>
      <c r="CV132" s="59"/>
      <c r="CY132" s="59"/>
      <c r="CZ132" s="59"/>
      <c r="DA132" s="59"/>
      <c r="DB132" s="59"/>
      <c r="DC132" s="59"/>
      <c r="DD132" s="59"/>
      <c r="DE132" s="59"/>
      <c r="DF132" s="59"/>
      <c r="DG132" s="59"/>
      <c r="DH132" s="59"/>
      <c r="DI132" s="59"/>
      <c r="DJ132" s="59"/>
      <c r="DK132" s="59"/>
      <c r="DL132" s="59"/>
      <c r="DM132" s="59"/>
      <c r="DN132" s="59"/>
      <c r="DP132" s="106"/>
      <c r="DQ132" s="59"/>
      <c r="DR132" s="59"/>
      <c r="DS132" s="59"/>
      <c r="DT132" s="59"/>
      <c r="DU132" s="59"/>
      <c r="DV132" s="59"/>
      <c r="DW132" s="59"/>
      <c r="DX132" s="59"/>
      <c r="DY132" s="59"/>
      <c r="DZ132" s="59"/>
      <c r="EA132" s="59"/>
      <c r="EB132" s="59"/>
      <c r="EC132" s="59"/>
      <c r="ED132" s="59"/>
      <c r="EE132" s="59"/>
      <c r="EF132" s="59"/>
      <c r="EG132" s="59"/>
      <c r="EH132" s="59"/>
      <c r="EI132" s="59"/>
      <c r="EJ132" s="59"/>
      <c r="EK132" s="59"/>
      <c r="EL132" s="59"/>
      <c r="EM132" s="59"/>
      <c r="EN132" s="59"/>
      <c r="EO132" s="59"/>
      <c r="EP132" s="59"/>
      <c r="EQ132" s="59"/>
      <c r="ER132" s="59"/>
      <c r="ES132" s="59"/>
      <c r="ET132" s="59"/>
      <c r="EU132" s="59"/>
      <c r="EV132" s="59"/>
      <c r="EW132" s="59"/>
      <c r="EX132" s="59"/>
      <c r="EY132" s="59"/>
      <c r="EZ132" s="59"/>
      <c r="FA132" s="59"/>
      <c r="FB132" s="59"/>
      <c r="FC132" s="59"/>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59"/>
      <c r="GD132" s="59"/>
      <c r="GE132" s="59"/>
      <c r="GF132" s="59"/>
      <c r="GG132" s="59"/>
      <c r="GH132" s="59"/>
      <c r="GI132" s="59"/>
      <c r="GJ132" s="59"/>
      <c r="GK132" s="59"/>
      <c r="GL132" s="59"/>
      <c r="GM132" s="59"/>
      <c r="GN132" s="59"/>
      <c r="GO132" s="59"/>
      <c r="GP132" s="59"/>
      <c r="GQ132" s="59"/>
      <c r="GR132" s="59"/>
      <c r="GS132" s="59"/>
      <c r="GT132" s="59"/>
      <c r="GU132" s="59"/>
      <c r="GV132" s="59"/>
      <c r="GW132" s="59"/>
      <c r="GX132" s="59"/>
      <c r="GY132" s="59"/>
      <c r="GZ132" s="59"/>
      <c r="HA132" s="59"/>
      <c r="HB132" s="59"/>
      <c r="HC132" s="59"/>
    </row>
    <row r="133" spans="2:211" ht="14.25" customHeight="1">
      <c r="B133" s="283"/>
      <c r="C133" s="296"/>
      <c r="D133" s="257" t="s">
        <v>274</v>
      </c>
      <c r="E133" s="204">
        <v>27</v>
      </c>
      <c r="F133" s="205">
        <v>0</v>
      </c>
      <c r="G133" s="207">
        <f t="shared" si="196"/>
        <v>0</v>
      </c>
      <c r="H133" s="206">
        <v>4</v>
      </c>
      <c r="I133" s="207">
        <f>IFERROR(H133/E133,"-")</f>
        <v>0.14814814814814814</v>
      </c>
      <c r="J133" s="206">
        <v>2</v>
      </c>
      <c r="K133" s="207">
        <f>IFERROR(J133/E133,"-")</f>
        <v>7.407407407407407E-2</v>
      </c>
      <c r="L133" s="204">
        <v>49</v>
      </c>
      <c r="M133" s="205">
        <v>0</v>
      </c>
      <c r="N133" s="207">
        <f>IFERROR(M133/L133,"-")</f>
        <v>0</v>
      </c>
      <c r="O133" s="206">
        <v>7</v>
      </c>
      <c r="P133" s="207">
        <f>IFERROR(O133/L133,"-")</f>
        <v>0.14285714285714285</v>
      </c>
      <c r="Q133" s="206">
        <v>1</v>
      </c>
      <c r="R133" s="207">
        <f>IFERROR(Q133/L133,"-")</f>
        <v>2.0408163265306121E-2</v>
      </c>
      <c r="S133" s="204">
        <v>10873</v>
      </c>
      <c r="T133" s="205">
        <v>603</v>
      </c>
      <c r="U133" s="207">
        <f>IFERROR(T133/S133,"-")</f>
        <v>5.5458475121861493E-2</v>
      </c>
      <c r="V133" s="206">
        <v>2561</v>
      </c>
      <c r="W133" s="207">
        <f>IFERROR(V133/S133,"-")</f>
        <v>0.2355375701278396</v>
      </c>
      <c r="X133" s="206">
        <v>588</v>
      </c>
      <c r="Y133" s="207">
        <f>IFERROR(X133/S133,"-")</f>
        <v>5.4078911064103743E-2</v>
      </c>
      <c r="Z133" s="204">
        <v>7586</v>
      </c>
      <c r="AA133" s="205">
        <v>351</v>
      </c>
      <c r="AB133" s="207">
        <f>IFERROR(AA133/Z133,"-")</f>
        <v>4.6269443712101239E-2</v>
      </c>
      <c r="AC133" s="206">
        <v>1746</v>
      </c>
      <c r="AD133" s="207">
        <f>IFERROR(AC133/Z133,"-")</f>
        <v>0.23016082256788822</v>
      </c>
      <c r="AE133" s="206">
        <v>463</v>
      </c>
      <c r="AF133" s="207">
        <f>IFERROR(AE133/Z133,"-")</f>
        <v>6.1033482731347219E-2</v>
      </c>
      <c r="AG133" s="204">
        <v>4592</v>
      </c>
      <c r="AH133" s="205">
        <v>129</v>
      </c>
      <c r="AI133" s="207">
        <f>IFERROR(AH133/AG133,"-")</f>
        <v>2.8092334494773521E-2</v>
      </c>
      <c r="AJ133" s="206">
        <v>875</v>
      </c>
      <c r="AK133" s="207">
        <f>IFERROR(AJ133/AG133,"-")</f>
        <v>0.19054878048780488</v>
      </c>
      <c r="AL133" s="206">
        <v>226</v>
      </c>
      <c r="AM133" s="207">
        <f>IFERROR(AL133/AG133,"-")</f>
        <v>4.9216027874564458E-2</v>
      </c>
      <c r="AN133" s="204">
        <v>1826</v>
      </c>
      <c r="AO133" s="205">
        <v>40</v>
      </c>
      <c r="AP133" s="207">
        <f>IFERROR(AO133/AN133,"-")</f>
        <v>2.1905805038335158E-2</v>
      </c>
      <c r="AQ133" s="206">
        <v>230</v>
      </c>
      <c r="AR133" s="207">
        <f>IFERROR(AQ133/AN133,"-")</f>
        <v>0.12595837897042717</v>
      </c>
      <c r="AS133" s="206">
        <v>81</v>
      </c>
      <c r="AT133" s="207">
        <f>IFERROR(AS133/AN133,"-")</f>
        <v>4.4359255202628699E-2</v>
      </c>
      <c r="AU133" s="204">
        <v>402</v>
      </c>
      <c r="AV133" s="205">
        <v>4</v>
      </c>
      <c r="AW133" s="207">
        <f>IFERROR(AV133/AU133,"-")</f>
        <v>9.9502487562189053E-3</v>
      </c>
      <c r="AX133" s="206">
        <v>31</v>
      </c>
      <c r="AY133" s="207">
        <f>IFERROR(AX133/AU133,"-")</f>
        <v>7.7114427860696513E-2</v>
      </c>
      <c r="AZ133" s="206">
        <v>14</v>
      </c>
      <c r="BA133" s="207">
        <f>IFERROR(AZ133/AU133,"-")</f>
        <v>3.482587064676617E-2</v>
      </c>
      <c r="BB133" s="204">
        <f t="shared" si="159"/>
        <v>25355</v>
      </c>
      <c r="BC133" s="208">
        <f t="shared" si="160"/>
        <v>1127</v>
      </c>
      <c r="BD133" s="207">
        <f>IFERROR(BC133/BB133,"-")</f>
        <v>4.4448826661408009E-2</v>
      </c>
      <c r="BE133" s="208">
        <f t="shared" si="161"/>
        <v>5454</v>
      </c>
      <c r="BF133" s="207">
        <f>IFERROR(BE133/BB133,"-")</f>
        <v>0.21510550187339775</v>
      </c>
      <c r="BG133" s="208">
        <f t="shared" si="162"/>
        <v>1375</v>
      </c>
      <c r="BH133" s="207">
        <f>IFERROR(BG133/BB133,"-")</f>
        <v>5.4229934924078092E-2</v>
      </c>
      <c r="BJ133" s="283"/>
      <c r="BK133" s="296"/>
      <c r="BL133" s="4" t="s">
        <v>273</v>
      </c>
      <c r="BM133" s="28">
        <v>24352</v>
      </c>
      <c r="BN133" s="28">
        <v>1205</v>
      </c>
      <c r="BO133" s="63">
        <v>4.9482588699080156E-2</v>
      </c>
      <c r="BP133" s="28">
        <v>5172</v>
      </c>
      <c r="BQ133" s="63">
        <v>0.2123850197109067</v>
      </c>
      <c r="BR133" s="28">
        <v>1434</v>
      </c>
      <c r="BS133" s="63">
        <v>5.888633377135348E-2</v>
      </c>
      <c r="BU133" s="132"/>
      <c r="BV133" s="4" t="s">
        <v>270</v>
      </c>
      <c r="BW133" s="27">
        <f t="shared" si="158"/>
        <v>0.68621573654111612</v>
      </c>
      <c r="BX133" s="27">
        <f t="shared" si="195"/>
        <v>0.67924605781865965</v>
      </c>
      <c r="BY133" s="59"/>
      <c r="BZ133" s="106"/>
      <c r="CA133" s="59"/>
      <c r="CB133" s="59"/>
      <c r="CC133" s="59"/>
      <c r="CD133" s="59"/>
      <c r="CE133" s="59"/>
      <c r="CF133" s="59"/>
      <c r="CG133" s="59"/>
      <c r="CH133" s="59"/>
      <c r="CI133" s="59"/>
      <c r="CQ133" s="59"/>
      <c r="CR133" s="59"/>
      <c r="CS133" s="59"/>
      <c r="CT133" s="59"/>
      <c r="CU133" s="59"/>
      <c r="CV133" s="59"/>
      <c r="CY133" s="59"/>
      <c r="CZ133" s="59"/>
      <c r="DA133" s="59"/>
      <c r="DB133" s="59"/>
      <c r="DC133" s="59"/>
      <c r="DD133" s="59"/>
      <c r="DE133" s="59"/>
      <c r="DF133" s="59"/>
      <c r="DG133" s="59"/>
      <c r="DH133" s="59"/>
      <c r="DI133" s="59"/>
      <c r="DJ133" s="59"/>
      <c r="DK133" s="59"/>
      <c r="DL133" s="59"/>
      <c r="DM133" s="59"/>
      <c r="DN133" s="59"/>
      <c r="DP133" s="106"/>
      <c r="DQ133" s="59"/>
      <c r="DR133" s="59"/>
      <c r="DS133" s="59"/>
      <c r="DT133" s="59"/>
      <c r="DU133" s="59"/>
      <c r="DV133" s="59"/>
      <c r="DW133" s="59"/>
      <c r="DX133" s="59"/>
      <c r="DY133" s="59"/>
      <c r="DZ133" s="59"/>
      <c r="EA133" s="59"/>
      <c r="EB133" s="59"/>
      <c r="EC133" s="59"/>
      <c r="ED133" s="59"/>
      <c r="EE133" s="59"/>
      <c r="EF133" s="59"/>
      <c r="EG133" s="59"/>
      <c r="EH133" s="59"/>
      <c r="EI133" s="59"/>
      <c r="EJ133" s="59"/>
      <c r="EK133" s="59"/>
      <c r="EL133" s="59"/>
      <c r="EM133" s="59"/>
      <c r="EN133" s="59"/>
      <c r="EO133" s="59"/>
      <c r="EP133" s="59"/>
      <c r="EQ133" s="59"/>
      <c r="ER133" s="59"/>
      <c r="ES133" s="59"/>
      <c r="ET133" s="59"/>
      <c r="EU133" s="59"/>
      <c r="EV133" s="59"/>
      <c r="EW133" s="59"/>
      <c r="EX133" s="59"/>
      <c r="EY133" s="59"/>
      <c r="EZ133" s="59"/>
      <c r="FA133" s="59"/>
      <c r="FB133" s="59"/>
      <c r="FC133" s="59"/>
      <c r="FD133" s="59"/>
      <c r="FE133" s="59"/>
      <c r="FF133" s="59"/>
      <c r="FG133" s="59"/>
      <c r="FH133" s="59"/>
      <c r="FI133" s="59"/>
      <c r="FJ133" s="59"/>
      <c r="FK133" s="59"/>
      <c r="FL133" s="59"/>
      <c r="FM133" s="59"/>
      <c r="FN133" s="59"/>
      <c r="FO133" s="59"/>
      <c r="FP133" s="59"/>
      <c r="FQ133" s="59"/>
      <c r="FR133" s="59"/>
      <c r="FS133" s="59"/>
      <c r="FT133" s="59"/>
      <c r="FU133" s="59"/>
      <c r="FV133" s="59"/>
      <c r="FW133" s="59"/>
      <c r="FX133" s="59"/>
      <c r="FY133" s="59"/>
      <c r="FZ133" s="59"/>
      <c r="GA133" s="59"/>
      <c r="GB133" s="59"/>
      <c r="GC133" s="59"/>
      <c r="GD133" s="59"/>
      <c r="GE133" s="59"/>
      <c r="GF133" s="59"/>
      <c r="GG133" s="59"/>
      <c r="GH133" s="59"/>
      <c r="GI133" s="59"/>
      <c r="GJ133" s="59"/>
      <c r="GK133" s="59"/>
      <c r="GL133" s="59"/>
      <c r="GM133" s="59"/>
      <c r="GN133" s="59"/>
      <c r="GO133" s="59"/>
      <c r="GP133" s="59"/>
      <c r="GQ133" s="59"/>
      <c r="GR133" s="59"/>
      <c r="GS133" s="59"/>
      <c r="GT133" s="59"/>
      <c r="GU133" s="59"/>
      <c r="GV133" s="59"/>
      <c r="GW133" s="59"/>
      <c r="GX133" s="59"/>
      <c r="GY133" s="59"/>
      <c r="GZ133" s="59"/>
      <c r="HA133" s="59"/>
      <c r="HB133" s="59"/>
      <c r="HC133" s="59"/>
    </row>
    <row r="134" spans="2:211" ht="14.25" customHeight="1">
      <c r="B134" s="283"/>
      <c r="C134" s="296"/>
      <c r="D134" s="124" t="s">
        <v>156</v>
      </c>
      <c r="E134" s="209">
        <v>4</v>
      </c>
      <c r="F134" s="210">
        <v>0</v>
      </c>
      <c r="G134" s="199">
        <f t="shared" si="196"/>
        <v>0</v>
      </c>
      <c r="H134" s="211">
        <v>0</v>
      </c>
      <c r="I134" s="199">
        <f t="shared" si="197"/>
        <v>0</v>
      </c>
      <c r="J134" s="211">
        <v>1</v>
      </c>
      <c r="K134" s="199">
        <f t="shared" si="198"/>
        <v>0.25</v>
      </c>
      <c r="L134" s="209">
        <v>8</v>
      </c>
      <c r="M134" s="210">
        <v>0</v>
      </c>
      <c r="N134" s="199">
        <f t="shared" si="199"/>
        <v>0</v>
      </c>
      <c r="O134" s="211">
        <v>1</v>
      </c>
      <c r="P134" s="199">
        <f t="shared" si="200"/>
        <v>0.125</v>
      </c>
      <c r="Q134" s="211">
        <v>0</v>
      </c>
      <c r="R134" s="199">
        <f t="shared" si="201"/>
        <v>0</v>
      </c>
      <c r="S134" s="209">
        <v>5069</v>
      </c>
      <c r="T134" s="210">
        <v>227</v>
      </c>
      <c r="U134" s="199">
        <f t="shared" si="202"/>
        <v>4.4782008285657919E-2</v>
      </c>
      <c r="V134" s="211">
        <v>1040</v>
      </c>
      <c r="W134" s="199">
        <f t="shared" si="203"/>
        <v>0.20516867232195699</v>
      </c>
      <c r="X134" s="211">
        <v>295</v>
      </c>
      <c r="Y134" s="199">
        <f t="shared" si="204"/>
        <v>5.8196883014401263E-2</v>
      </c>
      <c r="Z134" s="209">
        <v>2615</v>
      </c>
      <c r="AA134" s="210">
        <v>100</v>
      </c>
      <c r="AB134" s="199">
        <f t="shared" si="205"/>
        <v>3.8240917782026769E-2</v>
      </c>
      <c r="AC134" s="211">
        <v>543</v>
      </c>
      <c r="AD134" s="199">
        <f t="shared" si="206"/>
        <v>0.20764818355640535</v>
      </c>
      <c r="AE134" s="211">
        <v>148</v>
      </c>
      <c r="AF134" s="199">
        <f t="shared" si="207"/>
        <v>5.6596558317399619E-2</v>
      </c>
      <c r="AG134" s="209">
        <v>1233</v>
      </c>
      <c r="AH134" s="210">
        <v>44</v>
      </c>
      <c r="AI134" s="199">
        <f t="shared" si="208"/>
        <v>3.5685320356853206E-2</v>
      </c>
      <c r="AJ134" s="211">
        <v>203</v>
      </c>
      <c r="AK134" s="199">
        <f t="shared" si="209"/>
        <v>0.16463909164639093</v>
      </c>
      <c r="AL134" s="211">
        <v>62</v>
      </c>
      <c r="AM134" s="199">
        <f t="shared" si="210"/>
        <v>5.0283860502838604E-2</v>
      </c>
      <c r="AN134" s="209">
        <v>513</v>
      </c>
      <c r="AO134" s="210">
        <v>9</v>
      </c>
      <c r="AP134" s="199">
        <f t="shared" si="211"/>
        <v>1.7543859649122806E-2</v>
      </c>
      <c r="AQ134" s="211">
        <v>45</v>
      </c>
      <c r="AR134" s="199">
        <f t="shared" si="212"/>
        <v>8.771929824561403E-2</v>
      </c>
      <c r="AS134" s="211">
        <v>28</v>
      </c>
      <c r="AT134" s="199">
        <f t="shared" si="213"/>
        <v>5.4580896686159841E-2</v>
      </c>
      <c r="AU134" s="209">
        <v>172</v>
      </c>
      <c r="AV134" s="210">
        <v>1</v>
      </c>
      <c r="AW134" s="199">
        <f t="shared" si="214"/>
        <v>5.8139534883720929E-3</v>
      </c>
      <c r="AX134" s="211">
        <v>11</v>
      </c>
      <c r="AY134" s="199">
        <f t="shared" si="215"/>
        <v>6.3953488372093026E-2</v>
      </c>
      <c r="AZ134" s="211">
        <v>2</v>
      </c>
      <c r="BA134" s="199">
        <f t="shared" si="216"/>
        <v>1.1627906976744186E-2</v>
      </c>
      <c r="BB134" s="209">
        <f t="shared" si="159"/>
        <v>9614</v>
      </c>
      <c r="BC134" s="212">
        <f t="shared" si="160"/>
        <v>381</v>
      </c>
      <c r="BD134" s="199">
        <f t="shared" si="217"/>
        <v>3.9629706677761597E-2</v>
      </c>
      <c r="BE134" s="212">
        <f t="shared" si="161"/>
        <v>1843</v>
      </c>
      <c r="BF134" s="199">
        <f t="shared" si="218"/>
        <v>0.19169960474308301</v>
      </c>
      <c r="BG134" s="212">
        <f t="shared" si="162"/>
        <v>536</v>
      </c>
      <c r="BH134" s="199">
        <f t="shared" si="219"/>
        <v>5.5752028292074061E-2</v>
      </c>
      <c r="BJ134" s="283"/>
      <c r="BK134" s="296"/>
      <c r="BL134" s="4" t="s">
        <v>156</v>
      </c>
      <c r="BM134" s="28">
        <v>9183</v>
      </c>
      <c r="BN134" s="28">
        <v>354</v>
      </c>
      <c r="BO134" s="63">
        <v>3.8549493629532833E-2</v>
      </c>
      <c r="BP134" s="28">
        <v>1790</v>
      </c>
      <c r="BQ134" s="63">
        <v>0.19492540564085811</v>
      </c>
      <c r="BR134" s="28">
        <v>522</v>
      </c>
      <c r="BS134" s="63">
        <v>5.6844168572361971E-2</v>
      </c>
      <c r="BU134" s="132"/>
      <c r="BV134" s="4" t="s">
        <v>156</v>
      </c>
      <c r="BW134" s="27">
        <f t="shared" si="158"/>
        <v>0.71291866028708128</v>
      </c>
      <c r="BX134" s="27">
        <f t="shared" si="195"/>
        <v>0.70968093215724704</v>
      </c>
      <c r="BY134" s="59"/>
      <c r="BZ134" s="106"/>
      <c r="CA134" s="59"/>
      <c r="CB134" s="59"/>
      <c r="CC134" s="59"/>
      <c r="CD134" s="59"/>
      <c r="CE134" s="59"/>
      <c r="CF134" s="59"/>
      <c r="CG134" s="59"/>
      <c r="CH134" s="59"/>
      <c r="CI134" s="59"/>
      <c r="CQ134" s="59"/>
      <c r="CR134" s="59"/>
      <c r="CS134" s="59"/>
      <c r="CT134" s="59"/>
      <c r="CU134" s="59"/>
      <c r="CV134" s="59"/>
      <c r="CY134" s="59"/>
      <c r="CZ134" s="59"/>
      <c r="DA134" s="59"/>
      <c r="DB134" s="59"/>
      <c r="DC134" s="59"/>
      <c r="DD134" s="59"/>
      <c r="DE134" s="59"/>
      <c r="DF134" s="59"/>
      <c r="DG134" s="59"/>
      <c r="DH134" s="59"/>
      <c r="DI134" s="59"/>
      <c r="DJ134" s="59"/>
      <c r="DK134" s="59"/>
      <c r="DL134" s="59"/>
      <c r="DM134" s="59"/>
      <c r="DN134" s="59"/>
      <c r="DP134" s="106"/>
      <c r="DQ134" s="59"/>
      <c r="DR134" s="59"/>
      <c r="DS134" s="59"/>
      <c r="DT134" s="59"/>
      <c r="DU134" s="59"/>
      <c r="DV134" s="59"/>
      <c r="DW134" s="59"/>
      <c r="DX134" s="59"/>
      <c r="DY134" s="59"/>
      <c r="DZ134" s="59"/>
      <c r="EA134" s="59"/>
      <c r="EB134" s="59"/>
      <c r="EC134" s="59"/>
      <c r="ED134" s="59"/>
      <c r="EE134" s="59"/>
      <c r="EF134" s="59"/>
      <c r="EG134" s="59"/>
      <c r="EH134" s="59"/>
      <c r="EI134" s="59"/>
      <c r="EJ134" s="59"/>
      <c r="EK134" s="59"/>
      <c r="EL134" s="59"/>
      <c r="EM134" s="59"/>
      <c r="EN134" s="59"/>
      <c r="EO134" s="59"/>
      <c r="EP134" s="59"/>
      <c r="EQ134" s="59"/>
      <c r="ER134" s="59"/>
      <c r="ES134" s="59"/>
      <c r="ET134" s="59"/>
      <c r="EU134" s="59"/>
      <c r="EV134" s="59"/>
      <c r="EW134" s="59"/>
      <c r="EX134" s="59"/>
      <c r="EY134" s="59"/>
      <c r="EZ134" s="59"/>
      <c r="FA134" s="59"/>
      <c r="FB134" s="59"/>
      <c r="FC134" s="59"/>
      <c r="FD134" s="59"/>
      <c r="FE134" s="59"/>
      <c r="FF134" s="59"/>
      <c r="FG134" s="59"/>
      <c r="FH134" s="59"/>
      <c r="FI134" s="59"/>
      <c r="FJ134" s="59"/>
      <c r="FK134" s="59"/>
      <c r="FL134" s="59"/>
      <c r="FM134" s="59"/>
      <c r="FN134" s="59"/>
      <c r="FO134" s="59"/>
      <c r="FP134" s="59"/>
      <c r="FQ134" s="59"/>
      <c r="FR134" s="59"/>
      <c r="FS134" s="59"/>
      <c r="FT134" s="59"/>
      <c r="FU134" s="59"/>
      <c r="FV134" s="59"/>
      <c r="FW134" s="59"/>
      <c r="FX134" s="59"/>
      <c r="FY134" s="59"/>
      <c r="FZ134" s="59"/>
      <c r="GA134" s="59"/>
      <c r="GB134" s="59"/>
      <c r="GC134" s="59"/>
      <c r="GD134" s="59"/>
      <c r="GE134" s="59"/>
      <c r="GF134" s="59"/>
      <c r="GG134" s="59"/>
      <c r="GH134" s="59"/>
      <c r="GI134" s="59"/>
      <c r="GJ134" s="59"/>
      <c r="GK134" s="59"/>
      <c r="GL134" s="59"/>
      <c r="GM134" s="59"/>
      <c r="GN134" s="59"/>
      <c r="GO134" s="59"/>
      <c r="GP134" s="59"/>
      <c r="GQ134" s="59"/>
      <c r="GR134" s="59"/>
      <c r="GS134" s="59"/>
      <c r="GT134" s="59"/>
      <c r="GU134" s="59"/>
      <c r="GV134" s="59"/>
      <c r="GW134" s="59"/>
      <c r="GX134" s="59"/>
      <c r="GY134" s="59"/>
      <c r="GZ134" s="59"/>
      <c r="HA134" s="59"/>
      <c r="HB134" s="59"/>
      <c r="HC134" s="59"/>
    </row>
    <row r="135" spans="2:211" ht="14.25" customHeight="1">
      <c r="B135" s="283"/>
      <c r="C135" s="296"/>
      <c r="D135" s="103" t="s">
        <v>200</v>
      </c>
      <c r="E135" s="213">
        <v>2</v>
      </c>
      <c r="F135" s="214">
        <v>0</v>
      </c>
      <c r="G135" s="215">
        <f>IFERROR(F135/E135,"-")</f>
        <v>0</v>
      </c>
      <c r="H135" s="216">
        <v>0</v>
      </c>
      <c r="I135" s="215">
        <f>IFERROR(H135/E135,"-")</f>
        <v>0</v>
      </c>
      <c r="J135" s="216">
        <v>0</v>
      </c>
      <c r="K135" s="215">
        <f>IFERROR(J135/E135,"-")</f>
        <v>0</v>
      </c>
      <c r="L135" s="213">
        <v>24</v>
      </c>
      <c r="M135" s="214">
        <v>0</v>
      </c>
      <c r="N135" s="215">
        <f>IFERROR(M135/L135,"-")</f>
        <v>0</v>
      </c>
      <c r="O135" s="216">
        <v>0</v>
      </c>
      <c r="P135" s="215">
        <f>IFERROR(O135/L135,"-")</f>
        <v>0</v>
      </c>
      <c r="Q135" s="216">
        <v>0</v>
      </c>
      <c r="R135" s="215">
        <f>IFERROR(Q135/L135,"-")</f>
        <v>0</v>
      </c>
      <c r="S135" s="213">
        <v>285</v>
      </c>
      <c r="T135" s="214">
        <v>0</v>
      </c>
      <c r="U135" s="215">
        <f>IFERROR(T135/S135,"-")</f>
        <v>0</v>
      </c>
      <c r="V135" s="216">
        <v>15</v>
      </c>
      <c r="W135" s="215">
        <f>IFERROR(V135/S135,"-")</f>
        <v>5.2631578947368418E-2</v>
      </c>
      <c r="X135" s="216">
        <v>8</v>
      </c>
      <c r="Y135" s="215">
        <f>IFERROR(X135/S135,"-")</f>
        <v>2.8070175438596492E-2</v>
      </c>
      <c r="Z135" s="213">
        <v>595</v>
      </c>
      <c r="AA135" s="214">
        <v>5</v>
      </c>
      <c r="AB135" s="215">
        <f>IFERROR(AA135/Z135,"-")</f>
        <v>8.4033613445378148E-3</v>
      </c>
      <c r="AC135" s="216">
        <v>11</v>
      </c>
      <c r="AD135" s="215">
        <f>IFERROR(AC135/Z135,"-")</f>
        <v>1.8487394957983194E-2</v>
      </c>
      <c r="AE135" s="216">
        <v>12</v>
      </c>
      <c r="AF135" s="215">
        <f>IFERROR(AE135/Z135,"-")</f>
        <v>2.0168067226890758E-2</v>
      </c>
      <c r="AG135" s="213">
        <v>711</v>
      </c>
      <c r="AH135" s="214">
        <v>1</v>
      </c>
      <c r="AI135" s="215">
        <f>IFERROR(AH135/AG135,"-")</f>
        <v>1.4064697609001407E-3</v>
      </c>
      <c r="AJ135" s="216">
        <v>11</v>
      </c>
      <c r="AK135" s="215">
        <f>IFERROR(AJ135/AG135,"-")</f>
        <v>1.5471167369901548E-2</v>
      </c>
      <c r="AL135" s="216">
        <v>6</v>
      </c>
      <c r="AM135" s="215">
        <f>IFERROR(AL135/AG135,"-")</f>
        <v>8.4388185654008432E-3</v>
      </c>
      <c r="AN135" s="213">
        <v>629</v>
      </c>
      <c r="AO135" s="214">
        <v>1</v>
      </c>
      <c r="AP135" s="215">
        <f>IFERROR(AO135/AN135,"-")</f>
        <v>1.589825119236884E-3</v>
      </c>
      <c r="AQ135" s="216">
        <v>12</v>
      </c>
      <c r="AR135" s="215">
        <f>IFERROR(AQ135/AN135,"-")</f>
        <v>1.9077901430842606E-2</v>
      </c>
      <c r="AS135" s="216">
        <v>4</v>
      </c>
      <c r="AT135" s="215">
        <f>IFERROR(AS135/AN135,"-")</f>
        <v>6.3593004769475362E-3</v>
      </c>
      <c r="AU135" s="213">
        <v>442</v>
      </c>
      <c r="AV135" s="214">
        <v>1</v>
      </c>
      <c r="AW135" s="215">
        <f>IFERROR(AV135/AU135,"-")</f>
        <v>2.2624434389140274E-3</v>
      </c>
      <c r="AX135" s="216">
        <v>5</v>
      </c>
      <c r="AY135" s="215">
        <f>IFERROR(AX135/AU135,"-")</f>
        <v>1.1312217194570135E-2</v>
      </c>
      <c r="AZ135" s="216">
        <v>3</v>
      </c>
      <c r="BA135" s="215">
        <f>IFERROR(AZ135/AU135,"-")</f>
        <v>6.7873303167420816E-3</v>
      </c>
      <c r="BB135" s="213">
        <f t="shared" si="159"/>
        <v>2688</v>
      </c>
      <c r="BC135" s="217">
        <f t="shared" si="160"/>
        <v>8</v>
      </c>
      <c r="BD135" s="215">
        <f>IFERROR(BC135/BB135,"-")</f>
        <v>2.976190476190476E-3</v>
      </c>
      <c r="BE135" s="217">
        <f t="shared" si="161"/>
        <v>54</v>
      </c>
      <c r="BF135" s="215">
        <f>IFERROR(BE135/BB135,"-")</f>
        <v>2.0089285714285716E-2</v>
      </c>
      <c r="BG135" s="217">
        <f t="shared" si="162"/>
        <v>33</v>
      </c>
      <c r="BH135" s="215">
        <f>IFERROR(BG135/BB135,"-")</f>
        <v>1.2276785714285714E-2</v>
      </c>
      <c r="BJ135" s="283"/>
      <c r="BK135" s="296"/>
      <c r="BL135" s="4" t="s">
        <v>199</v>
      </c>
      <c r="BM135" s="28">
        <v>5545</v>
      </c>
      <c r="BN135" s="28">
        <v>2</v>
      </c>
      <c r="BO135" s="63">
        <v>3.6068530207394048E-4</v>
      </c>
      <c r="BP135" s="28">
        <v>59</v>
      </c>
      <c r="BQ135" s="63">
        <v>1.0640216411181245E-2</v>
      </c>
      <c r="BR135" s="28">
        <v>28</v>
      </c>
      <c r="BS135" s="63">
        <v>5.0495942290351668E-3</v>
      </c>
      <c r="BU135" s="132"/>
      <c r="BV135" s="4" t="s">
        <v>199</v>
      </c>
      <c r="BW135" s="27">
        <f t="shared" ref="BW135:BW198" si="220">(BB135-SUM(BC135,BE135,BG135))/BB135</f>
        <v>0.96465773809523814</v>
      </c>
      <c r="BX135" s="27">
        <f t="shared" si="195"/>
        <v>0.98394950405770965</v>
      </c>
      <c r="BY135" s="59"/>
      <c r="BZ135" s="106"/>
      <c r="CA135" s="59"/>
      <c r="CB135" s="59"/>
      <c r="CC135" s="59"/>
      <c r="CD135" s="59"/>
      <c r="CE135" s="59"/>
      <c r="CF135" s="59"/>
      <c r="CG135" s="59"/>
      <c r="CH135" s="59"/>
      <c r="CI135" s="59"/>
      <c r="CQ135" s="59"/>
      <c r="CR135" s="59"/>
      <c r="CS135" s="59"/>
      <c r="CT135" s="59"/>
      <c r="CU135" s="59"/>
      <c r="CV135" s="59"/>
      <c r="CY135" s="59"/>
      <c r="CZ135" s="59"/>
      <c r="DA135" s="59"/>
      <c r="DB135" s="59"/>
      <c r="DC135" s="59"/>
      <c r="DD135" s="59"/>
      <c r="DE135" s="59"/>
      <c r="DF135" s="59"/>
      <c r="DG135" s="59"/>
      <c r="DH135" s="59"/>
      <c r="DI135" s="59"/>
      <c r="DJ135" s="59"/>
      <c r="DK135" s="59"/>
      <c r="DL135" s="59"/>
      <c r="DM135" s="59"/>
      <c r="DN135" s="59"/>
      <c r="DP135" s="106"/>
      <c r="DQ135" s="59"/>
      <c r="DR135" s="59"/>
      <c r="DS135" s="59"/>
      <c r="DT135" s="59"/>
      <c r="DU135" s="59"/>
      <c r="DV135" s="59"/>
      <c r="DW135" s="59"/>
      <c r="DX135" s="59"/>
      <c r="DY135" s="59"/>
      <c r="DZ135" s="59"/>
      <c r="EA135" s="59"/>
      <c r="EB135" s="59"/>
      <c r="EC135" s="59"/>
      <c r="ED135" s="59"/>
      <c r="EE135" s="59"/>
      <c r="EF135" s="59"/>
      <c r="EG135" s="59"/>
      <c r="EH135" s="59"/>
      <c r="EI135" s="59"/>
      <c r="EJ135" s="59"/>
      <c r="EK135" s="59"/>
      <c r="EL135" s="59"/>
      <c r="EM135" s="59"/>
      <c r="EN135" s="59"/>
      <c r="EO135" s="59"/>
      <c r="EP135" s="59"/>
      <c r="EQ135" s="59"/>
      <c r="ER135" s="59"/>
      <c r="ES135" s="59"/>
      <c r="ET135" s="59"/>
      <c r="EU135" s="59"/>
      <c r="EV135" s="59"/>
      <c r="EW135" s="59"/>
      <c r="EX135" s="59"/>
      <c r="EY135" s="59"/>
      <c r="EZ135" s="59"/>
      <c r="FA135" s="59"/>
      <c r="FB135" s="59"/>
      <c r="FC135" s="59"/>
      <c r="FD135" s="59"/>
      <c r="FE135" s="59"/>
      <c r="FF135" s="59"/>
      <c r="FG135" s="59"/>
      <c r="FH135" s="59"/>
      <c r="FI135" s="59"/>
      <c r="FJ135" s="59"/>
      <c r="FK135" s="59"/>
      <c r="FL135" s="59"/>
      <c r="FM135" s="59"/>
      <c r="FN135" s="59"/>
      <c r="FO135" s="59"/>
      <c r="FP135" s="59"/>
      <c r="FQ135" s="59"/>
      <c r="FR135" s="59"/>
      <c r="FS135" s="59"/>
      <c r="FT135" s="59"/>
      <c r="FU135" s="59"/>
      <c r="FV135" s="59"/>
      <c r="FW135" s="59"/>
      <c r="FX135" s="59"/>
      <c r="FY135" s="59"/>
      <c r="FZ135" s="59"/>
      <c r="GA135" s="59"/>
      <c r="GB135" s="59"/>
      <c r="GC135" s="59"/>
      <c r="GD135" s="59"/>
      <c r="GE135" s="59"/>
      <c r="GF135" s="59"/>
      <c r="GG135" s="59"/>
      <c r="GH135" s="59"/>
      <c r="GI135" s="59"/>
      <c r="GJ135" s="59"/>
      <c r="GK135" s="59"/>
      <c r="GL135" s="59"/>
      <c r="GM135" s="59"/>
      <c r="GN135" s="59"/>
      <c r="GO135" s="59"/>
      <c r="GP135" s="59"/>
      <c r="GQ135" s="59"/>
      <c r="GR135" s="59"/>
      <c r="GS135" s="59"/>
      <c r="GT135" s="59"/>
      <c r="GU135" s="59"/>
      <c r="GV135" s="59"/>
      <c r="GW135" s="59"/>
      <c r="GX135" s="59"/>
      <c r="GY135" s="59"/>
      <c r="GZ135" s="59"/>
      <c r="HA135" s="59"/>
      <c r="HB135" s="59"/>
      <c r="HC135" s="59"/>
    </row>
    <row r="136" spans="2:211" ht="14.25" customHeight="1">
      <c r="B136" s="284"/>
      <c r="C136" s="297"/>
      <c r="D136" s="85" t="s">
        <v>67</v>
      </c>
      <c r="E136" s="189">
        <v>241</v>
      </c>
      <c r="F136" s="221">
        <v>10</v>
      </c>
      <c r="G136" s="184">
        <f t="shared" si="196"/>
        <v>4.1493775933609957E-2</v>
      </c>
      <c r="H136" s="222">
        <v>29</v>
      </c>
      <c r="I136" s="184">
        <f t="shared" si="197"/>
        <v>0.12033195020746888</v>
      </c>
      <c r="J136" s="222">
        <v>9</v>
      </c>
      <c r="K136" s="184">
        <f t="shared" si="198"/>
        <v>3.7344398340248962E-2</v>
      </c>
      <c r="L136" s="189">
        <v>604</v>
      </c>
      <c r="M136" s="221">
        <v>13</v>
      </c>
      <c r="N136" s="184">
        <f t="shared" si="199"/>
        <v>2.1523178807947019E-2</v>
      </c>
      <c r="O136" s="222">
        <v>79</v>
      </c>
      <c r="P136" s="184">
        <f t="shared" si="200"/>
        <v>0.13079470198675497</v>
      </c>
      <c r="Q136" s="222">
        <v>18</v>
      </c>
      <c r="R136" s="184">
        <f t="shared" si="201"/>
        <v>2.9801324503311258E-2</v>
      </c>
      <c r="S136" s="189">
        <v>52812</v>
      </c>
      <c r="T136" s="221">
        <v>2517</v>
      </c>
      <c r="U136" s="184">
        <f t="shared" si="202"/>
        <v>4.7659622812997043E-2</v>
      </c>
      <c r="V136" s="222">
        <v>11181</v>
      </c>
      <c r="W136" s="184">
        <f t="shared" si="203"/>
        <v>0.21171324698932062</v>
      </c>
      <c r="X136" s="222">
        <v>2805</v>
      </c>
      <c r="Y136" s="184">
        <f t="shared" si="204"/>
        <v>5.3112928879800042E-2</v>
      </c>
      <c r="Z136" s="189">
        <v>41040</v>
      </c>
      <c r="AA136" s="221">
        <v>1511</v>
      </c>
      <c r="AB136" s="184">
        <f t="shared" si="205"/>
        <v>3.6817738791422999E-2</v>
      </c>
      <c r="AC136" s="222">
        <v>8015</v>
      </c>
      <c r="AD136" s="184">
        <f t="shared" si="206"/>
        <v>0.19529727095516569</v>
      </c>
      <c r="AE136" s="222">
        <v>2256</v>
      </c>
      <c r="AF136" s="184">
        <f t="shared" si="207"/>
        <v>5.4970760233918128E-2</v>
      </c>
      <c r="AG136" s="189">
        <v>23895</v>
      </c>
      <c r="AH136" s="221">
        <v>603</v>
      </c>
      <c r="AI136" s="184">
        <f t="shared" si="208"/>
        <v>2.5235404896421846E-2</v>
      </c>
      <c r="AJ136" s="222">
        <v>3471</v>
      </c>
      <c r="AK136" s="184">
        <f t="shared" si="209"/>
        <v>0.14526051475204019</v>
      </c>
      <c r="AL136" s="222">
        <v>1162</v>
      </c>
      <c r="AM136" s="184">
        <f t="shared" si="210"/>
        <v>4.8629420380832809E-2</v>
      </c>
      <c r="AN136" s="189">
        <v>10720</v>
      </c>
      <c r="AO136" s="221">
        <v>152</v>
      </c>
      <c r="AP136" s="184">
        <f t="shared" si="211"/>
        <v>1.4179104477611941E-2</v>
      </c>
      <c r="AQ136" s="222">
        <v>1057</v>
      </c>
      <c r="AR136" s="184">
        <f t="shared" si="212"/>
        <v>9.8600746268656711E-2</v>
      </c>
      <c r="AS136" s="222">
        <v>377</v>
      </c>
      <c r="AT136" s="184">
        <f t="shared" si="213"/>
        <v>3.5167910447761193E-2</v>
      </c>
      <c r="AU136" s="189">
        <v>3492</v>
      </c>
      <c r="AV136" s="221">
        <v>20</v>
      </c>
      <c r="AW136" s="184">
        <f t="shared" si="214"/>
        <v>5.7273768613974796E-3</v>
      </c>
      <c r="AX136" s="222">
        <v>195</v>
      </c>
      <c r="AY136" s="184">
        <f t="shared" si="215"/>
        <v>5.5841924398625432E-2</v>
      </c>
      <c r="AZ136" s="222">
        <v>66</v>
      </c>
      <c r="BA136" s="184">
        <f t="shared" si="216"/>
        <v>1.8900343642611683E-2</v>
      </c>
      <c r="BB136" s="189">
        <f t="shared" ref="BB136:BB199" si="221">SUM(E136,L136,S136,Z136,AG136,AN136,AU136)</f>
        <v>132804</v>
      </c>
      <c r="BC136" s="183">
        <f t="shared" ref="BC136:BC199" si="222">SUM(F136,M136,T136,AA136,AH136,AO136,AV136)</f>
        <v>4826</v>
      </c>
      <c r="BD136" s="184">
        <f t="shared" si="217"/>
        <v>3.6339266889551518E-2</v>
      </c>
      <c r="BE136" s="183">
        <f t="shared" ref="BE136:BE199" si="223">SUM(H136,O136,V136,AC136,AJ136,AQ136,AX136)</f>
        <v>24027</v>
      </c>
      <c r="BF136" s="184">
        <f t="shared" si="218"/>
        <v>0.18092075539893376</v>
      </c>
      <c r="BG136" s="183">
        <f t="shared" ref="BG136:BG199" si="224">SUM(J136,Q136,X136,AE136,AL136,AS136,AZ136)</f>
        <v>6693</v>
      </c>
      <c r="BH136" s="184">
        <f t="shared" si="219"/>
        <v>5.0397578386193187E-2</v>
      </c>
      <c r="BJ136" s="284"/>
      <c r="BK136" s="297"/>
      <c r="BL136" s="85" t="s">
        <v>67</v>
      </c>
      <c r="BM136" s="28">
        <v>133151</v>
      </c>
      <c r="BN136" s="28">
        <v>4960</v>
      </c>
      <c r="BO136" s="63">
        <v>3.7250940661354405E-2</v>
      </c>
      <c r="BP136" s="28">
        <v>23443</v>
      </c>
      <c r="BQ136" s="63">
        <v>0.17606326651696194</v>
      </c>
      <c r="BR136" s="28">
        <v>6744</v>
      </c>
      <c r="BS136" s="63">
        <v>5.0649262866970579E-2</v>
      </c>
      <c r="BU136" s="133"/>
      <c r="BV136" s="85" t="s">
        <v>67</v>
      </c>
      <c r="BW136" s="27">
        <f t="shared" si="220"/>
        <v>0.73234239932532152</v>
      </c>
      <c r="BX136" s="27">
        <f t="shared" si="195"/>
        <v>0.73603652995471303</v>
      </c>
      <c r="BY136" s="59"/>
      <c r="BZ136" s="106"/>
      <c r="CA136" s="59"/>
      <c r="CB136" s="59"/>
      <c r="CC136" s="59"/>
      <c r="CD136" s="59"/>
      <c r="CE136" s="59"/>
      <c r="CF136" s="59"/>
      <c r="CG136" s="59"/>
      <c r="CH136" s="59"/>
      <c r="CI136" s="59"/>
      <c r="CQ136" s="59"/>
      <c r="CR136" s="59"/>
      <c r="CS136" s="59"/>
      <c r="CT136" s="59"/>
      <c r="CU136" s="59"/>
      <c r="CV136" s="59"/>
      <c r="CY136" s="59"/>
      <c r="CZ136" s="59"/>
      <c r="DA136" s="59"/>
      <c r="DB136" s="59"/>
      <c r="DC136" s="59"/>
      <c r="DD136" s="59"/>
      <c r="DE136" s="59"/>
      <c r="DF136" s="59"/>
      <c r="DG136" s="59"/>
      <c r="DH136" s="59"/>
      <c r="DI136" s="59"/>
      <c r="DJ136" s="59"/>
      <c r="DK136" s="59"/>
      <c r="DL136" s="59"/>
      <c r="DM136" s="59"/>
      <c r="DN136" s="59"/>
      <c r="DP136" s="106"/>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59"/>
      <c r="ET136" s="59"/>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59"/>
      <c r="GD136" s="59"/>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row>
    <row r="137" spans="2:211" ht="14.25" customHeight="1">
      <c r="B137" s="282">
        <v>27</v>
      </c>
      <c r="C137" s="295" t="s">
        <v>31</v>
      </c>
      <c r="D137" s="102" t="s">
        <v>138</v>
      </c>
      <c r="E137" s="201">
        <v>36</v>
      </c>
      <c r="F137" s="202">
        <v>3</v>
      </c>
      <c r="G137" s="174">
        <f t="shared" si="196"/>
        <v>8.3333333333333329E-2</v>
      </c>
      <c r="H137" s="203">
        <v>2</v>
      </c>
      <c r="I137" s="174">
        <f t="shared" si="197"/>
        <v>5.5555555555555552E-2</v>
      </c>
      <c r="J137" s="203">
        <v>0</v>
      </c>
      <c r="K137" s="174">
        <f t="shared" si="198"/>
        <v>0</v>
      </c>
      <c r="L137" s="201">
        <v>91</v>
      </c>
      <c r="M137" s="202">
        <v>3</v>
      </c>
      <c r="N137" s="174">
        <f t="shared" si="199"/>
        <v>3.2967032967032968E-2</v>
      </c>
      <c r="O137" s="203">
        <v>10</v>
      </c>
      <c r="P137" s="174">
        <f t="shared" si="200"/>
        <v>0.10989010989010989</v>
      </c>
      <c r="Q137" s="203">
        <v>4</v>
      </c>
      <c r="R137" s="174">
        <f t="shared" si="201"/>
        <v>4.3956043956043959E-2</v>
      </c>
      <c r="S137" s="201">
        <v>5967</v>
      </c>
      <c r="T137" s="202">
        <v>256</v>
      </c>
      <c r="U137" s="174">
        <f t="shared" si="202"/>
        <v>4.2902631137925258E-2</v>
      </c>
      <c r="V137" s="203">
        <v>1034</v>
      </c>
      <c r="W137" s="174">
        <f t="shared" si="203"/>
        <v>0.17328640858052624</v>
      </c>
      <c r="X137" s="203">
        <v>323</v>
      </c>
      <c r="Y137" s="174">
        <f t="shared" si="204"/>
        <v>5.4131054131054131E-2</v>
      </c>
      <c r="Z137" s="201">
        <v>4751</v>
      </c>
      <c r="AA137" s="202">
        <v>162</v>
      </c>
      <c r="AB137" s="174">
        <f t="shared" si="205"/>
        <v>3.4098084613765525E-2</v>
      </c>
      <c r="AC137" s="203">
        <v>821</v>
      </c>
      <c r="AD137" s="174">
        <f t="shared" si="206"/>
        <v>0.17280572511050304</v>
      </c>
      <c r="AE137" s="203">
        <v>271</v>
      </c>
      <c r="AF137" s="174">
        <f t="shared" si="207"/>
        <v>5.7040623026731213E-2</v>
      </c>
      <c r="AG137" s="201">
        <v>2859</v>
      </c>
      <c r="AH137" s="202">
        <v>80</v>
      </c>
      <c r="AI137" s="174">
        <f t="shared" si="208"/>
        <v>2.7981811822315496E-2</v>
      </c>
      <c r="AJ137" s="203">
        <v>365</v>
      </c>
      <c r="AK137" s="174">
        <f t="shared" si="209"/>
        <v>0.12766701643931444</v>
      </c>
      <c r="AL137" s="203">
        <v>146</v>
      </c>
      <c r="AM137" s="174">
        <f t="shared" si="210"/>
        <v>5.1066806575725779E-2</v>
      </c>
      <c r="AN137" s="201">
        <v>1520</v>
      </c>
      <c r="AO137" s="202">
        <v>21</v>
      </c>
      <c r="AP137" s="174">
        <f t="shared" si="211"/>
        <v>1.381578947368421E-2</v>
      </c>
      <c r="AQ137" s="203">
        <v>146</v>
      </c>
      <c r="AR137" s="174">
        <f t="shared" si="212"/>
        <v>9.6052631578947362E-2</v>
      </c>
      <c r="AS137" s="203">
        <v>57</v>
      </c>
      <c r="AT137" s="174">
        <f t="shared" si="213"/>
        <v>3.7499999999999999E-2</v>
      </c>
      <c r="AU137" s="201">
        <v>486</v>
      </c>
      <c r="AV137" s="202">
        <v>2</v>
      </c>
      <c r="AW137" s="174">
        <f t="shared" si="214"/>
        <v>4.11522633744856E-3</v>
      </c>
      <c r="AX137" s="203">
        <v>37</v>
      </c>
      <c r="AY137" s="174">
        <f t="shared" si="215"/>
        <v>7.6131687242798354E-2</v>
      </c>
      <c r="AZ137" s="203">
        <v>10</v>
      </c>
      <c r="BA137" s="174">
        <f t="shared" si="216"/>
        <v>2.0576131687242798E-2</v>
      </c>
      <c r="BB137" s="201">
        <f t="shared" si="221"/>
        <v>15710</v>
      </c>
      <c r="BC137" s="176">
        <f t="shared" si="222"/>
        <v>527</v>
      </c>
      <c r="BD137" s="174">
        <f t="shared" si="217"/>
        <v>3.3545512412476129E-2</v>
      </c>
      <c r="BE137" s="176">
        <f t="shared" si="223"/>
        <v>2415</v>
      </c>
      <c r="BF137" s="174">
        <f t="shared" si="218"/>
        <v>0.15372374283895607</v>
      </c>
      <c r="BG137" s="176">
        <f t="shared" si="224"/>
        <v>811</v>
      </c>
      <c r="BH137" s="174">
        <f t="shared" si="219"/>
        <v>5.1623169955442395E-2</v>
      </c>
      <c r="BJ137" s="282">
        <v>27</v>
      </c>
      <c r="BK137" s="295" t="s">
        <v>31</v>
      </c>
      <c r="BL137" s="4" t="s">
        <v>138</v>
      </c>
      <c r="BM137" s="28">
        <v>15521</v>
      </c>
      <c r="BN137" s="28">
        <v>536</v>
      </c>
      <c r="BO137" s="63">
        <v>3.4533857354551896E-2</v>
      </c>
      <c r="BP137" s="28">
        <v>2473</v>
      </c>
      <c r="BQ137" s="63">
        <v>0.15933251723471425</v>
      </c>
      <c r="BR137" s="28">
        <v>719</v>
      </c>
      <c r="BS137" s="63">
        <v>4.6324334772244055E-2</v>
      </c>
      <c r="BU137" s="131" t="s">
        <v>31</v>
      </c>
      <c r="BV137" s="4" t="s">
        <v>138</v>
      </c>
      <c r="BW137" s="27">
        <f t="shared" si="220"/>
        <v>0.76110757479312541</v>
      </c>
      <c r="BX137" s="27">
        <f t="shared" si="195"/>
        <v>0.75980929063848979</v>
      </c>
      <c r="BY137" s="59"/>
      <c r="BZ137" s="106"/>
      <c r="CA137" s="59"/>
      <c r="CB137" s="59"/>
      <c r="CC137" s="59"/>
      <c r="CD137" s="59"/>
      <c r="CE137" s="59"/>
      <c r="CF137" s="59"/>
      <c r="CG137" s="59"/>
      <c r="CH137" s="59"/>
      <c r="CI137" s="59"/>
      <c r="CQ137" s="59"/>
      <c r="CR137" s="59"/>
      <c r="CS137" s="59"/>
      <c r="CT137" s="59"/>
      <c r="CU137" s="59"/>
      <c r="CV137" s="59"/>
      <c r="CY137" s="59"/>
      <c r="CZ137" s="59"/>
      <c r="DA137" s="59"/>
      <c r="DB137" s="59"/>
      <c r="DC137" s="59"/>
      <c r="DD137" s="59"/>
      <c r="DE137" s="59"/>
      <c r="DF137" s="59"/>
      <c r="DG137" s="59"/>
      <c r="DH137" s="59"/>
      <c r="DI137" s="59"/>
      <c r="DJ137" s="59"/>
      <c r="DK137" s="59"/>
      <c r="DL137" s="59"/>
      <c r="DM137" s="59"/>
      <c r="DN137" s="59"/>
      <c r="DP137" s="106"/>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59"/>
      <c r="ET137" s="59"/>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59"/>
      <c r="GD137" s="59"/>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row>
    <row r="138" spans="2:211" ht="14.25" customHeight="1">
      <c r="B138" s="283"/>
      <c r="C138" s="296"/>
      <c r="D138" s="132" t="s">
        <v>274</v>
      </c>
      <c r="E138" s="204">
        <v>6</v>
      </c>
      <c r="F138" s="205">
        <v>0</v>
      </c>
      <c r="G138" s="207">
        <f t="shared" si="196"/>
        <v>0</v>
      </c>
      <c r="H138" s="206">
        <v>1</v>
      </c>
      <c r="I138" s="207">
        <f>IFERROR(H138/E138,"-")</f>
        <v>0.16666666666666666</v>
      </c>
      <c r="J138" s="206">
        <v>0</v>
      </c>
      <c r="K138" s="207">
        <f>IFERROR(J138/E138,"-")</f>
        <v>0</v>
      </c>
      <c r="L138" s="204">
        <v>8</v>
      </c>
      <c r="M138" s="205">
        <v>0</v>
      </c>
      <c r="N138" s="207">
        <f>IFERROR(M138/L138,"-")</f>
        <v>0</v>
      </c>
      <c r="O138" s="206">
        <v>2</v>
      </c>
      <c r="P138" s="207">
        <f>IFERROR(O138/L138,"-")</f>
        <v>0.25</v>
      </c>
      <c r="Q138" s="206">
        <v>0</v>
      </c>
      <c r="R138" s="207">
        <f>IFERROR(Q138/L138,"-")</f>
        <v>0</v>
      </c>
      <c r="S138" s="204">
        <v>1547</v>
      </c>
      <c r="T138" s="205">
        <v>91</v>
      </c>
      <c r="U138" s="207">
        <f>IFERROR(T138/S138,"-")</f>
        <v>5.8823529411764705E-2</v>
      </c>
      <c r="V138" s="206">
        <v>324</v>
      </c>
      <c r="W138" s="207">
        <f>IFERROR(V138/S138,"-")</f>
        <v>0.20943762120232709</v>
      </c>
      <c r="X138" s="206">
        <v>78</v>
      </c>
      <c r="Y138" s="207">
        <f>IFERROR(X138/S138,"-")</f>
        <v>5.0420168067226892E-2</v>
      </c>
      <c r="Z138" s="204">
        <v>981</v>
      </c>
      <c r="AA138" s="205">
        <v>54</v>
      </c>
      <c r="AB138" s="207">
        <f>IFERROR(AA138/Z138,"-")</f>
        <v>5.5045871559633031E-2</v>
      </c>
      <c r="AC138" s="206">
        <v>196</v>
      </c>
      <c r="AD138" s="207">
        <f>IFERROR(AC138/Z138,"-")</f>
        <v>0.199796126401631</v>
      </c>
      <c r="AE138" s="206">
        <v>73</v>
      </c>
      <c r="AF138" s="207">
        <f>IFERROR(AE138/Z138,"-")</f>
        <v>7.4413863404689098E-2</v>
      </c>
      <c r="AG138" s="204">
        <v>597</v>
      </c>
      <c r="AH138" s="205">
        <v>22</v>
      </c>
      <c r="AI138" s="207">
        <f>IFERROR(AH138/AG138,"-")</f>
        <v>3.6850921273031828E-2</v>
      </c>
      <c r="AJ138" s="206">
        <v>105</v>
      </c>
      <c r="AK138" s="207">
        <f>IFERROR(AJ138/AG138,"-")</f>
        <v>0.17587939698492464</v>
      </c>
      <c r="AL138" s="206">
        <v>30</v>
      </c>
      <c r="AM138" s="207">
        <f>IFERROR(AL138/AG138,"-")</f>
        <v>5.0251256281407038E-2</v>
      </c>
      <c r="AN138" s="204">
        <v>259</v>
      </c>
      <c r="AO138" s="205">
        <v>5</v>
      </c>
      <c r="AP138" s="207">
        <f>IFERROR(AO138/AN138,"-")</f>
        <v>1.9305019305019305E-2</v>
      </c>
      <c r="AQ138" s="206">
        <v>26</v>
      </c>
      <c r="AR138" s="207">
        <f>IFERROR(AQ138/AN138,"-")</f>
        <v>0.10038610038610038</v>
      </c>
      <c r="AS138" s="206">
        <v>10</v>
      </c>
      <c r="AT138" s="207">
        <f>IFERROR(AS138/AN138,"-")</f>
        <v>3.8610038610038609E-2</v>
      </c>
      <c r="AU138" s="204">
        <v>71</v>
      </c>
      <c r="AV138" s="205">
        <v>1</v>
      </c>
      <c r="AW138" s="207">
        <f>IFERROR(AV138/AU138,"-")</f>
        <v>1.4084507042253521E-2</v>
      </c>
      <c r="AX138" s="206">
        <v>4</v>
      </c>
      <c r="AY138" s="207">
        <f>IFERROR(AX138/AU138,"-")</f>
        <v>5.6338028169014086E-2</v>
      </c>
      <c r="AZ138" s="206">
        <v>2</v>
      </c>
      <c r="BA138" s="207">
        <f>IFERROR(AZ138/AU138,"-")</f>
        <v>2.8169014084507043E-2</v>
      </c>
      <c r="BB138" s="204">
        <f t="shared" si="221"/>
        <v>3469</v>
      </c>
      <c r="BC138" s="208">
        <f t="shared" si="222"/>
        <v>173</v>
      </c>
      <c r="BD138" s="207">
        <f>IFERROR(BC138/BB138,"-")</f>
        <v>4.9870279619486882E-2</v>
      </c>
      <c r="BE138" s="208">
        <f t="shared" si="223"/>
        <v>658</v>
      </c>
      <c r="BF138" s="207">
        <f>IFERROR(BE138/BB138,"-")</f>
        <v>0.18968002306140097</v>
      </c>
      <c r="BG138" s="208">
        <f t="shared" si="224"/>
        <v>193</v>
      </c>
      <c r="BH138" s="207">
        <f>IFERROR(BG138/BB138,"-")</f>
        <v>5.5635629864514272E-2</v>
      </c>
      <c r="BJ138" s="283"/>
      <c r="BK138" s="296"/>
      <c r="BL138" s="4" t="s">
        <v>273</v>
      </c>
      <c r="BM138" s="28">
        <v>3357</v>
      </c>
      <c r="BN138" s="28">
        <v>186</v>
      </c>
      <c r="BO138" s="63">
        <v>5.5406613047363718E-2</v>
      </c>
      <c r="BP138" s="28">
        <v>602</v>
      </c>
      <c r="BQ138" s="63">
        <v>0.17932677986297288</v>
      </c>
      <c r="BR138" s="28">
        <v>210</v>
      </c>
      <c r="BS138" s="63">
        <v>6.2555853440571935E-2</v>
      </c>
      <c r="BU138" s="132"/>
      <c r="BV138" s="4" t="s">
        <v>270</v>
      </c>
      <c r="BW138" s="27">
        <f t="shared" si="220"/>
        <v>0.70481406745459785</v>
      </c>
      <c r="BX138" s="27">
        <f t="shared" ref="BX138:BX201" si="225">(BM138-SUM(BN138,BP138,BR138))/BM138</f>
        <v>0.70271075364909141</v>
      </c>
      <c r="BY138" s="59"/>
      <c r="BZ138" s="106"/>
      <c r="CA138" s="59"/>
      <c r="CB138" s="59"/>
      <c r="CC138" s="59"/>
      <c r="CD138" s="59"/>
      <c r="CE138" s="59"/>
      <c r="CF138" s="59"/>
      <c r="CG138" s="59"/>
      <c r="CH138" s="59"/>
      <c r="CI138" s="59"/>
      <c r="CQ138" s="59"/>
      <c r="CR138" s="59"/>
      <c r="CS138" s="59"/>
      <c r="CT138" s="59"/>
      <c r="CU138" s="59"/>
      <c r="CV138" s="59"/>
      <c r="CY138" s="59"/>
      <c r="CZ138" s="59"/>
      <c r="DA138" s="59"/>
      <c r="DB138" s="59"/>
      <c r="DC138" s="59"/>
      <c r="DD138" s="59"/>
      <c r="DE138" s="59"/>
      <c r="DF138" s="59"/>
      <c r="DG138" s="59"/>
      <c r="DH138" s="59"/>
      <c r="DI138" s="59"/>
      <c r="DJ138" s="59"/>
      <c r="DK138" s="59"/>
      <c r="DL138" s="59"/>
      <c r="DM138" s="59"/>
      <c r="DN138" s="59"/>
      <c r="DP138" s="106"/>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59"/>
      <c r="ET138" s="59"/>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59"/>
      <c r="GD138" s="59"/>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row>
    <row r="139" spans="2:211" ht="14.25" customHeight="1">
      <c r="B139" s="283"/>
      <c r="C139" s="296"/>
      <c r="D139" s="124" t="s">
        <v>156</v>
      </c>
      <c r="E139" s="209">
        <v>1</v>
      </c>
      <c r="F139" s="210">
        <v>0</v>
      </c>
      <c r="G139" s="199">
        <f t="shared" si="196"/>
        <v>0</v>
      </c>
      <c r="H139" s="211">
        <v>0</v>
      </c>
      <c r="I139" s="199">
        <f t="shared" si="197"/>
        <v>0</v>
      </c>
      <c r="J139" s="211">
        <v>0</v>
      </c>
      <c r="K139" s="199">
        <f t="shared" si="198"/>
        <v>0</v>
      </c>
      <c r="L139" s="209">
        <v>0</v>
      </c>
      <c r="M139" s="210">
        <v>0</v>
      </c>
      <c r="N139" s="199" t="str">
        <f t="shared" si="199"/>
        <v>-</v>
      </c>
      <c r="O139" s="211">
        <v>0</v>
      </c>
      <c r="P139" s="199" t="str">
        <f t="shared" si="200"/>
        <v>-</v>
      </c>
      <c r="Q139" s="211">
        <v>0</v>
      </c>
      <c r="R139" s="199" t="str">
        <f t="shared" si="201"/>
        <v>-</v>
      </c>
      <c r="S139" s="209">
        <v>775</v>
      </c>
      <c r="T139" s="210">
        <v>33</v>
      </c>
      <c r="U139" s="199">
        <f t="shared" si="202"/>
        <v>4.2580645161290322E-2</v>
      </c>
      <c r="V139" s="211">
        <v>135</v>
      </c>
      <c r="W139" s="199">
        <f t="shared" si="203"/>
        <v>0.17419354838709677</v>
      </c>
      <c r="X139" s="211">
        <v>38</v>
      </c>
      <c r="Y139" s="199">
        <f t="shared" si="204"/>
        <v>4.9032258064516131E-2</v>
      </c>
      <c r="Z139" s="209">
        <v>442</v>
      </c>
      <c r="AA139" s="210">
        <v>17</v>
      </c>
      <c r="AB139" s="199">
        <f t="shared" si="205"/>
        <v>3.8461538461538464E-2</v>
      </c>
      <c r="AC139" s="211">
        <v>57</v>
      </c>
      <c r="AD139" s="199">
        <f t="shared" si="206"/>
        <v>0.12895927601809956</v>
      </c>
      <c r="AE139" s="211">
        <v>30</v>
      </c>
      <c r="AF139" s="199">
        <f t="shared" si="207"/>
        <v>6.7873303167420809E-2</v>
      </c>
      <c r="AG139" s="209">
        <v>216</v>
      </c>
      <c r="AH139" s="210">
        <v>8</v>
      </c>
      <c r="AI139" s="199">
        <f t="shared" si="208"/>
        <v>3.7037037037037035E-2</v>
      </c>
      <c r="AJ139" s="211">
        <v>26</v>
      </c>
      <c r="AK139" s="199">
        <f t="shared" si="209"/>
        <v>0.12037037037037036</v>
      </c>
      <c r="AL139" s="211">
        <v>11</v>
      </c>
      <c r="AM139" s="199">
        <f t="shared" si="210"/>
        <v>5.0925925925925923E-2</v>
      </c>
      <c r="AN139" s="209">
        <v>101</v>
      </c>
      <c r="AO139" s="210">
        <v>1</v>
      </c>
      <c r="AP139" s="199">
        <f t="shared" si="211"/>
        <v>9.9009900990099011E-3</v>
      </c>
      <c r="AQ139" s="211">
        <v>10</v>
      </c>
      <c r="AR139" s="199">
        <f t="shared" si="212"/>
        <v>9.9009900990099015E-2</v>
      </c>
      <c r="AS139" s="211">
        <v>8</v>
      </c>
      <c r="AT139" s="199">
        <f t="shared" si="213"/>
        <v>7.9207920792079209E-2</v>
      </c>
      <c r="AU139" s="209">
        <v>33</v>
      </c>
      <c r="AV139" s="210">
        <v>0</v>
      </c>
      <c r="AW139" s="199">
        <f t="shared" si="214"/>
        <v>0</v>
      </c>
      <c r="AX139" s="211">
        <v>3</v>
      </c>
      <c r="AY139" s="199">
        <f t="shared" si="215"/>
        <v>9.0909090909090912E-2</v>
      </c>
      <c r="AZ139" s="211">
        <v>0</v>
      </c>
      <c r="BA139" s="199">
        <f t="shared" si="216"/>
        <v>0</v>
      </c>
      <c r="BB139" s="209">
        <f t="shared" si="221"/>
        <v>1568</v>
      </c>
      <c r="BC139" s="212">
        <f t="shared" si="222"/>
        <v>59</v>
      </c>
      <c r="BD139" s="199">
        <f t="shared" si="217"/>
        <v>3.7627551020408163E-2</v>
      </c>
      <c r="BE139" s="212">
        <f t="shared" si="223"/>
        <v>231</v>
      </c>
      <c r="BF139" s="199">
        <f t="shared" si="218"/>
        <v>0.14732142857142858</v>
      </c>
      <c r="BG139" s="212">
        <f t="shared" si="224"/>
        <v>87</v>
      </c>
      <c r="BH139" s="199">
        <f t="shared" si="219"/>
        <v>5.548469387755102E-2</v>
      </c>
      <c r="BJ139" s="283"/>
      <c r="BK139" s="296"/>
      <c r="BL139" s="4" t="s">
        <v>156</v>
      </c>
      <c r="BM139" s="28">
        <v>1461</v>
      </c>
      <c r="BN139" s="28">
        <v>56</v>
      </c>
      <c r="BO139" s="63">
        <v>3.8329911019849415E-2</v>
      </c>
      <c r="BP139" s="28">
        <v>230</v>
      </c>
      <c r="BQ139" s="63">
        <v>0.15742642026009582</v>
      </c>
      <c r="BR139" s="28">
        <v>84</v>
      </c>
      <c r="BS139" s="63">
        <v>5.7494866529774126E-2</v>
      </c>
      <c r="BU139" s="132"/>
      <c r="BV139" s="4" t="s">
        <v>156</v>
      </c>
      <c r="BW139" s="27">
        <f t="shared" si="220"/>
        <v>0.75956632653061229</v>
      </c>
      <c r="BX139" s="27">
        <f t="shared" si="225"/>
        <v>0.74674880219028061</v>
      </c>
      <c r="BY139" s="59"/>
      <c r="BZ139" s="106"/>
      <c r="CA139" s="59"/>
      <c r="CB139" s="59"/>
      <c r="CC139" s="59"/>
      <c r="CD139" s="59"/>
      <c r="CE139" s="59"/>
      <c r="CF139" s="59"/>
      <c r="CG139" s="59"/>
      <c r="CH139" s="59"/>
      <c r="CI139" s="59"/>
      <c r="CQ139" s="59"/>
      <c r="CR139" s="59"/>
      <c r="CS139" s="59"/>
      <c r="CT139" s="59"/>
      <c r="CU139" s="59"/>
      <c r="CV139" s="59"/>
      <c r="CY139" s="59"/>
      <c r="CZ139" s="59"/>
      <c r="DA139" s="59"/>
      <c r="DB139" s="59"/>
      <c r="DC139" s="59"/>
      <c r="DD139" s="59"/>
      <c r="DE139" s="59"/>
      <c r="DF139" s="59"/>
      <c r="DG139" s="59"/>
      <c r="DH139" s="59"/>
      <c r="DI139" s="59"/>
      <c r="DJ139" s="59"/>
      <c r="DK139" s="59"/>
      <c r="DL139" s="59"/>
      <c r="DM139" s="59"/>
      <c r="DN139" s="59"/>
      <c r="DP139" s="106"/>
      <c r="DQ139" s="59"/>
      <c r="DR139" s="59"/>
      <c r="DS139" s="59"/>
      <c r="DT139" s="59"/>
      <c r="DU139" s="59"/>
      <c r="DV139" s="59"/>
      <c r="DW139" s="59"/>
      <c r="DX139" s="59"/>
      <c r="DY139" s="59"/>
      <c r="DZ139" s="59"/>
      <c r="EA139" s="59"/>
      <c r="EB139" s="59"/>
      <c r="EC139" s="59"/>
      <c r="ED139" s="59"/>
      <c r="EE139" s="59"/>
      <c r="EF139" s="59"/>
      <c r="EG139" s="59"/>
      <c r="EH139" s="59"/>
      <c r="EI139" s="59"/>
      <c r="EJ139" s="59"/>
      <c r="EK139" s="59"/>
      <c r="EL139" s="59"/>
      <c r="EM139" s="59"/>
      <c r="EN139" s="59"/>
      <c r="EO139" s="59"/>
      <c r="EP139" s="59"/>
      <c r="EQ139" s="59"/>
      <c r="ER139" s="59"/>
      <c r="ES139" s="59"/>
      <c r="ET139" s="59"/>
      <c r="EU139" s="59"/>
      <c r="EV139" s="59"/>
      <c r="EW139" s="59"/>
      <c r="EX139" s="59"/>
      <c r="EY139" s="59"/>
      <c r="EZ139" s="59"/>
      <c r="FA139" s="59"/>
      <c r="FB139" s="59"/>
      <c r="FC139" s="59"/>
      <c r="FD139" s="59"/>
      <c r="FE139" s="59"/>
      <c r="FF139" s="59"/>
      <c r="FG139" s="59"/>
      <c r="FH139" s="59"/>
      <c r="FI139" s="59"/>
      <c r="FJ139" s="59"/>
      <c r="FK139" s="59"/>
      <c r="FL139" s="59"/>
      <c r="FM139" s="59"/>
      <c r="FN139" s="59"/>
      <c r="FO139" s="59"/>
      <c r="FP139" s="59"/>
      <c r="FQ139" s="59"/>
      <c r="FR139" s="59"/>
      <c r="FS139" s="59"/>
      <c r="FT139" s="59"/>
      <c r="FU139" s="59"/>
      <c r="FV139" s="59"/>
      <c r="FW139" s="59"/>
      <c r="FX139" s="59"/>
      <c r="FY139" s="59"/>
      <c r="FZ139" s="59"/>
      <c r="GA139" s="59"/>
      <c r="GB139" s="59"/>
      <c r="GC139" s="59"/>
      <c r="GD139" s="59"/>
      <c r="GE139" s="59"/>
      <c r="GF139" s="59"/>
      <c r="GG139" s="59"/>
      <c r="GH139" s="59"/>
      <c r="GI139" s="59"/>
      <c r="GJ139" s="59"/>
      <c r="GK139" s="59"/>
      <c r="GL139" s="59"/>
      <c r="GM139" s="59"/>
      <c r="GN139" s="59"/>
      <c r="GO139" s="59"/>
      <c r="GP139" s="59"/>
      <c r="GQ139" s="59"/>
      <c r="GR139" s="59"/>
      <c r="GS139" s="59"/>
      <c r="GT139" s="59"/>
      <c r="GU139" s="59"/>
      <c r="GV139" s="59"/>
      <c r="GW139" s="59"/>
      <c r="GX139" s="59"/>
      <c r="GY139" s="59"/>
      <c r="GZ139" s="59"/>
      <c r="HA139" s="59"/>
      <c r="HB139" s="59"/>
      <c r="HC139" s="59"/>
    </row>
    <row r="140" spans="2:211" ht="14.25" customHeight="1">
      <c r="B140" s="283"/>
      <c r="C140" s="296"/>
      <c r="D140" s="103" t="s">
        <v>200</v>
      </c>
      <c r="E140" s="213">
        <v>0</v>
      </c>
      <c r="F140" s="214">
        <v>0</v>
      </c>
      <c r="G140" s="215" t="str">
        <f>IFERROR(F140/E140,"-")</f>
        <v>-</v>
      </c>
      <c r="H140" s="216">
        <v>0</v>
      </c>
      <c r="I140" s="215" t="str">
        <f>IFERROR(H140/E140,"-")</f>
        <v>-</v>
      </c>
      <c r="J140" s="216">
        <v>0</v>
      </c>
      <c r="K140" s="215" t="str">
        <f>IFERROR(J140/E140,"-")</f>
        <v>-</v>
      </c>
      <c r="L140" s="213">
        <v>2</v>
      </c>
      <c r="M140" s="214">
        <v>0</v>
      </c>
      <c r="N140" s="215">
        <f>IFERROR(M140/L140,"-")</f>
        <v>0</v>
      </c>
      <c r="O140" s="216">
        <v>0</v>
      </c>
      <c r="P140" s="215">
        <f>IFERROR(O140/L140,"-")</f>
        <v>0</v>
      </c>
      <c r="Q140" s="216">
        <v>0</v>
      </c>
      <c r="R140" s="215">
        <f>IFERROR(Q140/L140,"-")</f>
        <v>0</v>
      </c>
      <c r="S140" s="213">
        <v>57</v>
      </c>
      <c r="T140" s="214">
        <v>0</v>
      </c>
      <c r="U140" s="215">
        <f>IFERROR(T140/S140,"-")</f>
        <v>0</v>
      </c>
      <c r="V140" s="216">
        <v>3</v>
      </c>
      <c r="W140" s="215">
        <f>IFERROR(V140/S140,"-")</f>
        <v>5.2631578947368418E-2</v>
      </c>
      <c r="X140" s="216">
        <v>1</v>
      </c>
      <c r="Y140" s="215">
        <f>IFERROR(X140/S140,"-")</f>
        <v>1.7543859649122806E-2</v>
      </c>
      <c r="Z140" s="213">
        <v>104</v>
      </c>
      <c r="AA140" s="214">
        <v>0</v>
      </c>
      <c r="AB140" s="215">
        <f>IFERROR(AA140/Z140,"-")</f>
        <v>0</v>
      </c>
      <c r="AC140" s="216">
        <v>4</v>
      </c>
      <c r="AD140" s="215">
        <f>IFERROR(AC140/Z140,"-")</f>
        <v>3.8461538461538464E-2</v>
      </c>
      <c r="AE140" s="216">
        <v>2</v>
      </c>
      <c r="AF140" s="215">
        <f>IFERROR(AE140/Z140,"-")</f>
        <v>1.9230769230769232E-2</v>
      </c>
      <c r="AG140" s="213">
        <v>128</v>
      </c>
      <c r="AH140" s="214">
        <v>0</v>
      </c>
      <c r="AI140" s="215">
        <f>IFERROR(AH140/AG140,"-")</f>
        <v>0</v>
      </c>
      <c r="AJ140" s="216">
        <v>4</v>
      </c>
      <c r="AK140" s="215">
        <f>IFERROR(AJ140/AG140,"-")</f>
        <v>3.125E-2</v>
      </c>
      <c r="AL140" s="216">
        <v>0</v>
      </c>
      <c r="AM140" s="215">
        <f>IFERROR(AL140/AG140,"-")</f>
        <v>0</v>
      </c>
      <c r="AN140" s="213">
        <v>122</v>
      </c>
      <c r="AO140" s="214">
        <v>1</v>
      </c>
      <c r="AP140" s="215">
        <f>IFERROR(AO140/AN140,"-")</f>
        <v>8.1967213114754103E-3</v>
      </c>
      <c r="AQ140" s="216">
        <v>4</v>
      </c>
      <c r="AR140" s="215">
        <f>IFERROR(AQ140/AN140,"-")</f>
        <v>3.2786885245901641E-2</v>
      </c>
      <c r="AS140" s="216">
        <v>0</v>
      </c>
      <c r="AT140" s="215">
        <f>IFERROR(AS140/AN140,"-")</f>
        <v>0</v>
      </c>
      <c r="AU140" s="213">
        <v>88</v>
      </c>
      <c r="AV140" s="214">
        <v>0</v>
      </c>
      <c r="AW140" s="215">
        <f>IFERROR(AV140/AU140,"-")</f>
        <v>0</v>
      </c>
      <c r="AX140" s="216">
        <v>0</v>
      </c>
      <c r="AY140" s="215">
        <f>IFERROR(AX140/AU140,"-")</f>
        <v>0</v>
      </c>
      <c r="AZ140" s="216">
        <v>1</v>
      </c>
      <c r="BA140" s="215">
        <f>IFERROR(AZ140/AU140,"-")</f>
        <v>1.1363636363636364E-2</v>
      </c>
      <c r="BB140" s="213">
        <f t="shared" si="221"/>
        <v>501</v>
      </c>
      <c r="BC140" s="217">
        <f t="shared" si="222"/>
        <v>1</v>
      </c>
      <c r="BD140" s="215">
        <f>IFERROR(BC140/BB140,"-")</f>
        <v>1.996007984031936E-3</v>
      </c>
      <c r="BE140" s="217">
        <f t="shared" si="223"/>
        <v>15</v>
      </c>
      <c r="BF140" s="215">
        <f>IFERROR(BE140/BB140,"-")</f>
        <v>2.9940119760479042E-2</v>
      </c>
      <c r="BG140" s="217">
        <f t="shared" si="224"/>
        <v>4</v>
      </c>
      <c r="BH140" s="215">
        <f>IFERROR(BG140/BB140,"-")</f>
        <v>7.9840319361277438E-3</v>
      </c>
      <c r="BJ140" s="283"/>
      <c r="BK140" s="296"/>
      <c r="BL140" s="4" t="s">
        <v>199</v>
      </c>
      <c r="BM140" s="28">
        <v>1117</v>
      </c>
      <c r="BN140" s="28">
        <v>0</v>
      </c>
      <c r="BO140" s="63">
        <v>0</v>
      </c>
      <c r="BP140" s="28">
        <v>5</v>
      </c>
      <c r="BQ140" s="63">
        <v>4.4762757385854966E-3</v>
      </c>
      <c r="BR140" s="28">
        <v>2</v>
      </c>
      <c r="BS140" s="63">
        <v>1.7905102954341987E-3</v>
      </c>
      <c r="BU140" s="132"/>
      <c r="BV140" s="4" t="s">
        <v>199</v>
      </c>
      <c r="BW140" s="27">
        <f t="shared" si="220"/>
        <v>0.96007984031936133</v>
      </c>
      <c r="BX140" s="27">
        <f t="shared" si="225"/>
        <v>0.99373321396598036</v>
      </c>
      <c r="BY140" s="59"/>
      <c r="BZ140" s="106"/>
      <c r="CA140" s="59"/>
      <c r="CB140" s="59"/>
      <c r="CC140" s="59"/>
      <c r="CD140" s="59"/>
      <c r="CE140" s="59"/>
      <c r="CF140" s="59"/>
      <c r="CG140" s="59"/>
      <c r="CH140" s="59"/>
      <c r="CI140" s="59"/>
      <c r="CQ140" s="59"/>
      <c r="CR140" s="59"/>
      <c r="CS140" s="59"/>
      <c r="CT140" s="59"/>
      <c r="CU140" s="59"/>
      <c r="CV140" s="59"/>
      <c r="CY140" s="59"/>
      <c r="CZ140" s="59"/>
      <c r="DA140" s="59"/>
      <c r="DB140" s="59"/>
      <c r="DC140" s="59"/>
      <c r="DD140" s="59"/>
      <c r="DE140" s="59"/>
      <c r="DF140" s="59"/>
      <c r="DG140" s="59"/>
      <c r="DH140" s="59"/>
      <c r="DI140" s="59"/>
      <c r="DJ140" s="59"/>
      <c r="DK140" s="59"/>
      <c r="DL140" s="59"/>
      <c r="DM140" s="59"/>
      <c r="DN140" s="59"/>
      <c r="DP140" s="106"/>
      <c r="DQ140" s="59"/>
      <c r="DR140" s="59"/>
      <c r="DS140" s="59"/>
      <c r="DT140" s="59"/>
      <c r="DU140" s="59"/>
      <c r="DV140" s="59"/>
      <c r="DW140" s="59"/>
      <c r="DX140" s="59"/>
      <c r="DY140" s="59"/>
      <c r="DZ140" s="59"/>
      <c r="EA140" s="59"/>
      <c r="EB140" s="59"/>
      <c r="EC140" s="59"/>
      <c r="ED140" s="59"/>
      <c r="EE140" s="59"/>
      <c r="EF140" s="59"/>
      <c r="EG140" s="59"/>
      <c r="EH140" s="59"/>
      <c r="EI140" s="59"/>
      <c r="EJ140" s="59"/>
      <c r="EK140" s="59"/>
      <c r="EL140" s="59"/>
      <c r="EM140" s="59"/>
      <c r="EN140" s="59"/>
      <c r="EO140" s="59"/>
      <c r="EP140" s="59"/>
      <c r="EQ140" s="59"/>
      <c r="ER140" s="59"/>
      <c r="ES140" s="59"/>
      <c r="ET140" s="59"/>
      <c r="EU140" s="59"/>
      <c r="EV140" s="59"/>
      <c r="EW140" s="59"/>
      <c r="EX140" s="59"/>
      <c r="EY140" s="59"/>
      <c r="EZ140" s="59"/>
      <c r="FA140" s="59"/>
      <c r="FB140" s="59"/>
      <c r="FC140" s="59"/>
      <c r="FD140" s="59"/>
      <c r="FE140" s="59"/>
      <c r="FF140" s="59"/>
      <c r="FG140" s="59"/>
      <c r="FH140" s="59"/>
      <c r="FI140" s="59"/>
      <c r="FJ140" s="59"/>
      <c r="FK140" s="59"/>
      <c r="FL140" s="59"/>
      <c r="FM140" s="59"/>
      <c r="FN140" s="59"/>
      <c r="FO140" s="59"/>
      <c r="FP140" s="59"/>
      <c r="FQ140" s="59"/>
      <c r="FR140" s="59"/>
      <c r="FS140" s="59"/>
      <c r="FT140" s="59"/>
      <c r="FU140" s="59"/>
      <c r="FV140" s="59"/>
      <c r="FW140" s="59"/>
      <c r="FX140" s="59"/>
      <c r="FY140" s="59"/>
      <c r="FZ140" s="59"/>
      <c r="GA140" s="59"/>
      <c r="GB140" s="59"/>
      <c r="GC140" s="59"/>
      <c r="GD140" s="59"/>
      <c r="GE140" s="59"/>
      <c r="GF140" s="59"/>
      <c r="GG140" s="59"/>
      <c r="GH140" s="59"/>
      <c r="GI140" s="59"/>
      <c r="GJ140" s="59"/>
      <c r="GK140" s="59"/>
      <c r="GL140" s="59"/>
      <c r="GM140" s="59"/>
      <c r="GN140" s="59"/>
      <c r="GO140" s="59"/>
      <c r="GP140" s="59"/>
      <c r="GQ140" s="59"/>
      <c r="GR140" s="59"/>
      <c r="GS140" s="59"/>
      <c r="GT140" s="59"/>
      <c r="GU140" s="59"/>
      <c r="GV140" s="59"/>
      <c r="GW140" s="59"/>
      <c r="GX140" s="59"/>
      <c r="GY140" s="59"/>
      <c r="GZ140" s="59"/>
      <c r="HA140" s="59"/>
      <c r="HB140" s="59"/>
      <c r="HC140" s="59"/>
    </row>
    <row r="141" spans="2:211" ht="14.25" customHeight="1">
      <c r="B141" s="284"/>
      <c r="C141" s="297"/>
      <c r="D141" s="104" t="s">
        <v>67</v>
      </c>
      <c r="E141" s="218">
        <v>43</v>
      </c>
      <c r="F141" s="219">
        <v>3</v>
      </c>
      <c r="G141" s="180">
        <f t="shared" si="196"/>
        <v>6.9767441860465115E-2</v>
      </c>
      <c r="H141" s="220">
        <v>3</v>
      </c>
      <c r="I141" s="180">
        <f t="shared" si="197"/>
        <v>6.9767441860465115E-2</v>
      </c>
      <c r="J141" s="220">
        <v>0</v>
      </c>
      <c r="K141" s="180">
        <f t="shared" si="198"/>
        <v>0</v>
      </c>
      <c r="L141" s="218">
        <v>101</v>
      </c>
      <c r="M141" s="219">
        <v>3</v>
      </c>
      <c r="N141" s="180">
        <f t="shared" si="199"/>
        <v>2.9702970297029702E-2</v>
      </c>
      <c r="O141" s="220">
        <v>12</v>
      </c>
      <c r="P141" s="180">
        <f t="shared" si="200"/>
        <v>0.11881188118811881</v>
      </c>
      <c r="Q141" s="220">
        <v>4</v>
      </c>
      <c r="R141" s="180">
        <f t="shared" si="201"/>
        <v>3.9603960396039604E-2</v>
      </c>
      <c r="S141" s="218">
        <v>8346</v>
      </c>
      <c r="T141" s="219">
        <v>380</v>
      </c>
      <c r="U141" s="180">
        <f t="shared" si="202"/>
        <v>4.5530793194344596E-2</v>
      </c>
      <c r="V141" s="220">
        <v>1496</v>
      </c>
      <c r="W141" s="180">
        <f t="shared" si="203"/>
        <v>0.17924754373352506</v>
      </c>
      <c r="X141" s="220">
        <v>440</v>
      </c>
      <c r="Y141" s="180">
        <f t="shared" si="204"/>
        <v>5.2719865803977951E-2</v>
      </c>
      <c r="Z141" s="218">
        <v>6278</v>
      </c>
      <c r="AA141" s="219">
        <v>233</v>
      </c>
      <c r="AB141" s="180">
        <f t="shared" si="205"/>
        <v>3.7113730487416376E-2</v>
      </c>
      <c r="AC141" s="220">
        <v>1078</v>
      </c>
      <c r="AD141" s="180">
        <f t="shared" si="206"/>
        <v>0.17171073590315386</v>
      </c>
      <c r="AE141" s="220">
        <v>376</v>
      </c>
      <c r="AF141" s="180">
        <f t="shared" si="207"/>
        <v>5.9891685250079645E-2</v>
      </c>
      <c r="AG141" s="218">
        <v>3800</v>
      </c>
      <c r="AH141" s="219">
        <v>110</v>
      </c>
      <c r="AI141" s="180">
        <f t="shared" si="208"/>
        <v>2.8947368421052631E-2</v>
      </c>
      <c r="AJ141" s="220">
        <v>500</v>
      </c>
      <c r="AK141" s="180">
        <f t="shared" si="209"/>
        <v>0.13157894736842105</v>
      </c>
      <c r="AL141" s="220">
        <v>187</v>
      </c>
      <c r="AM141" s="180">
        <f t="shared" si="210"/>
        <v>4.9210526315789475E-2</v>
      </c>
      <c r="AN141" s="218">
        <v>2002</v>
      </c>
      <c r="AO141" s="219">
        <v>28</v>
      </c>
      <c r="AP141" s="180">
        <f t="shared" si="211"/>
        <v>1.3986013986013986E-2</v>
      </c>
      <c r="AQ141" s="220">
        <v>186</v>
      </c>
      <c r="AR141" s="180">
        <f t="shared" si="212"/>
        <v>9.2907092907092911E-2</v>
      </c>
      <c r="AS141" s="220">
        <v>75</v>
      </c>
      <c r="AT141" s="180">
        <f t="shared" si="213"/>
        <v>3.7462537462537464E-2</v>
      </c>
      <c r="AU141" s="218">
        <v>678</v>
      </c>
      <c r="AV141" s="219">
        <v>3</v>
      </c>
      <c r="AW141" s="180">
        <f t="shared" si="214"/>
        <v>4.4247787610619468E-3</v>
      </c>
      <c r="AX141" s="220">
        <v>44</v>
      </c>
      <c r="AY141" s="180">
        <f t="shared" si="215"/>
        <v>6.4896755162241887E-2</v>
      </c>
      <c r="AZ141" s="220">
        <v>13</v>
      </c>
      <c r="BA141" s="180">
        <f t="shared" si="216"/>
        <v>1.9174041297935103E-2</v>
      </c>
      <c r="BB141" s="218">
        <f t="shared" si="221"/>
        <v>21248</v>
      </c>
      <c r="BC141" s="182">
        <f t="shared" si="222"/>
        <v>760</v>
      </c>
      <c r="BD141" s="180">
        <f t="shared" si="217"/>
        <v>3.5768072289156627E-2</v>
      </c>
      <c r="BE141" s="182">
        <f t="shared" si="223"/>
        <v>3319</v>
      </c>
      <c r="BF141" s="180">
        <f t="shared" si="218"/>
        <v>0.15620293674698796</v>
      </c>
      <c r="BG141" s="182">
        <f t="shared" si="224"/>
        <v>1095</v>
      </c>
      <c r="BH141" s="180">
        <f t="shared" si="219"/>
        <v>5.1534262048192774E-2</v>
      </c>
      <c r="BJ141" s="284"/>
      <c r="BK141" s="297"/>
      <c r="BL141" s="85" t="s">
        <v>67</v>
      </c>
      <c r="BM141" s="28">
        <v>21456</v>
      </c>
      <c r="BN141" s="28">
        <v>778</v>
      </c>
      <c r="BO141" s="63">
        <v>3.6260253542132734E-2</v>
      </c>
      <c r="BP141" s="28">
        <v>3310</v>
      </c>
      <c r="BQ141" s="63">
        <v>0.15426920208799402</v>
      </c>
      <c r="BR141" s="28">
        <v>1015</v>
      </c>
      <c r="BS141" s="63">
        <v>4.7306114839671884E-2</v>
      </c>
      <c r="BU141" s="133"/>
      <c r="BV141" s="85" t="s">
        <v>67</v>
      </c>
      <c r="BW141" s="27">
        <f t="shared" si="220"/>
        <v>0.75649472891566261</v>
      </c>
      <c r="BX141" s="27">
        <f t="shared" si="225"/>
        <v>0.76216442953020136</v>
      </c>
      <c r="BY141" s="59"/>
      <c r="BZ141" s="106"/>
      <c r="CA141" s="59"/>
      <c r="CB141" s="59"/>
      <c r="CC141" s="59"/>
      <c r="CD141" s="59"/>
      <c r="CE141" s="59"/>
      <c r="CF141" s="59"/>
      <c r="CG141" s="59"/>
      <c r="CH141" s="59"/>
      <c r="CI141" s="59"/>
      <c r="CQ141" s="59"/>
      <c r="CR141" s="59"/>
      <c r="CS141" s="59"/>
      <c r="CT141" s="59"/>
      <c r="CU141" s="59"/>
      <c r="CV141" s="59"/>
      <c r="CY141" s="59"/>
      <c r="CZ141" s="59"/>
      <c r="DA141" s="59"/>
      <c r="DB141" s="59"/>
      <c r="DC141" s="59"/>
      <c r="DD141" s="59"/>
      <c r="DE141" s="59"/>
      <c r="DF141" s="59"/>
      <c r="DG141" s="59"/>
      <c r="DH141" s="59"/>
      <c r="DI141" s="59"/>
      <c r="DJ141" s="59"/>
      <c r="DK141" s="59"/>
      <c r="DL141" s="59"/>
      <c r="DM141" s="59"/>
      <c r="DN141" s="59"/>
      <c r="DP141" s="106"/>
      <c r="DQ141" s="59"/>
      <c r="DR141" s="59"/>
      <c r="DS141" s="59"/>
      <c r="DT141" s="59"/>
      <c r="DU141" s="59"/>
      <c r="DV141" s="59"/>
      <c r="DW141" s="59"/>
      <c r="DX141" s="59"/>
      <c r="DY141" s="59"/>
      <c r="DZ141" s="59"/>
      <c r="EA141" s="59"/>
      <c r="EB141" s="59"/>
      <c r="EC141" s="59"/>
      <c r="ED141" s="59"/>
      <c r="EE141" s="59"/>
      <c r="EF141" s="59"/>
      <c r="EG141" s="59"/>
      <c r="EH141" s="59"/>
      <c r="EI141" s="59"/>
      <c r="EJ141" s="59"/>
      <c r="EK141" s="59"/>
      <c r="EL141" s="59"/>
      <c r="EM141" s="59"/>
      <c r="EN141" s="59"/>
      <c r="EO141" s="59"/>
      <c r="EP141" s="59"/>
      <c r="EQ141" s="59"/>
      <c r="ER141" s="59"/>
      <c r="ES141" s="59"/>
      <c r="ET141" s="59"/>
      <c r="EU141" s="59"/>
      <c r="EV141" s="59"/>
      <c r="EW141" s="59"/>
      <c r="EX141" s="59"/>
      <c r="EY141" s="59"/>
      <c r="EZ141" s="59"/>
      <c r="FA141" s="59"/>
      <c r="FB141" s="59"/>
      <c r="FC141" s="59"/>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59"/>
      <c r="GD141" s="59"/>
      <c r="GE141" s="59"/>
      <c r="GF141" s="59"/>
      <c r="GG141" s="59"/>
      <c r="GH141" s="59"/>
      <c r="GI141" s="59"/>
      <c r="GJ141" s="59"/>
      <c r="GK141" s="59"/>
      <c r="GL141" s="59"/>
      <c r="GM141" s="59"/>
      <c r="GN141" s="59"/>
      <c r="GO141" s="59"/>
      <c r="GP141" s="59"/>
      <c r="GQ141" s="59"/>
      <c r="GR141" s="59"/>
      <c r="GS141" s="59"/>
      <c r="GT141" s="59"/>
      <c r="GU141" s="59"/>
      <c r="GV141" s="59"/>
      <c r="GW141" s="59"/>
      <c r="GX141" s="59"/>
      <c r="GY141" s="59"/>
      <c r="GZ141" s="59"/>
      <c r="HA141" s="59"/>
      <c r="HB141" s="59"/>
      <c r="HC141" s="59"/>
    </row>
    <row r="142" spans="2:211" ht="14.25" customHeight="1">
      <c r="B142" s="282">
        <v>28</v>
      </c>
      <c r="C142" s="295" t="s">
        <v>32</v>
      </c>
      <c r="D142" s="102" t="s">
        <v>138</v>
      </c>
      <c r="E142" s="201">
        <v>27</v>
      </c>
      <c r="F142" s="202">
        <v>0</v>
      </c>
      <c r="G142" s="174">
        <f t="shared" si="196"/>
        <v>0</v>
      </c>
      <c r="H142" s="203">
        <v>1</v>
      </c>
      <c r="I142" s="174">
        <f t="shared" si="197"/>
        <v>3.7037037037037035E-2</v>
      </c>
      <c r="J142" s="203">
        <v>1</v>
      </c>
      <c r="K142" s="174">
        <f t="shared" si="198"/>
        <v>3.7037037037037035E-2</v>
      </c>
      <c r="L142" s="201">
        <v>91</v>
      </c>
      <c r="M142" s="202">
        <v>2</v>
      </c>
      <c r="N142" s="174">
        <f t="shared" si="199"/>
        <v>2.197802197802198E-2</v>
      </c>
      <c r="O142" s="203">
        <v>10</v>
      </c>
      <c r="P142" s="174">
        <f t="shared" si="200"/>
        <v>0.10989010989010989</v>
      </c>
      <c r="Q142" s="203">
        <v>4</v>
      </c>
      <c r="R142" s="174">
        <f t="shared" si="201"/>
        <v>4.3956043956043959E-2</v>
      </c>
      <c r="S142" s="201">
        <v>5408</v>
      </c>
      <c r="T142" s="202">
        <v>202</v>
      </c>
      <c r="U142" s="174">
        <f t="shared" si="202"/>
        <v>3.7352071005917163E-2</v>
      </c>
      <c r="V142" s="203">
        <v>1155</v>
      </c>
      <c r="W142" s="174">
        <f t="shared" si="203"/>
        <v>0.21357248520710059</v>
      </c>
      <c r="X142" s="203">
        <v>219</v>
      </c>
      <c r="Y142" s="174">
        <f t="shared" si="204"/>
        <v>4.0495562130177513E-2</v>
      </c>
      <c r="Z142" s="201">
        <v>4480</v>
      </c>
      <c r="AA142" s="202">
        <v>112</v>
      </c>
      <c r="AB142" s="174">
        <f t="shared" si="205"/>
        <v>2.5000000000000001E-2</v>
      </c>
      <c r="AC142" s="203">
        <v>834</v>
      </c>
      <c r="AD142" s="174">
        <f t="shared" si="206"/>
        <v>0.18616071428571429</v>
      </c>
      <c r="AE142" s="203">
        <v>178</v>
      </c>
      <c r="AF142" s="174">
        <f t="shared" si="207"/>
        <v>3.9732142857142855E-2</v>
      </c>
      <c r="AG142" s="201">
        <v>2370</v>
      </c>
      <c r="AH142" s="202">
        <v>36</v>
      </c>
      <c r="AI142" s="174">
        <f t="shared" si="208"/>
        <v>1.5189873417721518E-2</v>
      </c>
      <c r="AJ142" s="203">
        <v>303</v>
      </c>
      <c r="AK142" s="174">
        <f t="shared" si="209"/>
        <v>0.12784810126582277</v>
      </c>
      <c r="AL142" s="203">
        <v>79</v>
      </c>
      <c r="AM142" s="174">
        <f t="shared" si="210"/>
        <v>3.3333333333333333E-2</v>
      </c>
      <c r="AN142" s="201">
        <v>983</v>
      </c>
      <c r="AO142" s="202">
        <v>8</v>
      </c>
      <c r="AP142" s="174">
        <f t="shared" si="211"/>
        <v>8.1383519837232958E-3</v>
      </c>
      <c r="AQ142" s="203">
        <v>86</v>
      </c>
      <c r="AR142" s="174">
        <f t="shared" si="212"/>
        <v>8.7487283825025436E-2</v>
      </c>
      <c r="AS142" s="203">
        <v>16</v>
      </c>
      <c r="AT142" s="174">
        <f t="shared" si="213"/>
        <v>1.6276703967446592E-2</v>
      </c>
      <c r="AU142" s="201">
        <v>285</v>
      </c>
      <c r="AV142" s="202">
        <v>0</v>
      </c>
      <c r="AW142" s="174">
        <f t="shared" si="214"/>
        <v>0</v>
      </c>
      <c r="AX142" s="203">
        <v>12</v>
      </c>
      <c r="AY142" s="174">
        <f t="shared" si="215"/>
        <v>4.2105263157894736E-2</v>
      </c>
      <c r="AZ142" s="203">
        <v>1</v>
      </c>
      <c r="BA142" s="174">
        <f t="shared" si="216"/>
        <v>3.5087719298245615E-3</v>
      </c>
      <c r="BB142" s="201">
        <f t="shared" si="221"/>
        <v>13644</v>
      </c>
      <c r="BC142" s="176">
        <f t="shared" si="222"/>
        <v>360</v>
      </c>
      <c r="BD142" s="174">
        <f t="shared" si="217"/>
        <v>2.6385224274406333E-2</v>
      </c>
      <c r="BE142" s="176">
        <f t="shared" si="223"/>
        <v>2401</v>
      </c>
      <c r="BF142" s="174">
        <f t="shared" si="218"/>
        <v>0.17597478745236</v>
      </c>
      <c r="BG142" s="176">
        <f t="shared" si="224"/>
        <v>498</v>
      </c>
      <c r="BH142" s="174">
        <f t="shared" si="219"/>
        <v>3.6499560246262094E-2</v>
      </c>
      <c r="BJ142" s="282">
        <v>28</v>
      </c>
      <c r="BK142" s="295" t="s">
        <v>32</v>
      </c>
      <c r="BL142" s="4" t="s">
        <v>138</v>
      </c>
      <c r="BM142" s="28">
        <v>13537</v>
      </c>
      <c r="BN142" s="28">
        <v>350</v>
      </c>
      <c r="BO142" s="63">
        <v>2.5855063898943636E-2</v>
      </c>
      <c r="BP142" s="28">
        <v>2436</v>
      </c>
      <c r="BQ142" s="63">
        <v>0.1799512447366477</v>
      </c>
      <c r="BR142" s="28">
        <v>482</v>
      </c>
      <c r="BS142" s="63">
        <v>3.560611656940238E-2</v>
      </c>
      <c r="BU142" s="131" t="s">
        <v>32</v>
      </c>
      <c r="BV142" s="4" t="s">
        <v>138</v>
      </c>
      <c r="BW142" s="27">
        <f t="shared" si="220"/>
        <v>0.76114042802697157</v>
      </c>
      <c r="BX142" s="27">
        <f t="shared" si="225"/>
        <v>0.75858757479500627</v>
      </c>
      <c r="BY142" s="59"/>
      <c r="BZ142" s="106"/>
      <c r="CA142" s="59"/>
      <c r="CB142" s="59"/>
      <c r="CC142" s="59"/>
      <c r="CD142" s="59"/>
      <c r="CE142" s="59"/>
      <c r="CF142" s="59"/>
      <c r="CG142" s="59"/>
      <c r="CH142" s="59"/>
      <c r="CI142" s="59"/>
      <c r="CQ142" s="59"/>
      <c r="CR142" s="59"/>
      <c r="CS142" s="59"/>
      <c r="CT142" s="59"/>
      <c r="CU142" s="59"/>
      <c r="CV142" s="59"/>
      <c r="CY142" s="59"/>
      <c r="CZ142" s="59"/>
      <c r="DA142" s="59"/>
      <c r="DB142" s="59"/>
      <c r="DC142" s="59"/>
      <c r="DD142" s="59"/>
      <c r="DE142" s="59"/>
      <c r="DF142" s="59"/>
      <c r="DG142" s="59"/>
      <c r="DH142" s="59"/>
      <c r="DI142" s="59"/>
      <c r="DJ142" s="59"/>
      <c r="DK142" s="59"/>
      <c r="DL142" s="59"/>
      <c r="DM142" s="59"/>
      <c r="DN142" s="59"/>
      <c r="DP142" s="106"/>
      <c r="DQ142" s="59"/>
      <c r="DR142" s="59"/>
      <c r="DS142" s="59"/>
      <c r="DT142" s="59"/>
      <c r="DU142" s="59"/>
      <c r="DV142" s="59"/>
      <c r="DW142" s="59"/>
      <c r="DX142" s="59"/>
      <c r="DY142" s="59"/>
      <c r="DZ142" s="59"/>
      <c r="EA142" s="59"/>
      <c r="EB142" s="59"/>
      <c r="EC142" s="59"/>
      <c r="ED142" s="59"/>
      <c r="EE142" s="59"/>
      <c r="EF142" s="59"/>
      <c r="EG142" s="59"/>
      <c r="EH142" s="59"/>
      <c r="EI142" s="59"/>
      <c r="EJ142" s="59"/>
      <c r="EK142" s="59"/>
      <c r="EL142" s="59"/>
      <c r="EM142" s="59"/>
      <c r="EN142" s="59"/>
      <c r="EO142" s="59"/>
      <c r="EP142" s="59"/>
      <c r="EQ142" s="59"/>
      <c r="ER142" s="59"/>
      <c r="ES142" s="59"/>
      <c r="ET142" s="59"/>
      <c r="EU142" s="59"/>
      <c r="EV142" s="59"/>
      <c r="EW142" s="59"/>
      <c r="EX142" s="59"/>
      <c r="EY142" s="59"/>
      <c r="EZ142" s="59"/>
      <c r="FA142" s="59"/>
      <c r="FB142" s="59"/>
      <c r="FC142" s="59"/>
      <c r="FD142" s="59"/>
      <c r="FE142" s="59"/>
      <c r="FF142" s="59"/>
      <c r="FG142" s="59"/>
      <c r="FH142" s="59"/>
      <c r="FI142" s="59"/>
      <c r="FJ142" s="59"/>
      <c r="FK142" s="59"/>
      <c r="FL142" s="59"/>
      <c r="FM142" s="59"/>
      <c r="FN142" s="59"/>
      <c r="FO142" s="59"/>
      <c r="FP142" s="59"/>
      <c r="FQ142" s="59"/>
      <c r="FR142" s="59"/>
      <c r="FS142" s="59"/>
      <c r="FT142" s="59"/>
      <c r="FU142" s="59"/>
      <c r="FV142" s="59"/>
      <c r="FW142" s="59"/>
      <c r="FX142" s="59"/>
      <c r="FY142" s="59"/>
      <c r="FZ142" s="59"/>
      <c r="GA142" s="59"/>
      <c r="GB142" s="59"/>
      <c r="GC142" s="59"/>
      <c r="GD142" s="59"/>
      <c r="GE142" s="59"/>
      <c r="GF142" s="59"/>
      <c r="GG142" s="59"/>
      <c r="GH142" s="59"/>
      <c r="GI142" s="59"/>
      <c r="GJ142" s="59"/>
      <c r="GK142" s="59"/>
      <c r="GL142" s="59"/>
      <c r="GM142" s="59"/>
      <c r="GN142" s="59"/>
      <c r="GO142" s="59"/>
      <c r="GP142" s="59"/>
      <c r="GQ142" s="59"/>
      <c r="GR142" s="59"/>
      <c r="GS142" s="59"/>
      <c r="GT142" s="59"/>
      <c r="GU142" s="59"/>
      <c r="GV142" s="59"/>
      <c r="GW142" s="59"/>
      <c r="GX142" s="59"/>
      <c r="GY142" s="59"/>
      <c r="GZ142" s="59"/>
      <c r="HA142" s="59"/>
      <c r="HB142" s="59"/>
      <c r="HC142" s="59"/>
    </row>
    <row r="143" spans="2:211" ht="14.25" customHeight="1">
      <c r="B143" s="283"/>
      <c r="C143" s="296"/>
      <c r="D143" s="132" t="s">
        <v>274</v>
      </c>
      <c r="E143" s="204">
        <v>1</v>
      </c>
      <c r="F143" s="205">
        <v>0</v>
      </c>
      <c r="G143" s="207">
        <f t="shared" si="196"/>
        <v>0</v>
      </c>
      <c r="H143" s="206">
        <v>0</v>
      </c>
      <c r="I143" s="207">
        <f>IFERROR(H143/E143,"-")</f>
        <v>0</v>
      </c>
      <c r="J143" s="206">
        <v>0</v>
      </c>
      <c r="K143" s="207">
        <f>IFERROR(J143/E143,"-")</f>
        <v>0</v>
      </c>
      <c r="L143" s="204">
        <v>7</v>
      </c>
      <c r="M143" s="205">
        <v>0</v>
      </c>
      <c r="N143" s="207">
        <f>IFERROR(M143/L143,"-")</f>
        <v>0</v>
      </c>
      <c r="O143" s="206">
        <v>0</v>
      </c>
      <c r="P143" s="207">
        <f>IFERROR(O143/L143,"-")</f>
        <v>0</v>
      </c>
      <c r="Q143" s="206">
        <v>0</v>
      </c>
      <c r="R143" s="207">
        <f>IFERROR(Q143/L143,"-")</f>
        <v>0</v>
      </c>
      <c r="S143" s="204">
        <v>1436</v>
      </c>
      <c r="T143" s="205">
        <v>58</v>
      </c>
      <c r="U143" s="207">
        <f>IFERROR(T143/S143,"-")</f>
        <v>4.0389972144846797E-2</v>
      </c>
      <c r="V143" s="206">
        <v>338</v>
      </c>
      <c r="W143" s="207">
        <f>IFERROR(V143/S143,"-")</f>
        <v>0.23537604456824512</v>
      </c>
      <c r="X143" s="206">
        <v>54</v>
      </c>
      <c r="Y143" s="207">
        <f>IFERROR(X143/S143,"-")</f>
        <v>3.7604456824512536E-2</v>
      </c>
      <c r="Z143" s="204">
        <v>1038</v>
      </c>
      <c r="AA143" s="205">
        <v>34</v>
      </c>
      <c r="AB143" s="207">
        <f>IFERROR(AA143/Z143,"-")</f>
        <v>3.2755298651252408E-2</v>
      </c>
      <c r="AC143" s="206">
        <v>243</v>
      </c>
      <c r="AD143" s="207">
        <f>IFERROR(AC143/Z143,"-")</f>
        <v>0.23410404624277456</v>
      </c>
      <c r="AE143" s="206">
        <v>26</v>
      </c>
      <c r="AF143" s="207">
        <f>IFERROR(AE143/Z143,"-")</f>
        <v>2.5048169556840076E-2</v>
      </c>
      <c r="AG143" s="204">
        <v>536</v>
      </c>
      <c r="AH143" s="205">
        <v>3</v>
      </c>
      <c r="AI143" s="207">
        <f>IFERROR(AH143/AG143,"-")</f>
        <v>5.597014925373134E-3</v>
      </c>
      <c r="AJ143" s="206">
        <v>100</v>
      </c>
      <c r="AK143" s="207">
        <f>IFERROR(AJ143/AG143,"-")</f>
        <v>0.18656716417910449</v>
      </c>
      <c r="AL143" s="206">
        <v>23</v>
      </c>
      <c r="AM143" s="207">
        <f>IFERROR(AL143/AG143,"-")</f>
        <v>4.2910447761194029E-2</v>
      </c>
      <c r="AN143" s="204">
        <v>168</v>
      </c>
      <c r="AO143" s="205">
        <v>2</v>
      </c>
      <c r="AP143" s="207">
        <f>IFERROR(AO143/AN143,"-")</f>
        <v>1.1904761904761904E-2</v>
      </c>
      <c r="AQ143" s="206">
        <v>21</v>
      </c>
      <c r="AR143" s="207">
        <f>IFERROR(AQ143/AN143,"-")</f>
        <v>0.125</v>
      </c>
      <c r="AS143" s="206">
        <v>7</v>
      </c>
      <c r="AT143" s="207">
        <f>IFERROR(AS143/AN143,"-")</f>
        <v>4.1666666666666664E-2</v>
      </c>
      <c r="AU143" s="204">
        <v>40</v>
      </c>
      <c r="AV143" s="205">
        <v>0</v>
      </c>
      <c r="AW143" s="207">
        <f>IFERROR(AV143/AU143,"-")</f>
        <v>0</v>
      </c>
      <c r="AX143" s="206">
        <v>3</v>
      </c>
      <c r="AY143" s="207">
        <f>IFERROR(AX143/AU143,"-")</f>
        <v>7.4999999999999997E-2</v>
      </c>
      <c r="AZ143" s="206">
        <v>0</v>
      </c>
      <c r="BA143" s="207">
        <f>IFERROR(AZ143/AU143,"-")</f>
        <v>0</v>
      </c>
      <c r="BB143" s="204">
        <f t="shared" si="221"/>
        <v>3226</v>
      </c>
      <c r="BC143" s="208">
        <f t="shared" si="222"/>
        <v>97</v>
      </c>
      <c r="BD143" s="207">
        <f>IFERROR(BC143/BB143,"-")</f>
        <v>3.0068195908245506E-2</v>
      </c>
      <c r="BE143" s="208">
        <f t="shared" si="223"/>
        <v>705</v>
      </c>
      <c r="BF143" s="207">
        <f>IFERROR(BE143/BB143,"-")</f>
        <v>0.2185368877867328</v>
      </c>
      <c r="BG143" s="208">
        <f t="shared" si="224"/>
        <v>110</v>
      </c>
      <c r="BH143" s="207">
        <f>IFERROR(BG143/BB143,"-")</f>
        <v>3.4097954122752634E-2</v>
      </c>
      <c r="BJ143" s="283"/>
      <c r="BK143" s="296"/>
      <c r="BL143" s="4" t="s">
        <v>273</v>
      </c>
      <c r="BM143" s="28">
        <v>2981</v>
      </c>
      <c r="BN143" s="28">
        <v>108</v>
      </c>
      <c r="BO143" s="63">
        <v>3.6229453203622947E-2</v>
      </c>
      <c r="BP143" s="28">
        <v>628</v>
      </c>
      <c r="BQ143" s="63">
        <v>0.21066756122106675</v>
      </c>
      <c r="BR143" s="28">
        <v>120</v>
      </c>
      <c r="BS143" s="63">
        <v>4.0254948004025494E-2</v>
      </c>
      <c r="BU143" s="132"/>
      <c r="BV143" s="4" t="s">
        <v>270</v>
      </c>
      <c r="BW143" s="27">
        <f t="shared" si="220"/>
        <v>0.71729696218226902</v>
      </c>
      <c r="BX143" s="27">
        <f t="shared" si="225"/>
        <v>0.71284803757128479</v>
      </c>
      <c r="BY143" s="59"/>
      <c r="BZ143" s="106"/>
      <c r="CA143" s="59"/>
      <c r="CB143" s="59"/>
      <c r="CC143" s="59"/>
      <c r="CD143" s="59"/>
      <c r="CE143" s="59"/>
      <c r="CF143" s="59"/>
      <c r="CG143" s="59"/>
      <c r="CH143" s="59"/>
      <c r="CI143" s="59"/>
      <c r="CQ143" s="59"/>
      <c r="CR143" s="59"/>
      <c r="CS143" s="59"/>
      <c r="CT143" s="59"/>
      <c r="CU143" s="59"/>
      <c r="CV143" s="59"/>
      <c r="CY143" s="59"/>
      <c r="CZ143" s="59"/>
      <c r="DA143" s="59"/>
      <c r="DB143" s="59"/>
      <c r="DC143" s="59"/>
      <c r="DD143" s="59"/>
      <c r="DE143" s="59"/>
      <c r="DF143" s="59"/>
      <c r="DG143" s="59"/>
      <c r="DH143" s="59"/>
      <c r="DI143" s="59"/>
      <c r="DJ143" s="59"/>
      <c r="DK143" s="59"/>
      <c r="DL143" s="59"/>
      <c r="DM143" s="59"/>
      <c r="DN143" s="59"/>
      <c r="DP143" s="106"/>
      <c r="DQ143" s="59"/>
      <c r="DR143" s="59"/>
      <c r="DS143" s="59"/>
      <c r="DT143" s="59"/>
      <c r="DU143" s="59"/>
      <c r="DV143" s="59"/>
      <c r="DW143" s="59"/>
      <c r="DX143" s="59"/>
      <c r="DY143" s="59"/>
      <c r="DZ143" s="59"/>
      <c r="EA143" s="59"/>
      <c r="EB143" s="59"/>
      <c r="EC143" s="59"/>
      <c r="ED143" s="59"/>
      <c r="EE143" s="59"/>
      <c r="EF143" s="59"/>
      <c r="EG143" s="59"/>
      <c r="EH143" s="59"/>
      <c r="EI143" s="59"/>
      <c r="EJ143" s="59"/>
      <c r="EK143" s="59"/>
      <c r="EL143" s="59"/>
      <c r="EM143" s="59"/>
      <c r="EN143" s="59"/>
      <c r="EO143" s="59"/>
      <c r="EP143" s="59"/>
      <c r="EQ143" s="59"/>
      <c r="ER143" s="59"/>
      <c r="ES143" s="59"/>
      <c r="ET143" s="59"/>
      <c r="EU143" s="59"/>
      <c r="EV143" s="59"/>
      <c r="EW143" s="59"/>
      <c r="EX143" s="59"/>
      <c r="EY143" s="59"/>
      <c r="EZ143" s="59"/>
      <c r="FA143" s="59"/>
      <c r="FB143" s="59"/>
      <c r="FC143" s="59"/>
      <c r="FD143" s="59"/>
      <c r="FE143" s="59"/>
      <c r="FF143" s="59"/>
      <c r="FG143" s="59"/>
      <c r="FH143" s="59"/>
      <c r="FI143" s="59"/>
      <c r="FJ143" s="59"/>
      <c r="FK143" s="59"/>
      <c r="FL143" s="59"/>
      <c r="FM143" s="59"/>
      <c r="FN143" s="59"/>
      <c r="FO143" s="59"/>
      <c r="FP143" s="59"/>
      <c r="FQ143" s="59"/>
      <c r="FR143" s="59"/>
      <c r="FS143" s="59"/>
      <c r="FT143" s="59"/>
      <c r="FU143" s="59"/>
      <c r="FV143" s="59"/>
      <c r="FW143" s="59"/>
      <c r="FX143" s="59"/>
      <c r="FY143" s="59"/>
      <c r="FZ143" s="59"/>
      <c r="GA143" s="59"/>
      <c r="GB143" s="59"/>
      <c r="GC143" s="59"/>
      <c r="GD143" s="59"/>
      <c r="GE143" s="59"/>
      <c r="GF143" s="59"/>
      <c r="GG143" s="59"/>
      <c r="GH143" s="59"/>
      <c r="GI143" s="59"/>
      <c r="GJ143" s="59"/>
      <c r="GK143" s="59"/>
      <c r="GL143" s="59"/>
      <c r="GM143" s="59"/>
      <c r="GN143" s="59"/>
      <c r="GO143" s="59"/>
      <c r="GP143" s="59"/>
      <c r="GQ143" s="59"/>
      <c r="GR143" s="59"/>
      <c r="GS143" s="59"/>
      <c r="GT143" s="59"/>
      <c r="GU143" s="59"/>
      <c r="GV143" s="59"/>
      <c r="GW143" s="59"/>
      <c r="GX143" s="59"/>
      <c r="GY143" s="59"/>
      <c r="GZ143" s="59"/>
      <c r="HA143" s="59"/>
      <c r="HB143" s="59"/>
      <c r="HC143" s="59"/>
    </row>
    <row r="144" spans="2:211" ht="14.25" customHeight="1">
      <c r="B144" s="283"/>
      <c r="C144" s="296"/>
      <c r="D144" s="124" t="s">
        <v>156</v>
      </c>
      <c r="E144" s="209">
        <v>0</v>
      </c>
      <c r="F144" s="210">
        <v>0</v>
      </c>
      <c r="G144" s="199" t="str">
        <f t="shared" si="196"/>
        <v>-</v>
      </c>
      <c r="H144" s="211">
        <v>0</v>
      </c>
      <c r="I144" s="199" t="str">
        <f t="shared" si="197"/>
        <v>-</v>
      </c>
      <c r="J144" s="211">
        <v>0</v>
      </c>
      <c r="K144" s="199" t="str">
        <f t="shared" si="198"/>
        <v>-</v>
      </c>
      <c r="L144" s="209">
        <v>2</v>
      </c>
      <c r="M144" s="210">
        <v>0</v>
      </c>
      <c r="N144" s="199">
        <f t="shared" si="199"/>
        <v>0</v>
      </c>
      <c r="O144" s="211">
        <v>1</v>
      </c>
      <c r="P144" s="199">
        <f t="shared" si="200"/>
        <v>0.5</v>
      </c>
      <c r="Q144" s="211">
        <v>0</v>
      </c>
      <c r="R144" s="199">
        <f t="shared" si="201"/>
        <v>0</v>
      </c>
      <c r="S144" s="209">
        <v>651</v>
      </c>
      <c r="T144" s="210">
        <v>27</v>
      </c>
      <c r="U144" s="199">
        <f t="shared" si="202"/>
        <v>4.1474654377880185E-2</v>
      </c>
      <c r="V144" s="211">
        <v>135</v>
      </c>
      <c r="W144" s="199">
        <f t="shared" si="203"/>
        <v>0.20737327188940091</v>
      </c>
      <c r="X144" s="211">
        <v>28</v>
      </c>
      <c r="Y144" s="199">
        <f t="shared" si="204"/>
        <v>4.3010752688172046E-2</v>
      </c>
      <c r="Z144" s="209">
        <v>271</v>
      </c>
      <c r="AA144" s="210">
        <v>9</v>
      </c>
      <c r="AB144" s="199">
        <f t="shared" si="205"/>
        <v>3.3210332103321034E-2</v>
      </c>
      <c r="AC144" s="211">
        <v>47</v>
      </c>
      <c r="AD144" s="199">
        <f t="shared" si="206"/>
        <v>0.17343173431734318</v>
      </c>
      <c r="AE144" s="211">
        <v>11</v>
      </c>
      <c r="AF144" s="199">
        <f t="shared" si="207"/>
        <v>4.0590405904059039E-2</v>
      </c>
      <c r="AG144" s="209">
        <v>130</v>
      </c>
      <c r="AH144" s="210">
        <v>2</v>
      </c>
      <c r="AI144" s="199">
        <f t="shared" si="208"/>
        <v>1.5384615384615385E-2</v>
      </c>
      <c r="AJ144" s="211">
        <v>17</v>
      </c>
      <c r="AK144" s="199">
        <f t="shared" si="209"/>
        <v>0.13076923076923078</v>
      </c>
      <c r="AL144" s="211">
        <v>4</v>
      </c>
      <c r="AM144" s="199">
        <f t="shared" si="210"/>
        <v>3.0769230769230771E-2</v>
      </c>
      <c r="AN144" s="209">
        <v>60</v>
      </c>
      <c r="AO144" s="210">
        <v>0</v>
      </c>
      <c r="AP144" s="199">
        <f t="shared" si="211"/>
        <v>0</v>
      </c>
      <c r="AQ144" s="211">
        <v>4</v>
      </c>
      <c r="AR144" s="199">
        <f t="shared" si="212"/>
        <v>6.6666666666666666E-2</v>
      </c>
      <c r="AS144" s="211">
        <v>1</v>
      </c>
      <c r="AT144" s="199">
        <f t="shared" si="213"/>
        <v>1.6666666666666666E-2</v>
      </c>
      <c r="AU144" s="209">
        <v>23</v>
      </c>
      <c r="AV144" s="210">
        <v>0</v>
      </c>
      <c r="AW144" s="199">
        <f t="shared" si="214"/>
        <v>0</v>
      </c>
      <c r="AX144" s="211">
        <v>0</v>
      </c>
      <c r="AY144" s="199">
        <f t="shared" si="215"/>
        <v>0</v>
      </c>
      <c r="AZ144" s="211">
        <v>0</v>
      </c>
      <c r="BA144" s="199">
        <f t="shared" si="216"/>
        <v>0</v>
      </c>
      <c r="BB144" s="209">
        <f t="shared" si="221"/>
        <v>1137</v>
      </c>
      <c r="BC144" s="212">
        <f t="shared" si="222"/>
        <v>38</v>
      </c>
      <c r="BD144" s="199">
        <f t="shared" si="217"/>
        <v>3.3421284080914687E-2</v>
      </c>
      <c r="BE144" s="212">
        <f t="shared" si="223"/>
        <v>204</v>
      </c>
      <c r="BF144" s="199">
        <f t="shared" si="218"/>
        <v>0.17941952506596306</v>
      </c>
      <c r="BG144" s="212">
        <f t="shared" si="224"/>
        <v>44</v>
      </c>
      <c r="BH144" s="199">
        <f t="shared" si="219"/>
        <v>3.8698328935795952E-2</v>
      </c>
      <c r="BJ144" s="283"/>
      <c r="BK144" s="296"/>
      <c r="BL144" s="4" t="s">
        <v>156</v>
      </c>
      <c r="BM144" s="28">
        <v>1069</v>
      </c>
      <c r="BN144" s="28">
        <v>21</v>
      </c>
      <c r="BO144" s="63">
        <v>1.9644527595884004E-2</v>
      </c>
      <c r="BP144" s="28">
        <v>213</v>
      </c>
      <c r="BQ144" s="63">
        <v>0.19925163704396631</v>
      </c>
      <c r="BR144" s="28">
        <v>32</v>
      </c>
      <c r="BS144" s="63">
        <v>2.9934518241347054E-2</v>
      </c>
      <c r="BU144" s="132"/>
      <c r="BV144" s="4" t="s">
        <v>156</v>
      </c>
      <c r="BW144" s="27">
        <f t="shared" si="220"/>
        <v>0.7484608619173263</v>
      </c>
      <c r="BX144" s="27">
        <f t="shared" si="225"/>
        <v>0.75116931711880264</v>
      </c>
      <c r="BY144" s="59"/>
      <c r="BZ144" s="106"/>
      <c r="CA144" s="59"/>
      <c r="CB144" s="59"/>
      <c r="CC144" s="59"/>
      <c r="CD144" s="59"/>
      <c r="CE144" s="59"/>
      <c r="CF144" s="59"/>
      <c r="CG144" s="59"/>
      <c r="CH144" s="59"/>
      <c r="CI144" s="59"/>
      <c r="CQ144" s="59"/>
      <c r="CR144" s="59"/>
      <c r="CS144" s="59"/>
      <c r="CT144" s="59"/>
      <c r="CU144" s="59"/>
      <c r="CV144" s="59"/>
      <c r="CY144" s="59"/>
      <c r="CZ144" s="59"/>
      <c r="DA144" s="59"/>
      <c r="DB144" s="59"/>
      <c r="DC144" s="59"/>
      <c r="DD144" s="59"/>
      <c r="DE144" s="59"/>
      <c r="DF144" s="59"/>
      <c r="DG144" s="59"/>
      <c r="DH144" s="59"/>
      <c r="DI144" s="59"/>
      <c r="DJ144" s="59"/>
      <c r="DK144" s="59"/>
      <c r="DL144" s="59"/>
      <c r="DM144" s="59"/>
      <c r="DN144" s="59"/>
      <c r="DP144" s="106"/>
      <c r="DQ144" s="59"/>
      <c r="DR144" s="59"/>
      <c r="DS144" s="59"/>
      <c r="DT144" s="59"/>
      <c r="DU144" s="59"/>
      <c r="DV144" s="59"/>
      <c r="DW144" s="59"/>
      <c r="DX144" s="59"/>
      <c r="DY144" s="59"/>
      <c r="DZ144" s="59"/>
      <c r="EA144" s="59"/>
      <c r="EB144" s="59"/>
      <c r="EC144" s="59"/>
      <c r="ED144" s="59"/>
      <c r="EE144" s="59"/>
      <c r="EF144" s="59"/>
      <c r="EG144" s="59"/>
      <c r="EH144" s="59"/>
      <c r="EI144" s="59"/>
      <c r="EJ144" s="59"/>
      <c r="EK144" s="59"/>
      <c r="EL144" s="59"/>
      <c r="EM144" s="59"/>
      <c r="EN144" s="59"/>
      <c r="EO144" s="59"/>
      <c r="EP144" s="59"/>
      <c r="EQ144" s="59"/>
      <c r="ER144" s="59"/>
      <c r="ES144" s="59"/>
      <c r="ET144" s="59"/>
      <c r="EU144" s="59"/>
      <c r="EV144" s="59"/>
      <c r="EW144" s="59"/>
      <c r="EX144" s="59"/>
      <c r="EY144" s="59"/>
      <c r="EZ144" s="59"/>
      <c r="FA144" s="59"/>
      <c r="FB144" s="59"/>
      <c r="FC144" s="59"/>
      <c r="FD144" s="59"/>
      <c r="FE144" s="59"/>
      <c r="FF144" s="59"/>
      <c r="FG144" s="59"/>
      <c r="FH144" s="59"/>
      <c r="FI144" s="59"/>
      <c r="FJ144" s="59"/>
      <c r="FK144" s="59"/>
      <c r="FL144" s="59"/>
      <c r="FM144" s="59"/>
      <c r="FN144" s="59"/>
      <c r="FO144" s="59"/>
      <c r="FP144" s="59"/>
      <c r="FQ144" s="59"/>
      <c r="FR144" s="59"/>
      <c r="FS144" s="59"/>
      <c r="FT144" s="59"/>
      <c r="FU144" s="59"/>
      <c r="FV144" s="59"/>
      <c r="FW144" s="59"/>
      <c r="FX144" s="59"/>
      <c r="FY144" s="59"/>
      <c r="FZ144" s="59"/>
      <c r="GA144" s="59"/>
      <c r="GB144" s="59"/>
      <c r="GC144" s="59"/>
      <c r="GD144" s="59"/>
      <c r="GE144" s="59"/>
      <c r="GF144" s="59"/>
      <c r="GG144" s="59"/>
      <c r="GH144" s="59"/>
      <c r="GI144" s="59"/>
      <c r="GJ144" s="59"/>
      <c r="GK144" s="59"/>
      <c r="GL144" s="59"/>
      <c r="GM144" s="59"/>
      <c r="GN144" s="59"/>
      <c r="GO144" s="59"/>
      <c r="GP144" s="59"/>
      <c r="GQ144" s="59"/>
      <c r="GR144" s="59"/>
      <c r="GS144" s="59"/>
      <c r="GT144" s="59"/>
      <c r="GU144" s="59"/>
      <c r="GV144" s="59"/>
      <c r="GW144" s="59"/>
      <c r="GX144" s="59"/>
      <c r="GY144" s="59"/>
      <c r="GZ144" s="59"/>
      <c r="HA144" s="59"/>
      <c r="HB144" s="59"/>
      <c r="HC144" s="59"/>
    </row>
    <row r="145" spans="2:211" ht="14.25" customHeight="1">
      <c r="B145" s="283"/>
      <c r="C145" s="296"/>
      <c r="D145" s="103" t="s">
        <v>200</v>
      </c>
      <c r="E145" s="213">
        <v>1</v>
      </c>
      <c r="F145" s="214">
        <v>0</v>
      </c>
      <c r="G145" s="215">
        <f>IFERROR(F145/E145,"-")</f>
        <v>0</v>
      </c>
      <c r="H145" s="216">
        <v>0</v>
      </c>
      <c r="I145" s="215">
        <f>IFERROR(H145/E145,"-")</f>
        <v>0</v>
      </c>
      <c r="J145" s="216">
        <v>0</v>
      </c>
      <c r="K145" s="215">
        <f>IFERROR(J145/E145,"-")</f>
        <v>0</v>
      </c>
      <c r="L145" s="213">
        <v>4</v>
      </c>
      <c r="M145" s="214">
        <v>0</v>
      </c>
      <c r="N145" s="215">
        <f>IFERROR(M145/L145,"-")</f>
        <v>0</v>
      </c>
      <c r="O145" s="216">
        <v>0</v>
      </c>
      <c r="P145" s="215">
        <f>IFERROR(O145/L145,"-")</f>
        <v>0</v>
      </c>
      <c r="Q145" s="216">
        <v>0</v>
      </c>
      <c r="R145" s="215">
        <f>IFERROR(Q145/L145,"-")</f>
        <v>0</v>
      </c>
      <c r="S145" s="213">
        <v>46</v>
      </c>
      <c r="T145" s="214">
        <v>0</v>
      </c>
      <c r="U145" s="215">
        <f>IFERROR(T145/S145,"-")</f>
        <v>0</v>
      </c>
      <c r="V145" s="216">
        <v>4</v>
      </c>
      <c r="W145" s="215">
        <f>IFERROR(V145/S145,"-")</f>
        <v>8.6956521739130432E-2</v>
      </c>
      <c r="X145" s="216">
        <v>4</v>
      </c>
      <c r="Y145" s="215">
        <f>IFERROR(X145/S145,"-")</f>
        <v>8.6956521739130432E-2</v>
      </c>
      <c r="Z145" s="213">
        <v>99</v>
      </c>
      <c r="AA145" s="214">
        <v>1</v>
      </c>
      <c r="AB145" s="215">
        <f>IFERROR(AA145/Z145,"-")</f>
        <v>1.0101010101010102E-2</v>
      </c>
      <c r="AC145" s="216">
        <v>0</v>
      </c>
      <c r="AD145" s="215">
        <f>IFERROR(AC145/Z145,"-")</f>
        <v>0</v>
      </c>
      <c r="AE145" s="216">
        <v>2</v>
      </c>
      <c r="AF145" s="215">
        <f>IFERROR(AE145/Z145,"-")</f>
        <v>2.0202020202020204E-2</v>
      </c>
      <c r="AG145" s="213">
        <v>113</v>
      </c>
      <c r="AH145" s="214">
        <v>0</v>
      </c>
      <c r="AI145" s="215">
        <f>IFERROR(AH145/AG145,"-")</f>
        <v>0</v>
      </c>
      <c r="AJ145" s="216">
        <v>2</v>
      </c>
      <c r="AK145" s="215">
        <f>IFERROR(AJ145/AG145,"-")</f>
        <v>1.7699115044247787E-2</v>
      </c>
      <c r="AL145" s="216">
        <v>0</v>
      </c>
      <c r="AM145" s="215">
        <f>IFERROR(AL145/AG145,"-")</f>
        <v>0</v>
      </c>
      <c r="AN145" s="213">
        <v>87</v>
      </c>
      <c r="AO145" s="214">
        <v>0</v>
      </c>
      <c r="AP145" s="215">
        <f>IFERROR(AO145/AN145,"-")</f>
        <v>0</v>
      </c>
      <c r="AQ145" s="216">
        <v>1</v>
      </c>
      <c r="AR145" s="215">
        <f>IFERROR(AQ145/AN145,"-")</f>
        <v>1.1494252873563218E-2</v>
      </c>
      <c r="AS145" s="216">
        <v>0</v>
      </c>
      <c r="AT145" s="215">
        <f>IFERROR(AS145/AN145,"-")</f>
        <v>0</v>
      </c>
      <c r="AU145" s="213">
        <v>63</v>
      </c>
      <c r="AV145" s="214">
        <v>0</v>
      </c>
      <c r="AW145" s="215">
        <f>IFERROR(AV145/AU145,"-")</f>
        <v>0</v>
      </c>
      <c r="AX145" s="216">
        <v>1</v>
      </c>
      <c r="AY145" s="215">
        <f>IFERROR(AX145/AU145,"-")</f>
        <v>1.5873015873015872E-2</v>
      </c>
      <c r="AZ145" s="216">
        <v>0</v>
      </c>
      <c r="BA145" s="215">
        <f>IFERROR(AZ145/AU145,"-")</f>
        <v>0</v>
      </c>
      <c r="BB145" s="213">
        <f t="shared" si="221"/>
        <v>413</v>
      </c>
      <c r="BC145" s="217">
        <f t="shared" si="222"/>
        <v>1</v>
      </c>
      <c r="BD145" s="215">
        <f>IFERROR(BC145/BB145,"-")</f>
        <v>2.4213075060532689E-3</v>
      </c>
      <c r="BE145" s="217">
        <f t="shared" si="223"/>
        <v>8</v>
      </c>
      <c r="BF145" s="215">
        <f>IFERROR(BE145/BB145,"-")</f>
        <v>1.9370460048426151E-2</v>
      </c>
      <c r="BG145" s="217">
        <f t="shared" si="224"/>
        <v>6</v>
      </c>
      <c r="BH145" s="215">
        <f>IFERROR(BG145/BB145,"-")</f>
        <v>1.4527845036319613E-2</v>
      </c>
      <c r="BJ145" s="283"/>
      <c r="BK145" s="296"/>
      <c r="BL145" s="4" t="s">
        <v>199</v>
      </c>
      <c r="BM145" s="28">
        <v>761</v>
      </c>
      <c r="BN145" s="28">
        <v>0</v>
      </c>
      <c r="BO145" s="63">
        <v>0</v>
      </c>
      <c r="BP145" s="28">
        <v>12</v>
      </c>
      <c r="BQ145" s="63">
        <v>1.5768725361366621E-2</v>
      </c>
      <c r="BR145" s="28">
        <v>1</v>
      </c>
      <c r="BS145" s="63">
        <v>1.3140604467805519E-3</v>
      </c>
      <c r="BU145" s="132"/>
      <c r="BV145" s="4" t="s">
        <v>199</v>
      </c>
      <c r="BW145" s="27">
        <f t="shared" si="220"/>
        <v>0.96368038740920092</v>
      </c>
      <c r="BX145" s="27">
        <f t="shared" si="225"/>
        <v>0.98291721419185285</v>
      </c>
      <c r="BY145" s="59"/>
      <c r="BZ145" s="106"/>
      <c r="CA145" s="59"/>
      <c r="CB145" s="59"/>
      <c r="CC145" s="59"/>
      <c r="CD145" s="59"/>
      <c r="CE145" s="59"/>
      <c r="CF145" s="59"/>
      <c r="CG145" s="59"/>
      <c r="CH145" s="59"/>
      <c r="CI145" s="59"/>
      <c r="CQ145" s="59"/>
      <c r="CR145" s="59"/>
      <c r="CS145" s="59"/>
      <c r="CT145" s="59"/>
      <c r="CU145" s="59"/>
      <c r="CV145" s="59"/>
      <c r="CY145" s="59"/>
      <c r="CZ145" s="59"/>
      <c r="DA145" s="59"/>
      <c r="DB145" s="59"/>
      <c r="DC145" s="59"/>
      <c r="DD145" s="59"/>
      <c r="DE145" s="59"/>
      <c r="DF145" s="59"/>
      <c r="DG145" s="59"/>
      <c r="DH145" s="59"/>
      <c r="DI145" s="59"/>
      <c r="DJ145" s="59"/>
      <c r="DK145" s="59"/>
      <c r="DL145" s="59"/>
      <c r="DM145" s="59"/>
      <c r="DN145" s="59"/>
      <c r="DP145" s="106"/>
      <c r="DQ145" s="59"/>
      <c r="DR145" s="59"/>
      <c r="DS145" s="59"/>
      <c r="DT145" s="59"/>
      <c r="DU145" s="59"/>
      <c r="DV145" s="59"/>
      <c r="DW145" s="59"/>
      <c r="DX145" s="59"/>
      <c r="DY145" s="59"/>
      <c r="DZ145" s="59"/>
      <c r="EA145" s="59"/>
      <c r="EB145" s="59"/>
      <c r="EC145" s="59"/>
      <c r="ED145" s="59"/>
      <c r="EE145" s="59"/>
      <c r="EF145" s="59"/>
      <c r="EG145" s="59"/>
      <c r="EH145" s="59"/>
      <c r="EI145" s="59"/>
      <c r="EJ145" s="59"/>
      <c r="EK145" s="59"/>
      <c r="EL145" s="59"/>
      <c r="EM145" s="59"/>
      <c r="EN145" s="59"/>
      <c r="EO145" s="59"/>
      <c r="EP145" s="59"/>
      <c r="EQ145" s="59"/>
      <c r="ER145" s="59"/>
      <c r="ES145" s="59"/>
      <c r="ET145" s="59"/>
      <c r="EU145" s="59"/>
      <c r="EV145" s="59"/>
      <c r="EW145" s="59"/>
      <c r="EX145" s="59"/>
      <c r="EY145" s="59"/>
      <c r="EZ145" s="59"/>
      <c r="FA145" s="59"/>
      <c r="FB145" s="59"/>
      <c r="FC145" s="59"/>
      <c r="FD145" s="59"/>
      <c r="FE145" s="59"/>
      <c r="FF145" s="59"/>
      <c r="FG145" s="59"/>
      <c r="FH145" s="59"/>
      <c r="FI145" s="59"/>
      <c r="FJ145" s="59"/>
      <c r="FK145" s="59"/>
      <c r="FL145" s="59"/>
      <c r="FM145" s="59"/>
      <c r="FN145" s="59"/>
      <c r="FO145" s="59"/>
      <c r="FP145" s="59"/>
      <c r="FQ145" s="59"/>
      <c r="FR145" s="59"/>
      <c r="FS145" s="59"/>
      <c r="FT145" s="59"/>
      <c r="FU145" s="59"/>
      <c r="FV145" s="59"/>
      <c r="FW145" s="59"/>
      <c r="FX145" s="59"/>
      <c r="FY145" s="59"/>
      <c r="FZ145" s="59"/>
      <c r="GA145" s="59"/>
      <c r="GB145" s="59"/>
      <c r="GC145" s="59"/>
      <c r="GD145" s="59"/>
      <c r="GE145" s="59"/>
      <c r="GF145" s="59"/>
      <c r="GG145" s="59"/>
      <c r="GH145" s="59"/>
      <c r="GI145" s="59"/>
      <c r="GJ145" s="59"/>
      <c r="GK145" s="59"/>
      <c r="GL145" s="59"/>
      <c r="GM145" s="59"/>
      <c r="GN145" s="59"/>
      <c r="GO145" s="59"/>
      <c r="GP145" s="59"/>
      <c r="GQ145" s="59"/>
      <c r="GR145" s="59"/>
      <c r="GS145" s="59"/>
      <c r="GT145" s="59"/>
      <c r="GU145" s="59"/>
      <c r="GV145" s="59"/>
      <c r="GW145" s="59"/>
      <c r="GX145" s="59"/>
      <c r="GY145" s="59"/>
      <c r="GZ145" s="59"/>
      <c r="HA145" s="59"/>
      <c r="HB145" s="59"/>
      <c r="HC145" s="59"/>
    </row>
    <row r="146" spans="2:211" ht="14.25" customHeight="1">
      <c r="B146" s="284"/>
      <c r="C146" s="297"/>
      <c r="D146" s="104" t="s">
        <v>67</v>
      </c>
      <c r="E146" s="218">
        <v>29</v>
      </c>
      <c r="F146" s="219">
        <v>0</v>
      </c>
      <c r="G146" s="180">
        <f t="shared" si="196"/>
        <v>0</v>
      </c>
      <c r="H146" s="220">
        <v>1</v>
      </c>
      <c r="I146" s="180">
        <f t="shared" si="197"/>
        <v>3.4482758620689655E-2</v>
      </c>
      <c r="J146" s="220">
        <v>1</v>
      </c>
      <c r="K146" s="180">
        <f t="shared" si="198"/>
        <v>3.4482758620689655E-2</v>
      </c>
      <c r="L146" s="218">
        <v>104</v>
      </c>
      <c r="M146" s="219">
        <v>2</v>
      </c>
      <c r="N146" s="180">
        <f t="shared" si="199"/>
        <v>1.9230769230769232E-2</v>
      </c>
      <c r="O146" s="220">
        <v>11</v>
      </c>
      <c r="P146" s="180">
        <f t="shared" si="200"/>
        <v>0.10576923076923077</v>
      </c>
      <c r="Q146" s="220">
        <v>4</v>
      </c>
      <c r="R146" s="180">
        <f t="shared" si="201"/>
        <v>3.8461538461538464E-2</v>
      </c>
      <c r="S146" s="218">
        <v>7541</v>
      </c>
      <c r="T146" s="219">
        <v>287</v>
      </c>
      <c r="U146" s="180">
        <f t="shared" si="202"/>
        <v>3.805861291605888E-2</v>
      </c>
      <c r="V146" s="220">
        <v>1632</v>
      </c>
      <c r="W146" s="180">
        <f t="shared" si="203"/>
        <v>0.2164169208327808</v>
      </c>
      <c r="X146" s="220">
        <v>305</v>
      </c>
      <c r="Y146" s="180">
        <f t="shared" si="204"/>
        <v>4.0445564248773373E-2</v>
      </c>
      <c r="Z146" s="218">
        <v>5888</v>
      </c>
      <c r="AA146" s="219">
        <v>156</v>
      </c>
      <c r="AB146" s="180">
        <f t="shared" si="205"/>
        <v>2.6494565217391304E-2</v>
      </c>
      <c r="AC146" s="220">
        <v>1124</v>
      </c>
      <c r="AD146" s="180">
        <f t="shared" si="206"/>
        <v>0.19089673913043478</v>
      </c>
      <c r="AE146" s="220">
        <v>217</v>
      </c>
      <c r="AF146" s="180">
        <f t="shared" si="207"/>
        <v>3.6854619565217392E-2</v>
      </c>
      <c r="AG146" s="218">
        <v>3149</v>
      </c>
      <c r="AH146" s="219">
        <v>41</v>
      </c>
      <c r="AI146" s="180">
        <f t="shared" si="208"/>
        <v>1.3020006351222611E-2</v>
      </c>
      <c r="AJ146" s="220">
        <v>422</v>
      </c>
      <c r="AK146" s="180">
        <f t="shared" si="209"/>
        <v>0.1340107970784376</v>
      </c>
      <c r="AL146" s="220">
        <v>106</v>
      </c>
      <c r="AM146" s="180">
        <f t="shared" si="210"/>
        <v>3.366147983486821E-2</v>
      </c>
      <c r="AN146" s="218">
        <v>1298</v>
      </c>
      <c r="AO146" s="219">
        <v>10</v>
      </c>
      <c r="AP146" s="180">
        <f t="shared" si="211"/>
        <v>7.7041602465331279E-3</v>
      </c>
      <c r="AQ146" s="220">
        <v>112</v>
      </c>
      <c r="AR146" s="180">
        <f t="shared" si="212"/>
        <v>8.6286594761171037E-2</v>
      </c>
      <c r="AS146" s="220">
        <v>24</v>
      </c>
      <c r="AT146" s="180">
        <f t="shared" si="213"/>
        <v>1.8489984591679508E-2</v>
      </c>
      <c r="AU146" s="218">
        <v>411</v>
      </c>
      <c r="AV146" s="219">
        <v>0</v>
      </c>
      <c r="AW146" s="180">
        <f t="shared" si="214"/>
        <v>0</v>
      </c>
      <c r="AX146" s="220">
        <v>16</v>
      </c>
      <c r="AY146" s="180">
        <f t="shared" si="215"/>
        <v>3.8929440389294405E-2</v>
      </c>
      <c r="AZ146" s="220">
        <v>1</v>
      </c>
      <c r="BA146" s="180">
        <f t="shared" si="216"/>
        <v>2.4330900243309003E-3</v>
      </c>
      <c r="BB146" s="218">
        <f t="shared" si="221"/>
        <v>18420</v>
      </c>
      <c r="BC146" s="182">
        <f t="shared" si="222"/>
        <v>496</v>
      </c>
      <c r="BD146" s="180">
        <f t="shared" si="217"/>
        <v>2.6927252985884907E-2</v>
      </c>
      <c r="BE146" s="182">
        <f t="shared" si="223"/>
        <v>3318</v>
      </c>
      <c r="BF146" s="180">
        <f t="shared" si="218"/>
        <v>0.18013029315960913</v>
      </c>
      <c r="BG146" s="182">
        <f t="shared" si="224"/>
        <v>658</v>
      </c>
      <c r="BH146" s="180">
        <f t="shared" si="219"/>
        <v>3.5722041259500542E-2</v>
      </c>
      <c r="BJ146" s="284"/>
      <c r="BK146" s="297"/>
      <c r="BL146" s="85" t="s">
        <v>67</v>
      </c>
      <c r="BM146" s="28">
        <v>18348</v>
      </c>
      <c r="BN146" s="28">
        <v>479</v>
      </c>
      <c r="BO146" s="63">
        <v>2.6106387617178983E-2</v>
      </c>
      <c r="BP146" s="28">
        <v>3289</v>
      </c>
      <c r="BQ146" s="63">
        <v>0.17925659472422062</v>
      </c>
      <c r="BR146" s="28">
        <v>635</v>
      </c>
      <c r="BS146" s="63">
        <v>3.4608676695007633E-2</v>
      </c>
      <c r="BU146" s="133"/>
      <c r="BV146" s="85" t="s">
        <v>67</v>
      </c>
      <c r="BW146" s="27">
        <f t="shared" si="220"/>
        <v>0.75722041259500539</v>
      </c>
      <c r="BX146" s="27">
        <f t="shared" si="225"/>
        <v>0.76002834096359273</v>
      </c>
      <c r="BY146" s="59"/>
      <c r="BZ146" s="106"/>
      <c r="CA146" s="59"/>
      <c r="CB146" s="59"/>
      <c r="CC146" s="59"/>
      <c r="CD146" s="59"/>
      <c r="CE146" s="59"/>
      <c r="CF146" s="59"/>
      <c r="CG146" s="59"/>
      <c r="CH146" s="59"/>
      <c r="CI146" s="59"/>
      <c r="CQ146" s="59"/>
      <c r="CR146" s="59"/>
      <c r="CS146" s="59"/>
      <c r="CT146" s="59"/>
      <c r="CU146" s="59"/>
      <c r="CV146" s="59"/>
      <c r="CY146" s="59"/>
      <c r="CZ146" s="59"/>
      <c r="DA146" s="59"/>
      <c r="DB146" s="59"/>
      <c r="DC146" s="59"/>
      <c r="DD146" s="59"/>
      <c r="DE146" s="59"/>
      <c r="DF146" s="59"/>
      <c r="DG146" s="59"/>
      <c r="DH146" s="59"/>
      <c r="DI146" s="59"/>
      <c r="DJ146" s="59"/>
      <c r="DK146" s="59"/>
      <c r="DL146" s="59"/>
      <c r="DM146" s="59"/>
      <c r="DN146" s="59"/>
      <c r="DP146" s="106"/>
      <c r="DQ146" s="59"/>
      <c r="DR146" s="59"/>
      <c r="DS146" s="59"/>
      <c r="DT146" s="59"/>
      <c r="DU146" s="59"/>
      <c r="DV146" s="59"/>
      <c r="DW146" s="59"/>
      <c r="DX146" s="59"/>
      <c r="DY146" s="59"/>
      <c r="DZ146" s="59"/>
      <c r="EA146" s="59"/>
      <c r="EB146" s="59"/>
      <c r="EC146" s="59"/>
      <c r="ED146" s="59"/>
      <c r="EE146" s="59"/>
      <c r="EF146" s="59"/>
      <c r="EG146" s="59"/>
      <c r="EH146" s="59"/>
      <c r="EI146" s="59"/>
      <c r="EJ146" s="59"/>
      <c r="EK146" s="59"/>
      <c r="EL146" s="59"/>
      <c r="EM146" s="59"/>
      <c r="EN146" s="59"/>
      <c r="EO146" s="59"/>
      <c r="EP146" s="59"/>
      <c r="EQ146" s="59"/>
      <c r="ER146" s="59"/>
      <c r="ES146" s="59"/>
      <c r="ET146" s="59"/>
      <c r="EU146" s="59"/>
      <c r="EV146" s="59"/>
      <c r="EW146" s="59"/>
      <c r="EX146" s="59"/>
      <c r="EY146" s="59"/>
      <c r="EZ146" s="59"/>
      <c r="FA146" s="59"/>
      <c r="FB146" s="59"/>
      <c r="FC146" s="59"/>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59"/>
      <c r="GD146" s="59"/>
      <c r="GE146" s="59"/>
      <c r="GF146" s="59"/>
      <c r="GG146" s="59"/>
      <c r="GH146" s="59"/>
      <c r="GI146" s="59"/>
      <c r="GJ146" s="59"/>
      <c r="GK146" s="59"/>
      <c r="GL146" s="59"/>
      <c r="GM146" s="59"/>
      <c r="GN146" s="59"/>
      <c r="GO146" s="59"/>
      <c r="GP146" s="59"/>
      <c r="GQ146" s="59"/>
      <c r="GR146" s="59"/>
      <c r="GS146" s="59"/>
      <c r="GT146" s="59"/>
      <c r="GU146" s="59"/>
      <c r="GV146" s="59"/>
      <c r="GW146" s="59"/>
      <c r="GX146" s="59"/>
      <c r="GY146" s="59"/>
      <c r="GZ146" s="59"/>
      <c r="HA146" s="59"/>
      <c r="HB146" s="59"/>
      <c r="HC146" s="59"/>
    </row>
    <row r="147" spans="2:211" ht="14.25" customHeight="1">
      <c r="B147" s="282">
        <v>29</v>
      </c>
      <c r="C147" s="295" t="s">
        <v>33</v>
      </c>
      <c r="D147" s="102" t="s">
        <v>138</v>
      </c>
      <c r="E147" s="201">
        <v>28</v>
      </c>
      <c r="F147" s="176">
        <v>1</v>
      </c>
      <c r="G147" s="174">
        <f t="shared" si="196"/>
        <v>3.5714285714285712E-2</v>
      </c>
      <c r="H147" s="176">
        <v>7</v>
      </c>
      <c r="I147" s="174">
        <f t="shared" si="197"/>
        <v>0.25</v>
      </c>
      <c r="J147" s="176">
        <v>0</v>
      </c>
      <c r="K147" s="174">
        <f t="shared" si="198"/>
        <v>0</v>
      </c>
      <c r="L147" s="201">
        <v>55</v>
      </c>
      <c r="M147" s="176">
        <v>2</v>
      </c>
      <c r="N147" s="174">
        <f t="shared" si="199"/>
        <v>3.6363636363636362E-2</v>
      </c>
      <c r="O147" s="176">
        <v>10</v>
      </c>
      <c r="P147" s="174">
        <f t="shared" si="200"/>
        <v>0.18181818181818182</v>
      </c>
      <c r="Q147" s="176">
        <v>0</v>
      </c>
      <c r="R147" s="174">
        <f t="shared" si="201"/>
        <v>0</v>
      </c>
      <c r="S147" s="201">
        <v>4074</v>
      </c>
      <c r="T147" s="176">
        <v>138</v>
      </c>
      <c r="U147" s="174">
        <f t="shared" si="202"/>
        <v>3.3873343151693665E-2</v>
      </c>
      <c r="V147" s="176">
        <v>867</v>
      </c>
      <c r="W147" s="174">
        <f t="shared" si="203"/>
        <v>0.21281296023564064</v>
      </c>
      <c r="X147" s="176">
        <v>168</v>
      </c>
      <c r="Y147" s="174">
        <f t="shared" si="204"/>
        <v>4.1237113402061855E-2</v>
      </c>
      <c r="Z147" s="201">
        <v>3518</v>
      </c>
      <c r="AA147" s="176">
        <v>90</v>
      </c>
      <c r="AB147" s="174">
        <f t="shared" si="205"/>
        <v>2.5582717453098352E-2</v>
      </c>
      <c r="AC147" s="176">
        <v>702</v>
      </c>
      <c r="AD147" s="174">
        <f t="shared" si="206"/>
        <v>0.19954519613416713</v>
      </c>
      <c r="AE147" s="176">
        <v>141</v>
      </c>
      <c r="AF147" s="174">
        <f t="shared" si="207"/>
        <v>4.0079590676520747E-2</v>
      </c>
      <c r="AG147" s="201">
        <v>2024</v>
      </c>
      <c r="AH147" s="176">
        <v>36</v>
      </c>
      <c r="AI147" s="174">
        <f t="shared" si="208"/>
        <v>1.7786561264822136E-2</v>
      </c>
      <c r="AJ147" s="176">
        <v>324</v>
      </c>
      <c r="AK147" s="174">
        <f t="shared" si="209"/>
        <v>0.1600790513833992</v>
      </c>
      <c r="AL147" s="176">
        <v>62</v>
      </c>
      <c r="AM147" s="174">
        <f t="shared" si="210"/>
        <v>3.0632411067193676E-2</v>
      </c>
      <c r="AN147" s="201">
        <v>899</v>
      </c>
      <c r="AO147" s="176">
        <v>4</v>
      </c>
      <c r="AP147" s="174">
        <f t="shared" si="211"/>
        <v>4.4493882091212458E-3</v>
      </c>
      <c r="AQ147" s="176">
        <v>101</v>
      </c>
      <c r="AR147" s="174">
        <f t="shared" si="212"/>
        <v>0.11234705228031146</v>
      </c>
      <c r="AS147" s="176">
        <v>18</v>
      </c>
      <c r="AT147" s="174">
        <f t="shared" si="213"/>
        <v>2.0022246941045607E-2</v>
      </c>
      <c r="AU147" s="201">
        <v>308</v>
      </c>
      <c r="AV147" s="176">
        <v>1</v>
      </c>
      <c r="AW147" s="174">
        <f t="shared" si="214"/>
        <v>3.246753246753247E-3</v>
      </c>
      <c r="AX147" s="176">
        <v>17</v>
      </c>
      <c r="AY147" s="174">
        <f t="shared" si="215"/>
        <v>5.5194805194805192E-2</v>
      </c>
      <c r="AZ147" s="176">
        <v>6</v>
      </c>
      <c r="BA147" s="174">
        <f t="shared" si="216"/>
        <v>1.948051948051948E-2</v>
      </c>
      <c r="BB147" s="201">
        <f t="shared" si="221"/>
        <v>10906</v>
      </c>
      <c r="BC147" s="176">
        <f t="shared" si="222"/>
        <v>272</v>
      </c>
      <c r="BD147" s="174">
        <f t="shared" si="217"/>
        <v>2.4940399779937648E-2</v>
      </c>
      <c r="BE147" s="176">
        <f t="shared" si="223"/>
        <v>2028</v>
      </c>
      <c r="BF147" s="174">
        <f t="shared" si="218"/>
        <v>0.18595268659453512</v>
      </c>
      <c r="BG147" s="176">
        <f t="shared" si="224"/>
        <v>395</v>
      </c>
      <c r="BH147" s="174">
        <f t="shared" si="219"/>
        <v>3.6218595268659455E-2</v>
      </c>
      <c r="BJ147" s="282">
        <v>29</v>
      </c>
      <c r="BK147" s="295" t="s">
        <v>33</v>
      </c>
      <c r="BL147" s="4" t="s">
        <v>138</v>
      </c>
      <c r="BM147" s="28">
        <v>10854</v>
      </c>
      <c r="BN147" s="28">
        <v>321</v>
      </c>
      <c r="BO147" s="63">
        <v>2.9574350469872859E-2</v>
      </c>
      <c r="BP147" s="28">
        <v>2023</v>
      </c>
      <c r="BQ147" s="63">
        <v>0.18638290031324858</v>
      </c>
      <c r="BR147" s="28">
        <v>422</v>
      </c>
      <c r="BS147" s="63">
        <v>3.8879675695596097E-2</v>
      </c>
      <c r="BU147" s="131" t="s">
        <v>33</v>
      </c>
      <c r="BV147" s="4" t="s">
        <v>138</v>
      </c>
      <c r="BW147" s="27">
        <f t="shared" si="220"/>
        <v>0.75288831835686776</v>
      </c>
      <c r="BX147" s="27">
        <f t="shared" si="225"/>
        <v>0.74516307352128253</v>
      </c>
      <c r="BY147" s="59"/>
      <c r="BZ147" s="106"/>
      <c r="CA147" s="59"/>
      <c r="CB147" s="59"/>
      <c r="CC147" s="59"/>
      <c r="CD147" s="59"/>
      <c r="CE147" s="59"/>
      <c r="CF147" s="59"/>
      <c r="CG147" s="59"/>
      <c r="CH147" s="59"/>
      <c r="CI147" s="59"/>
      <c r="CQ147" s="59"/>
      <c r="CR147" s="59"/>
      <c r="CS147" s="59"/>
      <c r="CT147" s="59"/>
      <c r="CU147" s="59"/>
      <c r="CV147" s="59"/>
      <c r="CY147" s="59"/>
      <c r="CZ147" s="59"/>
      <c r="DA147" s="59"/>
      <c r="DB147" s="59"/>
      <c r="DC147" s="59"/>
      <c r="DD147" s="59"/>
      <c r="DE147" s="59"/>
      <c r="DF147" s="59"/>
      <c r="DG147" s="59"/>
      <c r="DH147" s="59"/>
      <c r="DI147" s="59"/>
      <c r="DJ147" s="59"/>
      <c r="DK147" s="59"/>
      <c r="DL147" s="59"/>
      <c r="DM147" s="59"/>
      <c r="DN147" s="59"/>
      <c r="DP147" s="106"/>
      <c r="DQ147" s="59"/>
      <c r="DR147" s="59"/>
      <c r="DS147" s="59"/>
      <c r="DT147" s="59"/>
      <c r="DU147" s="59"/>
      <c r="DV147" s="59"/>
      <c r="DW147" s="59"/>
      <c r="DX147" s="59"/>
      <c r="DY147" s="59"/>
      <c r="DZ147" s="59"/>
      <c r="EA147" s="59"/>
      <c r="EB147" s="59"/>
      <c r="EC147" s="59"/>
      <c r="ED147" s="59"/>
      <c r="EE147" s="59"/>
      <c r="EF147" s="59"/>
      <c r="EG147" s="59"/>
      <c r="EH147" s="59"/>
      <c r="EI147" s="59"/>
      <c r="EJ147" s="59"/>
      <c r="EK147" s="59"/>
      <c r="EL147" s="59"/>
      <c r="EM147" s="59"/>
      <c r="EN147" s="59"/>
      <c r="EO147" s="59"/>
      <c r="EP147" s="59"/>
      <c r="EQ147" s="59"/>
      <c r="ER147" s="59"/>
      <c r="ES147" s="59"/>
      <c r="ET147" s="59"/>
      <c r="EU147" s="59"/>
      <c r="EV147" s="59"/>
      <c r="EW147" s="59"/>
      <c r="EX147" s="59"/>
      <c r="EY147" s="59"/>
      <c r="EZ147" s="59"/>
      <c r="FA147" s="59"/>
      <c r="FB147" s="59"/>
      <c r="FC147" s="59"/>
      <c r="FD147" s="59"/>
      <c r="FE147" s="59"/>
      <c r="FF147" s="59"/>
      <c r="FG147" s="59"/>
      <c r="FH147" s="59"/>
      <c r="FI147" s="59"/>
      <c r="FJ147" s="59"/>
      <c r="FK147" s="59"/>
      <c r="FL147" s="59"/>
      <c r="FM147" s="59"/>
      <c r="FN147" s="59"/>
      <c r="FO147" s="59"/>
      <c r="FP147" s="59"/>
      <c r="FQ147" s="59"/>
      <c r="FR147" s="59"/>
      <c r="FS147" s="59"/>
      <c r="FT147" s="59"/>
      <c r="FU147" s="59"/>
      <c r="FV147" s="59"/>
      <c r="FW147" s="59"/>
      <c r="FX147" s="59"/>
      <c r="FY147" s="59"/>
      <c r="FZ147" s="59"/>
      <c r="GA147" s="59"/>
      <c r="GB147" s="59"/>
      <c r="GC147" s="59"/>
      <c r="GD147" s="59"/>
      <c r="GE147" s="59"/>
      <c r="GF147" s="59"/>
      <c r="GG147" s="59"/>
      <c r="GH147" s="59"/>
      <c r="GI147" s="59"/>
      <c r="GJ147" s="59"/>
      <c r="GK147" s="59"/>
      <c r="GL147" s="59"/>
      <c r="GM147" s="59"/>
      <c r="GN147" s="59"/>
      <c r="GO147" s="59"/>
      <c r="GP147" s="59"/>
      <c r="GQ147" s="59"/>
      <c r="GR147" s="59"/>
      <c r="GS147" s="59"/>
      <c r="GT147" s="59"/>
      <c r="GU147" s="59"/>
      <c r="GV147" s="59"/>
      <c r="GW147" s="59"/>
      <c r="GX147" s="59"/>
      <c r="GY147" s="59"/>
      <c r="GZ147" s="59"/>
      <c r="HA147" s="59"/>
      <c r="HB147" s="59"/>
      <c r="HC147" s="59"/>
    </row>
    <row r="148" spans="2:211" ht="14.25" customHeight="1">
      <c r="B148" s="283"/>
      <c r="C148" s="296"/>
      <c r="D148" s="132" t="s">
        <v>274</v>
      </c>
      <c r="E148" s="204">
        <v>1</v>
      </c>
      <c r="F148" s="208">
        <v>0</v>
      </c>
      <c r="G148" s="207">
        <f t="shared" si="196"/>
        <v>0</v>
      </c>
      <c r="H148" s="208">
        <v>0</v>
      </c>
      <c r="I148" s="207">
        <f>IFERROR(H148/E148,"-")</f>
        <v>0</v>
      </c>
      <c r="J148" s="208">
        <v>1</v>
      </c>
      <c r="K148" s="207">
        <f>IFERROR(J148/E148,"-")</f>
        <v>1</v>
      </c>
      <c r="L148" s="204">
        <v>8</v>
      </c>
      <c r="M148" s="208">
        <v>0</v>
      </c>
      <c r="N148" s="207">
        <f>IFERROR(M148/L148,"-")</f>
        <v>0</v>
      </c>
      <c r="O148" s="208">
        <v>2</v>
      </c>
      <c r="P148" s="207">
        <f>IFERROR(O148/L148,"-")</f>
        <v>0.25</v>
      </c>
      <c r="Q148" s="208">
        <v>0</v>
      </c>
      <c r="R148" s="207">
        <f>IFERROR(Q148/L148,"-")</f>
        <v>0</v>
      </c>
      <c r="S148" s="204">
        <v>1281</v>
      </c>
      <c r="T148" s="208">
        <v>53</v>
      </c>
      <c r="U148" s="207">
        <f>IFERROR(T148/S148,"-")</f>
        <v>4.1373926619828257E-2</v>
      </c>
      <c r="V148" s="208">
        <v>288</v>
      </c>
      <c r="W148" s="207">
        <f>IFERROR(V148/S148,"-")</f>
        <v>0.22482435597189696</v>
      </c>
      <c r="X148" s="208">
        <v>63</v>
      </c>
      <c r="Y148" s="207">
        <f>IFERROR(X148/S148,"-")</f>
        <v>4.9180327868852458E-2</v>
      </c>
      <c r="Z148" s="204">
        <v>880</v>
      </c>
      <c r="AA148" s="208">
        <v>32</v>
      </c>
      <c r="AB148" s="207">
        <f>IFERROR(AA148/Z148,"-")</f>
        <v>3.6363636363636362E-2</v>
      </c>
      <c r="AC148" s="208">
        <v>205</v>
      </c>
      <c r="AD148" s="207">
        <f>IFERROR(AC148/Z148,"-")</f>
        <v>0.23295454545454544</v>
      </c>
      <c r="AE148" s="208">
        <v>40</v>
      </c>
      <c r="AF148" s="207">
        <f>IFERROR(AE148/Z148,"-")</f>
        <v>4.5454545454545456E-2</v>
      </c>
      <c r="AG148" s="204">
        <v>643</v>
      </c>
      <c r="AH148" s="208">
        <v>16</v>
      </c>
      <c r="AI148" s="207">
        <f>IFERROR(AH148/AG148,"-")</f>
        <v>2.4883359253499222E-2</v>
      </c>
      <c r="AJ148" s="208">
        <v>133</v>
      </c>
      <c r="AK148" s="207">
        <f>IFERROR(AJ148/AG148,"-")</f>
        <v>0.20684292379471228</v>
      </c>
      <c r="AL148" s="208">
        <v>22</v>
      </c>
      <c r="AM148" s="207">
        <f>IFERROR(AL148/AG148,"-")</f>
        <v>3.4214618973561428E-2</v>
      </c>
      <c r="AN148" s="204">
        <v>264</v>
      </c>
      <c r="AO148" s="208">
        <v>2</v>
      </c>
      <c r="AP148" s="207">
        <f>IFERROR(AO148/AN148,"-")</f>
        <v>7.575757575757576E-3</v>
      </c>
      <c r="AQ148" s="208">
        <v>40</v>
      </c>
      <c r="AR148" s="207">
        <f>IFERROR(AQ148/AN148,"-")</f>
        <v>0.15151515151515152</v>
      </c>
      <c r="AS148" s="208">
        <v>9</v>
      </c>
      <c r="AT148" s="207">
        <f>IFERROR(AS148/AN148,"-")</f>
        <v>3.4090909090909088E-2</v>
      </c>
      <c r="AU148" s="204">
        <v>52</v>
      </c>
      <c r="AV148" s="208">
        <v>0</v>
      </c>
      <c r="AW148" s="207">
        <f>IFERROR(AV148/AU148,"-")</f>
        <v>0</v>
      </c>
      <c r="AX148" s="208">
        <v>2</v>
      </c>
      <c r="AY148" s="207">
        <f>IFERROR(AX148/AU148,"-")</f>
        <v>3.8461538461538464E-2</v>
      </c>
      <c r="AZ148" s="208">
        <v>3</v>
      </c>
      <c r="BA148" s="207">
        <f>IFERROR(AZ148/AU148,"-")</f>
        <v>5.7692307692307696E-2</v>
      </c>
      <c r="BB148" s="204">
        <f t="shared" si="221"/>
        <v>3129</v>
      </c>
      <c r="BC148" s="208">
        <f t="shared" si="222"/>
        <v>103</v>
      </c>
      <c r="BD148" s="207">
        <f>IFERROR(BC148/BB148,"-")</f>
        <v>3.2917865132630231E-2</v>
      </c>
      <c r="BE148" s="208">
        <f t="shared" si="223"/>
        <v>670</v>
      </c>
      <c r="BF148" s="207">
        <f>IFERROR(BE148/BB148,"-")</f>
        <v>0.21412591882390541</v>
      </c>
      <c r="BG148" s="208">
        <f t="shared" si="224"/>
        <v>138</v>
      </c>
      <c r="BH148" s="207">
        <f>IFERROR(BG148/BB148,"-")</f>
        <v>4.4103547459252157E-2</v>
      </c>
      <c r="BJ148" s="283"/>
      <c r="BK148" s="296"/>
      <c r="BL148" s="4" t="s">
        <v>273</v>
      </c>
      <c r="BM148" s="28">
        <v>2992</v>
      </c>
      <c r="BN148" s="28">
        <v>107</v>
      </c>
      <c r="BO148" s="63">
        <v>3.5762032085561495E-2</v>
      </c>
      <c r="BP148" s="28">
        <v>651</v>
      </c>
      <c r="BQ148" s="63">
        <v>0.21758021390374332</v>
      </c>
      <c r="BR148" s="28">
        <v>119</v>
      </c>
      <c r="BS148" s="63">
        <v>3.9772727272727272E-2</v>
      </c>
      <c r="BU148" s="132"/>
      <c r="BV148" s="4" t="s">
        <v>270</v>
      </c>
      <c r="BW148" s="27">
        <f t="shared" si="220"/>
        <v>0.70885266858421225</v>
      </c>
      <c r="BX148" s="27">
        <f t="shared" si="225"/>
        <v>0.70688502673796794</v>
      </c>
      <c r="BY148" s="59"/>
      <c r="BZ148" s="106"/>
      <c r="CA148" s="59"/>
      <c r="CB148" s="59"/>
      <c r="CC148" s="59"/>
      <c r="CD148" s="59"/>
      <c r="CE148" s="59"/>
      <c r="CF148" s="59"/>
      <c r="CG148" s="59"/>
      <c r="CH148" s="59"/>
      <c r="CI148" s="59"/>
      <c r="CQ148" s="59"/>
      <c r="CR148" s="59"/>
      <c r="CS148" s="59"/>
      <c r="CT148" s="59"/>
      <c r="CU148" s="59"/>
      <c r="CV148" s="59"/>
      <c r="CY148" s="59"/>
      <c r="CZ148" s="59"/>
      <c r="DA148" s="59"/>
      <c r="DB148" s="59"/>
      <c r="DC148" s="59"/>
      <c r="DD148" s="59"/>
      <c r="DE148" s="59"/>
      <c r="DF148" s="59"/>
      <c r="DG148" s="59"/>
      <c r="DH148" s="59"/>
      <c r="DI148" s="59"/>
      <c r="DJ148" s="59"/>
      <c r="DK148" s="59"/>
      <c r="DL148" s="59"/>
      <c r="DM148" s="59"/>
      <c r="DN148" s="59"/>
      <c r="DP148" s="106"/>
      <c r="DQ148" s="59"/>
      <c r="DR148" s="59"/>
      <c r="DS148" s="59"/>
      <c r="DT148" s="59"/>
      <c r="DU148" s="59"/>
      <c r="DV148" s="59"/>
      <c r="DW148" s="59"/>
      <c r="DX148" s="59"/>
      <c r="DY148" s="59"/>
      <c r="DZ148" s="59"/>
      <c r="EA148" s="59"/>
      <c r="EB148" s="59"/>
      <c r="EC148" s="59"/>
      <c r="ED148" s="59"/>
      <c r="EE148" s="59"/>
      <c r="EF148" s="59"/>
      <c r="EG148" s="59"/>
      <c r="EH148" s="59"/>
      <c r="EI148" s="59"/>
      <c r="EJ148" s="59"/>
      <c r="EK148" s="59"/>
      <c r="EL148" s="59"/>
      <c r="EM148" s="59"/>
      <c r="EN148" s="59"/>
      <c r="EO148" s="59"/>
      <c r="EP148" s="59"/>
      <c r="EQ148" s="59"/>
      <c r="ER148" s="59"/>
      <c r="ES148" s="59"/>
      <c r="ET148" s="59"/>
      <c r="EU148" s="59"/>
      <c r="EV148" s="59"/>
      <c r="EW148" s="59"/>
      <c r="EX148" s="59"/>
      <c r="EY148" s="59"/>
      <c r="EZ148" s="59"/>
      <c r="FA148" s="59"/>
      <c r="FB148" s="59"/>
      <c r="FC148" s="59"/>
      <c r="FD148" s="59"/>
      <c r="FE148" s="59"/>
      <c r="FF148" s="59"/>
      <c r="FG148" s="59"/>
      <c r="FH148" s="59"/>
      <c r="FI148" s="59"/>
      <c r="FJ148" s="59"/>
      <c r="FK148" s="59"/>
      <c r="FL148" s="59"/>
      <c r="FM148" s="59"/>
      <c r="FN148" s="59"/>
      <c r="FO148" s="59"/>
      <c r="FP148" s="59"/>
      <c r="FQ148" s="59"/>
      <c r="FR148" s="59"/>
      <c r="FS148" s="59"/>
      <c r="FT148" s="59"/>
      <c r="FU148" s="59"/>
      <c r="FV148" s="59"/>
      <c r="FW148" s="59"/>
      <c r="FX148" s="59"/>
      <c r="FY148" s="59"/>
      <c r="FZ148" s="59"/>
      <c r="GA148" s="59"/>
      <c r="GB148" s="59"/>
      <c r="GC148" s="59"/>
      <c r="GD148" s="59"/>
      <c r="GE148" s="59"/>
      <c r="GF148" s="59"/>
      <c r="GG148" s="59"/>
      <c r="GH148" s="59"/>
      <c r="GI148" s="59"/>
      <c r="GJ148" s="59"/>
      <c r="GK148" s="59"/>
      <c r="GL148" s="59"/>
      <c r="GM148" s="59"/>
      <c r="GN148" s="59"/>
      <c r="GO148" s="59"/>
      <c r="GP148" s="59"/>
      <c r="GQ148" s="59"/>
      <c r="GR148" s="59"/>
      <c r="GS148" s="59"/>
      <c r="GT148" s="59"/>
      <c r="GU148" s="59"/>
      <c r="GV148" s="59"/>
      <c r="GW148" s="59"/>
      <c r="GX148" s="59"/>
      <c r="GY148" s="59"/>
      <c r="GZ148" s="59"/>
      <c r="HA148" s="59"/>
      <c r="HB148" s="59"/>
      <c r="HC148" s="59"/>
    </row>
    <row r="149" spans="2:211" ht="14.25" customHeight="1">
      <c r="B149" s="283"/>
      <c r="C149" s="296"/>
      <c r="D149" s="124" t="s">
        <v>156</v>
      </c>
      <c r="E149" s="209">
        <v>2</v>
      </c>
      <c r="F149" s="212">
        <v>0</v>
      </c>
      <c r="G149" s="199">
        <f t="shared" si="196"/>
        <v>0</v>
      </c>
      <c r="H149" s="212">
        <v>0</v>
      </c>
      <c r="I149" s="199">
        <f t="shared" si="197"/>
        <v>0</v>
      </c>
      <c r="J149" s="212">
        <v>1</v>
      </c>
      <c r="K149" s="199">
        <f t="shared" si="198"/>
        <v>0.5</v>
      </c>
      <c r="L149" s="209">
        <v>3</v>
      </c>
      <c r="M149" s="212">
        <v>0</v>
      </c>
      <c r="N149" s="199">
        <f t="shared" si="199"/>
        <v>0</v>
      </c>
      <c r="O149" s="212">
        <v>0</v>
      </c>
      <c r="P149" s="199">
        <f t="shared" si="200"/>
        <v>0</v>
      </c>
      <c r="Q149" s="212">
        <v>0</v>
      </c>
      <c r="R149" s="199">
        <f t="shared" si="201"/>
        <v>0</v>
      </c>
      <c r="S149" s="209">
        <v>549</v>
      </c>
      <c r="T149" s="212">
        <v>25</v>
      </c>
      <c r="U149" s="199">
        <f t="shared" si="202"/>
        <v>4.553734061930783E-2</v>
      </c>
      <c r="V149" s="212">
        <v>104</v>
      </c>
      <c r="W149" s="199">
        <f t="shared" si="203"/>
        <v>0.18943533697632059</v>
      </c>
      <c r="X149" s="212">
        <v>35</v>
      </c>
      <c r="Y149" s="199">
        <f t="shared" si="204"/>
        <v>6.3752276867030971E-2</v>
      </c>
      <c r="Z149" s="209">
        <v>247</v>
      </c>
      <c r="AA149" s="212">
        <v>6</v>
      </c>
      <c r="AB149" s="199">
        <f t="shared" si="205"/>
        <v>2.4291497975708502E-2</v>
      </c>
      <c r="AC149" s="212">
        <v>59</v>
      </c>
      <c r="AD149" s="199">
        <f t="shared" si="206"/>
        <v>0.23886639676113361</v>
      </c>
      <c r="AE149" s="212">
        <v>11</v>
      </c>
      <c r="AF149" s="199">
        <f t="shared" si="207"/>
        <v>4.4534412955465584E-2</v>
      </c>
      <c r="AG149" s="209">
        <v>109</v>
      </c>
      <c r="AH149" s="212">
        <v>2</v>
      </c>
      <c r="AI149" s="199">
        <f t="shared" si="208"/>
        <v>1.834862385321101E-2</v>
      </c>
      <c r="AJ149" s="212">
        <v>22</v>
      </c>
      <c r="AK149" s="199">
        <f t="shared" si="209"/>
        <v>0.20183486238532111</v>
      </c>
      <c r="AL149" s="212">
        <v>3</v>
      </c>
      <c r="AM149" s="199">
        <f t="shared" si="210"/>
        <v>2.7522935779816515E-2</v>
      </c>
      <c r="AN149" s="209">
        <v>48</v>
      </c>
      <c r="AO149" s="212">
        <v>0</v>
      </c>
      <c r="AP149" s="199">
        <f t="shared" si="211"/>
        <v>0</v>
      </c>
      <c r="AQ149" s="212">
        <v>3</v>
      </c>
      <c r="AR149" s="199">
        <f t="shared" si="212"/>
        <v>6.25E-2</v>
      </c>
      <c r="AS149" s="212">
        <v>2</v>
      </c>
      <c r="AT149" s="199">
        <f t="shared" si="213"/>
        <v>4.1666666666666664E-2</v>
      </c>
      <c r="AU149" s="209">
        <v>22</v>
      </c>
      <c r="AV149" s="212">
        <v>0</v>
      </c>
      <c r="AW149" s="199">
        <f t="shared" si="214"/>
        <v>0</v>
      </c>
      <c r="AX149" s="212">
        <v>0</v>
      </c>
      <c r="AY149" s="199">
        <f t="shared" si="215"/>
        <v>0</v>
      </c>
      <c r="AZ149" s="212">
        <v>1</v>
      </c>
      <c r="BA149" s="199">
        <f t="shared" si="216"/>
        <v>4.5454545454545456E-2</v>
      </c>
      <c r="BB149" s="209">
        <f t="shared" si="221"/>
        <v>980</v>
      </c>
      <c r="BC149" s="212">
        <f t="shared" si="222"/>
        <v>33</v>
      </c>
      <c r="BD149" s="199">
        <f t="shared" si="217"/>
        <v>3.3673469387755103E-2</v>
      </c>
      <c r="BE149" s="212">
        <f t="shared" si="223"/>
        <v>188</v>
      </c>
      <c r="BF149" s="199">
        <f t="shared" si="218"/>
        <v>0.19183673469387755</v>
      </c>
      <c r="BG149" s="212">
        <f t="shared" si="224"/>
        <v>53</v>
      </c>
      <c r="BH149" s="199">
        <f t="shared" si="219"/>
        <v>5.4081632653061228E-2</v>
      </c>
      <c r="BJ149" s="283"/>
      <c r="BK149" s="296"/>
      <c r="BL149" s="4" t="s">
        <v>156</v>
      </c>
      <c r="BM149" s="28">
        <v>919</v>
      </c>
      <c r="BN149" s="28">
        <v>37</v>
      </c>
      <c r="BO149" s="63">
        <v>4.0261153427638738E-2</v>
      </c>
      <c r="BP149" s="28">
        <v>177</v>
      </c>
      <c r="BQ149" s="63">
        <v>0.19260065288356909</v>
      </c>
      <c r="BR149" s="28">
        <v>39</v>
      </c>
      <c r="BS149" s="63">
        <v>4.2437431991294884E-2</v>
      </c>
      <c r="BU149" s="132"/>
      <c r="BV149" s="4" t="s">
        <v>156</v>
      </c>
      <c r="BW149" s="27">
        <f t="shared" si="220"/>
        <v>0.7204081632653061</v>
      </c>
      <c r="BX149" s="27">
        <f t="shared" si="225"/>
        <v>0.72470076169749731</v>
      </c>
      <c r="BY149" s="59"/>
      <c r="BZ149" s="106"/>
      <c r="CA149" s="59"/>
      <c r="CB149" s="59"/>
      <c r="CC149" s="59"/>
      <c r="CD149" s="59"/>
      <c r="CE149" s="59"/>
      <c r="CF149" s="59"/>
      <c r="CG149" s="59"/>
      <c r="CH149" s="59"/>
      <c r="CI149" s="59"/>
      <c r="CQ149" s="59"/>
      <c r="CR149" s="59"/>
      <c r="CS149" s="59"/>
      <c r="CT149" s="59"/>
      <c r="CU149" s="59"/>
      <c r="CV149" s="59"/>
      <c r="CY149" s="59"/>
      <c r="CZ149" s="59"/>
      <c r="DA149" s="59"/>
      <c r="DB149" s="59"/>
      <c r="DC149" s="59"/>
      <c r="DD149" s="59"/>
      <c r="DE149" s="59"/>
      <c r="DF149" s="59"/>
      <c r="DG149" s="59"/>
      <c r="DH149" s="59"/>
      <c r="DI149" s="59"/>
      <c r="DJ149" s="59"/>
      <c r="DK149" s="59"/>
      <c r="DL149" s="59"/>
      <c r="DM149" s="59"/>
      <c r="DN149" s="59"/>
      <c r="DP149" s="106"/>
      <c r="DQ149" s="59"/>
      <c r="DR149" s="59"/>
      <c r="DS149" s="59"/>
      <c r="DT149" s="59"/>
      <c r="DU149" s="59"/>
      <c r="DV149" s="59"/>
      <c r="DW149" s="59"/>
      <c r="DX149" s="59"/>
      <c r="DY149" s="59"/>
      <c r="DZ149" s="59"/>
      <c r="EA149" s="59"/>
      <c r="EB149" s="59"/>
      <c r="EC149" s="59"/>
      <c r="ED149" s="59"/>
      <c r="EE149" s="59"/>
      <c r="EF149" s="59"/>
      <c r="EG149" s="59"/>
      <c r="EH149" s="59"/>
      <c r="EI149" s="59"/>
      <c r="EJ149" s="59"/>
      <c r="EK149" s="59"/>
      <c r="EL149" s="59"/>
      <c r="EM149" s="59"/>
      <c r="EN149" s="59"/>
      <c r="EO149" s="59"/>
      <c r="EP149" s="59"/>
      <c r="EQ149" s="59"/>
      <c r="ER149" s="59"/>
      <c r="ES149" s="59"/>
      <c r="ET149" s="59"/>
      <c r="EU149" s="59"/>
      <c r="EV149" s="59"/>
      <c r="EW149" s="59"/>
      <c r="EX149" s="59"/>
      <c r="EY149" s="59"/>
      <c r="EZ149" s="59"/>
      <c r="FA149" s="59"/>
      <c r="FB149" s="59"/>
      <c r="FC149" s="59"/>
      <c r="FD149" s="59"/>
      <c r="FE149" s="59"/>
      <c r="FF149" s="59"/>
      <c r="FG149" s="59"/>
      <c r="FH149" s="59"/>
      <c r="FI149" s="59"/>
      <c r="FJ149" s="59"/>
      <c r="FK149" s="59"/>
      <c r="FL149" s="59"/>
      <c r="FM149" s="59"/>
      <c r="FN149" s="59"/>
      <c r="FO149" s="59"/>
      <c r="FP149" s="59"/>
      <c r="FQ149" s="59"/>
      <c r="FR149" s="59"/>
      <c r="FS149" s="59"/>
      <c r="FT149" s="59"/>
      <c r="FU149" s="59"/>
      <c r="FV149" s="59"/>
      <c r="FW149" s="59"/>
      <c r="FX149" s="59"/>
      <c r="FY149" s="59"/>
      <c r="FZ149" s="59"/>
      <c r="GA149" s="59"/>
      <c r="GB149" s="59"/>
      <c r="GC149" s="59"/>
      <c r="GD149" s="59"/>
      <c r="GE149" s="59"/>
      <c r="GF149" s="59"/>
      <c r="GG149" s="59"/>
      <c r="GH149" s="59"/>
      <c r="GI149" s="59"/>
      <c r="GJ149" s="59"/>
      <c r="GK149" s="59"/>
      <c r="GL149" s="59"/>
      <c r="GM149" s="59"/>
      <c r="GN149" s="59"/>
      <c r="GO149" s="59"/>
      <c r="GP149" s="59"/>
      <c r="GQ149" s="59"/>
      <c r="GR149" s="59"/>
      <c r="GS149" s="59"/>
      <c r="GT149" s="59"/>
      <c r="GU149" s="59"/>
      <c r="GV149" s="59"/>
      <c r="GW149" s="59"/>
      <c r="GX149" s="59"/>
      <c r="GY149" s="59"/>
      <c r="GZ149" s="59"/>
      <c r="HA149" s="59"/>
      <c r="HB149" s="59"/>
      <c r="HC149" s="59"/>
    </row>
    <row r="150" spans="2:211" ht="14.25" customHeight="1">
      <c r="B150" s="283"/>
      <c r="C150" s="296"/>
      <c r="D150" s="103" t="s">
        <v>200</v>
      </c>
      <c r="E150" s="213">
        <v>0</v>
      </c>
      <c r="F150" s="217">
        <v>0</v>
      </c>
      <c r="G150" s="215" t="str">
        <f>IFERROR(F150/E150,"-")</f>
        <v>-</v>
      </c>
      <c r="H150" s="217">
        <v>0</v>
      </c>
      <c r="I150" s="215" t="str">
        <f>IFERROR(H150/E150,"-")</f>
        <v>-</v>
      </c>
      <c r="J150" s="217">
        <v>0</v>
      </c>
      <c r="K150" s="215" t="str">
        <f>IFERROR(J150/E150,"-")</f>
        <v>-</v>
      </c>
      <c r="L150" s="213">
        <v>5</v>
      </c>
      <c r="M150" s="217">
        <v>0</v>
      </c>
      <c r="N150" s="215">
        <f>IFERROR(M150/L150,"-")</f>
        <v>0</v>
      </c>
      <c r="O150" s="217">
        <v>0</v>
      </c>
      <c r="P150" s="215">
        <f>IFERROR(O150/L150,"-")</f>
        <v>0</v>
      </c>
      <c r="Q150" s="217">
        <v>0</v>
      </c>
      <c r="R150" s="215">
        <f>IFERROR(Q150/L150,"-")</f>
        <v>0</v>
      </c>
      <c r="S150" s="213">
        <v>39</v>
      </c>
      <c r="T150" s="217">
        <v>0</v>
      </c>
      <c r="U150" s="215">
        <f>IFERROR(T150/S150,"-")</f>
        <v>0</v>
      </c>
      <c r="V150" s="217">
        <v>1</v>
      </c>
      <c r="W150" s="215">
        <f>IFERROR(V150/S150,"-")</f>
        <v>2.564102564102564E-2</v>
      </c>
      <c r="X150" s="217">
        <v>1</v>
      </c>
      <c r="Y150" s="215">
        <f>IFERROR(X150/S150,"-")</f>
        <v>2.564102564102564E-2</v>
      </c>
      <c r="Z150" s="213">
        <v>62</v>
      </c>
      <c r="AA150" s="217">
        <v>0</v>
      </c>
      <c r="AB150" s="215">
        <f>IFERROR(AA150/Z150,"-")</f>
        <v>0</v>
      </c>
      <c r="AC150" s="217">
        <v>1</v>
      </c>
      <c r="AD150" s="215">
        <f>IFERROR(AC150/Z150,"-")</f>
        <v>1.6129032258064516E-2</v>
      </c>
      <c r="AE150" s="217">
        <v>3</v>
      </c>
      <c r="AF150" s="215">
        <f>IFERROR(AE150/Z150,"-")</f>
        <v>4.8387096774193547E-2</v>
      </c>
      <c r="AG150" s="213">
        <v>77</v>
      </c>
      <c r="AH150" s="217">
        <v>0</v>
      </c>
      <c r="AI150" s="215">
        <f>IFERROR(AH150/AG150,"-")</f>
        <v>0</v>
      </c>
      <c r="AJ150" s="217">
        <v>1</v>
      </c>
      <c r="AK150" s="215">
        <f>IFERROR(AJ150/AG150,"-")</f>
        <v>1.2987012987012988E-2</v>
      </c>
      <c r="AL150" s="217">
        <v>0</v>
      </c>
      <c r="AM150" s="215">
        <f>IFERROR(AL150/AG150,"-")</f>
        <v>0</v>
      </c>
      <c r="AN150" s="213">
        <v>75</v>
      </c>
      <c r="AO150" s="217">
        <v>0</v>
      </c>
      <c r="AP150" s="215">
        <f>IFERROR(AO150/AN150,"-")</f>
        <v>0</v>
      </c>
      <c r="AQ150" s="217">
        <v>0</v>
      </c>
      <c r="AR150" s="215">
        <f>IFERROR(AQ150/AN150,"-")</f>
        <v>0</v>
      </c>
      <c r="AS150" s="217">
        <v>1</v>
      </c>
      <c r="AT150" s="215">
        <f>IFERROR(AS150/AN150,"-")</f>
        <v>1.3333333333333334E-2</v>
      </c>
      <c r="AU150" s="213">
        <v>56</v>
      </c>
      <c r="AV150" s="217">
        <v>0</v>
      </c>
      <c r="AW150" s="215">
        <f>IFERROR(AV150/AU150,"-")</f>
        <v>0</v>
      </c>
      <c r="AX150" s="217">
        <v>1</v>
      </c>
      <c r="AY150" s="215">
        <f>IFERROR(AX150/AU150,"-")</f>
        <v>1.7857142857142856E-2</v>
      </c>
      <c r="AZ150" s="217">
        <v>0</v>
      </c>
      <c r="BA150" s="215">
        <f>IFERROR(AZ150/AU150,"-")</f>
        <v>0</v>
      </c>
      <c r="BB150" s="213">
        <f t="shared" si="221"/>
        <v>314</v>
      </c>
      <c r="BC150" s="217">
        <f t="shared" si="222"/>
        <v>0</v>
      </c>
      <c r="BD150" s="215">
        <f>IFERROR(BC150/BB150,"-")</f>
        <v>0</v>
      </c>
      <c r="BE150" s="217">
        <f t="shared" si="223"/>
        <v>4</v>
      </c>
      <c r="BF150" s="215">
        <f>IFERROR(BE150/BB150,"-")</f>
        <v>1.2738853503184714E-2</v>
      </c>
      <c r="BG150" s="217">
        <f t="shared" si="224"/>
        <v>5</v>
      </c>
      <c r="BH150" s="215">
        <f>IFERROR(BG150/BB150,"-")</f>
        <v>1.5923566878980892E-2</v>
      </c>
      <c r="BJ150" s="283"/>
      <c r="BK150" s="296"/>
      <c r="BL150" s="4" t="s">
        <v>199</v>
      </c>
      <c r="BM150" s="28">
        <v>565</v>
      </c>
      <c r="BN150" s="28">
        <v>1</v>
      </c>
      <c r="BO150" s="63">
        <v>1.7699115044247787E-3</v>
      </c>
      <c r="BP150" s="28">
        <v>7</v>
      </c>
      <c r="BQ150" s="63">
        <v>1.2389380530973451E-2</v>
      </c>
      <c r="BR150" s="28">
        <v>2</v>
      </c>
      <c r="BS150" s="63">
        <v>3.5398230088495575E-3</v>
      </c>
      <c r="BU150" s="132"/>
      <c r="BV150" s="4" t="s">
        <v>199</v>
      </c>
      <c r="BW150" s="27">
        <f t="shared" si="220"/>
        <v>0.9713375796178344</v>
      </c>
      <c r="BX150" s="27">
        <f t="shared" si="225"/>
        <v>0.98230088495575218</v>
      </c>
      <c r="BY150" s="59"/>
      <c r="BZ150" s="106"/>
      <c r="CA150" s="59"/>
      <c r="CB150" s="59"/>
      <c r="CC150" s="59"/>
      <c r="CD150" s="59"/>
      <c r="CE150" s="59"/>
      <c r="CF150" s="59"/>
      <c r="CG150" s="59"/>
      <c r="CH150" s="59"/>
      <c r="CI150" s="59"/>
      <c r="CQ150" s="59"/>
      <c r="CR150" s="59"/>
      <c r="CS150" s="59"/>
      <c r="CT150" s="59"/>
      <c r="CU150" s="59"/>
      <c r="CV150" s="59"/>
      <c r="CY150" s="59"/>
      <c r="CZ150" s="59"/>
      <c r="DA150" s="59"/>
      <c r="DB150" s="59"/>
      <c r="DC150" s="59"/>
      <c r="DD150" s="59"/>
      <c r="DE150" s="59"/>
      <c r="DF150" s="59"/>
      <c r="DG150" s="59"/>
      <c r="DH150" s="59"/>
      <c r="DI150" s="59"/>
      <c r="DJ150" s="59"/>
      <c r="DK150" s="59"/>
      <c r="DL150" s="59"/>
      <c r="DM150" s="59"/>
      <c r="DN150" s="59"/>
      <c r="DP150" s="106"/>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59"/>
      <c r="GM150" s="59"/>
      <c r="GN150" s="59"/>
      <c r="GO150" s="59"/>
      <c r="GP150" s="59"/>
      <c r="GQ150" s="59"/>
      <c r="GR150" s="59"/>
      <c r="GS150" s="59"/>
      <c r="GT150" s="59"/>
      <c r="GU150" s="59"/>
      <c r="GV150" s="59"/>
      <c r="GW150" s="59"/>
      <c r="GX150" s="59"/>
      <c r="GY150" s="59"/>
      <c r="GZ150" s="59"/>
      <c r="HA150" s="59"/>
      <c r="HB150" s="59"/>
      <c r="HC150" s="59"/>
    </row>
    <row r="151" spans="2:211" ht="14.25" customHeight="1">
      <c r="B151" s="284"/>
      <c r="C151" s="297"/>
      <c r="D151" s="104" t="s">
        <v>67</v>
      </c>
      <c r="E151" s="189">
        <v>31</v>
      </c>
      <c r="F151" s="183">
        <v>1</v>
      </c>
      <c r="G151" s="184">
        <f t="shared" si="196"/>
        <v>3.2258064516129031E-2</v>
      </c>
      <c r="H151" s="183">
        <v>7</v>
      </c>
      <c r="I151" s="184">
        <f t="shared" si="197"/>
        <v>0.22580645161290322</v>
      </c>
      <c r="J151" s="183">
        <v>2</v>
      </c>
      <c r="K151" s="184">
        <f t="shared" si="198"/>
        <v>6.4516129032258063E-2</v>
      </c>
      <c r="L151" s="189">
        <v>71</v>
      </c>
      <c r="M151" s="183">
        <v>2</v>
      </c>
      <c r="N151" s="184">
        <f t="shared" si="199"/>
        <v>2.8169014084507043E-2</v>
      </c>
      <c r="O151" s="183">
        <v>12</v>
      </c>
      <c r="P151" s="184">
        <f t="shared" si="200"/>
        <v>0.16901408450704225</v>
      </c>
      <c r="Q151" s="183">
        <v>0</v>
      </c>
      <c r="R151" s="184">
        <f t="shared" si="201"/>
        <v>0</v>
      </c>
      <c r="S151" s="189">
        <v>5943</v>
      </c>
      <c r="T151" s="183">
        <v>216</v>
      </c>
      <c r="U151" s="184">
        <f t="shared" si="202"/>
        <v>3.6345280161534578E-2</v>
      </c>
      <c r="V151" s="183">
        <v>1260</v>
      </c>
      <c r="W151" s="184">
        <f t="shared" si="203"/>
        <v>0.21201413427561838</v>
      </c>
      <c r="X151" s="183">
        <v>267</v>
      </c>
      <c r="Y151" s="184">
        <f t="shared" si="204"/>
        <v>4.4926804644119134E-2</v>
      </c>
      <c r="Z151" s="189">
        <v>4707</v>
      </c>
      <c r="AA151" s="183">
        <v>128</v>
      </c>
      <c r="AB151" s="184">
        <f t="shared" si="205"/>
        <v>2.7193541533885701E-2</v>
      </c>
      <c r="AC151" s="183">
        <v>967</v>
      </c>
      <c r="AD151" s="184">
        <f t="shared" si="206"/>
        <v>0.20543870830677713</v>
      </c>
      <c r="AE151" s="183">
        <v>195</v>
      </c>
      <c r="AF151" s="184">
        <f t="shared" si="207"/>
        <v>4.1427660930528999E-2</v>
      </c>
      <c r="AG151" s="189">
        <v>2853</v>
      </c>
      <c r="AH151" s="183">
        <v>54</v>
      </c>
      <c r="AI151" s="184">
        <f t="shared" si="208"/>
        <v>1.8927444794952682E-2</v>
      </c>
      <c r="AJ151" s="183">
        <v>480</v>
      </c>
      <c r="AK151" s="184">
        <f t="shared" si="209"/>
        <v>0.16824395373291273</v>
      </c>
      <c r="AL151" s="183">
        <v>87</v>
      </c>
      <c r="AM151" s="184">
        <f t="shared" si="210"/>
        <v>3.0494216614090432E-2</v>
      </c>
      <c r="AN151" s="189">
        <v>1286</v>
      </c>
      <c r="AO151" s="183">
        <v>6</v>
      </c>
      <c r="AP151" s="184">
        <f t="shared" si="211"/>
        <v>4.6656298600311046E-3</v>
      </c>
      <c r="AQ151" s="183">
        <v>144</v>
      </c>
      <c r="AR151" s="184">
        <f t="shared" si="212"/>
        <v>0.1119751166407465</v>
      </c>
      <c r="AS151" s="183">
        <v>30</v>
      </c>
      <c r="AT151" s="184">
        <f t="shared" si="213"/>
        <v>2.3328149300155521E-2</v>
      </c>
      <c r="AU151" s="189">
        <v>438</v>
      </c>
      <c r="AV151" s="183">
        <v>1</v>
      </c>
      <c r="AW151" s="184">
        <f t="shared" si="214"/>
        <v>2.2831050228310501E-3</v>
      </c>
      <c r="AX151" s="183">
        <v>20</v>
      </c>
      <c r="AY151" s="184">
        <f t="shared" si="215"/>
        <v>4.5662100456621002E-2</v>
      </c>
      <c r="AZ151" s="183">
        <v>10</v>
      </c>
      <c r="BA151" s="184">
        <f t="shared" si="216"/>
        <v>2.2831050228310501E-2</v>
      </c>
      <c r="BB151" s="189">
        <f t="shared" si="221"/>
        <v>15329</v>
      </c>
      <c r="BC151" s="183">
        <f t="shared" si="222"/>
        <v>408</v>
      </c>
      <c r="BD151" s="184">
        <f t="shared" si="217"/>
        <v>2.6616217626720597E-2</v>
      </c>
      <c r="BE151" s="183">
        <f t="shared" si="223"/>
        <v>2890</v>
      </c>
      <c r="BF151" s="184">
        <f t="shared" si="218"/>
        <v>0.18853154152260421</v>
      </c>
      <c r="BG151" s="183">
        <f t="shared" si="224"/>
        <v>591</v>
      </c>
      <c r="BH151" s="184">
        <f t="shared" si="219"/>
        <v>3.8554374062234976E-2</v>
      </c>
      <c r="BJ151" s="284"/>
      <c r="BK151" s="297"/>
      <c r="BL151" s="85" t="s">
        <v>67</v>
      </c>
      <c r="BM151" s="28">
        <v>15330</v>
      </c>
      <c r="BN151" s="28">
        <v>466</v>
      </c>
      <c r="BO151" s="63">
        <v>3.0397912589693411E-2</v>
      </c>
      <c r="BP151" s="28">
        <v>2858</v>
      </c>
      <c r="BQ151" s="63">
        <v>0.18643183300717547</v>
      </c>
      <c r="BR151" s="28">
        <v>582</v>
      </c>
      <c r="BS151" s="63">
        <v>3.7964774951076322E-2</v>
      </c>
      <c r="BU151" s="133"/>
      <c r="BV151" s="85" t="s">
        <v>67</v>
      </c>
      <c r="BW151" s="27">
        <f t="shared" si="220"/>
        <v>0.74629786678844023</v>
      </c>
      <c r="BX151" s="27">
        <f t="shared" si="225"/>
        <v>0.74520547945205484</v>
      </c>
      <c r="BY151" s="59"/>
      <c r="BZ151" s="106"/>
      <c r="CA151" s="59"/>
      <c r="CB151" s="59"/>
      <c r="CC151" s="59"/>
      <c r="CD151" s="59"/>
      <c r="CE151" s="59"/>
      <c r="CF151" s="59"/>
      <c r="CG151" s="59"/>
      <c r="CH151" s="59"/>
      <c r="CI151" s="59"/>
      <c r="CQ151" s="59"/>
      <c r="CR151" s="59"/>
      <c r="CS151" s="59"/>
      <c r="CT151" s="59"/>
      <c r="CU151" s="59"/>
      <c r="CV151" s="59"/>
      <c r="CY151" s="59"/>
      <c r="CZ151" s="59"/>
      <c r="DA151" s="59"/>
      <c r="DB151" s="59"/>
      <c r="DC151" s="59"/>
      <c r="DD151" s="59"/>
      <c r="DE151" s="59"/>
      <c r="DF151" s="59"/>
      <c r="DG151" s="59"/>
      <c r="DH151" s="59"/>
      <c r="DI151" s="59"/>
      <c r="DJ151" s="59"/>
      <c r="DK151" s="59"/>
      <c r="DL151" s="59"/>
      <c r="DM151" s="59"/>
      <c r="DN151" s="59"/>
      <c r="DP151" s="106"/>
      <c r="DQ151" s="59"/>
      <c r="DR151" s="59"/>
      <c r="DS151" s="59"/>
      <c r="DT151" s="59"/>
      <c r="DU151" s="59"/>
      <c r="DV151" s="59"/>
      <c r="DW151" s="59"/>
      <c r="DX151" s="59"/>
      <c r="DY151" s="59"/>
      <c r="DZ151" s="59"/>
      <c r="EA151" s="59"/>
      <c r="EB151" s="59"/>
      <c r="EC151" s="59"/>
      <c r="ED151" s="59"/>
      <c r="EE151" s="59"/>
      <c r="EF151" s="59"/>
      <c r="EG151" s="59"/>
      <c r="EH151" s="59"/>
      <c r="EI151" s="59"/>
      <c r="EJ151" s="59"/>
      <c r="EK151" s="59"/>
      <c r="EL151" s="59"/>
      <c r="EM151" s="59"/>
      <c r="EN151" s="59"/>
      <c r="EO151" s="59"/>
      <c r="EP151" s="59"/>
      <c r="EQ151" s="59"/>
      <c r="ER151" s="59"/>
      <c r="ES151" s="59"/>
      <c r="ET151" s="59"/>
      <c r="EU151" s="59"/>
      <c r="EV151" s="59"/>
      <c r="EW151" s="59"/>
      <c r="EX151" s="59"/>
      <c r="EY151" s="59"/>
      <c r="EZ151" s="59"/>
      <c r="FA151" s="59"/>
      <c r="FB151" s="59"/>
      <c r="FC151" s="59"/>
      <c r="FD151" s="59"/>
      <c r="FE151" s="59"/>
      <c r="FF151" s="59"/>
      <c r="FG151" s="59"/>
      <c r="FH151" s="59"/>
      <c r="FI151" s="59"/>
      <c r="FJ151" s="59"/>
      <c r="FK151" s="59"/>
      <c r="FL151" s="59"/>
      <c r="FM151" s="59"/>
      <c r="FN151" s="59"/>
      <c r="FO151" s="59"/>
      <c r="FP151" s="59"/>
      <c r="FQ151" s="59"/>
      <c r="FR151" s="59"/>
      <c r="FS151" s="59"/>
      <c r="FT151" s="59"/>
      <c r="FU151" s="59"/>
      <c r="FV151" s="59"/>
      <c r="FW151" s="59"/>
      <c r="FX151" s="59"/>
      <c r="FY151" s="59"/>
      <c r="FZ151" s="59"/>
      <c r="GA151" s="59"/>
      <c r="GB151" s="59"/>
      <c r="GC151" s="59"/>
      <c r="GD151" s="59"/>
      <c r="GE151" s="59"/>
      <c r="GF151" s="59"/>
      <c r="GG151" s="59"/>
      <c r="GH151" s="59"/>
      <c r="GI151" s="59"/>
      <c r="GJ151" s="59"/>
      <c r="GK151" s="59"/>
      <c r="GL151" s="59"/>
      <c r="GM151" s="59"/>
      <c r="GN151" s="59"/>
      <c r="GO151" s="59"/>
      <c r="GP151" s="59"/>
      <c r="GQ151" s="59"/>
      <c r="GR151" s="59"/>
      <c r="GS151" s="59"/>
      <c r="GT151" s="59"/>
      <c r="GU151" s="59"/>
      <c r="GV151" s="59"/>
      <c r="GW151" s="59"/>
      <c r="GX151" s="59"/>
      <c r="GY151" s="59"/>
      <c r="GZ151" s="59"/>
      <c r="HA151" s="59"/>
      <c r="HB151" s="59"/>
      <c r="HC151" s="59"/>
    </row>
    <row r="152" spans="2:211" ht="14.25" customHeight="1">
      <c r="B152" s="282">
        <v>30</v>
      </c>
      <c r="C152" s="295" t="s">
        <v>34</v>
      </c>
      <c r="D152" s="102" t="s">
        <v>138</v>
      </c>
      <c r="E152" s="201">
        <v>26</v>
      </c>
      <c r="F152" s="202">
        <v>1</v>
      </c>
      <c r="G152" s="174">
        <f t="shared" ref="G152:G191" si="226">IFERROR(F152/E152,"-")</f>
        <v>3.8461538461538464E-2</v>
      </c>
      <c r="H152" s="203">
        <v>3</v>
      </c>
      <c r="I152" s="174">
        <f t="shared" ref="I152:I191" si="227">IFERROR(H152/E152,"-")</f>
        <v>0.11538461538461539</v>
      </c>
      <c r="J152" s="203">
        <v>2</v>
      </c>
      <c r="K152" s="174">
        <f t="shared" ref="K152:K191" si="228">IFERROR(J152/E152,"-")</f>
        <v>7.6923076923076927E-2</v>
      </c>
      <c r="L152" s="201">
        <v>67</v>
      </c>
      <c r="M152" s="202">
        <v>1</v>
      </c>
      <c r="N152" s="174">
        <f t="shared" ref="N152:N191" si="229">IFERROR(M152/L152,"-")</f>
        <v>1.4925373134328358E-2</v>
      </c>
      <c r="O152" s="203">
        <v>13</v>
      </c>
      <c r="P152" s="174">
        <f t="shared" ref="P152:P191" si="230">IFERROR(O152/L152,"-")</f>
        <v>0.19402985074626866</v>
      </c>
      <c r="Q152" s="203">
        <v>1</v>
      </c>
      <c r="R152" s="174">
        <f t="shared" ref="R152:R191" si="231">IFERROR(Q152/L152,"-")</f>
        <v>1.4925373134328358E-2</v>
      </c>
      <c r="S152" s="201">
        <v>5535</v>
      </c>
      <c r="T152" s="202">
        <v>292</v>
      </c>
      <c r="U152" s="174">
        <f t="shared" ref="U152:U191" si="232">IFERROR(T152/S152,"-")</f>
        <v>5.2755194218608852E-2</v>
      </c>
      <c r="V152" s="203">
        <v>1148</v>
      </c>
      <c r="W152" s="174">
        <f t="shared" ref="W152:W191" si="233">IFERROR(V152/S152,"-")</f>
        <v>0.2074074074074074</v>
      </c>
      <c r="X152" s="203">
        <v>333</v>
      </c>
      <c r="Y152" s="174">
        <f t="shared" ref="Y152:Y191" si="234">IFERROR(X152/S152,"-")</f>
        <v>6.0162601626016263E-2</v>
      </c>
      <c r="Z152" s="201">
        <v>4595</v>
      </c>
      <c r="AA152" s="202">
        <v>193</v>
      </c>
      <c r="AB152" s="174">
        <f t="shared" ref="AB152:AB191" si="235">IFERROR(AA152/Z152,"-")</f>
        <v>4.2002176278563653E-2</v>
      </c>
      <c r="AC152" s="203">
        <v>873</v>
      </c>
      <c r="AD152" s="174">
        <f t="shared" ref="AD152:AD191" si="236">IFERROR(AC152/Z152,"-")</f>
        <v>0.18998911860718171</v>
      </c>
      <c r="AE152" s="203">
        <v>272</v>
      </c>
      <c r="AF152" s="174">
        <f t="shared" ref="AF152:AF191" si="237">IFERROR(AE152/Z152,"-")</f>
        <v>5.9194776931447222E-2</v>
      </c>
      <c r="AG152" s="201">
        <v>2746</v>
      </c>
      <c r="AH152" s="202">
        <v>74</v>
      </c>
      <c r="AI152" s="174">
        <f t="shared" ref="AI152:AI191" si="238">IFERROR(AH152/AG152,"-")</f>
        <v>2.6948288419519302E-2</v>
      </c>
      <c r="AJ152" s="203">
        <v>352</v>
      </c>
      <c r="AK152" s="174">
        <f t="shared" ref="AK152:AK191" si="239">IFERROR(AJ152/AG152,"-")</f>
        <v>0.12818645302257831</v>
      </c>
      <c r="AL152" s="203">
        <v>139</v>
      </c>
      <c r="AM152" s="174">
        <f t="shared" ref="AM152:AM191" si="240">IFERROR(AL152/AG152,"-")</f>
        <v>5.0619082301529499E-2</v>
      </c>
      <c r="AN152" s="201">
        <v>1339</v>
      </c>
      <c r="AO152" s="202">
        <v>14</v>
      </c>
      <c r="AP152" s="174">
        <f t="shared" ref="AP152:AP191" si="241">IFERROR(AO152/AN152,"-")</f>
        <v>1.0455563853622106E-2</v>
      </c>
      <c r="AQ152" s="203">
        <v>143</v>
      </c>
      <c r="AR152" s="174">
        <f t="shared" ref="AR152:AR191" si="242">IFERROR(AQ152/AN152,"-")</f>
        <v>0.10679611650485436</v>
      </c>
      <c r="AS152" s="203">
        <v>48</v>
      </c>
      <c r="AT152" s="174">
        <f t="shared" ref="AT152:AT191" si="243">IFERROR(AS152/AN152,"-")</f>
        <v>3.5847647498132934E-2</v>
      </c>
      <c r="AU152" s="201">
        <v>445</v>
      </c>
      <c r="AV152" s="202">
        <v>2</v>
      </c>
      <c r="AW152" s="174">
        <f t="shared" ref="AW152:AW191" si="244">IFERROR(AV152/AU152,"-")</f>
        <v>4.4943820224719105E-3</v>
      </c>
      <c r="AX152" s="203">
        <v>23</v>
      </c>
      <c r="AY152" s="174">
        <f t="shared" ref="AY152:AY191" si="245">IFERROR(AX152/AU152,"-")</f>
        <v>5.1685393258426963E-2</v>
      </c>
      <c r="AZ152" s="203">
        <v>9</v>
      </c>
      <c r="BA152" s="174">
        <f t="shared" ref="BA152:BA191" si="246">IFERROR(AZ152/AU152,"-")</f>
        <v>2.0224719101123594E-2</v>
      </c>
      <c r="BB152" s="201">
        <f t="shared" si="221"/>
        <v>14753</v>
      </c>
      <c r="BC152" s="176">
        <f t="shared" si="222"/>
        <v>577</v>
      </c>
      <c r="BD152" s="174">
        <f t="shared" ref="BD152:BD191" si="247">IFERROR(BC152/BB152,"-")</f>
        <v>3.9110689351318374E-2</v>
      </c>
      <c r="BE152" s="176">
        <f t="shared" si="223"/>
        <v>2555</v>
      </c>
      <c r="BF152" s="174">
        <f t="shared" ref="BF152:BF191" si="248">IFERROR(BE152/BB152,"-")</f>
        <v>0.1731851148918864</v>
      </c>
      <c r="BG152" s="176">
        <f t="shared" si="224"/>
        <v>804</v>
      </c>
      <c r="BH152" s="174">
        <f t="shared" ref="BH152:BH191" si="249">IFERROR(BG152/BB152,"-")</f>
        <v>5.4497390361282448E-2</v>
      </c>
      <c r="BJ152" s="282">
        <v>30</v>
      </c>
      <c r="BK152" s="295" t="s">
        <v>34</v>
      </c>
      <c r="BL152" s="4" t="s">
        <v>138</v>
      </c>
      <c r="BM152" s="28">
        <v>14559</v>
      </c>
      <c r="BN152" s="28">
        <v>556</v>
      </c>
      <c r="BO152" s="63">
        <v>3.8189436087643379E-2</v>
      </c>
      <c r="BP152" s="28">
        <v>2492</v>
      </c>
      <c r="BQ152" s="63">
        <v>0.17116560203310666</v>
      </c>
      <c r="BR152" s="28">
        <v>760</v>
      </c>
      <c r="BS152" s="63">
        <v>5.22013874579298E-2</v>
      </c>
      <c r="BU152" s="131" t="s">
        <v>34</v>
      </c>
      <c r="BV152" s="4" t="s">
        <v>138</v>
      </c>
      <c r="BW152" s="27">
        <f t="shared" si="220"/>
        <v>0.73320680539551275</v>
      </c>
      <c r="BX152" s="27">
        <f t="shared" si="225"/>
        <v>0.73844357442132014</v>
      </c>
      <c r="BY152" s="59"/>
      <c r="BZ152" s="106"/>
      <c r="CA152" s="59"/>
      <c r="CB152" s="59"/>
      <c r="CC152" s="59"/>
      <c r="CD152" s="59"/>
      <c r="CE152" s="59"/>
      <c r="CF152" s="59"/>
      <c r="CG152" s="59"/>
      <c r="CH152" s="59"/>
      <c r="CI152" s="59"/>
      <c r="CQ152" s="59"/>
      <c r="CR152" s="59"/>
      <c r="CS152" s="59"/>
      <c r="CT152" s="59"/>
      <c r="CU152" s="59"/>
      <c r="CV152" s="59"/>
      <c r="CY152" s="59"/>
      <c r="CZ152" s="59"/>
      <c r="DA152" s="59"/>
      <c r="DB152" s="59"/>
      <c r="DC152" s="59"/>
      <c r="DD152" s="59"/>
      <c r="DE152" s="59"/>
      <c r="DF152" s="59"/>
      <c r="DG152" s="59"/>
      <c r="DH152" s="59"/>
      <c r="DI152" s="59"/>
      <c r="DJ152" s="59"/>
      <c r="DK152" s="59"/>
      <c r="DL152" s="59"/>
      <c r="DM152" s="59"/>
      <c r="DN152" s="59"/>
      <c r="DP152" s="106"/>
      <c r="DQ152" s="59"/>
      <c r="DR152" s="59"/>
      <c r="DS152" s="59"/>
      <c r="DT152" s="59"/>
      <c r="DU152" s="59"/>
      <c r="DV152" s="59"/>
      <c r="DW152" s="59"/>
      <c r="DX152" s="59"/>
      <c r="DY152" s="59"/>
      <c r="DZ152" s="59"/>
      <c r="EA152" s="59"/>
      <c r="EB152" s="59"/>
      <c r="EC152" s="59"/>
      <c r="ED152" s="59"/>
      <c r="EE152" s="59"/>
      <c r="EF152" s="59"/>
      <c r="EG152" s="59"/>
      <c r="EH152" s="59"/>
      <c r="EI152" s="59"/>
      <c r="EJ152" s="59"/>
      <c r="EK152" s="59"/>
      <c r="EL152" s="59"/>
      <c r="EM152" s="59"/>
      <c r="EN152" s="59"/>
      <c r="EO152" s="59"/>
      <c r="EP152" s="59"/>
      <c r="EQ152" s="59"/>
      <c r="ER152" s="59"/>
      <c r="ES152" s="59"/>
      <c r="ET152" s="59"/>
      <c r="EU152" s="59"/>
      <c r="EV152" s="59"/>
      <c r="EW152" s="59"/>
      <c r="EX152" s="59"/>
      <c r="EY152" s="59"/>
      <c r="EZ152" s="59"/>
      <c r="FA152" s="59"/>
      <c r="FB152" s="59"/>
      <c r="FC152" s="59"/>
      <c r="FD152" s="59"/>
      <c r="FE152" s="59"/>
      <c r="FF152" s="59"/>
      <c r="FG152" s="59"/>
      <c r="FH152" s="59"/>
      <c r="FI152" s="59"/>
      <c r="FJ152" s="59"/>
      <c r="FK152" s="59"/>
      <c r="FL152" s="59"/>
      <c r="FM152" s="59"/>
      <c r="FN152" s="59"/>
      <c r="FO152" s="59"/>
      <c r="FP152" s="59"/>
      <c r="FQ152" s="59"/>
      <c r="FR152" s="59"/>
      <c r="FS152" s="59"/>
      <c r="FT152" s="59"/>
      <c r="FU152" s="59"/>
      <c r="FV152" s="59"/>
      <c r="FW152" s="59"/>
      <c r="FX152" s="59"/>
      <c r="FY152" s="59"/>
      <c r="FZ152" s="59"/>
      <c r="GA152" s="59"/>
      <c r="GB152" s="59"/>
      <c r="GC152" s="59"/>
      <c r="GD152" s="59"/>
      <c r="GE152" s="59"/>
      <c r="GF152" s="59"/>
      <c r="GG152" s="59"/>
      <c r="GH152" s="59"/>
      <c r="GI152" s="59"/>
      <c r="GJ152" s="59"/>
      <c r="GK152" s="59"/>
      <c r="GL152" s="59"/>
      <c r="GM152" s="59"/>
      <c r="GN152" s="59"/>
      <c r="GO152" s="59"/>
      <c r="GP152" s="59"/>
      <c r="GQ152" s="59"/>
      <c r="GR152" s="59"/>
      <c r="GS152" s="59"/>
      <c r="GT152" s="59"/>
      <c r="GU152" s="59"/>
      <c r="GV152" s="59"/>
      <c r="GW152" s="59"/>
      <c r="GX152" s="59"/>
      <c r="GY152" s="59"/>
      <c r="GZ152" s="59"/>
      <c r="HA152" s="59"/>
      <c r="HB152" s="59"/>
      <c r="HC152" s="59"/>
    </row>
    <row r="153" spans="2:211" ht="14.25" customHeight="1">
      <c r="B153" s="283"/>
      <c r="C153" s="296"/>
      <c r="D153" s="132" t="s">
        <v>274</v>
      </c>
      <c r="E153" s="204">
        <v>6</v>
      </c>
      <c r="F153" s="205">
        <v>0</v>
      </c>
      <c r="G153" s="207">
        <f t="shared" si="226"/>
        <v>0</v>
      </c>
      <c r="H153" s="206">
        <v>1</v>
      </c>
      <c r="I153" s="207">
        <f t="shared" si="227"/>
        <v>0.16666666666666666</v>
      </c>
      <c r="J153" s="206">
        <v>0</v>
      </c>
      <c r="K153" s="207">
        <f t="shared" si="228"/>
        <v>0</v>
      </c>
      <c r="L153" s="204">
        <v>1</v>
      </c>
      <c r="M153" s="205">
        <v>0</v>
      </c>
      <c r="N153" s="207">
        <f t="shared" si="229"/>
        <v>0</v>
      </c>
      <c r="O153" s="206">
        <v>0</v>
      </c>
      <c r="P153" s="207">
        <f t="shared" si="230"/>
        <v>0</v>
      </c>
      <c r="Q153" s="206">
        <v>0</v>
      </c>
      <c r="R153" s="207">
        <f t="shared" si="231"/>
        <v>0</v>
      </c>
      <c r="S153" s="204">
        <v>1531</v>
      </c>
      <c r="T153" s="205">
        <v>95</v>
      </c>
      <c r="U153" s="207">
        <f t="shared" si="232"/>
        <v>6.2050947093403003E-2</v>
      </c>
      <c r="V153" s="206">
        <v>348</v>
      </c>
      <c r="W153" s="207">
        <f t="shared" si="233"/>
        <v>0.22730241672109733</v>
      </c>
      <c r="X153" s="206">
        <v>84</v>
      </c>
      <c r="Y153" s="207">
        <f t="shared" si="234"/>
        <v>5.4866100587851074E-2</v>
      </c>
      <c r="Z153" s="204">
        <v>1085</v>
      </c>
      <c r="AA153" s="205">
        <v>52</v>
      </c>
      <c r="AB153" s="207">
        <f t="shared" si="235"/>
        <v>4.7926267281105994E-2</v>
      </c>
      <c r="AC153" s="206">
        <v>261</v>
      </c>
      <c r="AD153" s="207">
        <f t="shared" si="236"/>
        <v>0.24055299539170508</v>
      </c>
      <c r="AE153" s="206">
        <v>82</v>
      </c>
      <c r="AF153" s="207">
        <f t="shared" si="237"/>
        <v>7.5576036866359442E-2</v>
      </c>
      <c r="AG153" s="204">
        <v>684</v>
      </c>
      <c r="AH153" s="205">
        <v>20</v>
      </c>
      <c r="AI153" s="207">
        <f t="shared" si="238"/>
        <v>2.9239766081871343E-2</v>
      </c>
      <c r="AJ153" s="206">
        <v>121</v>
      </c>
      <c r="AK153" s="207">
        <f t="shared" si="239"/>
        <v>0.17690058479532164</v>
      </c>
      <c r="AL153" s="206">
        <v>29</v>
      </c>
      <c r="AM153" s="207">
        <f t="shared" si="240"/>
        <v>4.2397660818713448E-2</v>
      </c>
      <c r="AN153" s="204">
        <v>278</v>
      </c>
      <c r="AO153" s="205">
        <v>5</v>
      </c>
      <c r="AP153" s="207">
        <f t="shared" si="241"/>
        <v>1.7985611510791366E-2</v>
      </c>
      <c r="AQ153" s="206">
        <v>37</v>
      </c>
      <c r="AR153" s="207">
        <f t="shared" si="242"/>
        <v>0.13309352517985612</v>
      </c>
      <c r="AS153" s="206">
        <v>9</v>
      </c>
      <c r="AT153" s="207">
        <f t="shared" si="243"/>
        <v>3.237410071942446E-2</v>
      </c>
      <c r="AU153" s="204">
        <v>64</v>
      </c>
      <c r="AV153" s="205">
        <v>2</v>
      </c>
      <c r="AW153" s="207">
        <f t="shared" si="244"/>
        <v>3.125E-2</v>
      </c>
      <c r="AX153" s="206">
        <v>6</v>
      </c>
      <c r="AY153" s="207">
        <f t="shared" si="245"/>
        <v>9.375E-2</v>
      </c>
      <c r="AZ153" s="206">
        <v>5</v>
      </c>
      <c r="BA153" s="207">
        <f t="shared" si="246"/>
        <v>7.8125E-2</v>
      </c>
      <c r="BB153" s="204">
        <f t="shared" si="221"/>
        <v>3649</v>
      </c>
      <c r="BC153" s="208">
        <f t="shared" si="222"/>
        <v>174</v>
      </c>
      <c r="BD153" s="207">
        <f t="shared" si="247"/>
        <v>4.7684297067689778E-2</v>
      </c>
      <c r="BE153" s="208">
        <f t="shared" si="223"/>
        <v>774</v>
      </c>
      <c r="BF153" s="207">
        <f t="shared" si="248"/>
        <v>0.21211290764593038</v>
      </c>
      <c r="BG153" s="208">
        <f t="shared" si="224"/>
        <v>209</v>
      </c>
      <c r="BH153" s="207">
        <f t="shared" si="249"/>
        <v>5.7275966018087147E-2</v>
      </c>
      <c r="BJ153" s="283"/>
      <c r="BK153" s="296"/>
      <c r="BL153" s="4" t="s">
        <v>273</v>
      </c>
      <c r="BM153" s="28">
        <v>3479</v>
      </c>
      <c r="BN153" s="28">
        <v>195</v>
      </c>
      <c r="BO153" s="63">
        <v>5.605058924978442E-2</v>
      </c>
      <c r="BP153" s="28">
        <v>676</v>
      </c>
      <c r="BQ153" s="63">
        <v>0.19430870939925265</v>
      </c>
      <c r="BR153" s="28">
        <v>217</v>
      </c>
      <c r="BS153" s="63">
        <v>6.2374245472837021E-2</v>
      </c>
      <c r="BU153" s="132"/>
      <c r="BV153" s="4" t="s">
        <v>270</v>
      </c>
      <c r="BW153" s="27">
        <f t="shared" si="220"/>
        <v>0.68292682926829273</v>
      </c>
      <c r="BX153" s="27">
        <f t="shared" si="225"/>
        <v>0.68726645587812585</v>
      </c>
      <c r="BY153" s="59"/>
      <c r="BZ153" s="106"/>
      <c r="CA153" s="59"/>
      <c r="CB153" s="59"/>
      <c r="CC153" s="59"/>
      <c r="CD153" s="59"/>
      <c r="CE153" s="59"/>
      <c r="CF153" s="59"/>
      <c r="CG153" s="59"/>
      <c r="CH153" s="59"/>
      <c r="CI153" s="59"/>
      <c r="CQ153" s="59"/>
      <c r="CR153" s="59"/>
      <c r="CS153" s="59"/>
      <c r="CT153" s="59"/>
      <c r="CU153" s="59"/>
      <c r="CV153" s="59"/>
      <c r="CY153" s="59"/>
      <c r="CZ153" s="59"/>
      <c r="DA153" s="59"/>
      <c r="DB153" s="59"/>
      <c r="DC153" s="59"/>
      <c r="DD153" s="59"/>
      <c r="DE153" s="59"/>
      <c r="DF153" s="59"/>
      <c r="DG153" s="59"/>
      <c r="DH153" s="59"/>
      <c r="DI153" s="59"/>
      <c r="DJ153" s="59"/>
      <c r="DK153" s="59"/>
      <c r="DL153" s="59"/>
      <c r="DM153" s="59"/>
      <c r="DN153" s="59"/>
      <c r="DP153" s="106"/>
      <c r="DQ153" s="59"/>
      <c r="DR153" s="59"/>
      <c r="DS153" s="59"/>
      <c r="DT153" s="59"/>
      <c r="DU153" s="59"/>
      <c r="DV153" s="59"/>
      <c r="DW153" s="59"/>
      <c r="DX153" s="59"/>
      <c r="DY153" s="59"/>
      <c r="DZ153" s="59"/>
      <c r="EA153" s="59"/>
      <c r="EB153" s="59"/>
      <c r="EC153" s="59"/>
      <c r="ED153" s="59"/>
      <c r="EE153" s="59"/>
      <c r="EF153" s="59"/>
      <c r="EG153" s="59"/>
      <c r="EH153" s="59"/>
      <c r="EI153" s="59"/>
      <c r="EJ153" s="59"/>
      <c r="EK153" s="59"/>
      <c r="EL153" s="59"/>
      <c r="EM153" s="59"/>
      <c r="EN153" s="59"/>
      <c r="EO153" s="59"/>
      <c r="EP153" s="59"/>
      <c r="EQ153" s="59"/>
      <c r="ER153" s="59"/>
      <c r="ES153" s="59"/>
      <c r="ET153" s="59"/>
      <c r="EU153" s="59"/>
      <c r="EV153" s="59"/>
      <c r="EW153" s="59"/>
      <c r="EX153" s="59"/>
      <c r="EY153" s="59"/>
      <c r="EZ153" s="59"/>
      <c r="FA153" s="59"/>
      <c r="FB153" s="59"/>
      <c r="FC153" s="59"/>
      <c r="FD153" s="59"/>
      <c r="FE153" s="59"/>
      <c r="FF153" s="59"/>
      <c r="FG153" s="59"/>
      <c r="FH153" s="59"/>
      <c r="FI153" s="59"/>
      <c r="FJ153" s="59"/>
      <c r="FK153" s="59"/>
      <c r="FL153" s="59"/>
      <c r="FM153" s="59"/>
      <c r="FN153" s="59"/>
      <c r="FO153" s="59"/>
      <c r="FP153" s="59"/>
      <c r="FQ153" s="59"/>
      <c r="FR153" s="59"/>
      <c r="FS153" s="59"/>
      <c r="FT153" s="59"/>
      <c r="FU153" s="59"/>
      <c r="FV153" s="59"/>
      <c r="FW153" s="59"/>
      <c r="FX153" s="59"/>
      <c r="FY153" s="59"/>
      <c r="FZ153" s="59"/>
      <c r="GA153" s="59"/>
      <c r="GB153" s="59"/>
      <c r="GC153" s="59"/>
      <c r="GD153" s="59"/>
      <c r="GE153" s="59"/>
      <c r="GF153" s="59"/>
      <c r="GG153" s="59"/>
      <c r="GH153" s="59"/>
      <c r="GI153" s="59"/>
      <c r="GJ153" s="59"/>
      <c r="GK153" s="59"/>
      <c r="GL153" s="59"/>
      <c r="GM153" s="59"/>
      <c r="GN153" s="59"/>
      <c r="GO153" s="59"/>
      <c r="GP153" s="59"/>
      <c r="GQ153" s="59"/>
      <c r="GR153" s="59"/>
      <c r="GS153" s="59"/>
      <c r="GT153" s="59"/>
      <c r="GU153" s="59"/>
      <c r="GV153" s="59"/>
      <c r="GW153" s="59"/>
      <c r="GX153" s="59"/>
      <c r="GY153" s="59"/>
      <c r="GZ153" s="59"/>
      <c r="HA153" s="59"/>
      <c r="HB153" s="59"/>
      <c r="HC153" s="59"/>
    </row>
    <row r="154" spans="2:211" ht="14.25" customHeight="1">
      <c r="B154" s="283"/>
      <c r="C154" s="296"/>
      <c r="D154" s="124" t="s">
        <v>156</v>
      </c>
      <c r="E154" s="209">
        <v>0</v>
      </c>
      <c r="F154" s="210">
        <v>0</v>
      </c>
      <c r="G154" s="199" t="str">
        <f t="shared" si="226"/>
        <v>-</v>
      </c>
      <c r="H154" s="211">
        <v>0</v>
      </c>
      <c r="I154" s="199" t="str">
        <f t="shared" si="227"/>
        <v>-</v>
      </c>
      <c r="J154" s="211">
        <v>0</v>
      </c>
      <c r="K154" s="199" t="str">
        <f t="shared" si="228"/>
        <v>-</v>
      </c>
      <c r="L154" s="209">
        <v>1</v>
      </c>
      <c r="M154" s="210">
        <v>0</v>
      </c>
      <c r="N154" s="199">
        <f t="shared" si="229"/>
        <v>0</v>
      </c>
      <c r="O154" s="211">
        <v>0</v>
      </c>
      <c r="P154" s="199">
        <f t="shared" si="230"/>
        <v>0</v>
      </c>
      <c r="Q154" s="211">
        <v>0</v>
      </c>
      <c r="R154" s="199">
        <f t="shared" si="231"/>
        <v>0</v>
      </c>
      <c r="S154" s="209">
        <v>778</v>
      </c>
      <c r="T154" s="210">
        <v>34</v>
      </c>
      <c r="U154" s="199">
        <f t="shared" si="232"/>
        <v>4.3701799485861184E-2</v>
      </c>
      <c r="V154" s="211">
        <v>147</v>
      </c>
      <c r="W154" s="199">
        <f t="shared" si="233"/>
        <v>0.18894601542416453</v>
      </c>
      <c r="X154" s="211">
        <v>53</v>
      </c>
      <c r="Y154" s="199">
        <f t="shared" si="234"/>
        <v>6.8123393316195366E-2</v>
      </c>
      <c r="Z154" s="209">
        <v>388</v>
      </c>
      <c r="AA154" s="210">
        <v>17</v>
      </c>
      <c r="AB154" s="199">
        <f t="shared" si="235"/>
        <v>4.3814432989690719E-2</v>
      </c>
      <c r="AC154" s="211">
        <v>83</v>
      </c>
      <c r="AD154" s="199">
        <f t="shared" si="236"/>
        <v>0.21391752577319587</v>
      </c>
      <c r="AE154" s="211">
        <v>23</v>
      </c>
      <c r="AF154" s="199">
        <f t="shared" si="237"/>
        <v>5.9278350515463915E-2</v>
      </c>
      <c r="AG154" s="209">
        <v>195</v>
      </c>
      <c r="AH154" s="210">
        <v>13</v>
      </c>
      <c r="AI154" s="199">
        <f t="shared" si="238"/>
        <v>6.6666666666666666E-2</v>
      </c>
      <c r="AJ154" s="211">
        <v>30</v>
      </c>
      <c r="AK154" s="199">
        <f t="shared" si="239"/>
        <v>0.15384615384615385</v>
      </c>
      <c r="AL154" s="211">
        <v>12</v>
      </c>
      <c r="AM154" s="199">
        <f t="shared" si="240"/>
        <v>6.1538461538461542E-2</v>
      </c>
      <c r="AN154" s="209">
        <v>83</v>
      </c>
      <c r="AO154" s="210">
        <v>3</v>
      </c>
      <c r="AP154" s="199">
        <f t="shared" si="241"/>
        <v>3.614457831325301E-2</v>
      </c>
      <c r="AQ154" s="211">
        <v>8</v>
      </c>
      <c r="AR154" s="199">
        <f t="shared" si="242"/>
        <v>9.6385542168674704E-2</v>
      </c>
      <c r="AS154" s="211">
        <v>5</v>
      </c>
      <c r="AT154" s="199">
        <f t="shared" si="243"/>
        <v>6.0240963855421686E-2</v>
      </c>
      <c r="AU154" s="209">
        <v>30</v>
      </c>
      <c r="AV154" s="210">
        <v>0</v>
      </c>
      <c r="AW154" s="199">
        <f t="shared" si="244"/>
        <v>0</v>
      </c>
      <c r="AX154" s="211">
        <v>4</v>
      </c>
      <c r="AY154" s="199">
        <f t="shared" si="245"/>
        <v>0.13333333333333333</v>
      </c>
      <c r="AZ154" s="211">
        <v>0</v>
      </c>
      <c r="BA154" s="199">
        <f t="shared" si="246"/>
        <v>0</v>
      </c>
      <c r="BB154" s="209">
        <f t="shared" si="221"/>
        <v>1475</v>
      </c>
      <c r="BC154" s="212">
        <f t="shared" si="222"/>
        <v>67</v>
      </c>
      <c r="BD154" s="199">
        <f t="shared" si="247"/>
        <v>4.5423728813559321E-2</v>
      </c>
      <c r="BE154" s="212">
        <f t="shared" si="223"/>
        <v>272</v>
      </c>
      <c r="BF154" s="199">
        <f t="shared" si="248"/>
        <v>0.18440677966101696</v>
      </c>
      <c r="BG154" s="212">
        <f t="shared" si="224"/>
        <v>93</v>
      </c>
      <c r="BH154" s="199">
        <f t="shared" si="249"/>
        <v>6.3050847457627124E-2</v>
      </c>
      <c r="BJ154" s="283"/>
      <c r="BK154" s="296"/>
      <c r="BL154" s="4" t="s">
        <v>156</v>
      </c>
      <c r="BM154" s="28">
        <v>1436</v>
      </c>
      <c r="BN154" s="28">
        <v>57</v>
      </c>
      <c r="BO154" s="63">
        <v>3.9693593314763229E-2</v>
      </c>
      <c r="BP154" s="28">
        <v>279</v>
      </c>
      <c r="BQ154" s="63">
        <v>0.19428969359331477</v>
      </c>
      <c r="BR154" s="28">
        <v>89</v>
      </c>
      <c r="BS154" s="63">
        <v>6.1977715877437327E-2</v>
      </c>
      <c r="BU154" s="132"/>
      <c r="BV154" s="4" t="s">
        <v>156</v>
      </c>
      <c r="BW154" s="27">
        <f t="shared" si="220"/>
        <v>0.70711864406779656</v>
      </c>
      <c r="BX154" s="27">
        <f t="shared" si="225"/>
        <v>0.70403899721448471</v>
      </c>
      <c r="BY154" s="59"/>
      <c r="BZ154" s="106"/>
      <c r="CA154" s="59"/>
      <c r="CB154" s="59"/>
      <c r="CC154" s="59"/>
      <c r="CD154" s="59"/>
      <c r="CE154" s="59"/>
      <c r="CF154" s="59"/>
      <c r="CG154" s="59"/>
      <c r="CH154" s="59"/>
      <c r="CI154" s="59"/>
      <c r="CQ154" s="59"/>
      <c r="CR154" s="59"/>
      <c r="CS154" s="59"/>
      <c r="CT154" s="59"/>
      <c r="CU154" s="59"/>
      <c r="CV154" s="59"/>
      <c r="CY154" s="59"/>
      <c r="CZ154" s="59"/>
      <c r="DA154" s="59"/>
      <c r="DB154" s="59"/>
      <c r="DC154" s="59"/>
      <c r="DD154" s="59"/>
      <c r="DE154" s="59"/>
      <c r="DF154" s="59"/>
      <c r="DG154" s="59"/>
      <c r="DH154" s="59"/>
      <c r="DI154" s="59"/>
      <c r="DJ154" s="59"/>
      <c r="DK154" s="59"/>
      <c r="DL154" s="59"/>
      <c r="DM154" s="59"/>
      <c r="DN154" s="59"/>
      <c r="DP154" s="106"/>
      <c r="DQ154" s="59"/>
      <c r="DR154" s="59"/>
      <c r="DS154" s="59"/>
      <c r="DT154" s="59"/>
      <c r="DU154" s="59"/>
      <c r="DV154" s="59"/>
      <c r="DW154" s="59"/>
      <c r="DX154" s="59"/>
      <c r="DY154" s="59"/>
      <c r="DZ154" s="59"/>
      <c r="EA154" s="59"/>
      <c r="EB154" s="59"/>
      <c r="EC154" s="59"/>
      <c r="ED154" s="59"/>
      <c r="EE154" s="59"/>
      <c r="EF154" s="59"/>
      <c r="EG154" s="59"/>
      <c r="EH154" s="59"/>
      <c r="EI154" s="59"/>
      <c r="EJ154" s="59"/>
      <c r="EK154" s="59"/>
      <c r="EL154" s="59"/>
      <c r="EM154" s="59"/>
      <c r="EN154" s="59"/>
      <c r="EO154" s="59"/>
      <c r="EP154" s="59"/>
      <c r="EQ154" s="59"/>
      <c r="ER154" s="59"/>
      <c r="ES154" s="59"/>
      <c r="ET154" s="59"/>
      <c r="EU154" s="59"/>
      <c r="EV154" s="59"/>
      <c r="EW154" s="59"/>
      <c r="EX154" s="59"/>
      <c r="EY154" s="59"/>
      <c r="EZ154" s="59"/>
      <c r="FA154" s="59"/>
      <c r="FB154" s="59"/>
      <c r="FC154" s="59"/>
      <c r="FD154" s="59"/>
      <c r="FE154" s="59"/>
      <c r="FF154" s="59"/>
      <c r="FG154" s="59"/>
      <c r="FH154" s="59"/>
      <c r="FI154" s="59"/>
      <c r="FJ154" s="59"/>
      <c r="FK154" s="59"/>
      <c r="FL154" s="59"/>
      <c r="FM154" s="59"/>
      <c r="FN154" s="59"/>
      <c r="FO154" s="59"/>
      <c r="FP154" s="59"/>
      <c r="FQ154" s="59"/>
      <c r="FR154" s="59"/>
      <c r="FS154" s="59"/>
      <c r="FT154" s="59"/>
      <c r="FU154" s="59"/>
      <c r="FV154" s="59"/>
      <c r="FW154" s="59"/>
      <c r="FX154" s="59"/>
      <c r="FY154" s="59"/>
      <c r="FZ154" s="59"/>
      <c r="GA154" s="59"/>
      <c r="GB154" s="59"/>
      <c r="GC154" s="59"/>
      <c r="GD154" s="59"/>
      <c r="GE154" s="59"/>
      <c r="GF154" s="59"/>
      <c r="GG154" s="59"/>
      <c r="GH154" s="59"/>
      <c r="GI154" s="59"/>
      <c r="GJ154" s="59"/>
      <c r="GK154" s="59"/>
      <c r="GL154" s="59"/>
      <c r="GM154" s="59"/>
      <c r="GN154" s="59"/>
      <c r="GO154" s="59"/>
      <c r="GP154" s="59"/>
      <c r="GQ154" s="59"/>
      <c r="GR154" s="59"/>
      <c r="GS154" s="59"/>
      <c r="GT154" s="59"/>
      <c r="GU154" s="59"/>
      <c r="GV154" s="59"/>
      <c r="GW154" s="59"/>
      <c r="GX154" s="59"/>
      <c r="GY154" s="59"/>
      <c r="GZ154" s="59"/>
      <c r="HA154" s="59"/>
      <c r="HB154" s="59"/>
      <c r="HC154" s="59"/>
    </row>
    <row r="155" spans="2:211" ht="14.25" customHeight="1">
      <c r="B155" s="283"/>
      <c r="C155" s="296"/>
      <c r="D155" s="103" t="s">
        <v>200</v>
      </c>
      <c r="E155" s="213">
        <v>0</v>
      </c>
      <c r="F155" s="214">
        <v>0</v>
      </c>
      <c r="G155" s="215" t="str">
        <f t="shared" si="226"/>
        <v>-</v>
      </c>
      <c r="H155" s="216">
        <v>0</v>
      </c>
      <c r="I155" s="215" t="str">
        <f t="shared" si="227"/>
        <v>-</v>
      </c>
      <c r="J155" s="216">
        <v>0</v>
      </c>
      <c r="K155" s="215" t="str">
        <f t="shared" si="228"/>
        <v>-</v>
      </c>
      <c r="L155" s="213">
        <v>5</v>
      </c>
      <c r="M155" s="214">
        <v>0</v>
      </c>
      <c r="N155" s="215">
        <f t="shared" si="229"/>
        <v>0</v>
      </c>
      <c r="O155" s="216">
        <v>0</v>
      </c>
      <c r="P155" s="215">
        <f t="shared" si="230"/>
        <v>0</v>
      </c>
      <c r="Q155" s="216">
        <v>0</v>
      </c>
      <c r="R155" s="215">
        <f t="shared" si="231"/>
        <v>0</v>
      </c>
      <c r="S155" s="213">
        <v>39</v>
      </c>
      <c r="T155" s="214">
        <v>0</v>
      </c>
      <c r="U155" s="215">
        <f t="shared" si="232"/>
        <v>0</v>
      </c>
      <c r="V155" s="216">
        <v>3</v>
      </c>
      <c r="W155" s="215">
        <f t="shared" si="233"/>
        <v>7.6923076923076927E-2</v>
      </c>
      <c r="X155" s="216">
        <v>1</v>
      </c>
      <c r="Y155" s="215">
        <f t="shared" si="234"/>
        <v>2.564102564102564E-2</v>
      </c>
      <c r="Z155" s="213">
        <v>94</v>
      </c>
      <c r="AA155" s="214">
        <v>1</v>
      </c>
      <c r="AB155" s="215">
        <f t="shared" si="235"/>
        <v>1.0638297872340425E-2</v>
      </c>
      <c r="AC155" s="216">
        <v>1</v>
      </c>
      <c r="AD155" s="215">
        <f t="shared" si="236"/>
        <v>1.0638297872340425E-2</v>
      </c>
      <c r="AE155" s="216">
        <v>2</v>
      </c>
      <c r="AF155" s="215">
        <f t="shared" si="237"/>
        <v>2.1276595744680851E-2</v>
      </c>
      <c r="AG155" s="213">
        <v>111</v>
      </c>
      <c r="AH155" s="214">
        <v>0</v>
      </c>
      <c r="AI155" s="215">
        <f t="shared" si="238"/>
        <v>0</v>
      </c>
      <c r="AJ155" s="216">
        <v>1</v>
      </c>
      <c r="AK155" s="215">
        <f t="shared" si="239"/>
        <v>9.0090090090090089E-3</v>
      </c>
      <c r="AL155" s="216">
        <v>1</v>
      </c>
      <c r="AM155" s="215">
        <f t="shared" si="240"/>
        <v>9.0090090090090089E-3</v>
      </c>
      <c r="AN155" s="213">
        <v>96</v>
      </c>
      <c r="AO155" s="214">
        <v>0</v>
      </c>
      <c r="AP155" s="215">
        <f t="shared" si="241"/>
        <v>0</v>
      </c>
      <c r="AQ155" s="216">
        <v>3</v>
      </c>
      <c r="AR155" s="215">
        <f t="shared" si="242"/>
        <v>3.125E-2</v>
      </c>
      <c r="AS155" s="216">
        <v>1</v>
      </c>
      <c r="AT155" s="215">
        <f t="shared" si="243"/>
        <v>1.0416666666666666E-2</v>
      </c>
      <c r="AU155" s="213">
        <v>72</v>
      </c>
      <c r="AV155" s="214">
        <v>0</v>
      </c>
      <c r="AW155" s="215">
        <f t="shared" si="244"/>
        <v>0</v>
      </c>
      <c r="AX155" s="216">
        <v>2</v>
      </c>
      <c r="AY155" s="215">
        <f t="shared" si="245"/>
        <v>2.7777777777777776E-2</v>
      </c>
      <c r="AZ155" s="216">
        <v>1</v>
      </c>
      <c r="BA155" s="215">
        <f t="shared" si="246"/>
        <v>1.3888888888888888E-2</v>
      </c>
      <c r="BB155" s="213">
        <f t="shared" si="221"/>
        <v>417</v>
      </c>
      <c r="BC155" s="217">
        <f t="shared" si="222"/>
        <v>1</v>
      </c>
      <c r="BD155" s="215">
        <f t="shared" si="247"/>
        <v>2.3980815347721821E-3</v>
      </c>
      <c r="BE155" s="217">
        <f t="shared" si="223"/>
        <v>10</v>
      </c>
      <c r="BF155" s="215">
        <f t="shared" si="248"/>
        <v>2.3980815347721823E-2</v>
      </c>
      <c r="BG155" s="217">
        <f t="shared" si="224"/>
        <v>6</v>
      </c>
      <c r="BH155" s="215">
        <f t="shared" si="249"/>
        <v>1.4388489208633094E-2</v>
      </c>
      <c r="BJ155" s="283"/>
      <c r="BK155" s="296"/>
      <c r="BL155" s="4" t="s">
        <v>199</v>
      </c>
      <c r="BM155" s="28">
        <v>896</v>
      </c>
      <c r="BN155" s="28">
        <v>0</v>
      </c>
      <c r="BO155" s="63">
        <v>0</v>
      </c>
      <c r="BP155" s="28">
        <v>11</v>
      </c>
      <c r="BQ155" s="63">
        <v>1.2276785714285714E-2</v>
      </c>
      <c r="BR155" s="28">
        <v>4</v>
      </c>
      <c r="BS155" s="63">
        <v>4.464285714285714E-3</v>
      </c>
      <c r="BU155" s="132"/>
      <c r="BV155" s="4" t="s">
        <v>199</v>
      </c>
      <c r="BW155" s="27">
        <f t="shared" si="220"/>
        <v>0.95923261390887293</v>
      </c>
      <c r="BX155" s="27">
        <f t="shared" si="225"/>
        <v>0.9832589285714286</v>
      </c>
      <c r="BY155" s="59"/>
      <c r="BZ155" s="106"/>
      <c r="CA155" s="59"/>
      <c r="CB155" s="59"/>
      <c r="CC155" s="59"/>
      <c r="CD155" s="59"/>
      <c r="CE155" s="59"/>
      <c r="CF155" s="59"/>
      <c r="CG155" s="59"/>
      <c r="CH155" s="59"/>
      <c r="CI155" s="59"/>
      <c r="CQ155" s="59"/>
      <c r="CR155" s="59"/>
      <c r="CS155" s="59"/>
      <c r="CT155" s="59"/>
      <c r="CU155" s="59"/>
      <c r="CV155" s="59"/>
      <c r="CY155" s="59"/>
      <c r="CZ155" s="59"/>
      <c r="DA155" s="59"/>
      <c r="DB155" s="59"/>
      <c r="DC155" s="59"/>
      <c r="DD155" s="59"/>
      <c r="DE155" s="59"/>
      <c r="DF155" s="59"/>
      <c r="DG155" s="59"/>
      <c r="DH155" s="59"/>
      <c r="DI155" s="59"/>
      <c r="DJ155" s="59"/>
      <c r="DK155" s="59"/>
      <c r="DL155" s="59"/>
      <c r="DM155" s="59"/>
      <c r="DN155" s="59"/>
      <c r="DP155" s="106"/>
      <c r="DQ155" s="59"/>
      <c r="DR155" s="59"/>
      <c r="DS155" s="59"/>
      <c r="DT155" s="59"/>
      <c r="DU155" s="59"/>
      <c r="DV155" s="59"/>
      <c r="DW155" s="59"/>
      <c r="DX155" s="59"/>
      <c r="DY155" s="59"/>
      <c r="DZ155" s="59"/>
      <c r="EA155" s="59"/>
      <c r="EB155" s="59"/>
      <c r="EC155" s="59"/>
      <c r="ED155" s="59"/>
      <c r="EE155" s="59"/>
      <c r="EF155" s="59"/>
      <c r="EG155" s="59"/>
      <c r="EH155" s="59"/>
      <c r="EI155" s="59"/>
      <c r="EJ155" s="59"/>
      <c r="EK155" s="59"/>
      <c r="EL155" s="59"/>
      <c r="EM155" s="59"/>
      <c r="EN155" s="59"/>
      <c r="EO155" s="59"/>
      <c r="EP155" s="59"/>
      <c r="EQ155" s="59"/>
      <c r="ER155" s="59"/>
      <c r="ES155" s="59"/>
      <c r="ET155" s="59"/>
      <c r="EU155" s="59"/>
      <c r="EV155" s="59"/>
      <c r="EW155" s="59"/>
      <c r="EX155" s="59"/>
      <c r="EY155" s="59"/>
      <c r="EZ155" s="59"/>
      <c r="FA155" s="59"/>
      <c r="FB155" s="59"/>
      <c r="FC155" s="59"/>
      <c r="FD155" s="59"/>
      <c r="FE155" s="59"/>
      <c r="FF155" s="59"/>
      <c r="FG155" s="59"/>
      <c r="FH155" s="59"/>
      <c r="FI155" s="59"/>
      <c r="FJ155" s="59"/>
      <c r="FK155" s="59"/>
      <c r="FL155" s="59"/>
      <c r="FM155" s="59"/>
      <c r="FN155" s="59"/>
      <c r="FO155" s="59"/>
      <c r="FP155" s="59"/>
      <c r="FQ155" s="59"/>
      <c r="FR155" s="59"/>
      <c r="FS155" s="59"/>
      <c r="FT155" s="59"/>
      <c r="FU155" s="59"/>
      <c r="FV155" s="59"/>
      <c r="FW155" s="59"/>
      <c r="FX155" s="59"/>
      <c r="FY155" s="59"/>
      <c r="FZ155" s="59"/>
      <c r="GA155" s="59"/>
      <c r="GB155" s="59"/>
      <c r="GC155" s="59"/>
      <c r="GD155" s="59"/>
      <c r="GE155" s="59"/>
      <c r="GF155" s="59"/>
      <c r="GG155" s="59"/>
      <c r="GH155" s="59"/>
      <c r="GI155" s="59"/>
      <c r="GJ155" s="59"/>
      <c r="GK155" s="59"/>
      <c r="GL155" s="59"/>
      <c r="GM155" s="59"/>
      <c r="GN155" s="59"/>
      <c r="GO155" s="59"/>
      <c r="GP155" s="59"/>
      <c r="GQ155" s="59"/>
      <c r="GR155" s="59"/>
      <c r="GS155" s="59"/>
      <c r="GT155" s="59"/>
      <c r="GU155" s="59"/>
      <c r="GV155" s="59"/>
      <c r="GW155" s="59"/>
      <c r="GX155" s="59"/>
      <c r="GY155" s="59"/>
      <c r="GZ155" s="59"/>
      <c r="HA155" s="59"/>
      <c r="HB155" s="59"/>
      <c r="HC155" s="59"/>
    </row>
    <row r="156" spans="2:211" ht="14.25" customHeight="1">
      <c r="B156" s="284"/>
      <c r="C156" s="297"/>
      <c r="D156" s="85" t="s">
        <v>67</v>
      </c>
      <c r="E156" s="189">
        <v>32</v>
      </c>
      <c r="F156" s="221">
        <v>1</v>
      </c>
      <c r="G156" s="184">
        <f t="shared" si="226"/>
        <v>3.125E-2</v>
      </c>
      <c r="H156" s="222">
        <v>4</v>
      </c>
      <c r="I156" s="184">
        <f t="shared" si="227"/>
        <v>0.125</v>
      </c>
      <c r="J156" s="222">
        <v>2</v>
      </c>
      <c r="K156" s="184">
        <f t="shared" si="228"/>
        <v>6.25E-2</v>
      </c>
      <c r="L156" s="189">
        <v>74</v>
      </c>
      <c r="M156" s="221">
        <v>1</v>
      </c>
      <c r="N156" s="184">
        <f t="shared" si="229"/>
        <v>1.3513513513513514E-2</v>
      </c>
      <c r="O156" s="222">
        <v>13</v>
      </c>
      <c r="P156" s="184">
        <f t="shared" si="230"/>
        <v>0.17567567567567569</v>
      </c>
      <c r="Q156" s="222">
        <v>1</v>
      </c>
      <c r="R156" s="184">
        <f t="shared" si="231"/>
        <v>1.3513513513513514E-2</v>
      </c>
      <c r="S156" s="189">
        <v>7883</v>
      </c>
      <c r="T156" s="221">
        <v>421</v>
      </c>
      <c r="U156" s="184">
        <f t="shared" si="232"/>
        <v>5.3406063681339593E-2</v>
      </c>
      <c r="V156" s="222">
        <v>1646</v>
      </c>
      <c r="W156" s="184">
        <f t="shared" si="233"/>
        <v>0.20880375491564127</v>
      </c>
      <c r="X156" s="222">
        <v>471</v>
      </c>
      <c r="Y156" s="184">
        <f t="shared" si="234"/>
        <v>5.974882658886211E-2</v>
      </c>
      <c r="Z156" s="189">
        <v>6162</v>
      </c>
      <c r="AA156" s="221">
        <v>263</v>
      </c>
      <c r="AB156" s="184">
        <f t="shared" si="235"/>
        <v>4.2680947744238883E-2</v>
      </c>
      <c r="AC156" s="222">
        <v>1218</v>
      </c>
      <c r="AD156" s="184">
        <f t="shared" si="236"/>
        <v>0.19766309639727361</v>
      </c>
      <c r="AE156" s="222">
        <v>379</v>
      </c>
      <c r="AF156" s="184">
        <f t="shared" si="237"/>
        <v>6.1506004543979226E-2</v>
      </c>
      <c r="AG156" s="189">
        <v>3736</v>
      </c>
      <c r="AH156" s="221">
        <v>107</v>
      </c>
      <c r="AI156" s="184">
        <f t="shared" si="238"/>
        <v>2.8640256959314776E-2</v>
      </c>
      <c r="AJ156" s="222">
        <v>504</v>
      </c>
      <c r="AK156" s="184">
        <f t="shared" si="239"/>
        <v>0.13490364025695931</v>
      </c>
      <c r="AL156" s="222">
        <v>181</v>
      </c>
      <c r="AM156" s="184">
        <f t="shared" si="240"/>
        <v>4.8447537473233403E-2</v>
      </c>
      <c r="AN156" s="189">
        <v>1796</v>
      </c>
      <c r="AO156" s="221">
        <v>22</v>
      </c>
      <c r="AP156" s="184">
        <f t="shared" si="241"/>
        <v>1.2249443207126948E-2</v>
      </c>
      <c r="AQ156" s="222">
        <v>191</v>
      </c>
      <c r="AR156" s="184">
        <f t="shared" si="242"/>
        <v>0.10634743875278396</v>
      </c>
      <c r="AS156" s="222">
        <v>63</v>
      </c>
      <c r="AT156" s="184">
        <f t="shared" si="243"/>
        <v>3.5077951002227173E-2</v>
      </c>
      <c r="AU156" s="189">
        <v>611</v>
      </c>
      <c r="AV156" s="221">
        <v>4</v>
      </c>
      <c r="AW156" s="184">
        <f t="shared" si="244"/>
        <v>6.5466448445171853E-3</v>
      </c>
      <c r="AX156" s="222">
        <v>35</v>
      </c>
      <c r="AY156" s="184">
        <f t="shared" si="245"/>
        <v>5.7283142389525366E-2</v>
      </c>
      <c r="AZ156" s="222">
        <v>15</v>
      </c>
      <c r="BA156" s="184">
        <f t="shared" si="246"/>
        <v>2.4549918166939442E-2</v>
      </c>
      <c r="BB156" s="189">
        <f t="shared" si="221"/>
        <v>20294</v>
      </c>
      <c r="BC156" s="183">
        <f t="shared" si="222"/>
        <v>819</v>
      </c>
      <c r="BD156" s="184">
        <f t="shared" si="247"/>
        <v>4.0356755691337343E-2</v>
      </c>
      <c r="BE156" s="183">
        <f t="shared" si="223"/>
        <v>3611</v>
      </c>
      <c r="BF156" s="184">
        <f t="shared" si="248"/>
        <v>0.17793436483689762</v>
      </c>
      <c r="BG156" s="183">
        <f t="shared" si="224"/>
        <v>1112</v>
      </c>
      <c r="BH156" s="184">
        <f t="shared" si="249"/>
        <v>5.4794520547945202E-2</v>
      </c>
      <c r="BJ156" s="284"/>
      <c r="BK156" s="297"/>
      <c r="BL156" s="85" t="s">
        <v>67</v>
      </c>
      <c r="BM156" s="28">
        <v>20370</v>
      </c>
      <c r="BN156" s="28">
        <v>808</v>
      </c>
      <c r="BO156" s="63">
        <v>3.9666175748649973E-2</v>
      </c>
      <c r="BP156" s="28">
        <v>3458</v>
      </c>
      <c r="BQ156" s="63">
        <v>0.16975945017182131</v>
      </c>
      <c r="BR156" s="28">
        <v>1070</v>
      </c>
      <c r="BS156" s="63">
        <v>5.2528227785959745E-2</v>
      </c>
      <c r="BU156" s="133"/>
      <c r="BV156" s="85" t="s">
        <v>67</v>
      </c>
      <c r="BW156" s="27">
        <f t="shared" si="220"/>
        <v>0.72691435892381984</v>
      </c>
      <c r="BX156" s="27">
        <f t="shared" si="225"/>
        <v>0.73804614629356902</v>
      </c>
      <c r="BY156" s="59"/>
      <c r="BZ156" s="106"/>
      <c r="CA156" s="59"/>
      <c r="CB156" s="59"/>
      <c r="CC156" s="59"/>
      <c r="CD156" s="59"/>
      <c r="CE156" s="59"/>
      <c r="CF156" s="59"/>
      <c r="CG156" s="59"/>
      <c r="CH156" s="59"/>
      <c r="CI156" s="59"/>
      <c r="CQ156" s="59"/>
      <c r="CR156" s="59"/>
      <c r="CS156" s="59"/>
      <c r="CT156" s="59"/>
      <c r="CU156" s="59"/>
      <c r="CV156" s="59"/>
      <c r="CY156" s="59"/>
      <c r="CZ156" s="59"/>
      <c r="DA156" s="59"/>
      <c r="DB156" s="59"/>
      <c r="DC156" s="59"/>
      <c r="DD156" s="59"/>
      <c r="DE156" s="59"/>
      <c r="DF156" s="59"/>
      <c r="DG156" s="59"/>
      <c r="DH156" s="59"/>
      <c r="DI156" s="59"/>
      <c r="DJ156" s="59"/>
      <c r="DK156" s="59"/>
      <c r="DL156" s="59"/>
      <c r="DM156" s="59"/>
      <c r="DN156" s="59"/>
      <c r="DP156" s="106"/>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59"/>
      <c r="GM156" s="59"/>
      <c r="GN156" s="59"/>
      <c r="GO156" s="59"/>
      <c r="GP156" s="59"/>
      <c r="GQ156" s="59"/>
      <c r="GR156" s="59"/>
      <c r="GS156" s="59"/>
      <c r="GT156" s="59"/>
      <c r="GU156" s="59"/>
      <c r="GV156" s="59"/>
      <c r="GW156" s="59"/>
      <c r="GX156" s="59"/>
      <c r="GY156" s="59"/>
      <c r="GZ156" s="59"/>
      <c r="HA156" s="59"/>
      <c r="HB156" s="59"/>
      <c r="HC156" s="59"/>
    </row>
    <row r="157" spans="2:211" ht="14.25" customHeight="1">
      <c r="B157" s="282">
        <v>31</v>
      </c>
      <c r="C157" s="295" t="s">
        <v>35</v>
      </c>
      <c r="D157" s="102" t="s">
        <v>138</v>
      </c>
      <c r="E157" s="201">
        <v>41</v>
      </c>
      <c r="F157" s="202">
        <v>3</v>
      </c>
      <c r="G157" s="174">
        <f t="shared" si="226"/>
        <v>7.3170731707317069E-2</v>
      </c>
      <c r="H157" s="203">
        <v>3</v>
      </c>
      <c r="I157" s="174">
        <f t="shared" si="227"/>
        <v>7.3170731707317069E-2</v>
      </c>
      <c r="J157" s="203">
        <v>2</v>
      </c>
      <c r="K157" s="174">
        <f t="shared" si="228"/>
        <v>4.878048780487805E-2</v>
      </c>
      <c r="L157" s="201">
        <v>119</v>
      </c>
      <c r="M157" s="202">
        <v>0</v>
      </c>
      <c r="N157" s="174">
        <f t="shared" si="229"/>
        <v>0</v>
      </c>
      <c r="O157" s="203">
        <v>15</v>
      </c>
      <c r="P157" s="174">
        <f t="shared" si="230"/>
        <v>0.12605042016806722</v>
      </c>
      <c r="Q157" s="203">
        <v>5</v>
      </c>
      <c r="R157" s="174">
        <f t="shared" si="231"/>
        <v>4.2016806722689079E-2</v>
      </c>
      <c r="S157" s="201">
        <v>7616</v>
      </c>
      <c r="T157" s="202">
        <v>353</v>
      </c>
      <c r="U157" s="174">
        <f t="shared" si="232"/>
        <v>4.6349789915966388E-2</v>
      </c>
      <c r="V157" s="203">
        <v>1742</v>
      </c>
      <c r="W157" s="174">
        <f t="shared" si="233"/>
        <v>0.22872899159663865</v>
      </c>
      <c r="X157" s="203">
        <v>362</v>
      </c>
      <c r="Y157" s="174">
        <f t="shared" si="234"/>
        <v>4.7531512605042014E-2</v>
      </c>
      <c r="Z157" s="201">
        <v>6024</v>
      </c>
      <c r="AA157" s="202">
        <v>209</v>
      </c>
      <c r="AB157" s="174">
        <f t="shared" si="235"/>
        <v>3.4694555112881803E-2</v>
      </c>
      <c r="AC157" s="203">
        <v>1199</v>
      </c>
      <c r="AD157" s="174">
        <f t="shared" si="236"/>
        <v>0.19903718459495351</v>
      </c>
      <c r="AE157" s="203">
        <v>289</v>
      </c>
      <c r="AF157" s="174">
        <f t="shared" si="237"/>
        <v>4.797476759628154E-2</v>
      </c>
      <c r="AG157" s="201">
        <v>3281</v>
      </c>
      <c r="AH157" s="202">
        <v>60</v>
      </c>
      <c r="AI157" s="174">
        <f t="shared" si="238"/>
        <v>1.828710758914965E-2</v>
      </c>
      <c r="AJ157" s="203">
        <v>445</v>
      </c>
      <c r="AK157" s="174">
        <f t="shared" si="239"/>
        <v>0.13562938128619323</v>
      </c>
      <c r="AL157" s="203">
        <v>150</v>
      </c>
      <c r="AM157" s="174">
        <f t="shared" si="240"/>
        <v>4.571776897287412E-2</v>
      </c>
      <c r="AN157" s="201">
        <v>1290</v>
      </c>
      <c r="AO157" s="202">
        <v>21</v>
      </c>
      <c r="AP157" s="174">
        <f t="shared" si="241"/>
        <v>1.627906976744186E-2</v>
      </c>
      <c r="AQ157" s="203">
        <v>120</v>
      </c>
      <c r="AR157" s="174">
        <f t="shared" si="242"/>
        <v>9.3023255813953487E-2</v>
      </c>
      <c r="AS157" s="203">
        <v>31</v>
      </c>
      <c r="AT157" s="174">
        <f t="shared" si="243"/>
        <v>2.4031007751937984E-2</v>
      </c>
      <c r="AU157" s="201">
        <v>433</v>
      </c>
      <c r="AV157" s="202">
        <v>5</v>
      </c>
      <c r="AW157" s="174">
        <f t="shared" si="244"/>
        <v>1.1547344110854504E-2</v>
      </c>
      <c r="AX157" s="203">
        <v>31</v>
      </c>
      <c r="AY157" s="174">
        <f t="shared" si="245"/>
        <v>7.1593533487297925E-2</v>
      </c>
      <c r="AZ157" s="203">
        <v>6</v>
      </c>
      <c r="BA157" s="174">
        <f t="shared" si="246"/>
        <v>1.3856812933025405E-2</v>
      </c>
      <c r="BB157" s="201">
        <f t="shared" si="221"/>
        <v>18804</v>
      </c>
      <c r="BC157" s="176">
        <f t="shared" si="222"/>
        <v>651</v>
      </c>
      <c r="BD157" s="174">
        <f t="shared" si="247"/>
        <v>3.4620293554562857E-2</v>
      </c>
      <c r="BE157" s="176">
        <f t="shared" si="223"/>
        <v>3555</v>
      </c>
      <c r="BF157" s="174">
        <f t="shared" si="248"/>
        <v>0.18905552010210594</v>
      </c>
      <c r="BG157" s="176">
        <f t="shared" si="224"/>
        <v>845</v>
      </c>
      <c r="BH157" s="174">
        <f t="shared" si="249"/>
        <v>4.4937247394171452E-2</v>
      </c>
      <c r="BJ157" s="282">
        <v>31</v>
      </c>
      <c r="BK157" s="295" t="s">
        <v>35</v>
      </c>
      <c r="BL157" s="4" t="s">
        <v>138</v>
      </c>
      <c r="BM157" s="28">
        <v>18411</v>
      </c>
      <c r="BN157" s="28">
        <v>715</v>
      </c>
      <c r="BO157" s="63">
        <v>3.883547878985389E-2</v>
      </c>
      <c r="BP157" s="28">
        <v>3370</v>
      </c>
      <c r="BQ157" s="63">
        <v>0.18304274618434632</v>
      </c>
      <c r="BR157" s="28">
        <v>968</v>
      </c>
      <c r="BS157" s="63">
        <v>5.2577263592417579E-2</v>
      </c>
      <c r="BU157" s="131" t="s">
        <v>35</v>
      </c>
      <c r="BV157" s="4" t="s">
        <v>138</v>
      </c>
      <c r="BW157" s="27">
        <f t="shared" si="220"/>
        <v>0.73138693894915974</v>
      </c>
      <c r="BX157" s="27">
        <f t="shared" si="225"/>
        <v>0.72554451143338217</v>
      </c>
      <c r="BY157" s="59"/>
      <c r="BZ157" s="106"/>
      <c r="CA157" s="59"/>
      <c r="CB157" s="59"/>
      <c r="CC157" s="59"/>
      <c r="CD157" s="59"/>
      <c r="CE157" s="59"/>
      <c r="CF157" s="59"/>
      <c r="CG157" s="59"/>
      <c r="CH157" s="59"/>
      <c r="CI157" s="59"/>
      <c r="CQ157" s="59"/>
      <c r="CR157" s="59"/>
      <c r="CS157" s="59"/>
      <c r="CT157" s="59"/>
      <c r="CU157" s="59"/>
      <c r="CV157" s="59"/>
      <c r="CY157" s="59"/>
      <c r="CZ157" s="59"/>
      <c r="DA157" s="59"/>
      <c r="DB157" s="59"/>
      <c r="DC157" s="59"/>
      <c r="DD157" s="59"/>
      <c r="DE157" s="59"/>
      <c r="DF157" s="59"/>
      <c r="DG157" s="59"/>
      <c r="DH157" s="59"/>
      <c r="DI157" s="59"/>
      <c r="DJ157" s="59"/>
      <c r="DK157" s="59"/>
      <c r="DL157" s="59"/>
      <c r="DM157" s="59"/>
      <c r="DN157" s="59"/>
      <c r="DP157" s="106"/>
      <c r="DQ157" s="59"/>
      <c r="DR157" s="59"/>
      <c r="DS157" s="59"/>
      <c r="DT157" s="59"/>
      <c r="DU157" s="59"/>
      <c r="DV157" s="59"/>
      <c r="DW157" s="59"/>
      <c r="DX157" s="59"/>
      <c r="DY157" s="59"/>
      <c r="DZ157" s="59"/>
      <c r="EA157" s="59"/>
      <c r="EB157" s="59"/>
      <c r="EC157" s="59"/>
      <c r="ED157" s="59"/>
      <c r="EE157" s="59"/>
      <c r="EF157" s="59"/>
      <c r="EG157" s="59"/>
      <c r="EH157" s="59"/>
      <c r="EI157" s="59"/>
      <c r="EJ157" s="59"/>
      <c r="EK157" s="59"/>
      <c r="EL157" s="59"/>
      <c r="EM157" s="59"/>
      <c r="EN157" s="59"/>
      <c r="EO157" s="59"/>
      <c r="EP157" s="59"/>
      <c r="EQ157" s="59"/>
      <c r="ER157" s="59"/>
      <c r="ES157" s="59"/>
      <c r="ET157" s="59"/>
      <c r="EU157" s="59"/>
      <c r="EV157" s="59"/>
      <c r="EW157" s="59"/>
      <c r="EX157" s="59"/>
      <c r="EY157" s="59"/>
      <c r="EZ157" s="59"/>
      <c r="FA157" s="59"/>
      <c r="FB157" s="59"/>
      <c r="FC157" s="59"/>
      <c r="FD157" s="59"/>
      <c r="FE157" s="59"/>
      <c r="FF157" s="59"/>
      <c r="FG157" s="59"/>
      <c r="FH157" s="59"/>
      <c r="FI157" s="59"/>
      <c r="FJ157" s="59"/>
      <c r="FK157" s="59"/>
      <c r="FL157" s="59"/>
      <c r="FM157" s="59"/>
      <c r="FN157" s="59"/>
      <c r="FO157" s="59"/>
      <c r="FP157" s="59"/>
      <c r="FQ157" s="59"/>
      <c r="FR157" s="59"/>
      <c r="FS157" s="59"/>
      <c r="FT157" s="59"/>
      <c r="FU157" s="59"/>
      <c r="FV157" s="59"/>
      <c r="FW157" s="59"/>
      <c r="FX157" s="59"/>
      <c r="FY157" s="59"/>
      <c r="FZ157" s="59"/>
      <c r="GA157" s="59"/>
      <c r="GB157" s="59"/>
      <c r="GC157" s="59"/>
      <c r="GD157" s="59"/>
      <c r="GE157" s="59"/>
      <c r="GF157" s="59"/>
      <c r="GG157" s="59"/>
      <c r="GH157" s="59"/>
      <c r="GI157" s="59"/>
      <c r="GJ157" s="59"/>
      <c r="GK157" s="59"/>
      <c r="GL157" s="59"/>
      <c r="GM157" s="59"/>
      <c r="GN157" s="59"/>
      <c r="GO157" s="59"/>
      <c r="GP157" s="59"/>
      <c r="GQ157" s="59"/>
      <c r="GR157" s="59"/>
      <c r="GS157" s="59"/>
      <c r="GT157" s="59"/>
      <c r="GU157" s="59"/>
      <c r="GV157" s="59"/>
      <c r="GW157" s="59"/>
      <c r="GX157" s="59"/>
      <c r="GY157" s="59"/>
      <c r="GZ157" s="59"/>
      <c r="HA157" s="59"/>
      <c r="HB157" s="59"/>
      <c r="HC157" s="59"/>
    </row>
    <row r="158" spans="2:211" ht="14.25" customHeight="1">
      <c r="B158" s="283"/>
      <c r="C158" s="296"/>
      <c r="D158" s="132" t="s">
        <v>274</v>
      </c>
      <c r="E158" s="204">
        <v>5</v>
      </c>
      <c r="F158" s="205">
        <v>0</v>
      </c>
      <c r="G158" s="207">
        <f t="shared" si="226"/>
        <v>0</v>
      </c>
      <c r="H158" s="206">
        <v>1</v>
      </c>
      <c r="I158" s="207">
        <f t="shared" si="227"/>
        <v>0.2</v>
      </c>
      <c r="J158" s="206">
        <v>0</v>
      </c>
      <c r="K158" s="207">
        <f t="shared" si="228"/>
        <v>0</v>
      </c>
      <c r="L158" s="204">
        <v>17</v>
      </c>
      <c r="M158" s="205">
        <v>0</v>
      </c>
      <c r="N158" s="207">
        <f t="shared" si="229"/>
        <v>0</v>
      </c>
      <c r="O158" s="206">
        <v>3</v>
      </c>
      <c r="P158" s="207">
        <f t="shared" si="230"/>
        <v>0.17647058823529413</v>
      </c>
      <c r="Q158" s="206">
        <v>1</v>
      </c>
      <c r="R158" s="207">
        <f t="shared" si="231"/>
        <v>5.8823529411764705E-2</v>
      </c>
      <c r="S158" s="204">
        <v>2841</v>
      </c>
      <c r="T158" s="205">
        <v>182</v>
      </c>
      <c r="U158" s="207">
        <f t="shared" si="232"/>
        <v>6.4061950017599442E-2</v>
      </c>
      <c r="V158" s="206">
        <v>731</v>
      </c>
      <c r="W158" s="207">
        <f t="shared" si="233"/>
        <v>0.25730376627947904</v>
      </c>
      <c r="X158" s="206">
        <v>148</v>
      </c>
      <c r="Y158" s="207">
        <f t="shared" si="234"/>
        <v>5.2094332981344596E-2</v>
      </c>
      <c r="Z158" s="204">
        <v>2080</v>
      </c>
      <c r="AA158" s="205">
        <v>78</v>
      </c>
      <c r="AB158" s="207">
        <f t="shared" si="235"/>
        <v>3.7499999999999999E-2</v>
      </c>
      <c r="AC158" s="206">
        <v>506</v>
      </c>
      <c r="AD158" s="207">
        <f t="shared" si="236"/>
        <v>0.24326923076923077</v>
      </c>
      <c r="AE158" s="206">
        <v>109</v>
      </c>
      <c r="AF158" s="207">
        <f t="shared" si="237"/>
        <v>5.2403846153846155E-2</v>
      </c>
      <c r="AG158" s="204">
        <v>1196</v>
      </c>
      <c r="AH158" s="205">
        <v>32</v>
      </c>
      <c r="AI158" s="207">
        <f t="shared" si="238"/>
        <v>2.6755852842809364E-2</v>
      </c>
      <c r="AJ158" s="206">
        <v>236</v>
      </c>
      <c r="AK158" s="207">
        <f t="shared" si="239"/>
        <v>0.19732441471571907</v>
      </c>
      <c r="AL158" s="206">
        <v>47</v>
      </c>
      <c r="AM158" s="207">
        <f t="shared" si="240"/>
        <v>3.9297658862876256E-2</v>
      </c>
      <c r="AN158" s="204">
        <v>457</v>
      </c>
      <c r="AO158" s="205">
        <v>15</v>
      </c>
      <c r="AP158" s="207">
        <f t="shared" si="241"/>
        <v>3.2822757111597371E-2</v>
      </c>
      <c r="AQ158" s="206">
        <v>49</v>
      </c>
      <c r="AR158" s="207">
        <f t="shared" si="242"/>
        <v>0.10722100656455143</v>
      </c>
      <c r="AS158" s="206">
        <v>18</v>
      </c>
      <c r="AT158" s="207">
        <f t="shared" si="243"/>
        <v>3.9387308533916851E-2</v>
      </c>
      <c r="AU158" s="204">
        <v>78</v>
      </c>
      <c r="AV158" s="205">
        <v>1</v>
      </c>
      <c r="AW158" s="207">
        <f t="shared" si="244"/>
        <v>1.282051282051282E-2</v>
      </c>
      <c r="AX158" s="206">
        <v>5</v>
      </c>
      <c r="AY158" s="207">
        <f t="shared" si="245"/>
        <v>6.4102564102564097E-2</v>
      </c>
      <c r="AZ158" s="206">
        <v>0</v>
      </c>
      <c r="BA158" s="207">
        <f t="shared" si="246"/>
        <v>0</v>
      </c>
      <c r="BB158" s="204">
        <f t="shared" si="221"/>
        <v>6674</v>
      </c>
      <c r="BC158" s="208">
        <f t="shared" si="222"/>
        <v>308</v>
      </c>
      <c r="BD158" s="207">
        <f t="shared" si="247"/>
        <v>4.614923584057537E-2</v>
      </c>
      <c r="BE158" s="208">
        <f t="shared" si="223"/>
        <v>1531</v>
      </c>
      <c r="BF158" s="207">
        <f t="shared" si="248"/>
        <v>0.22939766257117172</v>
      </c>
      <c r="BG158" s="208">
        <f t="shared" si="224"/>
        <v>323</v>
      </c>
      <c r="BH158" s="207">
        <f t="shared" si="249"/>
        <v>4.8396763560083905E-2</v>
      </c>
      <c r="BJ158" s="283"/>
      <c r="BK158" s="296"/>
      <c r="BL158" s="4" t="s">
        <v>273</v>
      </c>
      <c r="BM158" s="28">
        <v>6494</v>
      </c>
      <c r="BN158" s="28">
        <v>330</v>
      </c>
      <c r="BO158" s="63">
        <v>5.081613797351401E-2</v>
      </c>
      <c r="BP158" s="28">
        <v>1498</v>
      </c>
      <c r="BQ158" s="63">
        <v>0.23067446874037573</v>
      </c>
      <c r="BR158" s="28">
        <v>360</v>
      </c>
      <c r="BS158" s="63">
        <v>5.5435786880197103E-2</v>
      </c>
      <c r="BU158" s="132"/>
      <c r="BV158" s="4" t="s">
        <v>270</v>
      </c>
      <c r="BW158" s="27">
        <f t="shared" si="220"/>
        <v>0.676056338028169</v>
      </c>
      <c r="BX158" s="27">
        <f t="shared" si="225"/>
        <v>0.66307360640591317</v>
      </c>
      <c r="BY158" s="59"/>
      <c r="BZ158" s="106"/>
      <c r="CA158" s="59"/>
      <c r="CB158" s="59"/>
      <c r="CC158" s="59"/>
      <c r="CD158" s="59"/>
      <c r="CE158" s="59"/>
      <c r="CF158" s="59"/>
      <c r="CG158" s="59"/>
      <c r="CH158" s="59"/>
      <c r="CI158" s="59"/>
      <c r="CQ158" s="59"/>
      <c r="CR158" s="59"/>
      <c r="CS158" s="59"/>
      <c r="CT158" s="59"/>
      <c r="CU158" s="59"/>
      <c r="CV158" s="59"/>
      <c r="CY158" s="59"/>
      <c r="CZ158" s="59"/>
      <c r="DA158" s="59"/>
      <c r="DB158" s="59"/>
      <c r="DC158" s="59"/>
      <c r="DD158" s="59"/>
      <c r="DE158" s="59"/>
      <c r="DF158" s="59"/>
      <c r="DG158" s="59"/>
      <c r="DH158" s="59"/>
      <c r="DI158" s="59"/>
      <c r="DJ158" s="59"/>
      <c r="DK158" s="59"/>
      <c r="DL158" s="59"/>
      <c r="DM158" s="59"/>
      <c r="DN158" s="59"/>
      <c r="DP158" s="106"/>
      <c r="DQ158" s="59"/>
      <c r="DR158" s="59"/>
      <c r="DS158" s="59"/>
      <c r="DT158" s="59"/>
      <c r="DU158" s="59"/>
      <c r="DV158" s="59"/>
      <c r="DW158" s="59"/>
      <c r="DX158" s="59"/>
      <c r="DY158" s="59"/>
      <c r="DZ158" s="59"/>
      <c r="EA158" s="59"/>
      <c r="EB158" s="59"/>
      <c r="EC158" s="59"/>
      <c r="ED158" s="59"/>
      <c r="EE158" s="59"/>
      <c r="EF158" s="59"/>
      <c r="EG158" s="59"/>
      <c r="EH158" s="59"/>
      <c r="EI158" s="59"/>
      <c r="EJ158" s="59"/>
      <c r="EK158" s="59"/>
      <c r="EL158" s="59"/>
      <c r="EM158" s="59"/>
      <c r="EN158" s="59"/>
      <c r="EO158" s="59"/>
      <c r="EP158" s="59"/>
      <c r="EQ158" s="59"/>
      <c r="ER158" s="59"/>
      <c r="ES158" s="59"/>
      <c r="ET158" s="59"/>
      <c r="EU158" s="59"/>
      <c r="EV158" s="59"/>
      <c r="EW158" s="59"/>
      <c r="EX158" s="59"/>
      <c r="EY158" s="59"/>
      <c r="EZ158" s="59"/>
      <c r="FA158" s="59"/>
      <c r="FB158" s="59"/>
      <c r="FC158" s="59"/>
      <c r="FD158" s="59"/>
      <c r="FE158" s="59"/>
      <c r="FF158" s="59"/>
      <c r="FG158" s="59"/>
      <c r="FH158" s="59"/>
      <c r="FI158" s="59"/>
      <c r="FJ158" s="59"/>
      <c r="FK158" s="59"/>
      <c r="FL158" s="59"/>
      <c r="FM158" s="59"/>
      <c r="FN158" s="59"/>
      <c r="FO158" s="59"/>
      <c r="FP158" s="59"/>
      <c r="FQ158" s="59"/>
      <c r="FR158" s="59"/>
      <c r="FS158" s="59"/>
      <c r="FT158" s="59"/>
      <c r="FU158" s="59"/>
      <c r="FV158" s="59"/>
      <c r="FW158" s="59"/>
      <c r="FX158" s="59"/>
      <c r="FY158" s="59"/>
      <c r="FZ158" s="59"/>
      <c r="GA158" s="59"/>
      <c r="GB158" s="59"/>
      <c r="GC158" s="59"/>
      <c r="GD158" s="59"/>
      <c r="GE158" s="59"/>
      <c r="GF158" s="59"/>
      <c r="GG158" s="59"/>
      <c r="GH158" s="59"/>
      <c r="GI158" s="59"/>
      <c r="GJ158" s="59"/>
      <c r="GK158" s="59"/>
      <c r="GL158" s="59"/>
      <c r="GM158" s="59"/>
      <c r="GN158" s="59"/>
      <c r="GO158" s="59"/>
      <c r="GP158" s="59"/>
      <c r="GQ158" s="59"/>
      <c r="GR158" s="59"/>
      <c r="GS158" s="59"/>
      <c r="GT158" s="59"/>
      <c r="GU158" s="59"/>
      <c r="GV158" s="59"/>
      <c r="GW158" s="59"/>
      <c r="GX158" s="59"/>
      <c r="GY158" s="59"/>
      <c r="GZ158" s="59"/>
      <c r="HA158" s="59"/>
      <c r="HB158" s="59"/>
      <c r="HC158" s="59"/>
    </row>
    <row r="159" spans="2:211" ht="14.25" customHeight="1">
      <c r="B159" s="283"/>
      <c r="C159" s="296"/>
      <c r="D159" s="124" t="s">
        <v>156</v>
      </c>
      <c r="E159" s="209">
        <v>1</v>
      </c>
      <c r="F159" s="210">
        <v>0</v>
      </c>
      <c r="G159" s="199">
        <f t="shared" si="226"/>
        <v>0</v>
      </c>
      <c r="H159" s="211">
        <v>0</v>
      </c>
      <c r="I159" s="199">
        <f t="shared" si="227"/>
        <v>0</v>
      </c>
      <c r="J159" s="211">
        <v>0</v>
      </c>
      <c r="K159" s="199">
        <f t="shared" si="228"/>
        <v>0</v>
      </c>
      <c r="L159" s="209">
        <v>2</v>
      </c>
      <c r="M159" s="210">
        <v>0</v>
      </c>
      <c r="N159" s="199">
        <f t="shared" si="229"/>
        <v>0</v>
      </c>
      <c r="O159" s="211">
        <v>0</v>
      </c>
      <c r="P159" s="199">
        <f t="shared" si="230"/>
        <v>0</v>
      </c>
      <c r="Q159" s="211">
        <v>0</v>
      </c>
      <c r="R159" s="199">
        <f t="shared" si="231"/>
        <v>0</v>
      </c>
      <c r="S159" s="209">
        <v>1214</v>
      </c>
      <c r="T159" s="210">
        <v>56</v>
      </c>
      <c r="U159" s="199">
        <f t="shared" si="232"/>
        <v>4.6128500823723231E-2</v>
      </c>
      <c r="V159" s="211">
        <v>288</v>
      </c>
      <c r="W159" s="199">
        <f t="shared" si="233"/>
        <v>0.2372322899505766</v>
      </c>
      <c r="X159" s="211">
        <v>61</v>
      </c>
      <c r="Y159" s="199">
        <f t="shared" si="234"/>
        <v>5.0247116968698519E-2</v>
      </c>
      <c r="Z159" s="209">
        <v>714</v>
      </c>
      <c r="AA159" s="210">
        <v>25</v>
      </c>
      <c r="AB159" s="199">
        <f t="shared" si="235"/>
        <v>3.5014005602240897E-2</v>
      </c>
      <c r="AC159" s="211">
        <v>168</v>
      </c>
      <c r="AD159" s="199">
        <f t="shared" si="236"/>
        <v>0.23529411764705882</v>
      </c>
      <c r="AE159" s="211">
        <v>36</v>
      </c>
      <c r="AF159" s="199">
        <f t="shared" si="237"/>
        <v>5.0420168067226892E-2</v>
      </c>
      <c r="AG159" s="209">
        <v>312</v>
      </c>
      <c r="AH159" s="210">
        <v>11</v>
      </c>
      <c r="AI159" s="199">
        <f t="shared" si="238"/>
        <v>3.5256410256410256E-2</v>
      </c>
      <c r="AJ159" s="211">
        <v>52</v>
      </c>
      <c r="AK159" s="199">
        <f t="shared" si="239"/>
        <v>0.16666666666666666</v>
      </c>
      <c r="AL159" s="211">
        <v>14</v>
      </c>
      <c r="AM159" s="199">
        <f t="shared" si="240"/>
        <v>4.4871794871794872E-2</v>
      </c>
      <c r="AN159" s="209">
        <v>124</v>
      </c>
      <c r="AO159" s="210">
        <v>5</v>
      </c>
      <c r="AP159" s="199">
        <f t="shared" si="241"/>
        <v>4.0322580645161289E-2</v>
      </c>
      <c r="AQ159" s="211">
        <v>14</v>
      </c>
      <c r="AR159" s="199">
        <f t="shared" si="242"/>
        <v>0.11290322580645161</v>
      </c>
      <c r="AS159" s="211">
        <v>5</v>
      </c>
      <c r="AT159" s="199">
        <f t="shared" si="243"/>
        <v>4.0322580645161289E-2</v>
      </c>
      <c r="AU159" s="209">
        <v>17</v>
      </c>
      <c r="AV159" s="210">
        <v>0</v>
      </c>
      <c r="AW159" s="199">
        <f t="shared" si="244"/>
        <v>0</v>
      </c>
      <c r="AX159" s="211">
        <v>0</v>
      </c>
      <c r="AY159" s="199">
        <f t="shared" si="245"/>
        <v>0</v>
      </c>
      <c r="AZ159" s="211">
        <v>0</v>
      </c>
      <c r="BA159" s="199">
        <f t="shared" si="246"/>
        <v>0</v>
      </c>
      <c r="BB159" s="209">
        <f t="shared" si="221"/>
        <v>2384</v>
      </c>
      <c r="BC159" s="212">
        <f t="shared" si="222"/>
        <v>97</v>
      </c>
      <c r="BD159" s="199">
        <f t="shared" si="247"/>
        <v>4.0687919463087245E-2</v>
      </c>
      <c r="BE159" s="212">
        <f t="shared" si="223"/>
        <v>522</v>
      </c>
      <c r="BF159" s="199">
        <f t="shared" si="248"/>
        <v>0.21895973154362416</v>
      </c>
      <c r="BG159" s="212">
        <f t="shared" si="224"/>
        <v>116</v>
      </c>
      <c r="BH159" s="199">
        <f t="shared" si="249"/>
        <v>4.8657718120805368E-2</v>
      </c>
      <c r="BJ159" s="283"/>
      <c r="BK159" s="296"/>
      <c r="BL159" s="4" t="s">
        <v>156</v>
      </c>
      <c r="BM159" s="28">
        <v>2269</v>
      </c>
      <c r="BN159" s="28">
        <v>100</v>
      </c>
      <c r="BO159" s="63">
        <v>4.4072278536800354E-2</v>
      </c>
      <c r="BP159" s="28">
        <v>490</v>
      </c>
      <c r="BQ159" s="63">
        <v>0.21595416483032173</v>
      </c>
      <c r="BR159" s="28">
        <v>138</v>
      </c>
      <c r="BS159" s="63">
        <v>6.0819744380784489E-2</v>
      </c>
      <c r="BU159" s="132"/>
      <c r="BV159" s="4" t="s">
        <v>156</v>
      </c>
      <c r="BW159" s="27">
        <f t="shared" si="220"/>
        <v>0.69169463087248317</v>
      </c>
      <c r="BX159" s="27">
        <f t="shared" si="225"/>
        <v>0.67915381225209348</v>
      </c>
      <c r="BY159" s="59"/>
      <c r="BZ159" s="106"/>
      <c r="CA159" s="59"/>
      <c r="CB159" s="59"/>
      <c r="CC159" s="59"/>
      <c r="CD159" s="59"/>
      <c r="CE159" s="59"/>
      <c r="CF159" s="59"/>
      <c r="CG159" s="59"/>
      <c r="CH159" s="59"/>
      <c r="CI159" s="59"/>
      <c r="CQ159" s="59"/>
      <c r="CR159" s="59"/>
      <c r="CS159" s="59"/>
      <c r="CT159" s="59"/>
      <c r="CU159" s="59"/>
      <c r="CV159" s="59"/>
      <c r="CY159" s="59"/>
      <c r="CZ159" s="59"/>
      <c r="DA159" s="59"/>
      <c r="DB159" s="59"/>
      <c r="DC159" s="59"/>
      <c r="DD159" s="59"/>
      <c r="DE159" s="59"/>
      <c r="DF159" s="59"/>
      <c r="DG159" s="59"/>
      <c r="DH159" s="59"/>
      <c r="DI159" s="59"/>
      <c r="DJ159" s="59"/>
      <c r="DK159" s="59"/>
      <c r="DL159" s="59"/>
      <c r="DM159" s="59"/>
      <c r="DN159" s="59"/>
      <c r="DP159" s="106"/>
      <c r="DQ159" s="59"/>
      <c r="DR159" s="59"/>
      <c r="DS159" s="59"/>
      <c r="DT159" s="59"/>
      <c r="DU159" s="59"/>
      <c r="DV159" s="59"/>
      <c r="DW159" s="59"/>
      <c r="DX159" s="59"/>
      <c r="DY159" s="59"/>
      <c r="DZ159" s="59"/>
      <c r="EA159" s="59"/>
      <c r="EB159" s="59"/>
      <c r="EC159" s="59"/>
      <c r="ED159" s="59"/>
      <c r="EE159" s="59"/>
      <c r="EF159" s="59"/>
      <c r="EG159" s="59"/>
      <c r="EH159" s="59"/>
      <c r="EI159" s="59"/>
      <c r="EJ159" s="59"/>
      <c r="EK159" s="59"/>
      <c r="EL159" s="59"/>
      <c r="EM159" s="59"/>
      <c r="EN159" s="59"/>
      <c r="EO159" s="59"/>
      <c r="EP159" s="59"/>
      <c r="EQ159" s="59"/>
      <c r="ER159" s="59"/>
      <c r="ES159" s="59"/>
      <c r="ET159" s="59"/>
      <c r="EU159" s="59"/>
      <c r="EV159" s="59"/>
      <c r="EW159" s="59"/>
      <c r="EX159" s="59"/>
      <c r="EY159" s="59"/>
      <c r="EZ159" s="59"/>
      <c r="FA159" s="59"/>
      <c r="FB159" s="59"/>
      <c r="FC159" s="59"/>
      <c r="FD159" s="59"/>
      <c r="FE159" s="59"/>
      <c r="FF159" s="59"/>
      <c r="FG159" s="59"/>
      <c r="FH159" s="59"/>
      <c r="FI159" s="59"/>
      <c r="FJ159" s="59"/>
      <c r="FK159" s="59"/>
      <c r="FL159" s="59"/>
      <c r="FM159" s="59"/>
      <c r="FN159" s="59"/>
      <c r="FO159" s="59"/>
      <c r="FP159" s="59"/>
      <c r="FQ159" s="59"/>
      <c r="FR159" s="59"/>
      <c r="FS159" s="59"/>
      <c r="FT159" s="59"/>
      <c r="FU159" s="59"/>
      <c r="FV159" s="59"/>
      <c r="FW159" s="59"/>
      <c r="FX159" s="59"/>
      <c r="FY159" s="59"/>
      <c r="FZ159" s="59"/>
      <c r="GA159" s="59"/>
      <c r="GB159" s="59"/>
      <c r="GC159" s="59"/>
      <c r="GD159" s="59"/>
      <c r="GE159" s="59"/>
      <c r="GF159" s="59"/>
      <c r="GG159" s="59"/>
      <c r="GH159" s="59"/>
      <c r="GI159" s="59"/>
      <c r="GJ159" s="59"/>
      <c r="GK159" s="59"/>
      <c r="GL159" s="59"/>
      <c r="GM159" s="59"/>
      <c r="GN159" s="59"/>
      <c r="GO159" s="59"/>
      <c r="GP159" s="59"/>
      <c r="GQ159" s="59"/>
      <c r="GR159" s="59"/>
      <c r="GS159" s="59"/>
      <c r="GT159" s="59"/>
      <c r="GU159" s="59"/>
      <c r="GV159" s="59"/>
      <c r="GW159" s="59"/>
      <c r="GX159" s="59"/>
      <c r="GY159" s="59"/>
      <c r="GZ159" s="59"/>
      <c r="HA159" s="59"/>
      <c r="HB159" s="59"/>
      <c r="HC159" s="59"/>
    </row>
    <row r="160" spans="2:211" ht="14.25" customHeight="1">
      <c r="B160" s="283"/>
      <c r="C160" s="296"/>
      <c r="D160" s="103" t="s">
        <v>200</v>
      </c>
      <c r="E160" s="213">
        <v>0</v>
      </c>
      <c r="F160" s="214">
        <v>0</v>
      </c>
      <c r="G160" s="215" t="str">
        <f t="shared" si="226"/>
        <v>-</v>
      </c>
      <c r="H160" s="216">
        <v>0</v>
      </c>
      <c r="I160" s="215" t="str">
        <f t="shared" si="227"/>
        <v>-</v>
      </c>
      <c r="J160" s="216">
        <v>0</v>
      </c>
      <c r="K160" s="215" t="str">
        <f t="shared" si="228"/>
        <v>-</v>
      </c>
      <c r="L160" s="213">
        <v>6</v>
      </c>
      <c r="M160" s="214">
        <v>0</v>
      </c>
      <c r="N160" s="215">
        <f t="shared" si="229"/>
        <v>0</v>
      </c>
      <c r="O160" s="216">
        <v>0</v>
      </c>
      <c r="P160" s="215">
        <f t="shared" si="230"/>
        <v>0</v>
      </c>
      <c r="Q160" s="216">
        <v>0</v>
      </c>
      <c r="R160" s="215">
        <f t="shared" si="231"/>
        <v>0</v>
      </c>
      <c r="S160" s="213">
        <v>47</v>
      </c>
      <c r="T160" s="214">
        <v>0</v>
      </c>
      <c r="U160" s="215">
        <f t="shared" si="232"/>
        <v>0</v>
      </c>
      <c r="V160" s="216">
        <v>2</v>
      </c>
      <c r="W160" s="215">
        <f t="shared" si="233"/>
        <v>4.2553191489361701E-2</v>
      </c>
      <c r="X160" s="216">
        <v>0</v>
      </c>
      <c r="Y160" s="215">
        <f t="shared" si="234"/>
        <v>0</v>
      </c>
      <c r="Z160" s="213">
        <v>110</v>
      </c>
      <c r="AA160" s="214">
        <v>0</v>
      </c>
      <c r="AB160" s="215">
        <f t="shared" si="235"/>
        <v>0</v>
      </c>
      <c r="AC160" s="216">
        <v>3</v>
      </c>
      <c r="AD160" s="215">
        <f t="shared" si="236"/>
        <v>2.7272727272727271E-2</v>
      </c>
      <c r="AE160" s="216">
        <v>1</v>
      </c>
      <c r="AF160" s="215">
        <f t="shared" si="237"/>
        <v>9.0909090909090905E-3</v>
      </c>
      <c r="AG160" s="213">
        <v>124</v>
      </c>
      <c r="AH160" s="214">
        <v>1</v>
      </c>
      <c r="AI160" s="215">
        <f t="shared" si="238"/>
        <v>8.0645161290322578E-3</v>
      </c>
      <c r="AJ160" s="216">
        <v>1</v>
      </c>
      <c r="AK160" s="215">
        <f t="shared" si="239"/>
        <v>8.0645161290322578E-3</v>
      </c>
      <c r="AL160" s="216">
        <v>1</v>
      </c>
      <c r="AM160" s="215">
        <f t="shared" si="240"/>
        <v>8.0645161290322578E-3</v>
      </c>
      <c r="AN160" s="213">
        <v>113</v>
      </c>
      <c r="AO160" s="214">
        <v>0</v>
      </c>
      <c r="AP160" s="215">
        <f t="shared" si="241"/>
        <v>0</v>
      </c>
      <c r="AQ160" s="216">
        <v>1</v>
      </c>
      <c r="AR160" s="215">
        <f t="shared" si="242"/>
        <v>8.8495575221238937E-3</v>
      </c>
      <c r="AS160" s="216">
        <v>0</v>
      </c>
      <c r="AT160" s="215">
        <f t="shared" si="243"/>
        <v>0</v>
      </c>
      <c r="AU160" s="213">
        <v>66</v>
      </c>
      <c r="AV160" s="214">
        <v>0</v>
      </c>
      <c r="AW160" s="215">
        <f t="shared" si="244"/>
        <v>0</v>
      </c>
      <c r="AX160" s="216">
        <v>1</v>
      </c>
      <c r="AY160" s="215">
        <f t="shared" si="245"/>
        <v>1.5151515151515152E-2</v>
      </c>
      <c r="AZ160" s="216">
        <v>0</v>
      </c>
      <c r="BA160" s="215">
        <f t="shared" si="246"/>
        <v>0</v>
      </c>
      <c r="BB160" s="213">
        <f t="shared" si="221"/>
        <v>466</v>
      </c>
      <c r="BC160" s="217">
        <f t="shared" si="222"/>
        <v>1</v>
      </c>
      <c r="BD160" s="215">
        <f t="shared" si="247"/>
        <v>2.1459227467811159E-3</v>
      </c>
      <c r="BE160" s="217">
        <f t="shared" si="223"/>
        <v>8</v>
      </c>
      <c r="BF160" s="215">
        <f t="shared" si="248"/>
        <v>1.7167381974248927E-2</v>
      </c>
      <c r="BG160" s="217">
        <f t="shared" si="224"/>
        <v>2</v>
      </c>
      <c r="BH160" s="215">
        <f t="shared" si="249"/>
        <v>4.2918454935622317E-3</v>
      </c>
      <c r="BJ160" s="283"/>
      <c r="BK160" s="296"/>
      <c r="BL160" s="4" t="s">
        <v>199</v>
      </c>
      <c r="BM160" s="28">
        <v>1033</v>
      </c>
      <c r="BN160" s="28">
        <v>0</v>
      </c>
      <c r="BO160" s="63">
        <v>0</v>
      </c>
      <c r="BP160" s="28">
        <v>13</v>
      </c>
      <c r="BQ160" s="63">
        <v>1.2584704743465635E-2</v>
      </c>
      <c r="BR160" s="28">
        <v>9</v>
      </c>
      <c r="BS160" s="63">
        <v>8.7124878993223628E-3</v>
      </c>
      <c r="BU160" s="132"/>
      <c r="BV160" s="4" t="s">
        <v>199</v>
      </c>
      <c r="BW160" s="27">
        <f t="shared" si="220"/>
        <v>0.97639484978540769</v>
      </c>
      <c r="BX160" s="27">
        <f t="shared" si="225"/>
        <v>0.97870280735721205</v>
      </c>
      <c r="BY160" s="59"/>
      <c r="BZ160" s="106"/>
      <c r="CA160" s="59"/>
      <c r="CB160" s="59"/>
      <c r="CC160" s="59"/>
      <c r="CD160" s="59"/>
      <c r="CE160" s="59"/>
      <c r="CF160" s="59"/>
      <c r="CG160" s="59"/>
      <c r="CH160" s="59"/>
      <c r="CI160" s="59"/>
      <c r="CQ160" s="59"/>
      <c r="CR160" s="59"/>
      <c r="CS160" s="59"/>
      <c r="CT160" s="59"/>
      <c r="CU160" s="59"/>
      <c r="CV160" s="59"/>
      <c r="CY160" s="59"/>
      <c r="CZ160" s="59"/>
      <c r="DA160" s="59"/>
      <c r="DB160" s="59"/>
      <c r="DC160" s="59"/>
      <c r="DD160" s="59"/>
      <c r="DE160" s="59"/>
      <c r="DF160" s="59"/>
      <c r="DG160" s="59"/>
      <c r="DH160" s="59"/>
      <c r="DI160" s="59"/>
      <c r="DJ160" s="59"/>
      <c r="DK160" s="59"/>
      <c r="DL160" s="59"/>
      <c r="DM160" s="59"/>
      <c r="DN160" s="59"/>
      <c r="DP160" s="106"/>
      <c r="DQ160" s="59"/>
      <c r="DR160" s="59"/>
      <c r="DS160" s="59"/>
      <c r="DT160" s="59"/>
      <c r="DU160" s="59"/>
      <c r="DV160" s="59"/>
      <c r="DW160" s="59"/>
      <c r="DX160" s="59"/>
      <c r="DY160" s="59"/>
      <c r="DZ160" s="59"/>
      <c r="EA160" s="59"/>
      <c r="EB160" s="59"/>
      <c r="EC160" s="59"/>
      <c r="ED160" s="59"/>
      <c r="EE160" s="59"/>
      <c r="EF160" s="59"/>
      <c r="EG160" s="59"/>
      <c r="EH160" s="59"/>
      <c r="EI160" s="59"/>
      <c r="EJ160" s="59"/>
      <c r="EK160" s="59"/>
      <c r="EL160" s="59"/>
      <c r="EM160" s="59"/>
      <c r="EN160" s="59"/>
      <c r="EO160" s="59"/>
      <c r="EP160" s="59"/>
      <c r="EQ160" s="59"/>
      <c r="ER160" s="59"/>
      <c r="ES160" s="59"/>
      <c r="ET160" s="59"/>
      <c r="EU160" s="59"/>
      <c r="EV160" s="59"/>
      <c r="EW160" s="59"/>
      <c r="EX160" s="59"/>
      <c r="EY160" s="59"/>
      <c r="EZ160" s="59"/>
      <c r="FA160" s="59"/>
      <c r="FB160" s="59"/>
      <c r="FC160" s="59"/>
      <c r="FD160" s="59"/>
      <c r="FE160" s="59"/>
      <c r="FF160" s="59"/>
      <c r="FG160" s="59"/>
      <c r="FH160" s="59"/>
      <c r="FI160" s="59"/>
      <c r="FJ160" s="59"/>
      <c r="FK160" s="59"/>
      <c r="FL160" s="59"/>
      <c r="FM160" s="59"/>
      <c r="FN160" s="59"/>
      <c r="FO160" s="59"/>
      <c r="FP160" s="59"/>
      <c r="FQ160" s="59"/>
      <c r="FR160" s="59"/>
      <c r="FS160" s="59"/>
      <c r="FT160" s="59"/>
      <c r="FU160" s="59"/>
      <c r="FV160" s="59"/>
      <c r="FW160" s="59"/>
      <c r="FX160" s="59"/>
      <c r="FY160" s="59"/>
      <c r="FZ160" s="59"/>
      <c r="GA160" s="59"/>
      <c r="GB160" s="59"/>
      <c r="GC160" s="59"/>
      <c r="GD160" s="59"/>
      <c r="GE160" s="59"/>
      <c r="GF160" s="59"/>
      <c r="GG160" s="59"/>
      <c r="GH160" s="59"/>
      <c r="GI160" s="59"/>
      <c r="GJ160" s="59"/>
      <c r="GK160" s="59"/>
      <c r="GL160" s="59"/>
      <c r="GM160" s="59"/>
      <c r="GN160" s="59"/>
      <c r="GO160" s="59"/>
      <c r="GP160" s="59"/>
      <c r="GQ160" s="59"/>
      <c r="GR160" s="59"/>
      <c r="GS160" s="59"/>
      <c r="GT160" s="59"/>
      <c r="GU160" s="59"/>
      <c r="GV160" s="59"/>
      <c r="GW160" s="59"/>
      <c r="GX160" s="59"/>
      <c r="GY160" s="59"/>
      <c r="GZ160" s="59"/>
      <c r="HA160" s="59"/>
      <c r="HB160" s="59"/>
      <c r="HC160" s="59"/>
    </row>
    <row r="161" spans="2:211" ht="14.25" customHeight="1">
      <c r="B161" s="284"/>
      <c r="C161" s="297"/>
      <c r="D161" s="104" t="s">
        <v>67</v>
      </c>
      <c r="E161" s="218">
        <v>47</v>
      </c>
      <c r="F161" s="219">
        <v>3</v>
      </c>
      <c r="G161" s="180">
        <f t="shared" si="226"/>
        <v>6.3829787234042548E-2</v>
      </c>
      <c r="H161" s="220">
        <v>4</v>
      </c>
      <c r="I161" s="180">
        <f t="shared" si="227"/>
        <v>8.5106382978723402E-2</v>
      </c>
      <c r="J161" s="220">
        <v>2</v>
      </c>
      <c r="K161" s="180">
        <f t="shared" si="228"/>
        <v>4.2553191489361701E-2</v>
      </c>
      <c r="L161" s="218">
        <v>144</v>
      </c>
      <c r="M161" s="219">
        <v>0</v>
      </c>
      <c r="N161" s="180">
        <f t="shared" si="229"/>
        <v>0</v>
      </c>
      <c r="O161" s="220">
        <v>18</v>
      </c>
      <c r="P161" s="180">
        <f t="shared" si="230"/>
        <v>0.125</v>
      </c>
      <c r="Q161" s="220">
        <v>6</v>
      </c>
      <c r="R161" s="180">
        <f t="shared" si="231"/>
        <v>4.1666666666666664E-2</v>
      </c>
      <c r="S161" s="218">
        <v>11718</v>
      </c>
      <c r="T161" s="219">
        <v>591</v>
      </c>
      <c r="U161" s="180">
        <f t="shared" si="232"/>
        <v>5.0435227854582695E-2</v>
      </c>
      <c r="V161" s="220">
        <v>2763</v>
      </c>
      <c r="W161" s="180">
        <f t="shared" si="233"/>
        <v>0.2357910906298003</v>
      </c>
      <c r="X161" s="220">
        <v>571</v>
      </c>
      <c r="Y161" s="180">
        <f t="shared" si="234"/>
        <v>4.8728451954258407E-2</v>
      </c>
      <c r="Z161" s="218">
        <v>8928</v>
      </c>
      <c r="AA161" s="219">
        <v>312</v>
      </c>
      <c r="AB161" s="180">
        <f t="shared" si="235"/>
        <v>3.4946236559139782E-2</v>
      </c>
      <c r="AC161" s="220">
        <v>1876</v>
      </c>
      <c r="AD161" s="180">
        <f t="shared" si="236"/>
        <v>0.21012544802867383</v>
      </c>
      <c r="AE161" s="220">
        <v>435</v>
      </c>
      <c r="AF161" s="180">
        <f t="shared" si="237"/>
        <v>4.8723118279569891E-2</v>
      </c>
      <c r="AG161" s="218">
        <v>4913</v>
      </c>
      <c r="AH161" s="219">
        <v>104</v>
      </c>
      <c r="AI161" s="180">
        <f t="shared" si="238"/>
        <v>2.1168328923264808E-2</v>
      </c>
      <c r="AJ161" s="220">
        <v>734</v>
      </c>
      <c r="AK161" s="180">
        <f t="shared" si="239"/>
        <v>0.14939955220842663</v>
      </c>
      <c r="AL161" s="220">
        <v>212</v>
      </c>
      <c r="AM161" s="180">
        <f t="shared" si="240"/>
        <v>4.315082434357826E-2</v>
      </c>
      <c r="AN161" s="218">
        <v>1984</v>
      </c>
      <c r="AO161" s="219">
        <v>41</v>
      </c>
      <c r="AP161" s="180">
        <f t="shared" si="241"/>
        <v>2.066532258064516E-2</v>
      </c>
      <c r="AQ161" s="220">
        <v>184</v>
      </c>
      <c r="AR161" s="180">
        <f t="shared" si="242"/>
        <v>9.2741935483870969E-2</v>
      </c>
      <c r="AS161" s="220">
        <v>54</v>
      </c>
      <c r="AT161" s="180">
        <f t="shared" si="243"/>
        <v>2.7217741935483871E-2</v>
      </c>
      <c r="AU161" s="218">
        <v>594</v>
      </c>
      <c r="AV161" s="219">
        <v>6</v>
      </c>
      <c r="AW161" s="180">
        <f t="shared" si="244"/>
        <v>1.0101010101010102E-2</v>
      </c>
      <c r="AX161" s="220">
        <v>37</v>
      </c>
      <c r="AY161" s="180">
        <f t="shared" si="245"/>
        <v>6.2289562289562291E-2</v>
      </c>
      <c r="AZ161" s="220">
        <v>6</v>
      </c>
      <c r="BA161" s="180">
        <f t="shared" si="246"/>
        <v>1.0101010101010102E-2</v>
      </c>
      <c r="BB161" s="218">
        <f t="shared" si="221"/>
        <v>28328</v>
      </c>
      <c r="BC161" s="182">
        <f t="shared" si="222"/>
        <v>1057</v>
      </c>
      <c r="BD161" s="180">
        <f t="shared" si="247"/>
        <v>3.7312905958768711E-2</v>
      </c>
      <c r="BE161" s="182">
        <f t="shared" si="223"/>
        <v>5616</v>
      </c>
      <c r="BF161" s="180">
        <f t="shared" si="248"/>
        <v>0.19824908218017509</v>
      </c>
      <c r="BG161" s="182">
        <f t="shared" si="224"/>
        <v>1286</v>
      </c>
      <c r="BH161" s="180">
        <f t="shared" si="249"/>
        <v>4.5396780570460323E-2</v>
      </c>
      <c r="BJ161" s="284"/>
      <c r="BK161" s="297"/>
      <c r="BL161" s="85" t="s">
        <v>67</v>
      </c>
      <c r="BM161" s="28">
        <v>28207</v>
      </c>
      <c r="BN161" s="28">
        <v>1145</v>
      </c>
      <c r="BO161" s="63">
        <v>4.0592760662246957E-2</v>
      </c>
      <c r="BP161" s="28">
        <v>5371</v>
      </c>
      <c r="BQ161" s="63">
        <v>0.19041372708902046</v>
      </c>
      <c r="BR161" s="28">
        <v>1475</v>
      </c>
      <c r="BS161" s="63">
        <v>5.2291984259226432E-2</v>
      </c>
      <c r="BU161" s="133"/>
      <c r="BV161" s="85" t="s">
        <v>67</v>
      </c>
      <c r="BW161" s="27">
        <f t="shared" si="220"/>
        <v>0.71904123129059583</v>
      </c>
      <c r="BX161" s="27">
        <f t="shared" si="225"/>
        <v>0.71670152798950615</v>
      </c>
      <c r="BY161" s="59"/>
      <c r="BZ161" s="106"/>
      <c r="CA161" s="59"/>
      <c r="CB161" s="59"/>
      <c r="CC161" s="59"/>
      <c r="CD161" s="59"/>
      <c r="CE161" s="59"/>
      <c r="CF161" s="59"/>
      <c r="CG161" s="59"/>
      <c r="CH161" s="59"/>
      <c r="CI161" s="59"/>
      <c r="CQ161" s="59"/>
      <c r="CR161" s="59"/>
      <c r="CS161" s="59"/>
      <c r="CT161" s="59"/>
      <c r="CU161" s="59"/>
      <c r="CV161" s="59"/>
      <c r="CY161" s="59"/>
      <c r="CZ161" s="59"/>
      <c r="DA161" s="59"/>
      <c r="DB161" s="59"/>
      <c r="DC161" s="59"/>
      <c r="DD161" s="59"/>
      <c r="DE161" s="59"/>
      <c r="DF161" s="59"/>
      <c r="DG161" s="59"/>
      <c r="DH161" s="59"/>
      <c r="DI161" s="59"/>
      <c r="DJ161" s="59"/>
      <c r="DK161" s="59"/>
      <c r="DL161" s="59"/>
      <c r="DM161" s="59"/>
      <c r="DN161" s="59"/>
      <c r="DP161" s="106"/>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59"/>
      <c r="ET161" s="59"/>
      <c r="EU161" s="59"/>
      <c r="EV161" s="59"/>
      <c r="EW161" s="59"/>
      <c r="EX161" s="59"/>
      <c r="EY161" s="59"/>
      <c r="EZ161" s="59"/>
      <c r="FA161" s="59"/>
      <c r="FB161" s="59"/>
      <c r="FC161" s="59"/>
      <c r="FD161" s="59"/>
      <c r="FE161" s="59"/>
      <c r="FF161" s="59"/>
      <c r="FG161" s="59"/>
      <c r="FH161" s="59"/>
      <c r="FI161" s="59"/>
      <c r="FJ161" s="59"/>
      <c r="FK161" s="59"/>
      <c r="FL161" s="59"/>
      <c r="FM161" s="59"/>
      <c r="FN161" s="59"/>
      <c r="FO161" s="59"/>
      <c r="FP161" s="59"/>
      <c r="FQ161" s="59"/>
      <c r="FR161" s="59"/>
      <c r="FS161" s="59"/>
      <c r="FT161" s="59"/>
      <c r="FU161" s="59"/>
      <c r="FV161" s="59"/>
      <c r="FW161" s="59"/>
      <c r="FX161" s="59"/>
      <c r="FY161" s="59"/>
      <c r="FZ161" s="59"/>
      <c r="GA161" s="59"/>
      <c r="GB161" s="59"/>
      <c r="GC161" s="59"/>
      <c r="GD161" s="59"/>
      <c r="GE161" s="59"/>
      <c r="GF161" s="59"/>
      <c r="GG161" s="59"/>
      <c r="GH161" s="59"/>
      <c r="GI161" s="59"/>
      <c r="GJ161" s="59"/>
      <c r="GK161" s="59"/>
      <c r="GL161" s="59"/>
      <c r="GM161" s="59"/>
      <c r="GN161" s="59"/>
      <c r="GO161" s="59"/>
      <c r="GP161" s="59"/>
      <c r="GQ161" s="59"/>
      <c r="GR161" s="59"/>
      <c r="GS161" s="59"/>
      <c r="GT161" s="59"/>
      <c r="GU161" s="59"/>
      <c r="GV161" s="59"/>
      <c r="GW161" s="59"/>
      <c r="GX161" s="59"/>
      <c r="GY161" s="59"/>
      <c r="GZ161" s="59"/>
      <c r="HA161" s="59"/>
      <c r="HB161" s="59"/>
      <c r="HC161" s="59"/>
    </row>
    <row r="162" spans="2:211" ht="14.25" customHeight="1">
      <c r="B162" s="282">
        <v>32</v>
      </c>
      <c r="C162" s="295" t="s">
        <v>36</v>
      </c>
      <c r="D162" s="102" t="s">
        <v>138</v>
      </c>
      <c r="E162" s="201">
        <v>44</v>
      </c>
      <c r="F162" s="202">
        <v>2</v>
      </c>
      <c r="G162" s="174">
        <f t="shared" si="226"/>
        <v>4.5454545454545456E-2</v>
      </c>
      <c r="H162" s="203">
        <v>9</v>
      </c>
      <c r="I162" s="174">
        <f t="shared" si="227"/>
        <v>0.20454545454545456</v>
      </c>
      <c r="J162" s="203">
        <v>1</v>
      </c>
      <c r="K162" s="174">
        <f t="shared" si="228"/>
        <v>2.2727272727272728E-2</v>
      </c>
      <c r="L162" s="201">
        <v>81</v>
      </c>
      <c r="M162" s="202">
        <v>4</v>
      </c>
      <c r="N162" s="174">
        <f t="shared" si="229"/>
        <v>4.9382716049382713E-2</v>
      </c>
      <c r="O162" s="203">
        <v>8</v>
      </c>
      <c r="P162" s="174">
        <f t="shared" si="230"/>
        <v>9.8765432098765427E-2</v>
      </c>
      <c r="Q162" s="203">
        <v>3</v>
      </c>
      <c r="R162" s="174">
        <f t="shared" si="231"/>
        <v>3.7037037037037035E-2</v>
      </c>
      <c r="S162" s="201">
        <v>6057</v>
      </c>
      <c r="T162" s="202">
        <v>328</v>
      </c>
      <c r="U162" s="174">
        <f t="shared" si="232"/>
        <v>5.415222057123989E-2</v>
      </c>
      <c r="V162" s="203">
        <v>1152</v>
      </c>
      <c r="W162" s="174">
        <f t="shared" si="233"/>
        <v>0.19019316493313521</v>
      </c>
      <c r="X162" s="203">
        <v>431</v>
      </c>
      <c r="Y162" s="174">
        <f t="shared" si="234"/>
        <v>7.1157338616476801E-2</v>
      </c>
      <c r="Z162" s="201">
        <v>5302</v>
      </c>
      <c r="AA162" s="202">
        <v>223</v>
      </c>
      <c r="AB162" s="174">
        <f t="shared" si="235"/>
        <v>4.2059600150886459E-2</v>
      </c>
      <c r="AC162" s="203">
        <v>926</v>
      </c>
      <c r="AD162" s="174">
        <f t="shared" si="236"/>
        <v>0.17465107506601282</v>
      </c>
      <c r="AE162" s="203">
        <v>417</v>
      </c>
      <c r="AF162" s="174">
        <f t="shared" si="237"/>
        <v>7.8649566201433416E-2</v>
      </c>
      <c r="AG162" s="201">
        <v>3248</v>
      </c>
      <c r="AH162" s="202">
        <v>124</v>
      </c>
      <c r="AI162" s="174">
        <f t="shared" si="238"/>
        <v>3.8177339901477834E-2</v>
      </c>
      <c r="AJ162" s="203">
        <v>450</v>
      </c>
      <c r="AK162" s="174">
        <f t="shared" si="239"/>
        <v>0.13854679802955666</v>
      </c>
      <c r="AL162" s="203">
        <v>260</v>
      </c>
      <c r="AM162" s="174">
        <f t="shared" si="240"/>
        <v>8.0049261083743842E-2</v>
      </c>
      <c r="AN162" s="201">
        <v>1335</v>
      </c>
      <c r="AO162" s="202">
        <v>29</v>
      </c>
      <c r="AP162" s="174">
        <f t="shared" si="241"/>
        <v>2.1722846441947566E-2</v>
      </c>
      <c r="AQ162" s="203">
        <v>120</v>
      </c>
      <c r="AR162" s="174">
        <f t="shared" si="242"/>
        <v>8.98876404494382E-2</v>
      </c>
      <c r="AS162" s="203">
        <v>83</v>
      </c>
      <c r="AT162" s="174">
        <f t="shared" si="243"/>
        <v>6.2172284644194754E-2</v>
      </c>
      <c r="AU162" s="201">
        <v>405</v>
      </c>
      <c r="AV162" s="202">
        <v>3</v>
      </c>
      <c r="AW162" s="174">
        <f t="shared" si="244"/>
        <v>7.4074074074074077E-3</v>
      </c>
      <c r="AX162" s="203">
        <v>19</v>
      </c>
      <c r="AY162" s="174">
        <f t="shared" si="245"/>
        <v>4.6913580246913583E-2</v>
      </c>
      <c r="AZ162" s="203">
        <v>13</v>
      </c>
      <c r="BA162" s="174">
        <f t="shared" si="246"/>
        <v>3.2098765432098768E-2</v>
      </c>
      <c r="BB162" s="201">
        <f t="shared" si="221"/>
        <v>16472</v>
      </c>
      <c r="BC162" s="176">
        <f t="shared" si="222"/>
        <v>713</v>
      </c>
      <c r="BD162" s="174">
        <f t="shared" si="247"/>
        <v>4.3285575522098108E-2</v>
      </c>
      <c r="BE162" s="176">
        <f t="shared" si="223"/>
        <v>2684</v>
      </c>
      <c r="BF162" s="174">
        <f t="shared" si="248"/>
        <v>0.16294317629917435</v>
      </c>
      <c r="BG162" s="176">
        <f t="shared" si="224"/>
        <v>1208</v>
      </c>
      <c r="BH162" s="174">
        <f t="shared" si="249"/>
        <v>7.3336571151044194E-2</v>
      </c>
      <c r="BJ162" s="282">
        <v>32</v>
      </c>
      <c r="BK162" s="295" t="s">
        <v>36</v>
      </c>
      <c r="BL162" s="4" t="s">
        <v>138</v>
      </c>
      <c r="BM162" s="28">
        <v>16402</v>
      </c>
      <c r="BN162" s="28">
        <v>724</v>
      </c>
      <c r="BO162" s="63">
        <v>4.4140958419704911E-2</v>
      </c>
      <c r="BP162" s="28">
        <v>2641</v>
      </c>
      <c r="BQ162" s="63">
        <v>0.16101694915254236</v>
      </c>
      <c r="BR162" s="28">
        <v>1221</v>
      </c>
      <c r="BS162" s="63">
        <v>7.4442141202292408E-2</v>
      </c>
      <c r="BU162" s="131" t="s">
        <v>36</v>
      </c>
      <c r="BV162" s="4" t="s">
        <v>138</v>
      </c>
      <c r="BW162" s="27">
        <f t="shared" si="220"/>
        <v>0.72043467702768338</v>
      </c>
      <c r="BX162" s="27">
        <f t="shared" si="225"/>
        <v>0.7203999512254603</v>
      </c>
      <c r="BY162" s="59"/>
      <c r="BZ162" s="106"/>
      <c r="CA162" s="59"/>
      <c r="CB162" s="59"/>
      <c r="CC162" s="59"/>
      <c r="CD162" s="59"/>
      <c r="CE162" s="59"/>
      <c r="CF162" s="59"/>
      <c r="CG162" s="59"/>
      <c r="CH162" s="59"/>
      <c r="CI162" s="59"/>
      <c r="CQ162" s="59"/>
      <c r="CR162" s="59"/>
      <c r="CS162" s="59"/>
      <c r="CT162" s="59"/>
      <c r="CU162" s="59"/>
      <c r="CV162" s="59"/>
      <c r="CY162" s="59"/>
      <c r="CZ162" s="59"/>
      <c r="DA162" s="59"/>
      <c r="DB162" s="59"/>
      <c r="DC162" s="59"/>
      <c r="DD162" s="59"/>
      <c r="DE162" s="59"/>
      <c r="DF162" s="59"/>
      <c r="DG162" s="59"/>
      <c r="DH162" s="59"/>
      <c r="DI162" s="59"/>
      <c r="DJ162" s="59"/>
      <c r="DK162" s="59"/>
      <c r="DL162" s="59"/>
      <c r="DM162" s="59"/>
      <c r="DN162" s="59"/>
      <c r="DP162" s="106"/>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59"/>
      <c r="ET162" s="59"/>
      <c r="EU162" s="59"/>
      <c r="EV162" s="59"/>
      <c r="EW162" s="59"/>
      <c r="EX162" s="59"/>
      <c r="EY162" s="59"/>
      <c r="EZ162" s="59"/>
      <c r="FA162" s="59"/>
      <c r="FB162" s="59"/>
      <c r="FC162" s="59"/>
      <c r="FD162" s="59"/>
      <c r="FE162" s="59"/>
      <c r="FF162" s="59"/>
      <c r="FG162" s="59"/>
      <c r="FH162" s="59"/>
      <c r="FI162" s="59"/>
      <c r="FJ162" s="59"/>
      <c r="FK162" s="59"/>
      <c r="FL162" s="59"/>
      <c r="FM162" s="59"/>
      <c r="FN162" s="59"/>
      <c r="FO162" s="59"/>
      <c r="FP162" s="59"/>
      <c r="FQ162" s="59"/>
      <c r="FR162" s="59"/>
      <c r="FS162" s="59"/>
      <c r="FT162" s="59"/>
      <c r="FU162" s="59"/>
      <c r="FV162" s="59"/>
      <c r="FW162" s="59"/>
      <c r="FX162" s="59"/>
      <c r="FY162" s="59"/>
      <c r="FZ162" s="59"/>
      <c r="GA162" s="59"/>
      <c r="GB162" s="59"/>
      <c r="GC162" s="59"/>
      <c r="GD162" s="59"/>
      <c r="GE162" s="59"/>
      <c r="GF162" s="59"/>
      <c r="GG162" s="59"/>
      <c r="GH162" s="59"/>
      <c r="GI162" s="59"/>
      <c r="GJ162" s="59"/>
      <c r="GK162" s="59"/>
      <c r="GL162" s="59"/>
      <c r="GM162" s="59"/>
      <c r="GN162" s="59"/>
      <c r="GO162" s="59"/>
      <c r="GP162" s="59"/>
      <c r="GQ162" s="59"/>
      <c r="GR162" s="59"/>
      <c r="GS162" s="59"/>
      <c r="GT162" s="59"/>
      <c r="GU162" s="59"/>
      <c r="GV162" s="59"/>
      <c r="GW162" s="59"/>
      <c r="GX162" s="59"/>
      <c r="GY162" s="59"/>
      <c r="GZ162" s="59"/>
      <c r="HA162" s="59"/>
      <c r="HB162" s="59"/>
      <c r="HC162" s="59"/>
    </row>
    <row r="163" spans="2:211" ht="14.25" customHeight="1">
      <c r="B163" s="283"/>
      <c r="C163" s="296"/>
      <c r="D163" s="132" t="s">
        <v>274</v>
      </c>
      <c r="E163" s="204">
        <v>8</v>
      </c>
      <c r="F163" s="205">
        <v>0</v>
      </c>
      <c r="G163" s="207">
        <f t="shared" si="226"/>
        <v>0</v>
      </c>
      <c r="H163" s="206">
        <v>1</v>
      </c>
      <c r="I163" s="207">
        <f t="shared" si="227"/>
        <v>0.125</v>
      </c>
      <c r="J163" s="206">
        <v>1</v>
      </c>
      <c r="K163" s="207">
        <f t="shared" si="228"/>
        <v>0.125</v>
      </c>
      <c r="L163" s="204">
        <v>6</v>
      </c>
      <c r="M163" s="205">
        <v>0</v>
      </c>
      <c r="N163" s="207">
        <f t="shared" si="229"/>
        <v>0</v>
      </c>
      <c r="O163" s="206">
        <v>0</v>
      </c>
      <c r="P163" s="207">
        <f t="shared" si="230"/>
        <v>0</v>
      </c>
      <c r="Q163" s="206">
        <v>0</v>
      </c>
      <c r="R163" s="207">
        <f t="shared" si="231"/>
        <v>0</v>
      </c>
      <c r="S163" s="204">
        <v>1650</v>
      </c>
      <c r="T163" s="205">
        <v>85</v>
      </c>
      <c r="U163" s="207">
        <f t="shared" si="232"/>
        <v>5.1515151515151514E-2</v>
      </c>
      <c r="V163" s="206">
        <v>362</v>
      </c>
      <c r="W163" s="207">
        <f t="shared" si="233"/>
        <v>0.21939393939393939</v>
      </c>
      <c r="X163" s="206">
        <v>131</v>
      </c>
      <c r="Y163" s="207">
        <f t="shared" si="234"/>
        <v>7.9393939393939392E-2</v>
      </c>
      <c r="Z163" s="204">
        <v>1128</v>
      </c>
      <c r="AA163" s="205">
        <v>73</v>
      </c>
      <c r="AB163" s="207">
        <f t="shared" si="235"/>
        <v>6.4716312056737585E-2</v>
      </c>
      <c r="AC163" s="206">
        <v>225</v>
      </c>
      <c r="AD163" s="207">
        <f t="shared" si="236"/>
        <v>0.19946808510638298</v>
      </c>
      <c r="AE163" s="206">
        <v>108</v>
      </c>
      <c r="AF163" s="207">
        <f t="shared" si="237"/>
        <v>9.5744680851063829E-2</v>
      </c>
      <c r="AG163" s="204">
        <v>730</v>
      </c>
      <c r="AH163" s="205">
        <v>25</v>
      </c>
      <c r="AI163" s="207">
        <f t="shared" si="238"/>
        <v>3.4246575342465752E-2</v>
      </c>
      <c r="AJ163" s="206">
        <v>125</v>
      </c>
      <c r="AK163" s="207">
        <f t="shared" si="239"/>
        <v>0.17123287671232876</v>
      </c>
      <c r="AL163" s="206">
        <v>68</v>
      </c>
      <c r="AM163" s="207">
        <f t="shared" si="240"/>
        <v>9.3150684931506855E-2</v>
      </c>
      <c r="AN163" s="204">
        <v>323</v>
      </c>
      <c r="AO163" s="205">
        <v>11</v>
      </c>
      <c r="AP163" s="207">
        <f t="shared" si="241"/>
        <v>3.4055727554179564E-2</v>
      </c>
      <c r="AQ163" s="206">
        <v>37</v>
      </c>
      <c r="AR163" s="207">
        <f t="shared" si="242"/>
        <v>0.11455108359133127</v>
      </c>
      <c r="AS163" s="206">
        <v>25</v>
      </c>
      <c r="AT163" s="207">
        <f t="shared" si="243"/>
        <v>7.7399380804953566E-2</v>
      </c>
      <c r="AU163" s="204">
        <v>75</v>
      </c>
      <c r="AV163" s="205">
        <v>0</v>
      </c>
      <c r="AW163" s="207">
        <f t="shared" si="244"/>
        <v>0</v>
      </c>
      <c r="AX163" s="206">
        <v>8</v>
      </c>
      <c r="AY163" s="207">
        <f t="shared" si="245"/>
        <v>0.10666666666666667</v>
      </c>
      <c r="AZ163" s="206">
        <v>4</v>
      </c>
      <c r="BA163" s="207">
        <f t="shared" si="246"/>
        <v>5.3333333333333337E-2</v>
      </c>
      <c r="BB163" s="204">
        <f t="shared" si="221"/>
        <v>3920</v>
      </c>
      <c r="BC163" s="208">
        <f t="shared" si="222"/>
        <v>194</v>
      </c>
      <c r="BD163" s="207">
        <f t="shared" si="247"/>
        <v>4.9489795918367344E-2</v>
      </c>
      <c r="BE163" s="208">
        <f t="shared" si="223"/>
        <v>758</v>
      </c>
      <c r="BF163" s="207">
        <f t="shared" si="248"/>
        <v>0.1933673469387755</v>
      </c>
      <c r="BG163" s="208">
        <f t="shared" si="224"/>
        <v>337</v>
      </c>
      <c r="BH163" s="207">
        <f t="shared" si="249"/>
        <v>8.5969387755102045E-2</v>
      </c>
      <c r="BJ163" s="283"/>
      <c r="BK163" s="296"/>
      <c r="BL163" s="4" t="s">
        <v>273</v>
      </c>
      <c r="BM163" s="28">
        <v>3815</v>
      </c>
      <c r="BN163" s="28">
        <v>204</v>
      </c>
      <c r="BO163" s="63">
        <v>5.3473132372214939E-2</v>
      </c>
      <c r="BP163" s="28">
        <v>752</v>
      </c>
      <c r="BQ163" s="63">
        <v>0.19711664482306684</v>
      </c>
      <c r="BR163" s="28">
        <v>346</v>
      </c>
      <c r="BS163" s="63">
        <v>9.0694626474442985E-2</v>
      </c>
      <c r="BU163" s="132"/>
      <c r="BV163" s="4" t="s">
        <v>270</v>
      </c>
      <c r="BW163" s="27">
        <f t="shared" si="220"/>
        <v>0.67117346938775513</v>
      </c>
      <c r="BX163" s="27">
        <f t="shared" si="225"/>
        <v>0.65871559633027521</v>
      </c>
      <c r="BY163" s="59"/>
      <c r="BZ163" s="106"/>
      <c r="CA163" s="59"/>
      <c r="CB163" s="59"/>
      <c r="CC163" s="59"/>
      <c r="CD163" s="59"/>
      <c r="CE163" s="59"/>
      <c r="CF163" s="59"/>
      <c r="CG163" s="59"/>
      <c r="CH163" s="59"/>
      <c r="CI163" s="59"/>
      <c r="CQ163" s="59"/>
      <c r="CR163" s="59"/>
      <c r="CS163" s="59"/>
      <c r="CT163" s="59"/>
      <c r="CU163" s="59"/>
      <c r="CV163" s="59"/>
      <c r="CY163" s="59"/>
      <c r="CZ163" s="59"/>
      <c r="DA163" s="59"/>
      <c r="DB163" s="59"/>
      <c r="DC163" s="59"/>
      <c r="DD163" s="59"/>
      <c r="DE163" s="59"/>
      <c r="DF163" s="59"/>
      <c r="DG163" s="59"/>
      <c r="DH163" s="59"/>
      <c r="DI163" s="59"/>
      <c r="DJ163" s="59"/>
      <c r="DK163" s="59"/>
      <c r="DL163" s="59"/>
      <c r="DM163" s="59"/>
      <c r="DN163" s="59"/>
      <c r="DP163" s="106"/>
      <c r="DQ163" s="59"/>
      <c r="DR163" s="59"/>
      <c r="DS163" s="59"/>
      <c r="DT163" s="59"/>
      <c r="DU163" s="59"/>
      <c r="DV163" s="59"/>
      <c r="DW163" s="59"/>
      <c r="DX163" s="59"/>
      <c r="DY163" s="59"/>
      <c r="DZ163" s="59"/>
      <c r="EA163" s="59"/>
      <c r="EB163" s="59"/>
      <c r="EC163" s="59"/>
      <c r="ED163" s="59"/>
      <c r="EE163" s="59"/>
      <c r="EF163" s="59"/>
      <c r="EG163" s="59"/>
      <c r="EH163" s="59"/>
      <c r="EI163" s="59"/>
      <c r="EJ163" s="59"/>
      <c r="EK163" s="59"/>
      <c r="EL163" s="59"/>
      <c r="EM163" s="59"/>
      <c r="EN163" s="59"/>
      <c r="EO163" s="59"/>
      <c r="EP163" s="59"/>
      <c r="EQ163" s="59"/>
      <c r="ER163" s="59"/>
      <c r="ES163" s="59"/>
      <c r="ET163" s="59"/>
      <c r="EU163" s="59"/>
      <c r="EV163" s="59"/>
      <c r="EW163" s="59"/>
      <c r="EX163" s="59"/>
      <c r="EY163" s="59"/>
      <c r="EZ163" s="59"/>
      <c r="FA163" s="59"/>
      <c r="FB163" s="59"/>
      <c r="FC163" s="59"/>
      <c r="FD163" s="59"/>
      <c r="FE163" s="59"/>
      <c r="FF163" s="59"/>
      <c r="FG163" s="59"/>
      <c r="FH163" s="59"/>
      <c r="FI163" s="59"/>
      <c r="FJ163" s="59"/>
      <c r="FK163" s="59"/>
      <c r="FL163" s="59"/>
      <c r="FM163" s="59"/>
      <c r="FN163" s="59"/>
      <c r="FO163" s="59"/>
      <c r="FP163" s="59"/>
      <c r="FQ163" s="59"/>
      <c r="FR163" s="59"/>
      <c r="FS163" s="59"/>
      <c r="FT163" s="59"/>
      <c r="FU163" s="59"/>
      <c r="FV163" s="59"/>
      <c r="FW163" s="59"/>
      <c r="FX163" s="59"/>
      <c r="FY163" s="59"/>
      <c r="FZ163" s="59"/>
      <c r="GA163" s="59"/>
      <c r="GB163" s="59"/>
      <c r="GC163" s="59"/>
      <c r="GD163" s="59"/>
      <c r="GE163" s="59"/>
      <c r="GF163" s="59"/>
      <c r="GG163" s="59"/>
      <c r="GH163" s="59"/>
      <c r="GI163" s="59"/>
      <c r="GJ163" s="59"/>
      <c r="GK163" s="59"/>
      <c r="GL163" s="59"/>
      <c r="GM163" s="59"/>
      <c r="GN163" s="59"/>
      <c r="GO163" s="59"/>
      <c r="GP163" s="59"/>
      <c r="GQ163" s="59"/>
      <c r="GR163" s="59"/>
      <c r="GS163" s="59"/>
      <c r="GT163" s="59"/>
      <c r="GU163" s="59"/>
      <c r="GV163" s="59"/>
      <c r="GW163" s="59"/>
      <c r="GX163" s="59"/>
      <c r="GY163" s="59"/>
      <c r="GZ163" s="59"/>
      <c r="HA163" s="59"/>
      <c r="HB163" s="59"/>
      <c r="HC163" s="59"/>
    </row>
    <row r="164" spans="2:211" ht="14.25" customHeight="1">
      <c r="B164" s="283"/>
      <c r="C164" s="296"/>
      <c r="D164" s="124" t="s">
        <v>156</v>
      </c>
      <c r="E164" s="209">
        <v>0</v>
      </c>
      <c r="F164" s="210">
        <v>0</v>
      </c>
      <c r="G164" s="199" t="str">
        <f t="shared" si="226"/>
        <v>-</v>
      </c>
      <c r="H164" s="211">
        <v>0</v>
      </c>
      <c r="I164" s="199" t="str">
        <f t="shared" si="227"/>
        <v>-</v>
      </c>
      <c r="J164" s="211">
        <v>0</v>
      </c>
      <c r="K164" s="199" t="str">
        <f t="shared" si="228"/>
        <v>-</v>
      </c>
      <c r="L164" s="209">
        <v>0</v>
      </c>
      <c r="M164" s="210">
        <v>0</v>
      </c>
      <c r="N164" s="199" t="str">
        <f t="shared" si="229"/>
        <v>-</v>
      </c>
      <c r="O164" s="211">
        <v>0</v>
      </c>
      <c r="P164" s="199" t="str">
        <f t="shared" si="230"/>
        <v>-</v>
      </c>
      <c r="Q164" s="211">
        <v>0</v>
      </c>
      <c r="R164" s="199" t="str">
        <f t="shared" si="231"/>
        <v>-</v>
      </c>
      <c r="S164" s="209">
        <v>760</v>
      </c>
      <c r="T164" s="210">
        <v>35</v>
      </c>
      <c r="U164" s="199">
        <f t="shared" si="232"/>
        <v>4.6052631578947366E-2</v>
      </c>
      <c r="V164" s="211">
        <v>151</v>
      </c>
      <c r="W164" s="199">
        <f t="shared" si="233"/>
        <v>0.1986842105263158</v>
      </c>
      <c r="X164" s="211">
        <v>62</v>
      </c>
      <c r="Y164" s="199">
        <f t="shared" si="234"/>
        <v>8.1578947368421056E-2</v>
      </c>
      <c r="Z164" s="209">
        <v>408</v>
      </c>
      <c r="AA164" s="210">
        <v>22</v>
      </c>
      <c r="AB164" s="199">
        <f t="shared" si="235"/>
        <v>5.3921568627450983E-2</v>
      </c>
      <c r="AC164" s="211">
        <v>87</v>
      </c>
      <c r="AD164" s="199">
        <f t="shared" si="236"/>
        <v>0.21323529411764705</v>
      </c>
      <c r="AE164" s="211">
        <v>29</v>
      </c>
      <c r="AF164" s="199">
        <f t="shared" si="237"/>
        <v>7.1078431372549017E-2</v>
      </c>
      <c r="AG164" s="209">
        <v>201</v>
      </c>
      <c r="AH164" s="210">
        <v>7</v>
      </c>
      <c r="AI164" s="199">
        <f t="shared" si="238"/>
        <v>3.482587064676617E-2</v>
      </c>
      <c r="AJ164" s="211">
        <v>38</v>
      </c>
      <c r="AK164" s="199">
        <f t="shared" si="239"/>
        <v>0.1890547263681592</v>
      </c>
      <c r="AL164" s="211">
        <v>15</v>
      </c>
      <c r="AM164" s="199">
        <f t="shared" si="240"/>
        <v>7.4626865671641784E-2</v>
      </c>
      <c r="AN164" s="209">
        <v>85</v>
      </c>
      <c r="AO164" s="210">
        <v>0</v>
      </c>
      <c r="AP164" s="199">
        <f t="shared" si="241"/>
        <v>0</v>
      </c>
      <c r="AQ164" s="211">
        <v>4</v>
      </c>
      <c r="AR164" s="199">
        <f t="shared" si="242"/>
        <v>4.7058823529411764E-2</v>
      </c>
      <c r="AS164" s="211">
        <v>6</v>
      </c>
      <c r="AT164" s="199">
        <f t="shared" si="243"/>
        <v>7.0588235294117646E-2</v>
      </c>
      <c r="AU164" s="209">
        <v>38</v>
      </c>
      <c r="AV164" s="210">
        <v>1</v>
      </c>
      <c r="AW164" s="199">
        <f t="shared" si="244"/>
        <v>2.6315789473684209E-2</v>
      </c>
      <c r="AX164" s="211">
        <v>4</v>
      </c>
      <c r="AY164" s="199">
        <f t="shared" si="245"/>
        <v>0.10526315789473684</v>
      </c>
      <c r="AZ164" s="211">
        <v>1</v>
      </c>
      <c r="BA164" s="199">
        <f t="shared" si="246"/>
        <v>2.6315789473684209E-2</v>
      </c>
      <c r="BB164" s="209">
        <f t="shared" si="221"/>
        <v>1492</v>
      </c>
      <c r="BC164" s="212">
        <f t="shared" si="222"/>
        <v>65</v>
      </c>
      <c r="BD164" s="199">
        <f t="shared" si="247"/>
        <v>4.3565683646112602E-2</v>
      </c>
      <c r="BE164" s="212">
        <f t="shared" si="223"/>
        <v>284</v>
      </c>
      <c r="BF164" s="199">
        <f t="shared" si="248"/>
        <v>0.19034852546916889</v>
      </c>
      <c r="BG164" s="212">
        <f t="shared" si="224"/>
        <v>113</v>
      </c>
      <c r="BH164" s="199">
        <f t="shared" si="249"/>
        <v>7.5737265415549593E-2</v>
      </c>
      <c r="BJ164" s="283"/>
      <c r="BK164" s="296"/>
      <c r="BL164" s="4" t="s">
        <v>156</v>
      </c>
      <c r="BM164" s="28">
        <v>1494</v>
      </c>
      <c r="BN164" s="28">
        <v>59</v>
      </c>
      <c r="BO164" s="63">
        <v>3.9491298527443104E-2</v>
      </c>
      <c r="BP164" s="28">
        <v>277</v>
      </c>
      <c r="BQ164" s="63">
        <v>0.18540829986613119</v>
      </c>
      <c r="BR164" s="28">
        <v>119</v>
      </c>
      <c r="BS164" s="63">
        <v>7.9651941097724235E-2</v>
      </c>
      <c r="BU164" s="132"/>
      <c r="BV164" s="4" t="s">
        <v>156</v>
      </c>
      <c r="BW164" s="27">
        <f t="shared" si="220"/>
        <v>0.69034852546916892</v>
      </c>
      <c r="BX164" s="27">
        <f t="shared" si="225"/>
        <v>0.69544846050870146</v>
      </c>
      <c r="BY164" s="59"/>
      <c r="BZ164" s="106"/>
      <c r="CA164" s="59"/>
      <c r="CB164" s="59"/>
      <c r="CC164" s="59"/>
      <c r="CD164" s="59"/>
      <c r="CE164" s="59"/>
      <c r="CF164" s="59"/>
      <c r="CG164" s="59"/>
      <c r="CH164" s="59"/>
      <c r="CI164" s="59"/>
      <c r="CQ164" s="59"/>
      <c r="CR164" s="59"/>
      <c r="CS164" s="59"/>
      <c r="CT164" s="59"/>
      <c r="CU164" s="59"/>
      <c r="CV164" s="59"/>
      <c r="CY164" s="59"/>
      <c r="CZ164" s="59"/>
      <c r="DA164" s="59"/>
      <c r="DB164" s="59"/>
      <c r="DC164" s="59"/>
      <c r="DD164" s="59"/>
      <c r="DE164" s="59"/>
      <c r="DF164" s="59"/>
      <c r="DG164" s="59"/>
      <c r="DH164" s="59"/>
      <c r="DI164" s="59"/>
      <c r="DJ164" s="59"/>
      <c r="DK164" s="59"/>
      <c r="DL164" s="59"/>
      <c r="DM164" s="59"/>
      <c r="DN164" s="59"/>
      <c r="DP164" s="106"/>
      <c r="DQ164" s="59"/>
      <c r="DR164" s="59"/>
      <c r="DS164" s="59"/>
      <c r="DT164" s="59"/>
      <c r="DU164" s="59"/>
      <c r="DV164" s="59"/>
      <c r="DW164" s="59"/>
      <c r="DX164" s="59"/>
      <c r="DY164" s="59"/>
      <c r="DZ164" s="59"/>
      <c r="EA164" s="59"/>
      <c r="EB164" s="59"/>
      <c r="EC164" s="59"/>
      <c r="ED164" s="59"/>
      <c r="EE164" s="59"/>
      <c r="EF164" s="59"/>
      <c r="EG164" s="59"/>
      <c r="EH164" s="59"/>
      <c r="EI164" s="59"/>
      <c r="EJ164" s="59"/>
      <c r="EK164" s="59"/>
      <c r="EL164" s="59"/>
      <c r="EM164" s="59"/>
      <c r="EN164" s="59"/>
      <c r="EO164" s="59"/>
      <c r="EP164" s="59"/>
      <c r="EQ164" s="59"/>
      <c r="ER164" s="59"/>
      <c r="ES164" s="59"/>
      <c r="ET164" s="59"/>
      <c r="EU164" s="59"/>
      <c r="EV164" s="59"/>
      <c r="EW164" s="59"/>
      <c r="EX164" s="59"/>
      <c r="EY164" s="59"/>
      <c r="EZ164" s="59"/>
      <c r="FA164" s="59"/>
      <c r="FB164" s="59"/>
      <c r="FC164" s="59"/>
      <c r="FD164" s="59"/>
      <c r="FE164" s="59"/>
      <c r="FF164" s="59"/>
      <c r="FG164" s="59"/>
      <c r="FH164" s="59"/>
      <c r="FI164" s="59"/>
      <c r="FJ164" s="59"/>
      <c r="FK164" s="59"/>
      <c r="FL164" s="59"/>
      <c r="FM164" s="59"/>
      <c r="FN164" s="59"/>
      <c r="FO164" s="59"/>
      <c r="FP164" s="59"/>
      <c r="FQ164" s="59"/>
      <c r="FR164" s="59"/>
      <c r="FS164" s="59"/>
      <c r="FT164" s="59"/>
      <c r="FU164" s="59"/>
      <c r="FV164" s="59"/>
      <c r="FW164" s="59"/>
      <c r="FX164" s="59"/>
      <c r="FY164" s="59"/>
      <c r="FZ164" s="59"/>
      <c r="GA164" s="59"/>
      <c r="GB164" s="59"/>
      <c r="GC164" s="59"/>
      <c r="GD164" s="59"/>
      <c r="GE164" s="59"/>
      <c r="GF164" s="59"/>
      <c r="GG164" s="59"/>
      <c r="GH164" s="59"/>
      <c r="GI164" s="59"/>
      <c r="GJ164" s="59"/>
      <c r="GK164" s="59"/>
      <c r="GL164" s="59"/>
      <c r="GM164" s="59"/>
      <c r="GN164" s="59"/>
      <c r="GO164" s="59"/>
      <c r="GP164" s="59"/>
      <c r="GQ164" s="59"/>
      <c r="GR164" s="59"/>
      <c r="GS164" s="59"/>
      <c r="GT164" s="59"/>
      <c r="GU164" s="59"/>
      <c r="GV164" s="59"/>
      <c r="GW164" s="59"/>
      <c r="GX164" s="59"/>
      <c r="GY164" s="59"/>
      <c r="GZ164" s="59"/>
      <c r="HA164" s="59"/>
      <c r="HB164" s="59"/>
      <c r="HC164" s="59"/>
    </row>
    <row r="165" spans="2:211" ht="14.25" customHeight="1">
      <c r="B165" s="283"/>
      <c r="C165" s="296"/>
      <c r="D165" s="103" t="s">
        <v>200</v>
      </c>
      <c r="E165" s="213">
        <v>1</v>
      </c>
      <c r="F165" s="214">
        <v>0</v>
      </c>
      <c r="G165" s="215">
        <f t="shared" si="226"/>
        <v>0</v>
      </c>
      <c r="H165" s="216">
        <v>0</v>
      </c>
      <c r="I165" s="215">
        <f t="shared" si="227"/>
        <v>0</v>
      </c>
      <c r="J165" s="216">
        <v>0</v>
      </c>
      <c r="K165" s="215">
        <f t="shared" si="228"/>
        <v>0</v>
      </c>
      <c r="L165" s="213">
        <v>1</v>
      </c>
      <c r="M165" s="214">
        <v>0</v>
      </c>
      <c r="N165" s="215">
        <f t="shared" si="229"/>
        <v>0</v>
      </c>
      <c r="O165" s="216">
        <v>0</v>
      </c>
      <c r="P165" s="215">
        <f t="shared" si="230"/>
        <v>0</v>
      </c>
      <c r="Q165" s="216">
        <v>0</v>
      </c>
      <c r="R165" s="215">
        <f t="shared" si="231"/>
        <v>0</v>
      </c>
      <c r="S165" s="213">
        <v>40</v>
      </c>
      <c r="T165" s="214">
        <v>0</v>
      </c>
      <c r="U165" s="215">
        <f t="shared" si="232"/>
        <v>0</v>
      </c>
      <c r="V165" s="216">
        <v>2</v>
      </c>
      <c r="W165" s="215">
        <f t="shared" si="233"/>
        <v>0.05</v>
      </c>
      <c r="X165" s="216">
        <v>1</v>
      </c>
      <c r="Y165" s="215">
        <f t="shared" si="234"/>
        <v>2.5000000000000001E-2</v>
      </c>
      <c r="Z165" s="213">
        <v>100</v>
      </c>
      <c r="AA165" s="214">
        <v>3</v>
      </c>
      <c r="AB165" s="215">
        <f t="shared" si="235"/>
        <v>0.03</v>
      </c>
      <c r="AC165" s="216">
        <v>1</v>
      </c>
      <c r="AD165" s="215">
        <f t="shared" si="236"/>
        <v>0.01</v>
      </c>
      <c r="AE165" s="216">
        <v>2</v>
      </c>
      <c r="AF165" s="215">
        <f t="shared" si="237"/>
        <v>0.02</v>
      </c>
      <c r="AG165" s="213">
        <v>134</v>
      </c>
      <c r="AH165" s="214">
        <v>0</v>
      </c>
      <c r="AI165" s="215">
        <f t="shared" si="238"/>
        <v>0</v>
      </c>
      <c r="AJ165" s="216">
        <v>2</v>
      </c>
      <c r="AK165" s="215">
        <f t="shared" si="239"/>
        <v>1.4925373134328358E-2</v>
      </c>
      <c r="AL165" s="216">
        <v>4</v>
      </c>
      <c r="AM165" s="215">
        <f t="shared" si="240"/>
        <v>2.9850746268656716E-2</v>
      </c>
      <c r="AN165" s="213">
        <v>108</v>
      </c>
      <c r="AO165" s="214">
        <v>0</v>
      </c>
      <c r="AP165" s="215">
        <f t="shared" si="241"/>
        <v>0</v>
      </c>
      <c r="AQ165" s="216">
        <v>3</v>
      </c>
      <c r="AR165" s="215">
        <f t="shared" si="242"/>
        <v>2.7777777777777776E-2</v>
      </c>
      <c r="AS165" s="216">
        <v>1</v>
      </c>
      <c r="AT165" s="215">
        <f t="shared" si="243"/>
        <v>9.2592592592592587E-3</v>
      </c>
      <c r="AU165" s="213">
        <v>81</v>
      </c>
      <c r="AV165" s="214">
        <v>1</v>
      </c>
      <c r="AW165" s="215">
        <f t="shared" si="244"/>
        <v>1.2345679012345678E-2</v>
      </c>
      <c r="AX165" s="216">
        <v>0</v>
      </c>
      <c r="AY165" s="215">
        <f t="shared" si="245"/>
        <v>0</v>
      </c>
      <c r="AZ165" s="216">
        <v>1</v>
      </c>
      <c r="BA165" s="215">
        <f t="shared" si="246"/>
        <v>1.2345679012345678E-2</v>
      </c>
      <c r="BB165" s="213">
        <f t="shared" si="221"/>
        <v>465</v>
      </c>
      <c r="BC165" s="217">
        <f t="shared" si="222"/>
        <v>4</v>
      </c>
      <c r="BD165" s="215">
        <f t="shared" si="247"/>
        <v>8.6021505376344086E-3</v>
      </c>
      <c r="BE165" s="217">
        <f t="shared" si="223"/>
        <v>8</v>
      </c>
      <c r="BF165" s="215">
        <f t="shared" si="248"/>
        <v>1.7204301075268817E-2</v>
      </c>
      <c r="BG165" s="217">
        <f t="shared" si="224"/>
        <v>9</v>
      </c>
      <c r="BH165" s="215">
        <f t="shared" si="249"/>
        <v>1.935483870967742E-2</v>
      </c>
      <c r="BJ165" s="283"/>
      <c r="BK165" s="296"/>
      <c r="BL165" s="4" t="s">
        <v>199</v>
      </c>
      <c r="BM165" s="28">
        <v>964</v>
      </c>
      <c r="BN165" s="28">
        <v>1</v>
      </c>
      <c r="BO165" s="63">
        <v>1.037344398340249E-3</v>
      </c>
      <c r="BP165" s="28">
        <v>9</v>
      </c>
      <c r="BQ165" s="63">
        <v>9.3360995850622405E-3</v>
      </c>
      <c r="BR165" s="28">
        <v>9</v>
      </c>
      <c r="BS165" s="63">
        <v>9.3360995850622405E-3</v>
      </c>
      <c r="BU165" s="132"/>
      <c r="BV165" s="4" t="s">
        <v>199</v>
      </c>
      <c r="BW165" s="27">
        <f t="shared" si="220"/>
        <v>0.95483870967741935</v>
      </c>
      <c r="BX165" s="27">
        <f t="shared" si="225"/>
        <v>0.98029045643153523</v>
      </c>
      <c r="BY165" s="59"/>
      <c r="BZ165" s="106"/>
      <c r="CA165" s="59"/>
      <c r="CB165" s="59"/>
      <c r="CC165" s="59"/>
      <c r="CD165" s="59"/>
      <c r="CE165" s="59"/>
      <c r="CF165" s="59"/>
      <c r="CG165" s="59"/>
      <c r="CH165" s="59"/>
      <c r="CI165" s="59"/>
      <c r="CQ165" s="59"/>
      <c r="CR165" s="59"/>
      <c r="CS165" s="59"/>
      <c r="CT165" s="59"/>
      <c r="CU165" s="59"/>
      <c r="CV165" s="59"/>
      <c r="CY165" s="59"/>
      <c r="CZ165" s="59"/>
      <c r="DA165" s="59"/>
      <c r="DB165" s="59"/>
      <c r="DC165" s="59"/>
      <c r="DD165" s="59"/>
      <c r="DE165" s="59"/>
      <c r="DF165" s="59"/>
      <c r="DG165" s="59"/>
      <c r="DH165" s="59"/>
      <c r="DI165" s="59"/>
      <c r="DJ165" s="59"/>
      <c r="DK165" s="59"/>
      <c r="DL165" s="59"/>
      <c r="DM165" s="59"/>
      <c r="DN165" s="59"/>
      <c r="DP165" s="106"/>
      <c r="DQ165" s="59"/>
      <c r="DR165" s="59"/>
      <c r="DS165" s="59"/>
      <c r="DT165" s="59"/>
      <c r="DU165" s="59"/>
      <c r="DV165" s="59"/>
      <c r="DW165" s="59"/>
      <c r="DX165" s="59"/>
      <c r="DY165" s="59"/>
      <c r="DZ165" s="59"/>
      <c r="EA165" s="59"/>
      <c r="EB165" s="59"/>
      <c r="EC165" s="59"/>
      <c r="ED165" s="59"/>
      <c r="EE165" s="59"/>
      <c r="EF165" s="59"/>
      <c r="EG165" s="59"/>
      <c r="EH165" s="59"/>
      <c r="EI165" s="59"/>
      <c r="EJ165" s="59"/>
      <c r="EK165" s="59"/>
      <c r="EL165" s="59"/>
      <c r="EM165" s="59"/>
      <c r="EN165" s="59"/>
      <c r="EO165" s="59"/>
      <c r="EP165" s="59"/>
      <c r="EQ165" s="59"/>
      <c r="ER165" s="59"/>
      <c r="ES165" s="59"/>
      <c r="ET165" s="59"/>
      <c r="EU165" s="59"/>
      <c r="EV165" s="59"/>
      <c r="EW165" s="59"/>
      <c r="EX165" s="59"/>
      <c r="EY165" s="59"/>
      <c r="EZ165" s="59"/>
      <c r="FA165" s="59"/>
      <c r="FB165" s="59"/>
      <c r="FC165" s="59"/>
      <c r="FD165" s="59"/>
      <c r="FE165" s="59"/>
      <c r="FF165" s="59"/>
      <c r="FG165" s="59"/>
      <c r="FH165" s="59"/>
      <c r="FI165" s="59"/>
      <c r="FJ165" s="59"/>
      <c r="FK165" s="59"/>
      <c r="FL165" s="59"/>
      <c r="FM165" s="59"/>
      <c r="FN165" s="59"/>
      <c r="FO165" s="59"/>
      <c r="FP165" s="59"/>
      <c r="FQ165" s="59"/>
      <c r="FR165" s="59"/>
      <c r="FS165" s="59"/>
      <c r="FT165" s="59"/>
      <c r="FU165" s="59"/>
      <c r="FV165" s="59"/>
      <c r="FW165" s="59"/>
      <c r="FX165" s="59"/>
      <c r="FY165" s="59"/>
      <c r="FZ165" s="59"/>
      <c r="GA165" s="59"/>
      <c r="GB165" s="59"/>
      <c r="GC165" s="59"/>
      <c r="GD165" s="59"/>
      <c r="GE165" s="59"/>
      <c r="GF165" s="59"/>
      <c r="GG165" s="59"/>
      <c r="GH165" s="59"/>
      <c r="GI165" s="59"/>
      <c r="GJ165" s="59"/>
      <c r="GK165" s="59"/>
      <c r="GL165" s="59"/>
      <c r="GM165" s="59"/>
      <c r="GN165" s="59"/>
      <c r="GO165" s="59"/>
      <c r="GP165" s="59"/>
      <c r="GQ165" s="59"/>
      <c r="GR165" s="59"/>
      <c r="GS165" s="59"/>
      <c r="GT165" s="59"/>
      <c r="GU165" s="59"/>
      <c r="GV165" s="59"/>
      <c r="GW165" s="59"/>
      <c r="GX165" s="59"/>
      <c r="GY165" s="59"/>
      <c r="GZ165" s="59"/>
      <c r="HA165" s="59"/>
      <c r="HB165" s="59"/>
      <c r="HC165" s="59"/>
    </row>
    <row r="166" spans="2:211" ht="14.25" customHeight="1">
      <c r="B166" s="284"/>
      <c r="C166" s="297"/>
      <c r="D166" s="104" t="s">
        <v>67</v>
      </c>
      <c r="E166" s="218">
        <v>53</v>
      </c>
      <c r="F166" s="219">
        <v>2</v>
      </c>
      <c r="G166" s="180">
        <f t="shared" si="226"/>
        <v>3.7735849056603772E-2</v>
      </c>
      <c r="H166" s="220">
        <v>10</v>
      </c>
      <c r="I166" s="180">
        <f t="shared" si="227"/>
        <v>0.18867924528301888</v>
      </c>
      <c r="J166" s="220">
        <v>2</v>
      </c>
      <c r="K166" s="180">
        <f t="shared" si="228"/>
        <v>3.7735849056603772E-2</v>
      </c>
      <c r="L166" s="218">
        <v>88</v>
      </c>
      <c r="M166" s="219">
        <v>4</v>
      </c>
      <c r="N166" s="180">
        <f t="shared" si="229"/>
        <v>4.5454545454545456E-2</v>
      </c>
      <c r="O166" s="220">
        <v>8</v>
      </c>
      <c r="P166" s="180">
        <f t="shared" si="230"/>
        <v>9.0909090909090912E-2</v>
      </c>
      <c r="Q166" s="220">
        <v>3</v>
      </c>
      <c r="R166" s="180">
        <f t="shared" si="231"/>
        <v>3.4090909090909088E-2</v>
      </c>
      <c r="S166" s="218">
        <v>8507</v>
      </c>
      <c r="T166" s="219">
        <v>448</v>
      </c>
      <c r="U166" s="180">
        <f t="shared" si="232"/>
        <v>5.2662513224403434E-2</v>
      </c>
      <c r="V166" s="220">
        <v>1667</v>
      </c>
      <c r="W166" s="180">
        <f t="shared" si="233"/>
        <v>0.19595627130598331</v>
      </c>
      <c r="X166" s="220">
        <v>625</v>
      </c>
      <c r="Y166" s="180">
        <f t="shared" si="234"/>
        <v>7.3468907958152113E-2</v>
      </c>
      <c r="Z166" s="218">
        <v>6938</v>
      </c>
      <c r="AA166" s="219">
        <v>321</v>
      </c>
      <c r="AB166" s="180">
        <f t="shared" si="235"/>
        <v>4.626693571634477E-2</v>
      </c>
      <c r="AC166" s="220">
        <v>1239</v>
      </c>
      <c r="AD166" s="180">
        <f t="shared" si="236"/>
        <v>0.17858172383972326</v>
      </c>
      <c r="AE166" s="220">
        <v>556</v>
      </c>
      <c r="AF166" s="180">
        <f t="shared" si="237"/>
        <v>8.0138368405880664E-2</v>
      </c>
      <c r="AG166" s="218">
        <v>4313</v>
      </c>
      <c r="AH166" s="219">
        <v>156</v>
      </c>
      <c r="AI166" s="180">
        <f t="shared" si="238"/>
        <v>3.6169719452817065E-2</v>
      </c>
      <c r="AJ166" s="220">
        <v>615</v>
      </c>
      <c r="AK166" s="180">
        <f t="shared" si="239"/>
        <v>0.14259216322745188</v>
      </c>
      <c r="AL166" s="220">
        <v>347</v>
      </c>
      <c r="AM166" s="180">
        <f t="shared" si="240"/>
        <v>8.0454440064920016E-2</v>
      </c>
      <c r="AN166" s="218">
        <v>1851</v>
      </c>
      <c r="AO166" s="219">
        <v>40</v>
      </c>
      <c r="AP166" s="180">
        <f t="shared" si="241"/>
        <v>2.1609940572663425E-2</v>
      </c>
      <c r="AQ166" s="220">
        <v>164</v>
      </c>
      <c r="AR166" s="180">
        <f t="shared" si="242"/>
        <v>8.8600756347920043E-2</v>
      </c>
      <c r="AS166" s="220">
        <v>115</v>
      </c>
      <c r="AT166" s="180">
        <f t="shared" si="243"/>
        <v>6.2128579146407348E-2</v>
      </c>
      <c r="AU166" s="218">
        <v>599</v>
      </c>
      <c r="AV166" s="219">
        <v>5</v>
      </c>
      <c r="AW166" s="180">
        <f t="shared" si="244"/>
        <v>8.3472454090150246E-3</v>
      </c>
      <c r="AX166" s="220">
        <v>31</v>
      </c>
      <c r="AY166" s="180">
        <f t="shared" si="245"/>
        <v>5.1752921535893157E-2</v>
      </c>
      <c r="AZ166" s="220">
        <v>19</v>
      </c>
      <c r="BA166" s="180">
        <f t="shared" si="246"/>
        <v>3.1719532554257093E-2</v>
      </c>
      <c r="BB166" s="218">
        <f t="shared" si="221"/>
        <v>22349</v>
      </c>
      <c r="BC166" s="182">
        <f t="shared" si="222"/>
        <v>976</v>
      </c>
      <c r="BD166" s="180">
        <f t="shared" si="247"/>
        <v>4.3670857756499169E-2</v>
      </c>
      <c r="BE166" s="182">
        <f t="shared" si="223"/>
        <v>3734</v>
      </c>
      <c r="BF166" s="180">
        <f t="shared" si="248"/>
        <v>0.16707682670365565</v>
      </c>
      <c r="BG166" s="182">
        <f t="shared" si="224"/>
        <v>1667</v>
      </c>
      <c r="BH166" s="180">
        <f t="shared" si="249"/>
        <v>7.4589467090250119E-2</v>
      </c>
      <c r="BJ166" s="284"/>
      <c r="BK166" s="297"/>
      <c r="BL166" s="85" t="s">
        <v>67</v>
      </c>
      <c r="BM166" s="28">
        <v>22675</v>
      </c>
      <c r="BN166" s="28">
        <v>988</v>
      </c>
      <c r="BO166" s="63">
        <v>4.357221609702315E-2</v>
      </c>
      <c r="BP166" s="28">
        <v>3679</v>
      </c>
      <c r="BQ166" s="63">
        <v>0.1622491730981257</v>
      </c>
      <c r="BR166" s="28">
        <v>1695</v>
      </c>
      <c r="BS166" s="63">
        <v>7.4751929437706727E-2</v>
      </c>
      <c r="BU166" s="133"/>
      <c r="BV166" s="85" t="s">
        <v>67</v>
      </c>
      <c r="BW166" s="27">
        <f t="shared" si="220"/>
        <v>0.71466284844959505</v>
      </c>
      <c r="BX166" s="27">
        <f t="shared" si="225"/>
        <v>0.71942668136714438</v>
      </c>
      <c r="BY166" s="59"/>
      <c r="BZ166" s="106"/>
      <c r="CA166" s="59"/>
      <c r="CB166" s="59"/>
      <c r="CC166" s="59"/>
      <c r="CD166" s="59"/>
      <c r="CE166" s="59"/>
      <c r="CF166" s="59"/>
      <c r="CG166" s="59"/>
      <c r="CH166" s="59"/>
      <c r="CI166" s="59"/>
      <c r="CQ166" s="59"/>
      <c r="CR166" s="59"/>
      <c r="CS166" s="59"/>
      <c r="CT166" s="59"/>
      <c r="CU166" s="59"/>
      <c r="CV166" s="59"/>
      <c r="CY166" s="59"/>
      <c r="CZ166" s="59"/>
      <c r="DA166" s="59"/>
      <c r="DB166" s="59"/>
      <c r="DC166" s="59"/>
      <c r="DD166" s="59"/>
      <c r="DE166" s="59"/>
      <c r="DF166" s="59"/>
      <c r="DG166" s="59"/>
      <c r="DH166" s="59"/>
      <c r="DI166" s="59"/>
      <c r="DJ166" s="59"/>
      <c r="DK166" s="59"/>
      <c r="DL166" s="59"/>
      <c r="DM166" s="59"/>
      <c r="DN166" s="59"/>
      <c r="DP166" s="106"/>
      <c r="DQ166" s="59"/>
      <c r="DR166" s="59"/>
      <c r="DS166" s="59"/>
      <c r="DT166" s="59"/>
      <c r="DU166" s="59"/>
      <c r="DV166" s="59"/>
      <c r="DW166" s="59"/>
      <c r="DX166" s="59"/>
      <c r="DY166" s="59"/>
      <c r="DZ166" s="59"/>
      <c r="EA166" s="59"/>
      <c r="EB166" s="59"/>
      <c r="EC166" s="59"/>
      <c r="ED166" s="59"/>
      <c r="EE166" s="59"/>
      <c r="EF166" s="59"/>
      <c r="EG166" s="59"/>
      <c r="EH166" s="59"/>
      <c r="EI166" s="59"/>
      <c r="EJ166" s="59"/>
      <c r="EK166" s="59"/>
      <c r="EL166" s="59"/>
      <c r="EM166" s="59"/>
      <c r="EN166" s="59"/>
      <c r="EO166" s="59"/>
      <c r="EP166" s="59"/>
      <c r="EQ166" s="59"/>
      <c r="ER166" s="59"/>
      <c r="ES166" s="59"/>
      <c r="ET166" s="59"/>
      <c r="EU166" s="59"/>
      <c r="EV166" s="59"/>
      <c r="EW166" s="59"/>
      <c r="EX166" s="59"/>
      <c r="EY166" s="59"/>
      <c r="EZ166" s="59"/>
      <c r="FA166" s="59"/>
      <c r="FB166" s="59"/>
      <c r="FC166" s="59"/>
      <c r="FD166" s="59"/>
      <c r="FE166" s="59"/>
      <c r="FF166" s="59"/>
      <c r="FG166" s="59"/>
      <c r="FH166" s="59"/>
      <c r="FI166" s="59"/>
      <c r="FJ166" s="59"/>
      <c r="FK166" s="59"/>
      <c r="FL166" s="59"/>
      <c r="FM166" s="59"/>
      <c r="FN166" s="59"/>
      <c r="FO166" s="59"/>
      <c r="FP166" s="59"/>
      <c r="FQ166" s="59"/>
      <c r="FR166" s="59"/>
      <c r="FS166" s="59"/>
      <c r="FT166" s="59"/>
      <c r="FU166" s="59"/>
      <c r="FV166" s="59"/>
      <c r="FW166" s="59"/>
      <c r="FX166" s="59"/>
      <c r="FY166" s="59"/>
      <c r="FZ166" s="59"/>
      <c r="GA166" s="59"/>
      <c r="GB166" s="59"/>
      <c r="GC166" s="59"/>
      <c r="GD166" s="59"/>
      <c r="GE166" s="59"/>
      <c r="GF166" s="59"/>
      <c r="GG166" s="59"/>
      <c r="GH166" s="59"/>
      <c r="GI166" s="59"/>
      <c r="GJ166" s="59"/>
      <c r="GK166" s="59"/>
      <c r="GL166" s="59"/>
      <c r="GM166" s="59"/>
      <c r="GN166" s="59"/>
      <c r="GO166" s="59"/>
      <c r="GP166" s="59"/>
      <c r="GQ166" s="59"/>
      <c r="GR166" s="59"/>
      <c r="GS166" s="59"/>
      <c r="GT166" s="59"/>
      <c r="GU166" s="59"/>
      <c r="GV166" s="59"/>
      <c r="GW166" s="59"/>
      <c r="GX166" s="59"/>
      <c r="GY166" s="59"/>
      <c r="GZ166" s="59"/>
      <c r="HA166" s="59"/>
      <c r="HB166" s="59"/>
      <c r="HC166" s="59"/>
    </row>
    <row r="167" spans="2:211" ht="14.25" customHeight="1">
      <c r="B167" s="282">
        <v>33</v>
      </c>
      <c r="C167" s="295" t="s">
        <v>37</v>
      </c>
      <c r="D167" s="102" t="s">
        <v>138</v>
      </c>
      <c r="E167" s="201">
        <v>6</v>
      </c>
      <c r="F167" s="202">
        <v>0</v>
      </c>
      <c r="G167" s="174">
        <f t="shared" si="226"/>
        <v>0</v>
      </c>
      <c r="H167" s="203">
        <v>0</v>
      </c>
      <c r="I167" s="174">
        <f t="shared" si="227"/>
        <v>0</v>
      </c>
      <c r="J167" s="203">
        <v>0</v>
      </c>
      <c r="K167" s="174">
        <f t="shared" si="228"/>
        <v>0</v>
      </c>
      <c r="L167" s="201">
        <v>19</v>
      </c>
      <c r="M167" s="202">
        <v>1</v>
      </c>
      <c r="N167" s="174">
        <f t="shared" si="229"/>
        <v>5.2631578947368418E-2</v>
      </c>
      <c r="O167" s="203">
        <v>5</v>
      </c>
      <c r="P167" s="174">
        <f t="shared" si="230"/>
        <v>0.26315789473684209</v>
      </c>
      <c r="Q167" s="203">
        <v>0</v>
      </c>
      <c r="R167" s="174">
        <f t="shared" si="231"/>
        <v>0</v>
      </c>
      <c r="S167" s="201">
        <v>1928</v>
      </c>
      <c r="T167" s="202">
        <v>118</v>
      </c>
      <c r="U167" s="174">
        <f t="shared" si="232"/>
        <v>6.1203319502074686E-2</v>
      </c>
      <c r="V167" s="203">
        <v>467</v>
      </c>
      <c r="W167" s="174">
        <f t="shared" si="233"/>
        <v>0.24221991701244813</v>
      </c>
      <c r="X167" s="203">
        <v>78</v>
      </c>
      <c r="Y167" s="174">
        <f t="shared" si="234"/>
        <v>4.0456431535269712E-2</v>
      </c>
      <c r="Z167" s="201">
        <v>1574</v>
      </c>
      <c r="AA167" s="202">
        <v>66</v>
      </c>
      <c r="AB167" s="174">
        <f t="shared" si="235"/>
        <v>4.1931385006353239E-2</v>
      </c>
      <c r="AC167" s="203">
        <v>360</v>
      </c>
      <c r="AD167" s="174">
        <f t="shared" si="236"/>
        <v>0.22871664548919948</v>
      </c>
      <c r="AE167" s="203">
        <v>65</v>
      </c>
      <c r="AF167" s="174">
        <f t="shared" si="237"/>
        <v>4.1296060991105464E-2</v>
      </c>
      <c r="AG167" s="201">
        <v>831</v>
      </c>
      <c r="AH167" s="202">
        <v>19</v>
      </c>
      <c r="AI167" s="174">
        <f t="shared" si="238"/>
        <v>2.2864019253910951E-2</v>
      </c>
      <c r="AJ167" s="203">
        <v>143</v>
      </c>
      <c r="AK167" s="174">
        <f t="shared" si="239"/>
        <v>0.17208182912154033</v>
      </c>
      <c r="AL167" s="203">
        <v>32</v>
      </c>
      <c r="AM167" s="174">
        <f t="shared" si="240"/>
        <v>3.8507821901323708E-2</v>
      </c>
      <c r="AN167" s="201">
        <v>386</v>
      </c>
      <c r="AO167" s="202">
        <v>5</v>
      </c>
      <c r="AP167" s="174">
        <f t="shared" si="241"/>
        <v>1.2953367875647668E-2</v>
      </c>
      <c r="AQ167" s="203">
        <v>54</v>
      </c>
      <c r="AR167" s="174">
        <f t="shared" si="242"/>
        <v>0.13989637305699482</v>
      </c>
      <c r="AS167" s="203">
        <v>11</v>
      </c>
      <c r="AT167" s="174">
        <f t="shared" si="243"/>
        <v>2.8497409326424871E-2</v>
      </c>
      <c r="AU167" s="201">
        <v>114</v>
      </c>
      <c r="AV167" s="202">
        <v>1</v>
      </c>
      <c r="AW167" s="174">
        <f t="shared" si="244"/>
        <v>8.771929824561403E-3</v>
      </c>
      <c r="AX167" s="203">
        <v>9</v>
      </c>
      <c r="AY167" s="174">
        <f t="shared" si="245"/>
        <v>7.8947368421052627E-2</v>
      </c>
      <c r="AZ167" s="203">
        <v>2</v>
      </c>
      <c r="BA167" s="174">
        <f t="shared" si="246"/>
        <v>1.7543859649122806E-2</v>
      </c>
      <c r="BB167" s="201">
        <f t="shared" si="221"/>
        <v>4858</v>
      </c>
      <c r="BC167" s="176">
        <f t="shared" si="222"/>
        <v>210</v>
      </c>
      <c r="BD167" s="174">
        <f t="shared" si="247"/>
        <v>4.3227665706051875E-2</v>
      </c>
      <c r="BE167" s="176">
        <f t="shared" si="223"/>
        <v>1038</v>
      </c>
      <c r="BF167" s="174">
        <f t="shared" si="248"/>
        <v>0.21366817620419926</v>
      </c>
      <c r="BG167" s="176">
        <f t="shared" si="224"/>
        <v>188</v>
      </c>
      <c r="BH167" s="174">
        <f t="shared" si="249"/>
        <v>3.8699053108275011E-2</v>
      </c>
      <c r="BJ167" s="282">
        <v>33</v>
      </c>
      <c r="BK167" s="295" t="s">
        <v>37</v>
      </c>
      <c r="BL167" s="4" t="s">
        <v>138</v>
      </c>
      <c r="BM167" s="28">
        <v>4787</v>
      </c>
      <c r="BN167" s="28">
        <v>197</v>
      </c>
      <c r="BO167" s="63">
        <v>4.115312304157092E-2</v>
      </c>
      <c r="BP167" s="28">
        <v>987</v>
      </c>
      <c r="BQ167" s="63">
        <v>0.20618341341132232</v>
      </c>
      <c r="BR167" s="28">
        <v>188</v>
      </c>
      <c r="BS167" s="63">
        <v>3.9273031125966161E-2</v>
      </c>
      <c r="BU167" s="131" t="s">
        <v>37</v>
      </c>
      <c r="BV167" s="4" t="s">
        <v>138</v>
      </c>
      <c r="BW167" s="27">
        <f t="shared" si="220"/>
        <v>0.70440510498147391</v>
      </c>
      <c r="BX167" s="27">
        <f t="shared" si="225"/>
        <v>0.71339043242114064</v>
      </c>
      <c r="BY167" s="59"/>
      <c r="BZ167" s="106"/>
      <c r="CA167" s="59"/>
      <c r="CB167" s="59"/>
      <c r="CC167" s="59"/>
      <c r="CD167" s="59"/>
      <c r="CE167" s="59"/>
      <c r="CF167" s="59"/>
      <c r="CG167" s="59"/>
      <c r="CH167" s="59"/>
      <c r="CI167" s="59"/>
      <c r="CQ167" s="59"/>
      <c r="CR167" s="59"/>
      <c r="CS167" s="59"/>
      <c r="CT167" s="59"/>
      <c r="CU167" s="59"/>
      <c r="CV167" s="59"/>
      <c r="CY167" s="59"/>
      <c r="CZ167" s="59"/>
      <c r="DA167" s="59"/>
      <c r="DB167" s="59"/>
      <c r="DC167" s="59"/>
      <c r="DD167" s="59"/>
      <c r="DE167" s="59"/>
      <c r="DF167" s="59"/>
      <c r="DG167" s="59"/>
      <c r="DH167" s="59"/>
      <c r="DI167" s="59"/>
      <c r="DJ167" s="59"/>
      <c r="DK167" s="59"/>
      <c r="DL167" s="59"/>
      <c r="DM167" s="59"/>
      <c r="DN167" s="59"/>
      <c r="DP167" s="106"/>
      <c r="DQ167" s="59"/>
      <c r="DR167" s="59"/>
      <c r="DS167" s="59"/>
      <c r="DT167" s="59"/>
      <c r="DU167" s="59"/>
      <c r="DV167" s="59"/>
      <c r="DW167" s="59"/>
      <c r="DX167" s="59"/>
      <c r="DY167" s="59"/>
      <c r="DZ167" s="59"/>
      <c r="EA167" s="59"/>
      <c r="EB167" s="59"/>
      <c r="EC167" s="59"/>
      <c r="ED167" s="59"/>
      <c r="EE167" s="59"/>
      <c r="EF167" s="59"/>
      <c r="EG167" s="59"/>
      <c r="EH167" s="59"/>
      <c r="EI167" s="59"/>
      <c r="EJ167" s="59"/>
      <c r="EK167" s="59"/>
      <c r="EL167" s="59"/>
      <c r="EM167" s="59"/>
      <c r="EN167" s="59"/>
      <c r="EO167" s="59"/>
      <c r="EP167" s="59"/>
      <c r="EQ167" s="59"/>
      <c r="ER167" s="59"/>
      <c r="ES167" s="59"/>
      <c r="ET167" s="59"/>
      <c r="EU167" s="59"/>
      <c r="EV167" s="59"/>
      <c r="EW167" s="59"/>
      <c r="EX167" s="59"/>
      <c r="EY167" s="59"/>
      <c r="EZ167" s="59"/>
      <c r="FA167" s="59"/>
      <c r="FB167" s="59"/>
      <c r="FC167" s="59"/>
      <c r="FD167" s="59"/>
      <c r="FE167" s="59"/>
      <c r="FF167" s="59"/>
      <c r="FG167" s="59"/>
      <c r="FH167" s="59"/>
      <c r="FI167" s="59"/>
      <c r="FJ167" s="59"/>
      <c r="FK167" s="59"/>
      <c r="FL167" s="59"/>
      <c r="FM167" s="59"/>
      <c r="FN167" s="59"/>
      <c r="FO167" s="59"/>
      <c r="FP167" s="59"/>
      <c r="FQ167" s="59"/>
      <c r="FR167" s="59"/>
      <c r="FS167" s="59"/>
      <c r="FT167" s="59"/>
      <c r="FU167" s="59"/>
      <c r="FV167" s="59"/>
      <c r="FW167" s="59"/>
      <c r="FX167" s="59"/>
      <c r="FY167" s="59"/>
      <c r="FZ167" s="59"/>
      <c r="GA167" s="59"/>
      <c r="GB167" s="59"/>
      <c r="GC167" s="59"/>
      <c r="GD167" s="59"/>
      <c r="GE167" s="59"/>
      <c r="GF167" s="59"/>
      <c r="GG167" s="59"/>
      <c r="GH167" s="59"/>
      <c r="GI167" s="59"/>
      <c r="GJ167" s="59"/>
      <c r="GK167" s="59"/>
      <c r="GL167" s="59"/>
      <c r="GM167" s="59"/>
      <c r="GN167" s="59"/>
      <c r="GO167" s="59"/>
      <c r="GP167" s="59"/>
      <c r="GQ167" s="59"/>
      <c r="GR167" s="59"/>
      <c r="GS167" s="59"/>
      <c r="GT167" s="59"/>
      <c r="GU167" s="59"/>
      <c r="GV167" s="59"/>
      <c r="GW167" s="59"/>
      <c r="GX167" s="59"/>
      <c r="GY167" s="59"/>
      <c r="GZ167" s="59"/>
      <c r="HA167" s="59"/>
      <c r="HB167" s="59"/>
      <c r="HC167" s="59"/>
    </row>
    <row r="168" spans="2:211" ht="14.25" customHeight="1">
      <c r="B168" s="283"/>
      <c r="C168" s="296"/>
      <c r="D168" s="132" t="s">
        <v>274</v>
      </c>
      <c r="E168" s="204">
        <v>0</v>
      </c>
      <c r="F168" s="205">
        <v>0</v>
      </c>
      <c r="G168" s="207" t="str">
        <f t="shared" si="226"/>
        <v>-</v>
      </c>
      <c r="H168" s="206">
        <v>0</v>
      </c>
      <c r="I168" s="207" t="str">
        <f t="shared" si="227"/>
        <v>-</v>
      </c>
      <c r="J168" s="206">
        <v>0</v>
      </c>
      <c r="K168" s="207" t="str">
        <f t="shared" si="228"/>
        <v>-</v>
      </c>
      <c r="L168" s="204">
        <v>2</v>
      </c>
      <c r="M168" s="205">
        <v>0</v>
      </c>
      <c r="N168" s="207">
        <f t="shared" si="229"/>
        <v>0</v>
      </c>
      <c r="O168" s="206">
        <v>0</v>
      </c>
      <c r="P168" s="207">
        <f t="shared" si="230"/>
        <v>0</v>
      </c>
      <c r="Q168" s="206">
        <v>0</v>
      </c>
      <c r="R168" s="207">
        <f t="shared" si="231"/>
        <v>0</v>
      </c>
      <c r="S168" s="204">
        <v>587</v>
      </c>
      <c r="T168" s="205">
        <v>39</v>
      </c>
      <c r="U168" s="207">
        <f t="shared" si="232"/>
        <v>6.6439522998296419E-2</v>
      </c>
      <c r="V168" s="206">
        <v>170</v>
      </c>
      <c r="W168" s="207">
        <f t="shared" si="233"/>
        <v>0.28960817717206133</v>
      </c>
      <c r="X168" s="206">
        <v>30</v>
      </c>
      <c r="Y168" s="207">
        <f t="shared" si="234"/>
        <v>5.1107325383304938E-2</v>
      </c>
      <c r="Z168" s="204">
        <v>394</v>
      </c>
      <c r="AA168" s="205">
        <v>28</v>
      </c>
      <c r="AB168" s="207">
        <f t="shared" si="235"/>
        <v>7.1065989847715741E-2</v>
      </c>
      <c r="AC168" s="206">
        <v>110</v>
      </c>
      <c r="AD168" s="207">
        <f t="shared" si="236"/>
        <v>0.27918781725888325</v>
      </c>
      <c r="AE168" s="206">
        <v>25</v>
      </c>
      <c r="AF168" s="207">
        <f t="shared" si="237"/>
        <v>6.3451776649746189E-2</v>
      </c>
      <c r="AG168" s="204">
        <v>206</v>
      </c>
      <c r="AH168" s="205">
        <v>11</v>
      </c>
      <c r="AI168" s="207">
        <f t="shared" si="238"/>
        <v>5.3398058252427182E-2</v>
      </c>
      <c r="AJ168" s="206">
        <v>55</v>
      </c>
      <c r="AK168" s="207">
        <f t="shared" si="239"/>
        <v>0.26699029126213591</v>
      </c>
      <c r="AL168" s="206">
        <v>7</v>
      </c>
      <c r="AM168" s="207">
        <f t="shared" si="240"/>
        <v>3.3980582524271843E-2</v>
      </c>
      <c r="AN168" s="204">
        <v>77</v>
      </c>
      <c r="AO168" s="205">
        <v>0</v>
      </c>
      <c r="AP168" s="207">
        <f t="shared" si="241"/>
        <v>0</v>
      </c>
      <c r="AQ168" s="206">
        <v>20</v>
      </c>
      <c r="AR168" s="207">
        <f t="shared" si="242"/>
        <v>0.25974025974025972</v>
      </c>
      <c r="AS168" s="206">
        <v>3</v>
      </c>
      <c r="AT168" s="207">
        <f t="shared" si="243"/>
        <v>3.896103896103896E-2</v>
      </c>
      <c r="AU168" s="204">
        <v>22</v>
      </c>
      <c r="AV168" s="205">
        <v>0</v>
      </c>
      <c r="AW168" s="207">
        <f t="shared" si="244"/>
        <v>0</v>
      </c>
      <c r="AX168" s="206">
        <v>3</v>
      </c>
      <c r="AY168" s="207">
        <f t="shared" si="245"/>
        <v>0.13636363636363635</v>
      </c>
      <c r="AZ168" s="206">
        <v>0</v>
      </c>
      <c r="BA168" s="207">
        <f t="shared" si="246"/>
        <v>0</v>
      </c>
      <c r="BB168" s="204">
        <f t="shared" si="221"/>
        <v>1288</v>
      </c>
      <c r="BC168" s="208">
        <f t="shared" si="222"/>
        <v>78</v>
      </c>
      <c r="BD168" s="207">
        <f t="shared" si="247"/>
        <v>6.0559006211180127E-2</v>
      </c>
      <c r="BE168" s="208">
        <f t="shared" si="223"/>
        <v>358</v>
      </c>
      <c r="BF168" s="207">
        <f t="shared" si="248"/>
        <v>0.27795031055900621</v>
      </c>
      <c r="BG168" s="208">
        <f t="shared" si="224"/>
        <v>65</v>
      </c>
      <c r="BH168" s="207">
        <f t="shared" si="249"/>
        <v>5.0465838509316768E-2</v>
      </c>
      <c r="BJ168" s="283"/>
      <c r="BK168" s="296"/>
      <c r="BL168" s="4" t="s">
        <v>273</v>
      </c>
      <c r="BM168" s="28">
        <v>1234</v>
      </c>
      <c r="BN168" s="28">
        <v>75</v>
      </c>
      <c r="BO168" s="63">
        <v>6.0777957860615885E-2</v>
      </c>
      <c r="BP168" s="28">
        <v>365</v>
      </c>
      <c r="BQ168" s="63">
        <v>0.29578606158833065</v>
      </c>
      <c r="BR168" s="28">
        <v>62</v>
      </c>
      <c r="BS168" s="63">
        <v>5.0243111831442464E-2</v>
      </c>
      <c r="BU168" s="132"/>
      <c r="BV168" s="4" t="s">
        <v>270</v>
      </c>
      <c r="BW168" s="27">
        <f t="shared" si="220"/>
        <v>0.6110248447204969</v>
      </c>
      <c r="BX168" s="27">
        <f t="shared" si="225"/>
        <v>0.59319286871961097</v>
      </c>
      <c r="BY168" s="59"/>
      <c r="BZ168" s="106"/>
      <c r="CA168" s="59"/>
      <c r="CB168" s="59"/>
      <c r="CC168" s="59"/>
      <c r="CD168" s="59"/>
      <c r="CE168" s="59"/>
      <c r="CF168" s="59"/>
      <c r="CG168" s="59"/>
      <c r="CH168" s="59"/>
      <c r="CI168" s="59"/>
      <c r="CQ168" s="59"/>
      <c r="CR168" s="59"/>
      <c r="CS168" s="59"/>
      <c r="CT168" s="59"/>
      <c r="CU168" s="59"/>
      <c r="CV168" s="59"/>
      <c r="CY168" s="59"/>
      <c r="CZ168" s="59"/>
      <c r="DA168" s="59"/>
      <c r="DB168" s="59"/>
      <c r="DC168" s="59"/>
      <c r="DD168" s="59"/>
      <c r="DE168" s="59"/>
      <c r="DF168" s="59"/>
      <c r="DG168" s="59"/>
      <c r="DH168" s="59"/>
      <c r="DI168" s="59"/>
      <c r="DJ168" s="59"/>
      <c r="DK168" s="59"/>
      <c r="DL168" s="59"/>
      <c r="DM168" s="59"/>
      <c r="DN168" s="59"/>
      <c r="DP168" s="106"/>
      <c r="DQ168" s="59"/>
      <c r="DR168" s="59"/>
      <c r="DS168" s="59"/>
      <c r="DT168" s="59"/>
      <c r="DU168" s="59"/>
      <c r="DV168" s="59"/>
      <c r="DW168" s="59"/>
      <c r="DX168" s="59"/>
      <c r="DY168" s="59"/>
      <c r="DZ168" s="59"/>
      <c r="EA168" s="59"/>
      <c r="EB168" s="59"/>
      <c r="EC168" s="59"/>
      <c r="ED168" s="59"/>
      <c r="EE168" s="59"/>
      <c r="EF168" s="59"/>
      <c r="EG168" s="59"/>
      <c r="EH168" s="59"/>
      <c r="EI168" s="59"/>
      <c r="EJ168" s="59"/>
      <c r="EK168" s="59"/>
      <c r="EL168" s="59"/>
      <c r="EM168" s="59"/>
      <c r="EN168" s="59"/>
      <c r="EO168" s="59"/>
      <c r="EP168" s="59"/>
      <c r="EQ168" s="59"/>
      <c r="ER168" s="59"/>
      <c r="ES168" s="59"/>
      <c r="ET168" s="59"/>
      <c r="EU168" s="59"/>
      <c r="EV168" s="59"/>
      <c r="EW168" s="59"/>
      <c r="EX168" s="59"/>
      <c r="EY168" s="59"/>
      <c r="EZ168" s="59"/>
      <c r="FA168" s="59"/>
      <c r="FB168" s="59"/>
      <c r="FC168" s="59"/>
      <c r="FD168" s="59"/>
      <c r="FE168" s="59"/>
      <c r="FF168" s="59"/>
      <c r="FG168" s="59"/>
      <c r="FH168" s="59"/>
      <c r="FI168" s="59"/>
      <c r="FJ168" s="59"/>
      <c r="FK168" s="59"/>
      <c r="FL168" s="59"/>
      <c r="FM168" s="59"/>
      <c r="FN168" s="59"/>
      <c r="FO168" s="59"/>
      <c r="FP168" s="59"/>
      <c r="FQ168" s="59"/>
      <c r="FR168" s="59"/>
      <c r="FS168" s="59"/>
      <c r="FT168" s="59"/>
      <c r="FU168" s="59"/>
      <c r="FV168" s="59"/>
      <c r="FW168" s="59"/>
      <c r="FX168" s="59"/>
      <c r="FY168" s="59"/>
      <c r="FZ168" s="59"/>
      <c r="GA168" s="59"/>
      <c r="GB168" s="59"/>
      <c r="GC168" s="59"/>
      <c r="GD168" s="59"/>
      <c r="GE168" s="59"/>
      <c r="GF168" s="59"/>
      <c r="GG168" s="59"/>
      <c r="GH168" s="59"/>
      <c r="GI168" s="59"/>
      <c r="GJ168" s="59"/>
      <c r="GK168" s="59"/>
      <c r="GL168" s="59"/>
      <c r="GM168" s="59"/>
      <c r="GN168" s="59"/>
      <c r="GO168" s="59"/>
      <c r="GP168" s="59"/>
      <c r="GQ168" s="59"/>
      <c r="GR168" s="59"/>
      <c r="GS168" s="59"/>
      <c r="GT168" s="59"/>
      <c r="GU168" s="59"/>
      <c r="GV168" s="59"/>
      <c r="GW168" s="59"/>
      <c r="GX168" s="59"/>
      <c r="GY168" s="59"/>
      <c r="GZ168" s="59"/>
      <c r="HA168" s="59"/>
      <c r="HB168" s="59"/>
      <c r="HC168" s="59"/>
    </row>
    <row r="169" spans="2:211" ht="14.25" customHeight="1">
      <c r="B169" s="283"/>
      <c r="C169" s="296"/>
      <c r="D169" s="124" t="s">
        <v>156</v>
      </c>
      <c r="E169" s="209">
        <v>0</v>
      </c>
      <c r="F169" s="210">
        <v>0</v>
      </c>
      <c r="G169" s="199" t="str">
        <f t="shared" si="226"/>
        <v>-</v>
      </c>
      <c r="H169" s="211">
        <v>0</v>
      </c>
      <c r="I169" s="199" t="str">
        <f t="shared" si="227"/>
        <v>-</v>
      </c>
      <c r="J169" s="211">
        <v>0</v>
      </c>
      <c r="K169" s="199" t="str">
        <f t="shared" si="228"/>
        <v>-</v>
      </c>
      <c r="L169" s="209">
        <v>0</v>
      </c>
      <c r="M169" s="210">
        <v>0</v>
      </c>
      <c r="N169" s="199" t="str">
        <f t="shared" si="229"/>
        <v>-</v>
      </c>
      <c r="O169" s="211">
        <v>0</v>
      </c>
      <c r="P169" s="199" t="str">
        <f t="shared" si="230"/>
        <v>-</v>
      </c>
      <c r="Q169" s="211">
        <v>0</v>
      </c>
      <c r="R169" s="199" t="str">
        <f t="shared" si="231"/>
        <v>-</v>
      </c>
      <c r="S169" s="209">
        <v>342</v>
      </c>
      <c r="T169" s="210">
        <v>17</v>
      </c>
      <c r="U169" s="199">
        <f t="shared" si="232"/>
        <v>4.9707602339181284E-2</v>
      </c>
      <c r="V169" s="211">
        <v>80</v>
      </c>
      <c r="W169" s="199">
        <f t="shared" si="233"/>
        <v>0.23391812865497075</v>
      </c>
      <c r="X169" s="211">
        <v>18</v>
      </c>
      <c r="Y169" s="199">
        <f t="shared" si="234"/>
        <v>5.2631578947368418E-2</v>
      </c>
      <c r="Z169" s="209">
        <v>145</v>
      </c>
      <c r="AA169" s="210">
        <v>4</v>
      </c>
      <c r="AB169" s="199">
        <f t="shared" si="235"/>
        <v>2.7586206896551724E-2</v>
      </c>
      <c r="AC169" s="211">
        <v>42</v>
      </c>
      <c r="AD169" s="199">
        <f t="shared" si="236"/>
        <v>0.28965517241379313</v>
      </c>
      <c r="AE169" s="211">
        <v>8</v>
      </c>
      <c r="AF169" s="199">
        <f t="shared" si="237"/>
        <v>5.5172413793103448E-2</v>
      </c>
      <c r="AG169" s="209">
        <v>70</v>
      </c>
      <c r="AH169" s="210">
        <v>1</v>
      </c>
      <c r="AI169" s="199">
        <f t="shared" si="238"/>
        <v>1.4285714285714285E-2</v>
      </c>
      <c r="AJ169" s="211">
        <v>18</v>
      </c>
      <c r="AK169" s="199">
        <f t="shared" si="239"/>
        <v>0.25714285714285712</v>
      </c>
      <c r="AL169" s="211">
        <v>3</v>
      </c>
      <c r="AM169" s="199">
        <f t="shared" si="240"/>
        <v>4.2857142857142858E-2</v>
      </c>
      <c r="AN169" s="209">
        <v>12</v>
      </c>
      <c r="AO169" s="210">
        <v>0</v>
      </c>
      <c r="AP169" s="199">
        <f t="shared" si="241"/>
        <v>0</v>
      </c>
      <c r="AQ169" s="211">
        <v>2</v>
      </c>
      <c r="AR169" s="199">
        <f t="shared" si="242"/>
        <v>0.16666666666666666</v>
      </c>
      <c r="AS169" s="211">
        <v>1</v>
      </c>
      <c r="AT169" s="199">
        <f t="shared" si="243"/>
        <v>8.3333333333333329E-2</v>
      </c>
      <c r="AU169" s="209">
        <v>9</v>
      </c>
      <c r="AV169" s="210">
        <v>0</v>
      </c>
      <c r="AW169" s="199">
        <f t="shared" si="244"/>
        <v>0</v>
      </c>
      <c r="AX169" s="211">
        <v>0</v>
      </c>
      <c r="AY169" s="199">
        <f t="shared" si="245"/>
        <v>0</v>
      </c>
      <c r="AZ169" s="211">
        <v>0</v>
      </c>
      <c r="BA169" s="199">
        <f t="shared" si="246"/>
        <v>0</v>
      </c>
      <c r="BB169" s="209">
        <f t="shared" si="221"/>
        <v>578</v>
      </c>
      <c r="BC169" s="212">
        <f t="shared" si="222"/>
        <v>22</v>
      </c>
      <c r="BD169" s="199">
        <f t="shared" si="247"/>
        <v>3.8062283737024222E-2</v>
      </c>
      <c r="BE169" s="212">
        <f t="shared" si="223"/>
        <v>142</v>
      </c>
      <c r="BF169" s="199">
        <f t="shared" si="248"/>
        <v>0.24567474048442905</v>
      </c>
      <c r="BG169" s="212">
        <f t="shared" si="224"/>
        <v>30</v>
      </c>
      <c r="BH169" s="199">
        <f t="shared" si="249"/>
        <v>5.1903114186851208E-2</v>
      </c>
      <c r="BJ169" s="283"/>
      <c r="BK169" s="296"/>
      <c r="BL169" s="4" t="s">
        <v>156</v>
      </c>
      <c r="BM169" s="28">
        <v>535</v>
      </c>
      <c r="BN169" s="28">
        <v>24</v>
      </c>
      <c r="BO169" s="63">
        <v>4.4859813084112146E-2</v>
      </c>
      <c r="BP169" s="28">
        <v>124</v>
      </c>
      <c r="BQ169" s="63">
        <v>0.23177570093457944</v>
      </c>
      <c r="BR169" s="28">
        <v>21</v>
      </c>
      <c r="BS169" s="63">
        <v>3.925233644859813E-2</v>
      </c>
      <c r="BU169" s="132"/>
      <c r="BV169" s="4" t="s">
        <v>156</v>
      </c>
      <c r="BW169" s="27">
        <f t="shared" si="220"/>
        <v>0.66435986159169547</v>
      </c>
      <c r="BX169" s="27">
        <f t="shared" si="225"/>
        <v>0.68411214953271027</v>
      </c>
      <c r="BY169" s="59"/>
      <c r="BZ169" s="106"/>
      <c r="CA169" s="59"/>
      <c r="CB169" s="59"/>
      <c r="CC169" s="59"/>
      <c r="CD169" s="59"/>
      <c r="CE169" s="59"/>
      <c r="CF169" s="59"/>
      <c r="CG169" s="59"/>
      <c r="CH169" s="59"/>
      <c r="CI169" s="59"/>
      <c r="CQ169" s="59"/>
      <c r="CR169" s="59"/>
      <c r="CS169" s="59"/>
      <c r="CT169" s="59"/>
      <c r="CU169" s="59"/>
      <c r="CV169" s="59"/>
      <c r="CY169" s="59"/>
      <c r="CZ169" s="59"/>
      <c r="DA169" s="59"/>
      <c r="DB169" s="59"/>
      <c r="DC169" s="59"/>
      <c r="DD169" s="59"/>
      <c r="DE169" s="59"/>
      <c r="DF169" s="59"/>
      <c r="DG169" s="59"/>
      <c r="DH169" s="59"/>
      <c r="DI169" s="59"/>
      <c r="DJ169" s="59"/>
      <c r="DK169" s="59"/>
      <c r="DL169" s="59"/>
      <c r="DM169" s="59"/>
      <c r="DN169" s="59"/>
      <c r="DP169" s="106"/>
      <c r="DQ169" s="59"/>
      <c r="DR169" s="59"/>
      <c r="DS169" s="59"/>
      <c r="DT169" s="59"/>
      <c r="DU169" s="59"/>
      <c r="DV169" s="59"/>
      <c r="DW169" s="59"/>
      <c r="DX169" s="59"/>
      <c r="DY169" s="59"/>
      <c r="DZ169" s="59"/>
      <c r="EA169" s="59"/>
      <c r="EB169" s="59"/>
      <c r="EC169" s="59"/>
      <c r="ED169" s="59"/>
      <c r="EE169" s="59"/>
      <c r="EF169" s="59"/>
      <c r="EG169" s="59"/>
      <c r="EH169" s="59"/>
      <c r="EI169" s="59"/>
      <c r="EJ169" s="59"/>
      <c r="EK169" s="59"/>
      <c r="EL169" s="59"/>
      <c r="EM169" s="59"/>
      <c r="EN169" s="59"/>
      <c r="EO169" s="59"/>
      <c r="EP169" s="59"/>
      <c r="EQ169" s="59"/>
      <c r="ER169" s="59"/>
      <c r="ES169" s="59"/>
      <c r="ET169" s="59"/>
      <c r="EU169" s="59"/>
      <c r="EV169" s="59"/>
      <c r="EW169" s="59"/>
      <c r="EX169" s="59"/>
      <c r="EY169" s="59"/>
      <c r="EZ169" s="59"/>
      <c r="FA169" s="59"/>
      <c r="FB169" s="59"/>
      <c r="FC169" s="59"/>
      <c r="FD169" s="59"/>
      <c r="FE169" s="59"/>
      <c r="FF169" s="59"/>
      <c r="FG169" s="59"/>
      <c r="FH169" s="59"/>
      <c r="FI169" s="59"/>
      <c r="FJ169" s="59"/>
      <c r="FK169" s="59"/>
      <c r="FL169" s="59"/>
      <c r="FM169" s="59"/>
      <c r="FN169" s="59"/>
      <c r="FO169" s="59"/>
      <c r="FP169" s="59"/>
      <c r="FQ169" s="59"/>
      <c r="FR169" s="59"/>
      <c r="FS169" s="59"/>
      <c r="FT169" s="59"/>
      <c r="FU169" s="59"/>
      <c r="FV169" s="59"/>
      <c r="FW169" s="59"/>
      <c r="FX169" s="59"/>
      <c r="FY169" s="59"/>
      <c r="FZ169" s="59"/>
      <c r="GA169" s="59"/>
      <c r="GB169" s="59"/>
      <c r="GC169" s="59"/>
      <c r="GD169" s="59"/>
      <c r="GE169" s="59"/>
      <c r="GF169" s="59"/>
      <c r="GG169" s="59"/>
      <c r="GH169" s="59"/>
      <c r="GI169" s="59"/>
      <c r="GJ169" s="59"/>
      <c r="GK169" s="59"/>
      <c r="GL169" s="59"/>
      <c r="GM169" s="59"/>
      <c r="GN169" s="59"/>
      <c r="GO169" s="59"/>
      <c r="GP169" s="59"/>
      <c r="GQ169" s="59"/>
      <c r="GR169" s="59"/>
      <c r="GS169" s="59"/>
      <c r="GT169" s="59"/>
      <c r="GU169" s="59"/>
      <c r="GV169" s="59"/>
      <c r="GW169" s="59"/>
      <c r="GX169" s="59"/>
      <c r="GY169" s="59"/>
      <c r="GZ169" s="59"/>
      <c r="HA169" s="59"/>
      <c r="HB169" s="59"/>
      <c r="HC169" s="59"/>
    </row>
    <row r="170" spans="2:211" ht="14.25" customHeight="1">
      <c r="B170" s="283"/>
      <c r="C170" s="296"/>
      <c r="D170" s="103" t="s">
        <v>200</v>
      </c>
      <c r="E170" s="213">
        <v>0</v>
      </c>
      <c r="F170" s="214">
        <v>0</v>
      </c>
      <c r="G170" s="215" t="str">
        <f t="shared" si="226"/>
        <v>-</v>
      </c>
      <c r="H170" s="216">
        <v>0</v>
      </c>
      <c r="I170" s="215" t="str">
        <f t="shared" si="227"/>
        <v>-</v>
      </c>
      <c r="J170" s="216">
        <v>0</v>
      </c>
      <c r="K170" s="215" t="str">
        <f t="shared" si="228"/>
        <v>-</v>
      </c>
      <c r="L170" s="213">
        <v>1</v>
      </c>
      <c r="M170" s="214">
        <v>0</v>
      </c>
      <c r="N170" s="215">
        <f t="shared" si="229"/>
        <v>0</v>
      </c>
      <c r="O170" s="216">
        <v>0</v>
      </c>
      <c r="P170" s="215">
        <f t="shared" si="230"/>
        <v>0</v>
      </c>
      <c r="Q170" s="216">
        <v>0</v>
      </c>
      <c r="R170" s="215">
        <f t="shared" si="231"/>
        <v>0</v>
      </c>
      <c r="S170" s="213">
        <v>17</v>
      </c>
      <c r="T170" s="214">
        <v>0</v>
      </c>
      <c r="U170" s="215">
        <f t="shared" si="232"/>
        <v>0</v>
      </c>
      <c r="V170" s="216">
        <v>0</v>
      </c>
      <c r="W170" s="215">
        <f t="shared" si="233"/>
        <v>0</v>
      </c>
      <c r="X170" s="216">
        <v>0</v>
      </c>
      <c r="Y170" s="215">
        <f t="shared" si="234"/>
        <v>0</v>
      </c>
      <c r="Z170" s="213">
        <v>26</v>
      </c>
      <c r="AA170" s="214">
        <v>0</v>
      </c>
      <c r="AB170" s="215">
        <f t="shared" si="235"/>
        <v>0</v>
      </c>
      <c r="AC170" s="216">
        <v>1</v>
      </c>
      <c r="AD170" s="215">
        <f t="shared" si="236"/>
        <v>3.8461538461538464E-2</v>
      </c>
      <c r="AE170" s="216">
        <v>0</v>
      </c>
      <c r="AF170" s="215">
        <f t="shared" si="237"/>
        <v>0</v>
      </c>
      <c r="AG170" s="213">
        <v>24</v>
      </c>
      <c r="AH170" s="214">
        <v>0</v>
      </c>
      <c r="AI170" s="215">
        <f t="shared" si="238"/>
        <v>0</v>
      </c>
      <c r="AJ170" s="216">
        <v>0</v>
      </c>
      <c r="AK170" s="215">
        <f t="shared" si="239"/>
        <v>0</v>
      </c>
      <c r="AL170" s="216">
        <v>0</v>
      </c>
      <c r="AM170" s="215">
        <f t="shared" si="240"/>
        <v>0</v>
      </c>
      <c r="AN170" s="213">
        <v>28</v>
      </c>
      <c r="AO170" s="214">
        <v>0</v>
      </c>
      <c r="AP170" s="215">
        <f t="shared" si="241"/>
        <v>0</v>
      </c>
      <c r="AQ170" s="216">
        <v>0</v>
      </c>
      <c r="AR170" s="215">
        <f t="shared" si="242"/>
        <v>0</v>
      </c>
      <c r="AS170" s="216">
        <v>1</v>
      </c>
      <c r="AT170" s="215">
        <f t="shared" si="243"/>
        <v>3.5714285714285712E-2</v>
      </c>
      <c r="AU170" s="213">
        <v>16</v>
      </c>
      <c r="AV170" s="214">
        <v>0</v>
      </c>
      <c r="AW170" s="215">
        <f t="shared" si="244"/>
        <v>0</v>
      </c>
      <c r="AX170" s="216">
        <v>0</v>
      </c>
      <c r="AY170" s="215">
        <f t="shared" si="245"/>
        <v>0</v>
      </c>
      <c r="AZ170" s="216">
        <v>0</v>
      </c>
      <c r="BA170" s="215">
        <f t="shared" si="246"/>
        <v>0</v>
      </c>
      <c r="BB170" s="213">
        <f t="shared" si="221"/>
        <v>112</v>
      </c>
      <c r="BC170" s="217">
        <f t="shared" si="222"/>
        <v>0</v>
      </c>
      <c r="BD170" s="215">
        <f t="shared" si="247"/>
        <v>0</v>
      </c>
      <c r="BE170" s="217">
        <f t="shared" si="223"/>
        <v>1</v>
      </c>
      <c r="BF170" s="215">
        <f t="shared" si="248"/>
        <v>8.9285714285714281E-3</v>
      </c>
      <c r="BG170" s="217">
        <f t="shared" si="224"/>
        <v>1</v>
      </c>
      <c r="BH170" s="215">
        <f t="shared" si="249"/>
        <v>8.9285714285714281E-3</v>
      </c>
      <c r="BJ170" s="283"/>
      <c r="BK170" s="296"/>
      <c r="BL170" s="4" t="s">
        <v>199</v>
      </c>
      <c r="BM170" s="28">
        <v>209</v>
      </c>
      <c r="BN170" s="28">
        <v>0</v>
      </c>
      <c r="BO170" s="63">
        <v>0</v>
      </c>
      <c r="BP170" s="28">
        <v>2</v>
      </c>
      <c r="BQ170" s="63">
        <v>9.5693779904306216E-3</v>
      </c>
      <c r="BR170" s="28">
        <v>1</v>
      </c>
      <c r="BS170" s="63">
        <v>4.7846889952153108E-3</v>
      </c>
      <c r="BU170" s="132"/>
      <c r="BV170" s="4" t="s">
        <v>199</v>
      </c>
      <c r="BW170" s="27">
        <f t="shared" si="220"/>
        <v>0.9821428571428571</v>
      </c>
      <c r="BX170" s="27">
        <f t="shared" si="225"/>
        <v>0.9856459330143541</v>
      </c>
      <c r="BY170" s="59"/>
      <c r="BZ170" s="106"/>
      <c r="CA170" s="59"/>
      <c r="CB170" s="59"/>
      <c r="CC170" s="59"/>
      <c r="CD170" s="59"/>
      <c r="CE170" s="59"/>
      <c r="CF170" s="59"/>
      <c r="CG170" s="59"/>
      <c r="CH170" s="59"/>
      <c r="CI170" s="59"/>
      <c r="CQ170" s="59"/>
      <c r="CR170" s="59"/>
      <c r="CS170" s="59"/>
      <c r="CT170" s="59"/>
      <c r="CU170" s="59"/>
      <c r="CV170" s="59"/>
      <c r="CY170" s="59"/>
      <c r="CZ170" s="59"/>
      <c r="DA170" s="59"/>
      <c r="DB170" s="59"/>
      <c r="DC170" s="59"/>
      <c r="DD170" s="59"/>
      <c r="DE170" s="59"/>
      <c r="DF170" s="59"/>
      <c r="DG170" s="59"/>
      <c r="DH170" s="59"/>
      <c r="DI170" s="59"/>
      <c r="DJ170" s="59"/>
      <c r="DK170" s="59"/>
      <c r="DL170" s="59"/>
      <c r="DM170" s="59"/>
      <c r="DN170" s="59"/>
      <c r="DP170" s="106"/>
      <c r="DQ170" s="59"/>
      <c r="DR170" s="59"/>
      <c r="DS170" s="59"/>
      <c r="DT170" s="59"/>
      <c r="DU170" s="59"/>
      <c r="DV170" s="59"/>
      <c r="DW170" s="59"/>
      <c r="DX170" s="59"/>
      <c r="DY170" s="59"/>
      <c r="DZ170" s="59"/>
      <c r="EA170" s="59"/>
      <c r="EB170" s="59"/>
      <c r="EC170" s="59"/>
      <c r="ED170" s="59"/>
      <c r="EE170" s="59"/>
      <c r="EF170" s="59"/>
      <c r="EG170" s="59"/>
      <c r="EH170" s="59"/>
      <c r="EI170" s="59"/>
      <c r="EJ170" s="59"/>
      <c r="EK170" s="59"/>
      <c r="EL170" s="59"/>
      <c r="EM170" s="59"/>
      <c r="EN170" s="59"/>
      <c r="EO170" s="59"/>
      <c r="EP170" s="59"/>
      <c r="EQ170" s="59"/>
      <c r="ER170" s="59"/>
      <c r="ES170" s="59"/>
      <c r="ET170" s="59"/>
      <c r="EU170" s="59"/>
      <c r="EV170" s="59"/>
      <c r="EW170" s="59"/>
      <c r="EX170" s="59"/>
      <c r="EY170" s="59"/>
      <c r="EZ170" s="59"/>
      <c r="FA170" s="59"/>
      <c r="FB170" s="59"/>
      <c r="FC170" s="59"/>
      <c r="FD170" s="59"/>
      <c r="FE170" s="59"/>
      <c r="FF170" s="59"/>
      <c r="FG170" s="59"/>
      <c r="FH170" s="59"/>
      <c r="FI170" s="59"/>
      <c r="FJ170" s="59"/>
      <c r="FK170" s="59"/>
      <c r="FL170" s="59"/>
      <c r="FM170" s="59"/>
      <c r="FN170" s="59"/>
      <c r="FO170" s="59"/>
      <c r="FP170" s="59"/>
      <c r="FQ170" s="59"/>
      <c r="FR170" s="59"/>
      <c r="FS170" s="59"/>
      <c r="FT170" s="59"/>
      <c r="FU170" s="59"/>
      <c r="FV170" s="59"/>
      <c r="FW170" s="59"/>
      <c r="FX170" s="59"/>
      <c r="FY170" s="59"/>
      <c r="FZ170" s="59"/>
      <c r="GA170" s="59"/>
      <c r="GB170" s="59"/>
      <c r="GC170" s="59"/>
      <c r="GD170" s="59"/>
      <c r="GE170" s="59"/>
      <c r="GF170" s="59"/>
      <c r="GG170" s="59"/>
      <c r="GH170" s="59"/>
      <c r="GI170" s="59"/>
      <c r="GJ170" s="59"/>
      <c r="GK170" s="59"/>
      <c r="GL170" s="59"/>
      <c r="GM170" s="59"/>
      <c r="GN170" s="59"/>
      <c r="GO170" s="59"/>
      <c r="GP170" s="59"/>
      <c r="GQ170" s="59"/>
      <c r="GR170" s="59"/>
      <c r="GS170" s="59"/>
      <c r="GT170" s="59"/>
      <c r="GU170" s="59"/>
      <c r="GV170" s="59"/>
      <c r="GW170" s="59"/>
      <c r="GX170" s="59"/>
      <c r="GY170" s="59"/>
      <c r="GZ170" s="59"/>
      <c r="HA170" s="59"/>
      <c r="HB170" s="59"/>
      <c r="HC170" s="59"/>
    </row>
    <row r="171" spans="2:211" ht="14.25" customHeight="1">
      <c r="B171" s="284"/>
      <c r="C171" s="297"/>
      <c r="D171" s="104" t="s">
        <v>67</v>
      </c>
      <c r="E171" s="218">
        <v>6</v>
      </c>
      <c r="F171" s="219">
        <v>0</v>
      </c>
      <c r="G171" s="180">
        <f t="shared" si="226"/>
        <v>0</v>
      </c>
      <c r="H171" s="220">
        <v>0</v>
      </c>
      <c r="I171" s="180">
        <f t="shared" si="227"/>
        <v>0</v>
      </c>
      <c r="J171" s="220">
        <v>0</v>
      </c>
      <c r="K171" s="180">
        <f t="shared" si="228"/>
        <v>0</v>
      </c>
      <c r="L171" s="218">
        <v>22</v>
      </c>
      <c r="M171" s="219">
        <v>1</v>
      </c>
      <c r="N171" s="180">
        <f t="shared" si="229"/>
        <v>4.5454545454545456E-2</v>
      </c>
      <c r="O171" s="220">
        <v>5</v>
      </c>
      <c r="P171" s="180">
        <f t="shared" si="230"/>
        <v>0.22727272727272727</v>
      </c>
      <c r="Q171" s="220">
        <v>0</v>
      </c>
      <c r="R171" s="180">
        <f t="shared" si="231"/>
        <v>0</v>
      </c>
      <c r="S171" s="218">
        <v>2874</v>
      </c>
      <c r="T171" s="219">
        <v>174</v>
      </c>
      <c r="U171" s="180">
        <f t="shared" si="232"/>
        <v>6.0542797494780795E-2</v>
      </c>
      <c r="V171" s="220">
        <v>717</v>
      </c>
      <c r="W171" s="180">
        <f t="shared" si="233"/>
        <v>0.24947807933194155</v>
      </c>
      <c r="X171" s="220">
        <v>126</v>
      </c>
      <c r="Y171" s="180">
        <f t="shared" si="234"/>
        <v>4.3841336116910233E-2</v>
      </c>
      <c r="Z171" s="218">
        <v>2139</v>
      </c>
      <c r="AA171" s="219">
        <v>98</v>
      </c>
      <c r="AB171" s="180">
        <f t="shared" si="235"/>
        <v>4.5815801776531093E-2</v>
      </c>
      <c r="AC171" s="220">
        <v>513</v>
      </c>
      <c r="AD171" s="180">
        <f t="shared" si="236"/>
        <v>0.23983169705469845</v>
      </c>
      <c r="AE171" s="220">
        <v>98</v>
      </c>
      <c r="AF171" s="180">
        <f t="shared" si="237"/>
        <v>4.5815801776531093E-2</v>
      </c>
      <c r="AG171" s="218">
        <v>1131</v>
      </c>
      <c r="AH171" s="219">
        <v>31</v>
      </c>
      <c r="AI171" s="180">
        <f t="shared" si="238"/>
        <v>2.7409372236958444E-2</v>
      </c>
      <c r="AJ171" s="220">
        <v>216</v>
      </c>
      <c r="AK171" s="180">
        <f t="shared" si="239"/>
        <v>0.19098143236074269</v>
      </c>
      <c r="AL171" s="220">
        <v>42</v>
      </c>
      <c r="AM171" s="180">
        <f t="shared" si="240"/>
        <v>3.7135278514588858E-2</v>
      </c>
      <c r="AN171" s="218">
        <v>503</v>
      </c>
      <c r="AO171" s="219">
        <v>5</v>
      </c>
      <c r="AP171" s="180">
        <f t="shared" si="241"/>
        <v>9.9403578528827041E-3</v>
      </c>
      <c r="AQ171" s="220">
        <v>76</v>
      </c>
      <c r="AR171" s="180">
        <f t="shared" si="242"/>
        <v>0.15109343936381708</v>
      </c>
      <c r="AS171" s="220">
        <v>16</v>
      </c>
      <c r="AT171" s="180">
        <f t="shared" si="243"/>
        <v>3.1809145129224649E-2</v>
      </c>
      <c r="AU171" s="218">
        <v>161</v>
      </c>
      <c r="AV171" s="219">
        <v>1</v>
      </c>
      <c r="AW171" s="180">
        <f t="shared" si="244"/>
        <v>6.2111801242236021E-3</v>
      </c>
      <c r="AX171" s="220">
        <v>12</v>
      </c>
      <c r="AY171" s="180">
        <f t="shared" si="245"/>
        <v>7.4534161490683232E-2</v>
      </c>
      <c r="AZ171" s="220">
        <v>2</v>
      </c>
      <c r="BA171" s="180">
        <f t="shared" si="246"/>
        <v>1.2422360248447204E-2</v>
      </c>
      <c r="BB171" s="218">
        <f t="shared" si="221"/>
        <v>6836</v>
      </c>
      <c r="BC171" s="182">
        <f t="shared" si="222"/>
        <v>310</v>
      </c>
      <c r="BD171" s="180">
        <f t="shared" si="247"/>
        <v>4.5348156816851962E-2</v>
      </c>
      <c r="BE171" s="182">
        <f t="shared" si="223"/>
        <v>1539</v>
      </c>
      <c r="BF171" s="180">
        <f t="shared" si="248"/>
        <v>0.22513165593914569</v>
      </c>
      <c r="BG171" s="182">
        <f t="shared" si="224"/>
        <v>284</v>
      </c>
      <c r="BH171" s="180">
        <f t="shared" si="249"/>
        <v>4.1544763019309539E-2</v>
      </c>
      <c r="BJ171" s="284"/>
      <c r="BK171" s="297"/>
      <c r="BL171" s="85" t="s">
        <v>67</v>
      </c>
      <c r="BM171" s="28">
        <v>6765</v>
      </c>
      <c r="BN171" s="28">
        <v>296</v>
      </c>
      <c r="BO171" s="63">
        <v>4.3754619364375462E-2</v>
      </c>
      <c r="BP171" s="28">
        <v>1478</v>
      </c>
      <c r="BQ171" s="63">
        <v>0.21847745750184774</v>
      </c>
      <c r="BR171" s="28">
        <v>272</v>
      </c>
      <c r="BS171" s="63">
        <v>4.0206947524020695E-2</v>
      </c>
      <c r="BU171" s="133"/>
      <c r="BV171" s="85" t="s">
        <v>67</v>
      </c>
      <c r="BW171" s="27">
        <f t="shared" si="220"/>
        <v>0.68797542422469282</v>
      </c>
      <c r="BX171" s="27">
        <f t="shared" si="225"/>
        <v>0.69756097560975605</v>
      </c>
      <c r="BY171" s="59"/>
      <c r="BZ171" s="106"/>
      <c r="CA171" s="59"/>
      <c r="CB171" s="59"/>
      <c r="CC171" s="59"/>
      <c r="CD171" s="59"/>
      <c r="CE171" s="59"/>
      <c r="CF171" s="59"/>
      <c r="CG171" s="59"/>
      <c r="CH171" s="59"/>
      <c r="CI171" s="59"/>
      <c r="CQ171" s="59"/>
      <c r="CR171" s="59"/>
      <c r="CS171" s="59"/>
      <c r="CT171" s="59"/>
      <c r="CU171" s="59"/>
      <c r="CV171" s="59"/>
      <c r="CY171" s="59"/>
      <c r="CZ171" s="59"/>
      <c r="DA171" s="59"/>
      <c r="DB171" s="59"/>
      <c r="DC171" s="59"/>
      <c r="DD171" s="59"/>
      <c r="DE171" s="59"/>
      <c r="DF171" s="59"/>
      <c r="DG171" s="59"/>
      <c r="DH171" s="59"/>
      <c r="DI171" s="59"/>
      <c r="DJ171" s="59"/>
      <c r="DK171" s="59"/>
      <c r="DL171" s="59"/>
      <c r="DM171" s="59"/>
      <c r="DN171" s="59"/>
      <c r="DP171" s="106"/>
      <c r="DQ171" s="59"/>
      <c r="DR171" s="59"/>
      <c r="DS171" s="59"/>
      <c r="DT171" s="59"/>
      <c r="DU171" s="59"/>
      <c r="DV171" s="59"/>
      <c r="DW171" s="59"/>
      <c r="DX171" s="59"/>
      <c r="DY171" s="59"/>
      <c r="DZ171" s="59"/>
      <c r="EA171" s="59"/>
      <c r="EB171" s="59"/>
      <c r="EC171" s="59"/>
      <c r="ED171" s="59"/>
      <c r="EE171" s="59"/>
      <c r="EF171" s="59"/>
      <c r="EG171" s="59"/>
      <c r="EH171" s="59"/>
      <c r="EI171" s="59"/>
      <c r="EJ171" s="59"/>
      <c r="EK171" s="59"/>
      <c r="EL171" s="59"/>
      <c r="EM171" s="59"/>
      <c r="EN171" s="59"/>
      <c r="EO171" s="59"/>
      <c r="EP171" s="59"/>
      <c r="EQ171" s="59"/>
      <c r="ER171" s="59"/>
      <c r="ES171" s="59"/>
      <c r="ET171" s="59"/>
      <c r="EU171" s="59"/>
      <c r="EV171" s="59"/>
      <c r="EW171" s="59"/>
      <c r="EX171" s="59"/>
      <c r="EY171" s="59"/>
      <c r="EZ171" s="59"/>
      <c r="FA171" s="59"/>
      <c r="FB171" s="59"/>
      <c r="FC171" s="59"/>
      <c r="FD171" s="59"/>
      <c r="FE171" s="59"/>
      <c r="FF171" s="59"/>
      <c r="FG171" s="59"/>
      <c r="FH171" s="59"/>
      <c r="FI171" s="59"/>
      <c r="FJ171" s="59"/>
      <c r="FK171" s="59"/>
      <c r="FL171" s="59"/>
      <c r="FM171" s="59"/>
      <c r="FN171" s="59"/>
      <c r="FO171" s="59"/>
      <c r="FP171" s="59"/>
      <c r="FQ171" s="59"/>
      <c r="FR171" s="59"/>
      <c r="FS171" s="59"/>
      <c r="FT171" s="59"/>
      <c r="FU171" s="59"/>
      <c r="FV171" s="59"/>
      <c r="FW171" s="59"/>
      <c r="FX171" s="59"/>
      <c r="FY171" s="59"/>
      <c r="FZ171" s="59"/>
      <c r="GA171" s="59"/>
      <c r="GB171" s="59"/>
      <c r="GC171" s="59"/>
      <c r="GD171" s="59"/>
      <c r="GE171" s="59"/>
      <c r="GF171" s="59"/>
      <c r="GG171" s="59"/>
      <c r="GH171" s="59"/>
      <c r="GI171" s="59"/>
      <c r="GJ171" s="59"/>
      <c r="GK171" s="59"/>
      <c r="GL171" s="59"/>
      <c r="GM171" s="59"/>
      <c r="GN171" s="59"/>
      <c r="GO171" s="59"/>
      <c r="GP171" s="59"/>
      <c r="GQ171" s="59"/>
      <c r="GR171" s="59"/>
      <c r="GS171" s="59"/>
      <c r="GT171" s="59"/>
      <c r="GU171" s="59"/>
      <c r="GV171" s="59"/>
      <c r="GW171" s="59"/>
      <c r="GX171" s="59"/>
      <c r="GY171" s="59"/>
      <c r="GZ171" s="59"/>
      <c r="HA171" s="59"/>
      <c r="HB171" s="59"/>
      <c r="HC171" s="59"/>
    </row>
    <row r="172" spans="2:211" ht="14.25" customHeight="1">
      <c r="B172" s="282">
        <v>34</v>
      </c>
      <c r="C172" s="295" t="s">
        <v>38</v>
      </c>
      <c r="D172" s="102" t="s">
        <v>138</v>
      </c>
      <c r="E172" s="201">
        <v>73</v>
      </c>
      <c r="F172" s="202">
        <v>2</v>
      </c>
      <c r="G172" s="174">
        <f t="shared" si="226"/>
        <v>2.7397260273972601E-2</v>
      </c>
      <c r="H172" s="203">
        <v>11</v>
      </c>
      <c r="I172" s="174">
        <f t="shared" si="227"/>
        <v>0.15068493150684931</v>
      </c>
      <c r="J172" s="203">
        <v>3</v>
      </c>
      <c r="K172" s="174">
        <f t="shared" si="228"/>
        <v>4.1095890410958902E-2</v>
      </c>
      <c r="L172" s="201">
        <v>130</v>
      </c>
      <c r="M172" s="202">
        <v>3</v>
      </c>
      <c r="N172" s="174">
        <f t="shared" si="229"/>
        <v>2.3076923076923078E-2</v>
      </c>
      <c r="O172" s="203">
        <v>21</v>
      </c>
      <c r="P172" s="174">
        <f t="shared" si="230"/>
        <v>0.16153846153846155</v>
      </c>
      <c r="Q172" s="203">
        <v>5</v>
      </c>
      <c r="R172" s="174">
        <f t="shared" si="231"/>
        <v>3.8461538461538464E-2</v>
      </c>
      <c r="S172" s="201">
        <v>8085</v>
      </c>
      <c r="T172" s="202">
        <v>366</v>
      </c>
      <c r="U172" s="174">
        <f t="shared" si="232"/>
        <v>4.5269016697588128E-2</v>
      </c>
      <c r="V172" s="203">
        <v>1549</v>
      </c>
      <c r="W172" s="174">
        <f t="shared" si="233"/>
        <v>0.19158936301793444</v>
      </c>
      <c r="X172" s="203">
        <v>525</v>
      </c>
      <c r="Y172" s="174">
        <f t="shared" si="234"/>
        <v>6.4935064935064929E-2</v>
      </c>
      <c r="Z172" s="201">
        <v>6694</v>
      </c>
      <c r="AA172" s="202">
        <v>239</v>
      </c>
      <c r="AB172" s="174">
        <f t="shared" si="235"/>
        <v>3.5703615177771139E-2</v>
      </c>
      <c r="AC172" s="203">
        <v>1165</v>
      </c>
      <c r="AD172" s="174">
        <f t="shared" si="236"/>
        <v>0.17403645055273378</v>
      </c>
      <c r="AE172" s="203">
        <v>382</v>
      </c>
      <c r="AF172" s="174">
        <f t="shared" si="237"/>
        <v>5.7066029279952198E-2</v>
      </c>
      <c r="AG172" s="201">
        <v>4160</v>
      </c>
      <c r="AH172" s="202">
        <v>84</v>
      </c>
      <c r="AI172" s="174">
        <f t="shared" si="238"/>
        <v>2.0192307692307693E-2</v>
      </c>
      <c r="AJ172" s="203">
        <v>545</v>
      </c>
      <c r="AK172" s="174">
        <f t="shared" si="239"/>
        <v>0.13100961538461539</v>
      </c>
      <c r="AL172" s="203">
        <v>243</v>
      </c>
      <c r="AM172" s="174">
        <f t="shared" si="240"/>
        <v>5.8413461538461539E-2</v>
      </c>
      <c r="AN172" s="201">
        <v>1837</v>
      </c>
      <c r="AO172" s="202">
        <v>19</v>
      </c>
      <c r="AP172" s="174">
        <f t="shared" si="241"/>
        <v>1.0342950462710943E-2</v>
      </c>
      <c r="AQ172" s="203">
        <v>162</v>
      </c>
      <c r="AR172" s="174">
        <f t="shared" si="242"/>
        <v>8.8187261839956455E-2</v>
      </c>
      <c r="AS172" s="203">
        <v>51</v>
      </c>
      <c r="AT172" s="174">
        <f t="shared" si="243"/>
        <v>2.7762656505171474E-2</v>
      </c>
      <c r="AU172" s="201">
        <v>617</v>
      </c>
      <c r="AV172" s="202">
        <v>2</v>
      </c>
      <c r="AW172" s="174">
        <f t="shared" si="244"/>
        <v>3.2414910858995136E-3</v>
      </c>
      <c r="AX172" s="203">
        <v>26</v>
      </c>
      <c r="AY172" s="174">
        <f t="shared" si="245"/>
        <v>4.2139384116693678E-2</v>
      </c>
      <c r="AZ172" s="203">
        <v>12</v>
      </c>
      <c r="BA172" s="174">
        <f t="shared" si="246"/>
        <v>1.9448946515397084E-2</v>
      </c>
      <c r="BB172" s="201">
        <f t="shared" si="221"/>
        <v>21596</v>
      </c>
      <c r="BC172" s="176">
        <f t="shared" si="222"/>
        <v>715</v>
      </c>
      <c r="BD172" s="174">
        <f t="shared" si="247"/>
        <v>3.3107982959807374E-2</v>
      </c>
      <c r="BE172" s="176">
        <f t="shared" si="223"/>
        <v>3479</v>
      </c>
      <c r="BF172" s="174">
        <f t="shared" si="248"/>
        <v>0.1610946471568809</v>
      </c>
      <c r="BG172" s="176">
        <f t="shared" si="224"/>
        <v>1221</v>
      </c>
      <c r="BH172" s="174">
        <f t="shared" si="249"/>
        <v>5.6538247823671048E-2</v>
      </c>
      <c r="BJ172" s="282">
        <v>34</v>
      </c>
      <c r="BK172" s="295" t="s">
        <v>38</v>
      </c>
      <c r="BL172" s="4" t="s">
        <v>138</v>
      </c>
      <c r="BM172" s="28">
        <v>21458</v>
      </c>
      <c r="BN172" s="28">
        <v>703</v>
      </c>
      <c r="BO172" s="63">
        <v>3.2761673967750954E-2</v>
      </c>
      <c r="BP172" s="28">
        <v>3386</v>
      </c>
      <c r="BQ172" s="63">
        <v>0.15779662596700531</v>
      </c>
      <c r="BR172" s="28">
        <v>1096</v>
      </c>
      <c r="BS172" s="63">
        <v>5.1076521577034205E-2</v>
      </c>
      <c r="BU172" s="131" t="s">
        <v>38</v>
      </c>
      <c r="BV172" s="4" t="s">
        <v>138</v>
      </c>
      <c r="BW172" s="27">
        <f t="shared" si="220"/>
        <v>0.74925912205964063</v>
      </c>
      <c r="BX172" s="27">
        <f t="shared" si="225"/>
        <v>0.7583651784882095</v>
      </c>
      <c r="BY172" s="59"/>
      <c r="BZ172" s="106"/>
      <c r="CA172" s="59"/>
      <c r="CB172" s="59"/>
      <c r="CC172" s="59"/>
      <c r="CD172" s="59"/>
      <c r="CE172" s="59"/>
      <c r="CF172" s="59"/>
      <c r="CG172" s="59"/>
      <c r="CH172" s="59"/>
      <c r="CI172" s="59"/>
      <c r="CQ172" s="59"/>
      <c r="CR172" s="59"/>
      <c r="CS172" s="59"/>
      <c r="CT172" s="59"/>
      <c r="CU172" s="59"/>
      <c r="CV172" s="59"/>
      <c r="CY172" s="59"/>
      <c r="CZ172" s="59"/>
      <c r="DA172" s="59"/>
      <c r="DB172" s="59"/>
      <c r="DC172" s="59"/>
      <c r="DD172" s="59"/>
      <c r="DE172" s="59"/>
      <c r="DF172" s="59"/>
      <c r="DG172" s="59"/>
      <c r="DH172" s="59"/>
      <c r="DI172" s="59"/>
      <c r="DJ172" s="59"/>
      <c r="DK172" s="59"/>
      <c r="DL172" s="59"/>
      <c r="DM172" s="59"/>
      <c r="DN172" s="59"/>
      <c r="DP172" s="106"/>
      <c r="DQ172" s="59"/>
      <c r="DR172" s="59"/>
      <c r="DS172" s="59"/>
      <c r="DT172" s="59"/>
      <c r="DU172" s="59"/>
      <c r="DV172" s="59"/>
      <c r="DW172" s="59"/>
      <c r="DX172" s="59"/>
      <c r="DY172" s="59"/>
      <c r="DZ172" s="59"/>
      <c r="EA172" s="59"/>
      <c r="EB172" s="59"/>
      <c r="EC172" s="59"/>
      <c r="ED172" s="59"/>
      <c r="EE172" s="59"/>
      <c r="EF172" s="59"/>
      <c r="EG172" s="59"/>
      <c r="EH172" s="59"/>
      <c r="EI172" s="59"/>
      <c r="EJ172" s="59"/>
      <c r="EK172" s="59"/>
      <c r="EL172" s="59"/>
      <c r="EM172" s="59"/>
      <c r="EN172" s="59"/>
      <c r="EO172" s="59"/>
      <c r="EP172" s="59"/>
      <c r="EQ172" s="59"/>
      <c r="ER172" s="59"/>
      <c r="ES172" s="59"/>
      <c r="ET172" s="59"/>
      <c r="EU172" s="59"/>
      <c r="EV172" s="59"/>
      <c r="EW172" s="59"/>
      <c r="EX172" s="59"/>
      <c r="EY172" s="59"/>
      <c r="EZ172" s="59"/>
      <c r="FA172" s="59"/>
      <c r="FB172" s="59"/>
      <c r="FC172" s="59"/>
      <c r="FD172" s="59"/>
      <c r="FE172" s="59"/>
      <c r="FF172" s="59"/>
      <c r="FG172" s="59"/>
      <c r="FH172" s="59"/>
      <c r="FI172" s="59"/>
      <c r="FJ172" s="59"/>
      <c r="FK172" s="59"/>
      <c r="FL172" s="59"/>
      <c r="FM172" s="59"/>
      <c r="FN172" s="59"/>
      <c r="FO172" s="59"/>
      <c r="FP172" s="59"/>
      <c r="FQ172" s="59"/>
      <c r="FR172" s="59"/>
      <c r="FS172" s="59"/>
      <c r="FT172" s="59"/>
      <c r="FU172" s="59"/>
      <c r="FV172" s="59"/>
      <c r="FW172" s="59"/>
      <c r="FX172" s="59"/>
      <c r="FY172" s="59"/>
      <c r="FZ172" s="59"/>
      <c r="GA172" s="59"/>
      <c r="GB172" s="59"/>
      <c r="GC172" s="59"/>
      <c r="GD172" s="59"/>
      <c r="GE172" s="59"/>
      <c r="GF172" s="59"/>
      <c r="GG172" s="59"/>
      <c r="GH172" s="59"/>
      <c r="GI172" s="59"/>
      <c r="GJ172" s="59"/>
      <c r="GK172" s="59"/>
      <c r="GL172" s="59"/>
      <c r="GM172" s="59"/>
      <c r="GN172" s="59"/>
      <c r="GO172" s="59"/>
      <c r="GP172" s="59"/>
      <c r="GQ172" s="59"/>
      <c r="GR172" s="59"/>
      <c r="GS172" s="59"/>
      <c r="GT172" s="59"/>
      <c r="GU172" s="59"/>
      <c r="GV172" s="59"/>
      <c r="GW172" s="59"/>
      <c r="GX172" s="59"/>
      <c r="GY172" s="59"/>
      <c r="GZ172" s="59"/>
      <c r="HA172" s="59"/>
      <c r="HB172" s="59"/>
      <c r="HC172" s="59"/>
    </row>
    <row r="173" spans="2:211" ht="14.25" customHeight="1">
      <c r="B173" s="283"/>
      <c r="C173" s="296"/>
      <c r="D173" s="132" t="s">
        <v>274</v>
      </c>
      <c r="E173" s="204">
        <v>11</v>
      </c>
      <c r="F173" s="205">
        <v>0</v>
      </c>
      <c r="G173" s="207">
        <f t="shared" si="226"/>
        <v>0</v>
      </c>
      <c r="H173" s="206">
        <v>4</v>
      </c>
      <c r="I173" s="207">
        <f t="shared" si="227"/>
        <v>0.36363636363636365</v>
      </c>
      <c r="J173" s="206">
        <v>0</v>
      </c>
      <c r="K173" s="207">
        <f t="shared" si="228"/>
        <v>0</v>
      </c>
      <c r="L173" s="204">
        <v>12</v>
      </c>
      <c r="M173" s="205">
        <v>0</v>
      </c>
      <c r="N173" s="207">
        <f t="shared" si="229"/>
        <v>0</v>
      </c>
      <c r="O173" s="206">
        <v>1</v>
      </c>
      <c r="P173" s="207">
        <f t="shared" si="230"/>
        <v>8.3333333333333329E-2</v>
      </c>
      <c r="Q173" s="206">
        <v>2</v>
      </c>
      <c r="R173" s="207">
        <f t="shared" si="231"/>
        <v>0.16666666666666666</v>
      </c>
      <c r="S173" s="204">
        <v>2301</v>
      </c>
      <c r="T173" s="205">
        <v>145</v>
      </c>
      <c r="U173" s="207">
        <f t="shared" si="232"/>
        <v>6.3016079965232508E-2</v>
      </c>
      <c r="V173" s="206">
        <v>517</v>
      </c>
      <c r="W173" s="207">
        <f t="shared" si="233"/>
        <v>0.22468491960017384</v>
      </c>
      <c r="X173" s="206">
        <v>154</v>
      </c>
      <c r="Y173" s="207">
        <f t="shared" si="234"/>
        <v>6.6927422859626245E-2</v>
      </c>
      <c r="Z173" s="204">
        <v>1619</v>
      </c>
      <c r="AA173" s="205">
        <v>91</v>
      </c>
      <c r="AB173" s="207">
        <f t="shared" si="235"/>
        <v>5.6207535515750466E-2</v>
      </c>
      <c r="AC173" s="206">
        <v>355</v>
      </c>
      <c r="AD173" s="207">
        <f t="shared" si="236"/>
        <v>0.2192711550339716</v>
      </c>
      <c r="AE173" s="206">
        <v>115</v>
      </c>
      <c r="AF173" s="207">
        <f t="shared" si="237"/>
        <v>7.1031500926497834E-2</v>
      </c>
      <c r="AG173" s="204">
        <v>896</v>
      </c>
      <c r="AH173" s="205">
        <v>37</v>
      </c>
      <c r="AI173" s="207">
        <f t="shared" si="238"/>
        <v>4.1294642857142856E-2</v>
      </c>
      <c r="AJ173" s="206">
        <v>145</v>
      </c>
      <c r="AK173" s="207">
        <f t="shared" si="239"/>
        <v>0.16183035714285715</v>
      </c>
      <c r="AL173" s="206">
        <v>56</v>
      </c>
      <c r="AM173" s="207">
        <f t="shared" si="240"/>
        <v>6.25E-2</v>
      </c>
      <c r="AN173" s="204">
        <v>384</v>
      </c>
      <c r="AO173" s="205">
        <v>11</v>
      </c>
      <c r="AP173" s="207">
        <f t="shared" si="241"/>
        <v>2.8645833333333332E-2</v>
      </c>
      <c r="AQ173" s="206">
        <v>53</v>
      </c>
      <c r="AR173" s="207">
        <f t="shared" si="242"/>
        <v>0.13802083333333334</v>
      </c>
      <c r="AS173" s="206">
        <v>21</v>
      </c>
      <c r="AT173" s="207">
        <f t="shared" si="243"/>
        <v>5.46875E-2</v>
      </c>
      <c r="AU173" s="204">
        <v>104</v>
      </c>
      <c r="AV173" s="205">
        <v>3</v>
      </c>
      <c r="AW173" s="207">
        <f t="shared" si="244"/>
        <v>2.8846153846153848E-2</v>
      </c>
      <c r="AX173" s="206">
        <v>10</v>
      </c>
      <c r="AY173" s="207">
        <f t="shared" si="245"/>
        <v>9.6153846153846159E-2</v>
      </c>
      <c r="AZ173" s="206">
        <v>1</v>
      </c>
      <c r="BA173" s="207">
        <f t="shared" si="246"/>
        <v>9.6153846153846159E-3</v>
      </c>
      <c r="BB173" s="204">
        <f t="shared" si="221"/>
        <v>5327</v>
      </c>
      <c r="BC173" s="208">
        <f t="shared" si="222"/>
        <v>287</v>
      </c>
      <c r="BD173" s="207">
        <f t="shared" si="247"/>
        <v>5.387647831800263E-2</v>
      </c>
      <c r="BE173" s="208">
        <f t="shared" si="223"/>
        <v>1085</v>
      </c>
      <c r="BF173" s="207">
        <f t="shared" si="248"/>
        <v>0.20367936925098554</v>
      </c>
      <c r="BG173" s="208">
        <f t="shared" si="224"/>
        <v>349</v>
      </c>
      <c r="BH173" s="207">
        <f t="shared" si="249"/>
        <v>6.5515299418058948E-2</v>
      </c>
      <c r="BJ173" s="283"/>
      <c r="BK173" s="296"/>
      <c r="BL173" s="4" t="s">
        <v>273</v>
      </c>
      <c r="BM173" s="28">
        <v>5009</v>
      </c>
      <c r="BN173" s="28">
        <v>237</v>
      </c>
      <c r="BO173" s="63">
        <v>4.7314833300059894E-2</v>
      </c>
      <c r="BP173" s="28">
        <v>1069</v>
      </c>
      <c r="BQ173" s="63">
        <v>0.21341585146735875</v>
      </c>
      <c r="BR173" s="28">
        <v>328</v>
      </c>
      <c r="BS173" s="63">
        <v>6.54821321621082E-2</v>
      </c>
      <c r="BU173" s="132"/>
      <c r="BV173" s="4" t="s">
        <v>270</v>
      </c>
      <c r="BW173" s="27">
        <f t="shared" si="220"/>
        <v>0.67692885301295291</v>
      </c>
      <c r="BX173" s="27">
        <f t="shared" si="225"/>
        <v>0.67378718307047314</v>
      </c>
      <c r="BY173" s="59"/>
      <c r="BZ173" s="106"/>
      <c r="CA173" s="59"/>
      <c r="CB173" s="59"/>
      <c r="CC173" s="59"/>
      <c r="CD173" s="59"/>
      <c r="CE173" s="59"/>
      <c r="CF173" s="59"/>
      <c r="CG173" s="59"/>
      <c r="CH173" s="59"/>
      <c r="CI173" s="59"/>
      <c r="CQ173" s="59"/>
      <c r="CR173" s="59"/>
      <c r="CS173" s="59"/>
      <c r="CT173" s="59"/>
      <c r="CU173" s="59"/>
      <c r="CV173" s="59"/>
      <c r="CY173" s="59"/>
      <c r="CZ173" s="59"/>
      <c r="DA173" s="59"/>
      <c r="DB173" s="59"/>
      <c r="DC173" s="59"/>
      <c r="DD173" s="59"/>
      <c r="DE173" s="59"/>
      <c r="DF173" s="59"/>
      <c r="DG173" s="59"/>
      <c r="DH173" s="59"/>
      <c r="DI173" s="59"/>
      <c r="DJ173" s="59"/>
      <c r="DK173" s="59"/>
      <c r="DL173" s="59"/>
      <c r="DM173" s="59"/>
      <c r="DN173" s="59"/>
      <c r="DP173" s="106"/>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59"/>
      <c r="ET173" s="59"/>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59"/>
      <c r="GD173" s="59"/>
      <c r="GE173" s="59"/>
      <c r="GF173" s="59"/>
      <c r="GG173" s="59"/>
      <c r="GH173" s="59"/>
      <c r="GI173" s="59"/>
      <c r="GJ173" s="59"/>
      <c r="GK173" s="59"/>
      <c r="GL173" s="59"/>
      <c r="GM173" s="59"/>
      <c r="GN173" s="59"/>
      <c r="GO173" s="59"/>
      <c r="GP173" s="59"/>
      <c r="GQ173" s="59"/>
      <c r="GR173" s="59"/>
      <c r="GS173" s="59"/>
      <c r="GT173" s="59"/>
      <c r="GU173" s="59"/>
      <c r="GV173" s="59"/>
      <c r="GW173" s="59"/>
      <c r="GX173" s="59"/>
      <c r="GY173" s="59"/>
      <c r="GZ173" s="59"/>
      <c r="HA173" s="59"/>
      <c r="HB173" s="59"/>
      <c r="HC173" s="59"/>
    </row>
    <row r="174" spans="2:211" ht="14.25" customHeight="1">
      <c r="B174" s="283"/>
      <c r="C174" s="296"/>
      <c r="D174" s="124" t="s">
        <v>156</v>
      </c>
      <c r="E174" s="209">
        <v>2</v>
      </c>
      <c r="F174" s="210">
        <v>0</v>
      </c>
      <c r="G174" s="199">
        <f t="shared" si="226"/>
        <v>0</v>
      </c>
      <c r="H174" s="211">
        <v>0</v>
      </c>
      <c r="I174" s="199">
        <f t="shared" si="227"/>
        <v>0</v>
      </c>
      <c r="J174" s="211">
        <v>0</v>
      </c>
      <c r="K174" s="199">
        <f t="shared" si="228"/>
        <v>0</v>
      </c>
      <c r="L174" s="209">
        <v>4</v>
      </c>
      <c r="M174" s="210">
        <v>0</v>
      </c>
      <c r="N174" s="199">
        <f t="shared" si="229"/>
        <v>0</v>
      </c>
      <c r="O174" s="211">
        <v>0</v>
      </c>
      <c r="P174" s="199">
        <f t="shared" si="230"/>
        <v>0</v>
      </c>
      <c r="Q174" s="211">
        <v>0</v>
      </c>
      <c r="R174" s="199">
        <f t="shared" si="231"/>
        <v>0</v>
      </c>
      <c r="S174" s="209">
        <v>1002</v>
      </c>
      <c r="T174" s="210">
        <v>53</v>
      </c>
      <c r="U174" s="199">
        <f t="shared" si="232"/>
        <v>5.289421157684631E-2</v>
      </c>
      <c r="V174" s="211">
        <v>197</v>
      </c>
      <c r="W174" s="199">
        <f t="shared" si="233"/>
        <v>0.19660678642714571</v>
      </c>
      <c r="X174" s="211">
        <v>64</v>
      </c>
      <c r="Y174" s="199">
        <f t="shared" si="234"/>
        <v>6.3872255489021951E-2</v>
      </c>
      <c r="Z174" s="209">
        <v>497</v>
      </c>
      <c r="AA174" s="210">
        <v>23</v>
      </c>
      <c r="AB174" s="199">
        <f t="shared" si="235"/>
        <v>4.6277665995975853E-2</v>
      </c>
      <c r="AC174" s="211">
        <v>109</v>
      </c>
      <c r="AD174" s="199">
        <f t="shared" si="236"/>
        <v>0.21931589537223339</v>
      </c>
      <c r="AE174" s="211">
        <v>27</v>
      </c>
      <c r="AF174" s="199">
        <f t="shared" si="237"/>
        <v>5.4325955734406441E-2</v>
      </c>
      <c r="AG174" s="209">
        <v>241</v>
      </c>
      <c r="AH174" s="210">
        <v>10</v>
      </c>
      <c r="AI174" s="199">
        <f t="shared" si="238"/>
        <v>4.1493775933609957E-2</v>
      </c>
      <c r="AJ174" s="211">
        <v>31</v>
      </c>
      <c r="AK174" s="199">
        <f t="shared" si="239"/>
        <v>0.12863070539419086</v>
      </c>
      <c r="AL174" s="211">
        <v>20</v>
      </c>
      <c r="AM174" s="199">
        <f t="shared" si="240"/>
        <v>8.2987551867219914E-2</v>
      </c>
      <c r="AN174" s="209">
        <v>90</v>
      </c>
      <c r="AO174" s="210">
        <v>2</v>
      </c>
      <c r="AP174" s="199">
        <f t="shared" si="241"/>
        <v>2.2222222222222223E-2</v>
      </c>
      <c r="AQ174" s="211">
        <v>10</v>
      </c>
      <c r="AR174" s="199">
        <f t="shared" si="242"/>
        <v>0.1111111111111111</v>
      </c>
      <c r="AS174" s="211">
        <v>3</v>
      </c>
      <c r="AT174" s="199">
        <f t="shared" si="243"/>
        <v>3.3333333333333333E-2</v>
      </c>
      <c r="AU174" s="209">
        <v>23</v>
      </c>
      <c r="AV174" s="210">
        <v>0</v>
      </c>
      <c r="AW174" s="199">
        <f t="shared" si="244"/>
        <v>0</v>
      </c>
      <c r="AX174" s="211">
        <v>3</v>
      </c>
      <c r="AY174" s="199">
        <f t="shared" si="245"/>
        <v>0.13043478260869565</v>
      </c>
      <c r="AZ174" s="211">
        <v>0</v>
      </c>
      <c r="BA174" s="199">
        <f t="shared" si="246"/>
        <v>0</v>
      </c>
      <c r="BB174" s="209">
        <f t="shared" si="221"/>
        <v>1859</v>
      </c>
      <c r="BC174" s="212">
        <f t="shared" si="222"/>
        <v>88</v>
      </c>
      <c r="BD174" s="199">
        <f t="shared" si="247"/>
        <v>4.7337278106508875E-2</v>
      </c>
      <c r="BE174" s="212">
        <f t="shared" si="223"/>
        <v>350</v>
      </c>
      <c r="BF174" s="199">
        <f t="shared" si="248"/>
        <v>0.18827326519634213</v>
      </c>
      <c r="BG174" s="212">
        <f t="shared" si="224"/>
        <v>114</v>
      </c>
      <c r="BH174" s="199">
        <f t="shared" si="249"/>
        <v>6.1323292092522859E-2</v>
      </c>
      <c r="BJ174" s="283"/>
      <c r="BK174" s="296"/>
      <c r="BL174" s="4" t="s">
        <v>156</v>
      </c>
      <c r="BM174" s="28">
        <v>1770</v>
      </c>
      <c r="BN174" s="28">
        <v>85</v>
      </c>
      <c r="BO174" s="63">
        <v>4.8022598870056499E-2</v>
      </c>
      <c r="BP174" s="28">
        <v>319</v>
      </c>
      <c r="BQ174" s="63">
        <v>0.18022598870056497</v>
      </c>
      <c r="BR174" s="28">
        <v>102</v>
      </c>
      <c r="BS174" s="63">
        <v>5.7627118644067797E-2</v>
      </c>
      <c r="BU174" s="132"/>
      <c r="BV174" s="4" t="s">
        <v>156</v>
      </c>
      <c r="BW174" s="27">
        <f t="shared" si="220"/>
        <v>0.70306616460462612</v>
      </c>
      <c r="BX174" s="27">
        <f t="shared" si="225"/>
        <v>0.71412429378531073</v>
      </c>
      <c r="BY174" s="59"/>
      <c r="BZ174" s="106"/>
      <c r="CA174" s="59"/>
      <c r="CB174" s="59"/>
      <c r="CC174" s="59"/>
      <c r="CD174" s="59"/>
      <c r="CE174" s="59"/>
      <c r="CF174" s="59"/>
      <c r="CG174" s="59"/>
      <c r="CH174" s="59"/>
      <c r="CI174" s="59"/>
      <c r="CQ174" s="59"/>
      <c r="CR174" s="59"/>
      <c r="CS174" s="59"/>
      <c r="CT174" s="59"/>
      <c r="CU174" s="59"/>
      <c r="CV174" s="59"/>
      <c r="CY174" s="59"/>
      <c r="CZ174" s="59"/>
      <c r="DA174" s="59"/>
      <c r="DB174" s="59"/>
      <c r="DC174" s="59"/>
      <c r="DD174" s="59"/>
      <c r="DE174" s="59"/>
      <c r="DF174" s="59"/>
      <c r="DG174" s="59"/>
      <c r="DH174" s="59"/>
      <c r="DI174" s="59"/>
      <c r="DJ174" s="59"/>
      <c r="DK174" s="59"/>
      <c r="DL174" s="59"/>
      <c r="DM174" s="59"/>
      <c r="DN174" s="59"/>
      <c r="DP174" s="106"/>
      <c r="DQ174" s="59"/>
      <c r="DR174" s="59"/>
      <c r="DS174" s="59"/>
      <c r="DT174" s="59"/>
      <c r="DU174" s="59"/>
      <c r="DV174" s="59"/>
      <c r="DW174" s="59"/>
      <c r="DX174" s="59"/>
      <c r="DY174" s="59"/>
      <c r="DZ174" s="59"/>
      <c r="EA174" s="59"/>
      <c r="EB174" s="59"/>
      <c r="EC174" s="59"/>
      <c r="ED174" s="59"/>
      <c r="EE174" s="59"/>
      <c r="EF174" s="59"/>
      <c r="EG174" s="59"/>
      <c r="EH174" s="59"/>
      <c r="EI174" s="59"/>
      <c r="EJ174" s="59"/>
      <c r="EK174" s="59"/>
      <c r="EL174" s="59"/>
      <c r="EM174" s="59"/>
      <c r="EN174" s="59"/>
      <c r="EO174" s="59"/>
      <c r="EP174" s="59"/>
      <c r="EQ174" s="59"/>
      <c r="ER174" s="59"/>
      <c r="ES174" s="59"/>
      <c r="ET174" s="59"/>
      <c r="EU174" s="59"/>
      <c r="EV174" s="59"/>
      <c r="EW174" s="59"/>
      <c r="EX174" s="59"/>
      <c r="EY174" s="59"/>
      <c r="EZ174" s="59"/>
      <c r="FA174" s="59"/>
      <c r="FB174" s="59"/>
      <c r="FC174" s="59"/>
      <c r="FD174" s="59"/>
      <c r="FE174" s="59"/>
      <c r="FF174" s="59"/>
      <c r="FG174" s="59"/>
      <c r="FH174" s="59"/>
      <c r="FI174" s="59"/>
      <c r="FJ174" s="59"/>
      <c r="FK174" s="59"/>
      <c r="FL174" s="59"/>
      <c r="FM174" s="59"/>
      <c r="FN174" s="59"/>
      <c r="FO174" s="59"/>
      <c r="FP174" s="59"/>
      <c r="FQ174" s="59"/>
      <c r="FR174" s="59"/>
      <c r="FS174" s="59"/>
      <c r="FT174" s="59"/>
      <c r="FU174" s="59"/>
      <c r="FV174" s="59"/>
      <c r="FW174" s="59"/>
      <c r="FX174" s="59"/>
      <c r="FY174" s="59"/>
      <c r="FZ174" s="59"/>
      <c r="GA174" s="59"/>
      <c r="GB174" s="59"/>
      <c r="GC174" s="59"/>
      <c r="GD174" s="59"/>
      <c r="GE174" s="59"/>
      <c r="GF174" s="59"/>
      <c r="GG174" s="59"/>
      <c r="GH174" s="59"/>
      <c r="GI174" s="59"/>
      <c r="GJ174" s="59"/>
      <c r="GK174" s="59"/>
      <c r="GL174" s="59"/>
      <c r="GM174" s="59"/>
      <c r="GN174" s="59"/>
      <c r="GO174" s="59"/>
      <c r="GP174" s="59"/>
      <c r="GQ174" s="59"/>
      <c r="GR174" s="59"/>
      <c r="GS174" s="59"/>
      <c r="GT174" s="59"/>
      <c r="GU174" s="59"/>
      <c r="GV174" s="59"/>
      <c r="GW174" s="59"/>
      <c r="GX174" s="59"/>
      <c r="GY174" s="59"/>
      <c r="GZ174" s="59"/>
      <c r="HA174" s="59"/>
      <c r="HB174" s="59"/>
      <c r="HC174" s="59"/>
    </row>
    <row r="175" spans="2:211" ht="14.25" customHeight="1">
      <c r="B175" s="283"/>
      <c r="C175" s="296"/>
      <c r="D175" s="103" t="s">
        <v>200</v>
      </c>
      <c r="E175" s="213">
        <v>0</v>
      </c>
      <c r="F175" s="214">
        <v>0</v>
      </c>
      <c r="G175" s="215" t="str">
        <f t="shared" si="226"/>
        <v>-</v>
      </c>
      <c r="H175" s="216">
        <v>0</v>
      </c>
      <c r="I175" s="215" t="str">
        <f t="shared" si="227"/>
        <v>-</v>
      </c>
      <c r="J175" s="216">
        <v>0</v>
      </c>
      <c r="K175" s="215" t="str">
        <f t="shared" si="228"/>
        <v>-</v>
      </c>
      <c r="L175" s="213">
        <v>4</v>
      </c>
      <c r="M175" s="214">
        <v>0</v>
      </c>
      <c r="N175" s="215">
        <f t="shared" si="229"/>
        <v>0</v>
      </c>
      <c r="O175" s="216">
        <v>0</v>
      </c>
      <c r="P175" s="215">
        <f t="shared" si="230"/>
        <v>0</v>
      </c>
      <c r="Q175" s="216">
        <v>0</v>
      </c>
      <c r="R175" s="215">
        <f t="shared" si="231"/>
        <v>0</v>
      </c>
      <c r="S175" s="213">
        <v>43</v>
      </c>
      <c r="T175" s="214">
        <v>1</v>
      </c>
      <c r="U175" s="215">
        <f t="shared" si="232"/>
        <v>2.3255813953488372E-2</v>
      </c>
      <c r="V175" s="216">
        <v>4</v>
      </c>
      <c r="W175" s="215">
        <f t="shared" si="233"/>
        <v>9.3023255813953487E-2</v>
      </c>
      <c r="X175" s="216">
        <v>0</v>
      </c>
      <c r="Y175" s="215">
        <f t="shared" si="234"/>
        <v>0</v>
      </c>
      <c r="Z175" s="213">
        <v>97</v>
      </c>
      <c r="AA175" s="214">
        <v>0</v>
      </c>
      <c r="AB175" s="215">
        <f t="shared" si="235"/>
        <v>0</v>
      </c>
      <c r="AC175" s="216">
        <v>0</v>
      </c>
      <c r="AD175" s="215">
        <f t="shared" si="236"/>
        <v>0</v>
      </c>
      <c r="AE175" s="216">
        <v>2</v>
      </c>
      <c r="AF175" s="215">
        <f t="shared" si="237"/>
        <v>2.0618556701030927E-2</v>
      </c>
      <c r="AG175" s="213">
        <v>87</v>
      </c>
      <c r="AH175" s="214">
        <v>0</v>
      </c>
      <c r="AI175" s="215">
        <f t="shared" si="238"/>
        <v>0</v>
      </c>
      <c r="AJ175" s="216">
        <v>2</v>
      </c>
      <c r="AK175" s="215">
        <f t="shared" si="239"/>
        <v>2.2988505747126436E-2</v>
      </c>
      <c r="AL175" s="216">
        <v>1</v>
      </c>
      <c r="AM175" s="215">
        <f t="shared" si="240"/>
        <v>1.1494252873563218E-2</v>
      </c>
      <c r="AN175" s="213">
        <v>96</v>
      </c>
      <c r="AO175" s="214">
        <v>0</v>
      </c>
      <c r="AP175" s="215">
        <f t="shared" si="241"/>
        <v>0</v>
      </c>
      <c r="AQ175" s="216">
        <v>2</v>
      </c>
      <c r="AR175" s="215">
        <f t="shared" si="242"/>
        <v>2.0833333333333332E-2</v>
      </c>
      <c r="AS175" s="216">
        <v>2</v>
      </c>
      <c r="AT175" s="215">
        <f t="shared" si="243"/>
        <v>2.0833333333333332E-2</v>
      </c>
      <c r="AU175" s="213">
        <v>67</v>
      </c>
      <c r="AV175" s="214">
        <v>0</v>
      </c>
      <c r="AW175" s="215">
        <f t="shared" si="244"/>
        <v>0</v>
      </c>
      <c r="AX175" s="216">
        <v>0</v>
      </c>
      <c r="AY175" s="215">
        <f t="shared" si="245"/>
        <v>0</v>
      </c>
      <c r="AZ175" s="216">
        <v>0</v>
      </c>
      <c r="BA175" s="215">
        <f t="shared" si="246"/>
        <v>0</v>
      </c>
      <c r="BB175" s="213">
        <f t="shared" si="221"/>
        <v>394</v>
      </c>
      <c r="BC175" s="217">
        <f t="shared" si="222"/>
        <v>1</v>
      </c>
      <c r="BD175" s="215">
        <f t="shared" si="247"/>
        <v>2.5380710659898475E-3</v>
      </c>
      <c r="BE175" s="217">
        <f t="shared" si="223"/>
        <v>8</v>
      </c>
      <c r="BF175" s="215">
        <f t="shared" si="248"/>
        <v>2.030456852791878E-2</v>
      </c>
      <c r="BG175" s="217">
        <f t="shared" si="224"/>
        <v>5</v>
      </c>
      <c r="BH175" s="215">
        <f t="shared" si="249"/>
        <v>1.2690355329949238E-2</v>
      </c>
      <c r="BJ175" s="283"/>
      <c r="BK175" s="296"/>
      <c r="BL175" s="4" t="s">
        <v>199</v>
      </c>
      <c r="BM175" s="28">
        <v>684</v>
      </c>
      <c r="BN175" s="28">
        <v>1</v>
      </c>
      <c r="BO175" s="63">
        <v>1.4619883040935672E-3</v>
      </c>
      <c r="BP175" s="28">
        <v>13</v>
      </c>
      <c r="BQ175" s="63">
        <v>1.9005847953216373E-2</v>
      </c>
      <c r="BR175" s="28">
        <v>5</v>
      </c>
      <c r="BS175" s="63">
        <v>7.3099415204678359E-3</v>
      </c>
      <c r="BU175" s="132"/>
      <c r="BV175" s="4" t="s">
        <v>199</v>
      </c>
      <c r="BW175" s="27">
        <f t="shared" si="220"/>
        <v>0.96446700507614214</v>
      </c>
      <c r="BX175" s="27">
        <f t="shared" si="225"/>
        <v>0.97222222222222221</v>
      </c>
      <c r="BY175" s="59"/>
      <c r="BZ175" s="106"/>
      <c r="CA175" s="59"/>
      <c r="CB175" s="59"/>
      <c r="CC175" s="59"/>
      <c r="CD175" s="59"/>
      <c r="CE175" s="59"/>
      <c r="CF175" s="59"/>
      <c r="CG175" s="59"/>
      <c r="CH175" s="59"/>
      <c r="CI175" s="59"/>
      <c r="CQ175" s="59"/>
      <c r="CR175" s="59"/>
      <c r="CS175" s="59"/>
      <c r="CT175" s="59"/>
      <c r="CU175" s="59"/>
      <c r="CV175" s="59"/>
      <c r="CY175" s="59"/>
      <c r="CZ175" s="59"/>
      <c r="DA175" s="59"/>
      <c r="DB175" s="59"/>
      <c r="DC175" s="59"/>
      <c r="DD175" s="59"/>
      <c r="DE175" s="59"/>
      <c r="DF175" s="59"/>
      <c r="DG175" s="59"/>
      <c r="DH175" s="59"/>
      <c r="DI175" s="59"/>
      <c r="DJ175" s="59"/>
      <c r="DK175" s="59"/>
      <c r="DL175" s="59"/>
      <c r="DM175" s="59"/>
      <c r="DN175" s="59"/>
      <c r="DP175" s="106"/>
      <c r="DQ175" s="59"/>
      <c r="DR175" s="59"/>
      <c r="DS175" s="59"/>
      <c r="DT175" s="59"/>
      <c r="DU175" s="59"/>
      <c r="DV175" s="59"/>
      <c r="DW175" s="59"/>
      <c r="DX175" s="59"/>
      <c r="DY175" s="59"/>
      <c r="DZ175" s="59"/>
      <c r="EA175" s="59"/>
      <c r="EB175" s="59"/>
      <c r="EC175" s="59"/>
      <c r="ED175" s="59"/>
      <c r="EE175" s="59"/>
      <c r="EF175" s="59"/>
      <c r="EG175" s="59"/>
      <c r="EH175" s="59"/>
      <c r="EI175" s="59"/>
      <c r="EJ175" s="59"/>
      <c r="EK175" s="59"/>
      <c r="EL175" s="59"/>
      <c r="EM175" s="59"/>
      <c r="EN175" s="59"/>
      <c r="EO175" s="59"/>
      <c r="EP175" s="59"/>
      <c r="EQ175" s="59"/>
      <c r="ER175" s="59"/>
      <c r="ES175" s="59"/>
      <c r="ET175" s="59"/>
      <c r="EU175" s="59"/>
      <c r="EV175" s="59"/>
      <c r="EW175" s="59"/>
      <c r="EX175" s="59"/>
      <c r="EY175" s="59"/>
      <c r="EZ175" s="59"/>
      <c r="FA175" s="59"/>
      <c r="FB175" s="59"/>
      <c r="FC175" s="59"/>
      <c r="FD175" s="59"/>
      <c r="FE175" s="59"/>
      <c r="FF175" s="59"/>
      <c r="FG175" s="59"/>
      <c r="FH175" s="59"/>
      <c r="FI175" s="59"/>
      <c r="FJ175" s="59"/>
      <c r="FK175" s="59"/>
      <c r="FL175" s="59"/>
      <c r="FM175" s="59"/>
      <c r="FN175" s="59"/>
      <c r="FO175" s="59"/>
      <c r="FP175" s="59"/>
      <c r="FQ175" s="59"/>
      <c r="FR175" s="59"/>
      <c r="FS175" s="59"/>
      <c r="FT175" s="59"/>
      <c r="FU175" s="59"/>
      <c r="FV175" s="59"/>
      <c r="FW175" s="59"/>
      <c r="FX175" s="59"/>
      <c r="FY175" s="59"/>
      <c r="FZ175" s="59"/>
      <c r="GA175" s="59"/>
      <c r="GB175" s="59"/>
      <c r="GC175" s="59"/>
      <c r="GD175" s="59"/>
      <c r="GE175" s="59"/>
      <c r="GF175" s="59"/>
      <c r="GG175" s="59"/>
      <c r="GH175" s="59"/>
      <c r="GI175" s="59"/>
      <c r="GJ175" s="59"/>
      <c r="GK175" s="59"/>
      <c r="GL175" s="59"/>
      <c r="GM175" s="59"/>
      <c r="GN175" s="59"/>
      <c r="GO175" s="59"/>
      <c r="GP175" s="59"/>
      <c r="GQ175" s="59"/>
      <c r="GR175" s="59"/>
      <c r="GS175" s="59"/>
      <c r="GT175" s="59"/>
      <c r="GU175" s="59"/>
      <c r="GV175" s="59"/>
      <c r="GW175" s="59"/>
      <c r="GX175" s="59"/>
      <c r="GY175" s="59"/>
      <c r="GZ175" s="59"/>
      <c r="HA175" s="59"/>
      <c r="HB175" s="59"/>
      <c r="HC175" s="59"/>
    </row>
    <row r="176" spans="2:211" ht="14.25" customHeight="1">
      <c r="B176" s="284"/>
      <c r="C176" s="297"/>
      <c r="D176" s="104" t="s">
        <v>67</v>
      </c>
      <c r="E176" s="218">
        <v>86</v>
      </c>
      <c r="F176" s="219">
        <v>2</v>
      </c>
      <c r="G176" s="180">
        <f t="shared" si="226"/>
        <v>2.3255813953488372E-2</v>
      </c>
      <c r="H176" s="220">
        <v>15</v>
      </c>
      <c r="I176" s="180">
        <f t="shared" si="227"/>
        <v>0.1744186046511628</v>
      </c>
      <c r="J176" s="220">
        <v>3</v>
      </c>
      <c r="K176" s="180">
        <f t="shared" si="228"/>
        <v>3.4883720930232558E-2</v>
      </c>
      <c r="L176" s="218">
        <v>150</v>
      </c>
      <c r="M176" s="219">
        <v>3</v>
      </c>
      <c r="N176" s="180">
        <f t="shared" si="229"/>
        <v>0.02</v>
      </c>
      <c r="O176" s="220">
        <v>22</v>
      </c>
      <c r="P176" s="180">
        <f t="shared" si="230"/>
        <v>0.14666666666666667</v>
      </c>
      <c r="Q176" s="220">
        <v>7</v>
      </c>
      <c r="R176" s="180">
        <f t="shared" si="231"/>
        <v>4.6666666666666669E-2</v>
      </c>
      <c r="S176" s="218">
        <v>11431</v>
      </c>
      <c r="T176" s="219">
        <v>565</v>
      </c>
      <c r="U176" s="180">
        <f t="shared" si="232"/>
        <v>4.9426996763187819E-2</v>
      </c>
      <c r="V176" s="220">
        <v>2267</v>
      </c>
      <c r="W176" s="180">
        <f t="shared" si="233"/>
        <v>0.19832035692415362</v>
      </c>
      <c r="X176" s="220">
        <v>743</v>
      </c>
      <c r="Y176" s="180">
        <f t="shared" si="234"/>
        <v>6.4998687778847E-2</v>
      </c>
      <c r="Z176" s="218">
        <v>8907</v>
      </c>
      <c r="AA176" s="219">
        <v>353</v>
      </c>
      <c r="AB176" s="180">
        <f t="shared" si="235"/>
        <v>3.9631750308745932E-2</v>
      </c>
      <c r="AC176" s="220">
        <v>1629</v>
      </c>
      <c r="AD176" s="180">
        <f t="shared" si="236"/>
        <v>0.18288986190636577</v>
      </c>
      <c r="AE176" s="220">
        <v>526</v>
      </c>
      <c r="AF176" s="180">
        <f t="shared" si="237"/>
        <v>5.9054676097451443E-2</v>
      </c>
      <c r="AG176" s="218">
        <v>5384</v>
      </c>
      <c r="AH176" s="219">
        <v>131</v>
      </c>
      <c r="AI176" s="180">
        <f t="shared" si="238"/>
        <v>2.4331352154531947E-2</v>
      </c>
      <c r="AJ176" s="220">
        <v>723</v>
      </c>
      <c r="AK176" s="180">
        <f t="shared" si="239"/>
        <v>0.13428677563150074</v>
      </c>
      <c r="AL176" s="220">
        <v>320</v>
      </c>
      <c r="AM176" s="180">
        <f t="shared" si="240"/>
        <v>5.9435364041604752E-2</v>
      </c>
      <c r="AN176" s="218">
        <v>2407</v>
      </c>
      <c r="AO176" s="219">
        <v>32</v>
      </c>
      <c r="AP176" s="180">
        <f t="shared" si="241"/>
        <v>1.3294557540506855E-2</v>
      </c>
      <c r="AQ176" s="220">
        <v>227</v>
      </c>
      <c r="AR176" s="180">
        <f t="shared" si="242"/>
        <v>9.4308267552970504E-2</v>
      </c>
      <c r="AS176" s="220">
        <v>77</v>
      </c>
      <c r="AT176" s="180">
        <f t="shared" si="243"/>
        <v>3.1990029081844618E-2</v>
      </c>
      <c r="AU176" s="218">
        <v>811</v>
      </c>
      <c r="AV176" s="219">
        <v>5</v>
      </c>
      <c r="AW176" s="180">
        <f t="shared" si="244"/>
        <v>6.1652281134401974E-3</v>
      </c>
      <c r="AX176" s="220">
        <v>39</v>
      </c>
      <c r="AY176" s="180">
        <f t="shared" si="245"/>
        <v>4.8088779284833537E-2</v>
      </c>
      <c r="AZ176" s="220">
        <v>13</v>
      </c>
      <c r="BA176" s="180">
        <f t="shared" si="246"/>
        <v>1.6029593094944512E-2</v>
      </c>
      <c r="BB176" s="218">
        <f t="shared" si="221"/>
        <v>29176</v>
      </c>
      <c r="BC176" s="182">
        <f t="shared" si="222"/>
        <v>1091</v>
      </c>
      <c r="BD176" s="180">
        <f t="shared" si="247"/>
        <v>3.7393748286262685E-2</v>
      </c>
      <c r="BE176" s="182">
        <f t="shared" si="223"/>
        <v>4922</v>
      </c>
      <c r="BF176" s="180">
        <f t="shared" si="248"/>
        <v>0.16870030161776803</v>
      </c>
      <c r="BG176" s="182">
        <f t="shared" si="224"/>
        <v>1689</v>
      </c>
      <c r="BH176" s="180">
        <f t="shared" si="249"/>
        <v>5.7890046613655058E-2</v>
      </c>
      <c r="BJ176" s="284"/>
      <c r="BK176" s="297"/>
      <c r="BL176" s="85" t="s">
        <v>67</v>
      </c>
      <c r="BM176" s="28">
        <v>28921</v>
      </c>
      <c r="BN176" s="28">
        <v>1026</v>
      </c>
      <c r="BO176" s="63">
        <v>3.5475951730576397E-2</v>
      </c>
      <c r="BP176" s="28">
        <v>4787</v>
      </c>
      <c r="BQ176" s="63">
        <v>0.16551986445835207</v>
      </c>
      <c r="BR176" s="28">
        <v>1531</v>
      </c>
      <c r="BS176" s="63">
        <v>5.2937311987828917E-2</v>
      </c>
      <c r="BU176" s="133"/>
      <c r="BV176" s="85" t="s">
        <v>67</v>
      </c>
      <c r="BW176" s="27">
        <f t="shared" si="220"/>
        <v>0.73601590348231427</v>
      </c>
      <c r="BX176" s="27">
        <f t="shared" si="225"/>
        <v>0.74606687182324261</v>
      </c>
      <c r="BY176" s="59"/>
      <c r="BZ176" s="106"/>
      <c r="CA176" s="59"/>
      <c r="CB176" s="59"/>
      <c r="CC176" s="59"/>
      <c r="CD176" s="59"/>
      <c r="CE176" s="59"/>
      <c r="CF176" s="59"/>
      <c r="CG176" s="59"/>
      <c r="CH176" s="59"/>
      <c r="CI176" s="59"/>
      <c r="CQ176" s="59"/>
      <c r="CR176" s="59"/>
      <c r="CS176" s="59"/>
      <c r="CT176" s="59"/>
      <c r="CU176" s="59"/>
      <c r="CV176" s="59"/>
      <c r="CY176" s="59"/>
      <c r="CZ176" s="59"/>
      <c r="DA176" s="59"/>
      <c r="DB176" s="59"/>
      <c r="DC176" s="59"/>
      <c r="DD176" s="59"/>
      <c r="DE176" s="59"/>
      <c r="DF176" s="59"/>
      <c r="DG176" s="59"/>
      <c r="DH176" s="59"/>
      <c r="DI176" s="59"/>
      <c r="DJ176" s="59"/>
      <c r="DK176" s="59"/>
      <c r="DL176" s="59"/>
      <c r="DM176" s="59"/>
      <c r="DN176" s="59"/>
      <c r="DP176" s="106"/>
      <c r="DQ176" s="59"/>
      <c r="DR176" s="59"/>
      <c r="DS176" s="59"/>
      <c r="DT176" s="59"/>
      <c r="DU176" s="59"/>
      <c r="DV176" s="59"/>
      <c r="DW176" s="59"/>
      <c r="DX176" s="59"/>
      <c r="DY176" s="59"/>
      <c r="DZ176" s="59"/>
      <c r="EA176" s="59"/>
      <c r="EB176" s="59"/>
      <c r="EC176" s="59"/>
      <c r="ED176" s="59"/>
      <c r="EE176" s="59"/>
      <c r="EF176" s="59"/>
      <c r="EG176" s="59"/>
      <c r="EH176" s="59"/>
      <c r="EI176" s="59"/>
      <c r="EJ176" s="59"/>
      <c r="EK176" s="59"/>
      <c r="EL176" s="59"/>
      <c r="EM176" s="59"/>
      <c r="EN176" s="59"/>
      <c r="EO176" s="59"/>
      <c r="EP176" s="59"/>
      <c r="EQ176" s="59"/>
      <c r="ER176" s="59"/>
      <c r="ES176" s="59"/>
      <c r="ET176" s="59"/>
      <c r="EU176" s="59"/>
      <c r="EV176" s="59"/>
      <c r="EW176" s="59"/>
      <c r="EX176" s="59"/>
      <c r="EY176" s="59"/>
      <c r="EZ176" s="59"/>
      <c r="FA176" s="59"/>
      <c r="FB176" s="59"/>
      <c r="FC176" s="59"/>
      <c r="FD176" s="59"/>
      <c r="FE176" s="59"/>
      <c r="FF176" s="59"/>
      <c r="FG176" s="59"/>
      <c r="FH176" s="59"/>
      <c r="FI176" s="59"/>
      <c r="FJ176" s="59"/>
      <c r="FK176" s="59"/>
      <c r="FL176" s="59"/>
      <c r="FM176" s="59"/>
      <c r="FN176" s="59"/>
      <c r="FO176" s="59"/>
      <c r="FP176" s="59"/>
      <c r="FQ176" s="59"/>
      <c r="FR176" s="59"/>
      <c r="FS176" s="59"/>
      <c r="FT176" s="59"/>
      <c r="FU176" s="59"/>
      <c r="FV176" s="59"/>
      <c r="FW176" s="59"/>
      <c r="FX176" s="59"/>
      <c r="FY176" s="59"/>
      <c r="FZ176" s="59"/>
      <c r="GA176" s="59"/>
      <c r="GB176" s="59"/>
      <c r="GC176" s="59"/>
      <c r="GD176" s="59"/>
      <c r="GE176" s="59"/>
      <c r="GF176" s="59"/>
      <c r="GG176" s="59"/>
      <c r="GH176" s="59"/>
      <c r="GI176" s="59"/>
      <c r="GJ176" s="59"/>
      <c r="GK176" s="59"/>
      <c r="GL176" s="59"/>
      <c r="GM176" s="59"/>
      <c r="GN176" s="59"/>
      <c r="GO176" s="59"/>
      <c r="GP176" s="59"/>
      <c r="GQ176" s="59"/>
      <c r="GR176" s="59"/>
      <c r="GS176" s="59"/>
      <c r="GT176" s="59"/>
      <c r="GU176" s="59"/>
      <c r="GV176" s="59"/>
      <c r="GW176" s="59"/>
      <c r="GX176" s="59"/>
      <c r="GY176" s="59"/>
      <c r="GZ176" s="59"/>
      <c r="HA176" s="59"/>
      <c r="HB176" s="59"/>
      <c r="HC176" s="59"/>
    </row>
    <row r="177" spans="2:211" ht="14.25" customHeight="1">
      <c r="B177" s="282">
        <v>35</v>
      </c>
      <c r="C177" s="295" t="s">
        <v>1</v>
      </c>
      <c r="D177" s="102" t="s">
        <v>138</v>
      </c>
      <c r="E177" s="201">
        <v>13</v>
      </c>
      <c r="F177" s="202">
        <v>1</v>
      </c>
      <c r="G177" s="174">
        <f t="shared" si="226"/>
        <v>7.6923076923076927E-2</v>
      </c>
      <c r="H177" s="203">
        <v>1</v>
      </c>
      <c r="I177" s="174">
        <f t="shared" si="227"/>
        <v>7.6923076923076927E-2</v>
      </c>
      <c r="J177" s="203">
        <v>0</v>
      </c>
      <c r="K177" s="174">
        <f t="shared" si="228"/>
        <v>0</v>
      </c>
      <c r="L177" s="201">
        <v>34</v>
      </c>
      <c r="M177" s="202">
        <v>1</v>
      </c>
      <c r="N177" s="174">
        <f t="shared" si="229"/>
        <v>2.9411764705882353E-2</v>
      </c>
      <c r="O177" s="203">
        <v>4</v>
      </c>
      <c r="P177" s="174">
        <f t="shared" si="230"/>
        <v>0.11764705882352941</v>
      </c>
      <c r="Q177" s="203">
        <v>2</v>
      </c>
      <c r="R177" s="174">
        <f t="shared" si="231"/>
        <v>5.8823529411764705E-2</v>
      </c>
      <c r="S177" s="201">
        <v>14296</v>
      </c>
      <c r="T177" s="202">
        <v>679</v>
      </c>
      <c r="U177" s="174">
        <f t="shared" si="232"/>
        <v>4.7495803021824289E-2</v>
      </c>
      <c r="V177" s="203">
        <v>2764</v>
      </c>
      <c r="W177" s="174">
        <f t="shared" si="233"/>
        <v>0.19334079462786793</v>
      </c>
      <c r="X177" s="203">
        <v>974</v>
      </c>
      <c r="Y177" s="174">
        <f t="shared" si="234"/>
        <v>6.8130945719082264E-2</v>
      </c>
      <c r="Z177" s="201">
        <v>12210</v>
      </c>
      <c r="AA177" s="202">
        <v>510</v>
      </c>
      <c r="AB177" s="174">
        <f t="shared" si="235"/>
        <v>4.1769041769041768E-2</v>
      </c>
      <c r="AC177" s="203">
        <v>2268</v>
      </c>
      <c r="AD177" s="174">
        <f t="shared" si="236"/>
        <v>0.18574938574938574</v>
      </c>
      <c r="AE177" s="203">
        <v>904</v>
      </c>
      <c r="AF177" s="174">
        <f t="shared" si="237"/>
        <v>7.4037674037674042E-2</v>
      </c>
      <c r="AG177" s="201">
        <v>8137</v>
      </c>
      <c r="AH177" s="202">
        <v>231</v>
      </c>
      <c r="AI177" s="174">
        <f t="shared" si="238"/>
        <v>2.8388841096227111E-2</v>
      </c>
      <c r="AJ177" s="203">
        <v>1115</v>
      </c>
      <c r="AK177" s="174">
        <f t="shared" si="239"/>
        <v>0.13702838884109622</v>
      </c>
      <c r="AL177" s="203">
        <v>539</v>
      </c>
      <c r="AM177" s="174">
        <f t="shared" si="240"/>
        <v>6.6240629224529932E-2</v>
      </c>
      <c r="AN177" s="201">
        <v>3867</v>
      </c>
      <c r="AO177" s="202">
        <v>52</v>
      </c>
      <c r="AP177" s="174">
        <f t="shared" si="241"/>
        <v>1.3447116627876907E-2</v>
      </c>
      <c r="AQ177" s="203">
        <v>344</v>
      </c>
      <c r="AR177" s="174">
        <f t="shared" si="242"/>
        <v>8.8957848461339542E-2</v>
      </c>
      <c r="AS177" s="203">
        <v>176</v>
      </c>
      <c r="AT177" s="174">
        <f t="shared" si="243"/>
        <v>4.5513317817429531E-2</v>
      </c>
      <c r="AU177" s="201">
        <v>1259</v>
      </c>
      <c r="AV177" s="202">
        <v>2</v>
      </c>
      <c r="AW177" s="174">
        <f t="shared" si="244"/>
        <v>1.5885623510722795E-3</v>
      </c>
      <c r="AX177" s="203">
        <v>72</v>
      </c>
      <c r="AY177" s="174">
        <f t="shared" si="245"/>
        <v>5.7188244638602066E-2</v>
      </c>
      <c r="AZ177" s="203">
        <v>29</v>
      </c>
      <c r="BA177" s="174">
        <f t="shared" si="246"/>
        <v>2.3034154090548053E-2</v>
      </c>
      <c r="BB177" s="201">
        <f t="shared" si="221"/>
        <v>39816</v>
      </c>
      <c r="BC177" s="176">
        <f t="shared" si="222"/>
        <v>1476</v>
      </c>
      <c r="BD177" s="174">
        <f t="shared" si="247"/>
        <v>3.7070524412296565E-2</v>
      </c>
      <c r="BE177" s="176">
        <f t="shared" si="223"/>
        <v>6568</v>
      </c>
      <c r="BF177" s="174">
        <f t="shared" si="248"/>
        <v>0.16495881052843078</v>
      </c>
      <c r="BG177" s="176">
        <f t="shared" si="224"/>
        <v>2624</v>
      </c>
      <c r="BH177" s="174">
        <f t="shared" si="249"/>
        <v>6.5903154510749448E-2</v>
      </c>
      <c r="BJ177" s="282">
        <v>35</v>
      </c>
      <c r="BK177" s="295" t="s">
        <v>1</v>
      </c>
      <c r="BL177" s="4" t="s">
        <v>138</v>
      </c>
      <c r="BM177" s="28">
        <v>39429</v>
      </c>
      <c r="BN177" s="28">
        <v>1482</v>
      </c>
      <c r="BO177" s="63">
        <v>3.7586547972304651E-2</v>
      </c>
      <c r="BP177" s="28">
        <v>6290</v>
      </c>
      <c r="BQ177" s="63">
        <v>0.15952725151538208</v>
      </c>
      <c r="BR177" s="28">
        <v>2550</v>
      </c>
      <c r="BS177" s="63">
        <v>6.4673210073803541E-2</v>
      </c>
      <c r="BU177" s="131" t="s">
        <v>1</v>
      </c>
      <c r="BV177" s="4" t="s">
        <v>138</v>
      </c>
      <c r="BW177" s="27">
        <f t="shared" si="220"/>
        <v>0.73206751054852326</v>
      </c>
      <c r="BX177" s="27">
        <f t="shared" si="225"/>
        <v>0.73821299043850974</v>
      </c>
      <c r="BY177" s="59"/>
      <c r="BZ177" s="106"/>
      <c r="CA177" s="59"/>
      <c r="CB177" s="59"/>
      <c r="CC177" s="59"/>
      <c r="CD177" s="59"/>
      <c r="CE177" s="59"/>
      <c r="CF177" s="59"/>
      <c r="CG177" s="59"/>
      <c r="CH177" s="59"/>
      <c r="CI177" s="59"/>
      <c r="CQ177" s="59"/>
      <c r="CR177" s="59"/>
      <c r="CS177" s="59"/>
      <c r="CT177" s="59"/>
      <c r="CU177" s="59"/>
      <c r="CV177" s="59"/>
      <c r="CY177" s="59"/>
      <c r="CZ177" s="59"/>
      <c r="DA177" s="59"/>
      <c r="DB177" s="59"/>
      <c r="DC177" s="59"/>
      <c r="DD177" s="59"/>
      <c r="DE177" s="59"/>
      <c r="DF177" s="59"/>
      <c r="DG177" s="59"/>
      <c r="DH177" s="59"/>
      <c r="DI177" s="59"/>
      <c r="DJ177" s="59"/>
      <c r="DK177" s="59"/>
      <c r="DL177" s="59"/>
      <c r="DM177" s="59"/>
      <c r="DN177" s="59"/>
      <c r="DP177" s="106"/>
      <c r="DQ177" s="59"/>
      <c r="DR177" s="59"/>
      <c r="DS177" s="59"/>
      <c r="DT177" s="59"/>
      <c r="DU177" s="59"/>
      <c r="DV177" s="59"/>
      <c r="DW177" s="59"/>
      <c r="DX177" s="59"/>
      <c r="DY177" s="59"/>
      <c r="DZ177" s="59"/>
      <c r="EA177" s="59"/>
      <c r="EB177" s="59"/>
      <c r="EC177" s="59"/>
      <c r="ED177" s="59"/>
      <c r="EE177" s="59"/>
      <c r="EF177" s="59"/>
      <c r="EG177" s="59"/>
      <c r="EH177" s="59"/>
      <c r="EI177" s="59"/>
      <c r="EJ177" s="59"/>
      <c r="EK177" s="59"/>
      <c r="EL177" s="59"/>
      <c r="EM177" s="59"/>
      <c r="EN177" s="59"/>
      <c r="EO177" s="59"/>
      <c r="EP177" s="59"/>
      <c r="EQ177" s="59"/>
      <c r="ER177" s="59"/>
      <c r="ES177" s="59"/>
      <c r="ET177" s="59"/>
      <c r="EU177" s="59"/>
      <c r="EV177" s="59"/>
      <c r="EW177" s="59"/>
      <c r="EX177" s="59"/>
      <c r="EY177" s="59"/>
      <c r="EZ177" s="59"/>
      <c r="FA177" s="59"/>
      <c r="FB177" s="59"/>
      <c r="FC177" s="59"/>
      <c r="FD177" s="59"/>
      <c r="FE177" s="59"/>
      <c r="FF177" s="59"/>
      <c r="FG177" s="59"/>
      <c r="FH177" s="59"/>
      <c r="FI177" s="59"/>
      <c r="FJ177" s="59"/>
      <c r="FK177" s="59"/>
      <c r="FL177" s="59"/>
      <c r="FM177" s="59"/>
      <c r="FN177" s="59"/>
      <c r="FO177" s="59"/>
      <c r="FP177" s="59"/>
      <c r="FQ177" s="59"/>
      <c r="FR177" s="59"/>
      <c r="FS177" s="59"/>
      <c r="FT177" s="59"/>
      <c r="FU177" s="59"/>
      <c r="FV177" s="59"/>
      <c r="FW177" s="59"/>
      <c r="FX177" s="59"/>
      <c r="FY177" s="59"/>
      <c r="FZ177" s="59"/>
      <c r="GA177" s="59"/>
      <c r="GB177" s="59"/>
      <c r="GC177" s="59"/>
      <c r="GD177" s="59"/>
      <c r="GE177" s="59"/>
      <c r="GF177" s="59"/>
      <c r="GG177" s="59"/>
      <c r="GH177" s="59"/>
      <c r="GI177" s="59"/>
      <c r="GJ177" s="59"/>
      <c r="GK177" s="59"/>
      <c r="GL177" s="59"/>
      <c r="GM177" s="59"/>
      <c r="GN177" s="59"/>
      <c r="GO177" s="59"/>
      <c r="GP177" s="59"/>
      <c r="GQ177" s="59"/>
      <c r="GR177" s="59"/>
      <c r="GS177" s="59"/>
      <c r="GT177" s="59"/>
      <c r="GU177" s="59"/>
      <c r="GV177" s="59"/>
      <c r="GW177" s="59"/>
      <c r="GX177" s="59"/>
      <c r="GY177" s="59"/>
      <c r="GZ177" s="59"/>
      <c r="HA177" s="59"/>
      <c r="HB177" s="59"/>
      <c r="HC177" s="59"/>
    </row>
    <row r="178" spans="2:211" ht="14.25" customHeight="1">
      <c r="B178" s="283"/>
      <c r="C178" s="296"/>
      <c r="D178" s="132" t="s">
        <v>274</v>
      </c>
      <c r="E178" s="204">
        <v>2</v>
      </c>
      <c r="F178" s="205">
        <v>0</v>
      </c>
      <c r="G178" s="207">
        <f t="shared" si="226"/>
        <v>0</v>
      </c>
      <c r="H178" s="206">
        <v>0</v>
      </c>
      <c r="I178" s="207">
        <f t="shared" si="227"/>
        <v>0</v>
      </c>
      <c r="J178" s="206">
        <v>0</v>
      </c>
      <c r="K178" s="207">
        <f t="shared" si="228"/>
        <v>0</v>
      </c>
      <c r="L178" s="204">
        <v>2</v>
      </c>
      <c r="M178" s="205">
        <v>0</v>
      </c>
      <c r="N178" s="207">
        <f t="shared" si="229"/>
        <v>0</v>
      </c>
      <c r="O178" s="206">
        <v>0</v>
      </c>
      <c r="P178" s="207">
        <f t="shared" si="230"/>
        <v>0</v>
      </c>
      <c r="Q178" s="206">
        <v>0</v>
      </c>
      <c r="R178" s="207">
        <f t="shared" si="231"/>
        <v>0</v>
      </c>
      <c r="S178" s="204">
        <v>5212</v>
      </c>
      <c r="T178" s="205">
        <v>320</v>
      </c>
      <c r="U178" s="207">
        <f t="shared" si="232"/>
        <v>6.1396776669224863E-2</v>
      </c>
      <c r="V178" s="206">
        <v>1185</v>
      </c>
      <c r="W178" s="207">
        <f t="shared" si="233"/>
        <v>0.22735993860322334</v>
      </c>
      <c r="X178" s="206">
        <v>395</v>
      </c>
      <c r="Y178" s="207">
        <f t="shared" si="234"/>
        <v>7.5786646201074448E-2</v>
      </c>
      <c r="Z178" s="204">
        <v>3866</v>
      </c>
      <c r="AA178" s="205">
        <v>210</v>
      </c>
      <c r="AB178" s="207">
        <f t="shared" si="235"/>
        <v>5.4319710294878427E-2</v>
      </c>
      <c r="AC178" s="206">
        <v>834</v>
      </c>
      <c r="AD178" s="207">
        <f t="shared" si="236"/>
        <v>0.2157268494568029</v>
      </c>
      <c r="AE178" s="206">
        <v>301</v>
      </c>
      <c r="AF178" s="207">
        <f t="shared" si="237"/>
        <v>7.7858251422659078E-2</v>
      </c>
      <c r="AG178" s="204">
        <v>2458</v>
      </c>
      <c r="AH178" s="205">
        <v>106</v>
      </c>
      <c r="AI178" s="207">
        <f t="shared" si="238"/>
        <v>4.3124491456468676E-2</v>
      </c>
      <c r="AJ178" s="206">
        <v>440</v>
      </c>
      <c r="AK178" s="207">
        <f t="shared" si="239"/>
        <v>0.1790073230268511</v>
      </c>
      <c r="AL178" s="206">
        <v>208</v>
      </c>
      <c r="AM178" s="207">
        <f t="shared" si="240"/>
        <v>8.462164361269324E-2</v>
      </c>
      <c r="AN178" s="204">
        <v>1069</v>
      </c>
      <c r="AO178" s="205">
        <v>25</v>
      </c>
      <c r="AP178" s="207">
        <f t="shared" si="241"/>
        <v>2.3386342376052385E-2</v>
      </c>
      <c r="AQ178" s="206">
        <v>138</v>
      </c>
      <c r="AR178" s="207">
        <f t="shared" si="242"/>
        <v>0.12909260991580918</v>
      </c>
      <c r="AS178" s="206">
        <v>64</v>
      </c>
      <c r="AT178" s="207">
        <f t="shared" si="243"/>
        <v>5.9869036482694107E-2</v>
      </c>
      <c r="AU178" s="204">
        <v>279</v>
      </c>
      <c r="AV178" s="205">
        <v>4</v>
      </c>
      <c r="AW178" s="207">
        <f t="shared" si="244"/>
        <v>1.4336917562724014E-2</v>
      </c>
      <c r="AX178" s="206">
        <v>17</v>
      </c>
      <c r="AY178" s="207">
        <f t="shared" si="245"/>
        <v>6.093189964157706E-2</v>
      </c>
      <c r="AZ178" s="206">
        <v>8</v>
      </c>
      <c r="BA178" s="207">
        <f t="shared" si="246"/>
        <v>2.8673835125448029E-2</v>
      </c>
      <c r="BB178" s="204">
        <f t="shared" si="221"/>
        <v>12888</v>
      </c>
      <c r="BC178" s="208">
        <f t="shared" si="222"/>
        <v>665</v>
      </c>
      <c r="BD178" s="207">
        <f t="shared" si="247"/>
        <v>5.1598386095592801E-2</v>
      </c>
      <c r="BE178" s="208">
        <f t="shared" si="223"/>
        <v>2614</v>
      </c>
      <c r="BF178" s="207">
        <f t="shared" si="248"/>
        <v>0.20282433271260086</v>
      </c>
      <c r="BG178" s="208">
        <f t="shared" si="224"/>
        <v>976</v>
      </c>
      <c r="BH178" s="207">
        <f t="shared" si="249"/>
        <v>7.5729360645561766E-2</v>
      </c>
      <c r="BJ178" s="283"/>
      <c r="BK178" s="296"/>
      <c r="BL178" s="4" t="s">
        <v>273</v>
      </c>
      <c r="BM178" s="28">
        <v>12485</v>
      </c>
      <c r="BN178" s="28">
        <v>614</v>
      </c>
      <c r="BO178" s="63">
        <v>4.9179014817781336E-2</v>
      </c>
      <c r="BP178" s="28">
        <v>2339</v>
      </c>
      <c r="BQ178" s="63">
        <v>0.18734481377653184</v>
      </c>
      <c r="BR178" s="28">
        <v>1001</v>
      </c>
      <c r="BS178" s="63">
        <v>8.0176211453744498E-2</v>
      </c>
      <c r="BU178" s="132"/>
      <c r="BV178" s="4" t="s">
        <v>270</v>
      </c>
      <c r="BW178" s="27">
        <f t="shared" si="220"/>
        <v>0.66984792054624454</v>
      </c>
      <c r="BX178" s="27">
        <f t="shared" si="225"/>
        <v>0.68329995995194237</v>
      </c>
      <c r="BY178" s="59"/>
      <c r="BZ178" s="106"/>
      <c r="CA178" s="59"/>
      <c r="CB178" s="59"/>
      <c r="CC178" s="59"/>
      <c r="CD178" s="59"/>
      <c r="CE178" s="59"/>
      <c r="CF178" s="59"/>
      <c r="CG178" s="59"/>
      <c r="CH178" s="59"/>
      <c r="CI178" s="59"/>
      <c r="CQ178" s="59"/>
      <c r="CR178" s="59"/>
      <c r="CS178" s="59"/>
      <c r="CT178" s="59"/>
      <c r="CU178" s="59"/>
      <c r="CV178" s="59"/>
      <c r="CY178" s="59"/>
      <c r="CZ178" s="59"/>
      <c r="DA178" s="59"/>
      <c r="DB178" s="59"/>
      <c r="DC178" s="59"/>
      <c r="DD178" s="59"/>
      <c r="DE178" s="59"/>
      <c r="DF178" s="59"/>
      <c r="DG178" s="59"/>
      <c r="DH178" s="59"/>
      <c r="DI178" s="59"/>
      <c r="DJ178" s="59"/>
      <c r="DK178" s="59"/>
      <c r="DL178" s="59"/>
      <c r="DM178" s="59"/>
      <c r="DN178" s="59"/>
      <c r="DP178" s="106"/>
      <c r="DQ178" s="59"/>
      <c r="DR178" s="59"/>
      <c r="DS178" s="59"/>
      <c r="DT178" s="59"/>
      <c r="DU178" s="59"/>
      <c r="DV178" s="59"/>
      <c r="DW178" s="59"/>
      <c r="DX178" s="59"/>
      <c r="DY178" s="59"/>
      <c r="DZ178" s="59"/>
      <c r="EA178" s="59"/>
      <c r="EB178" s="59"/>
      <c r="EC178" s="59"/>
      <c r="ED178" s="59"/>
      <c r="EE178" s="59"/>
      <c r="EF178" s="59"/>
      <c r="EG178" s="59"/>
      <c r="EH178" s="59"/>
      <c r="EI178" s="59"/>
      <c r="EJ178" s="59"/>
      <c r="EK178" s="59"/>
      <c r="EL178" s="59"/>
      <c r="EM178" s="59"/>
      <c r="EN178" s="59"/>
      <c r="EO178" s="59"/>
      <c r="EP178" s="59"/>
      <c r="EQ178" s="59"/>
      <c r="ER178" s="59"/>
      <c r="ES178" s="59"/>
      <c r="ET178" s="59"/>
      <c r="EU178" s="59"/>
      <c r="EV178" s="59"/>
      <c r="EW178" s="59"/>
      <c r="EX178" s="59"/>
      <c r="EY178" s="59"/>
      <c r="EZ178" s="59"/>
      <c r="FA178" s="59"/>
      <c r="FB178" s="59"/>
      <c r="FC178" s="59"/>
      <c r="FD178" s="59"/>
      <c r="FE178" s="59"/>
      <c r="FF178" s="59"/>
      <c r="FG178" s="59"/>
      <c r="FH178" s="59"/>
      <c r="FI178" s="59"/>
      <c r="FJ178" s="59"/>
      <c r="FK178" s="59"/>
      <c r="FL178" s="59"/>
      <c r="FM178" s="59"/>
      <c r="FN178" s="59"/>
      <c r="FO178" s="59"/>
      <c r="FP178" s="59"/>
      <c r="FQ178" s="59"/>
      <c r="FR178" s="59"/>
      <c r="FS178" s="59"/>
      <c r="FT178" s="59"/>
      <c r="FU178" s="59"/>
      <c r="FV178" s="59"/>
      <c r="FW178" s="59"/>
      <c r="FX178" s="59"/>
      <c r="FY178" s="59"/>
      <c r="FZ178" s="59"/>
      <c r="GA178" s="59"/>
      <c r="GB178" s="59"/>
      <c r="GC178" s="59"/>
      <c r="GD178" s="59"/>
      <c r="GE178" s="59"/>
      <c r="GF178" s="59"/>
      <c r="GG178" s="59"/>
      <c r="GH178" s="59"/>
      <c r="GI178" s="59"/>
      <c r="GJ178" s="59"/>
      <c r="GK178" s="59"/>
      <c r="GL178" s="59"/>
      <c r="GM178" s="59"/>
      <c r="GN178" s="59"/>
      <c r="GO178" s="59"/>
      <c r="GP178" s="59"/>
      <c r="GQ178" s="59"/>
      <c r="GR178" s="59"/>
      <c r="GS178" s="59"/>
      <c r="GT178" s="59"/>
      <c r="GU178" s="59"/>
      <c r="GV178" s="59"/>
      <c r="GW178" s="59"/>
      <c r="GX178" s="59"/>
      <c r="GY178" s="59"/>
      <c r="GZ178" s="59"/>
      <c r="HA178" s="59"/>
      <c r="HB178" s="59"/>
      <c r="HC178" s="59"/>
    </row>
    <row r="179" spans="2:211" ht="14.25" customHeight="1">
      <c r="B179" s="283"/>
      <c r="C179" s="296"/>
      <c r="D179" s="124" t="s">
        <v>156</v>
      </c>
      <c r="E179" s="209">
        <v>0</v>
      </c>
      <c r="F179" s="210">
        <v>0</v>
      </c>
      <c r="G179" s="199" t="str">
        <f t="shared" si="226"/>
        <v>-</v>
      </c>
      <c r="H179" s="211">
        <v>0</v>
      </c>
      <c r="I179" s="199" t="str">
        <f t="shared" si="227"/>
        <v>-</v>
      </c>
      <c r="J179" s="211">
        <v>0</v>
      </c>
      <c r="K179" s="199" t="str">
        <f t="shared" si="228"/>
        <v>-</v>
      </c>
      <c r="L179" s="209">
        <v>1</v>
      </c>
      <c r="M179" s="210">
        <v>0</v>
      </c>
      <c r="N179" s="199">
        <f t="shared" si="229"/>
        <v>0</v>
      </c>
      <c r="O179" s="211">
        <v>0</v>
      </c>
      <c r="P179" s="199">
        <f t="shared" si="230"/>
        <v>0</v>
      </c>
      <c r="Q179" s="211">
        <v>0</v>
      </c>
      <c r="R179" s="199">
        <f t="shared" si="231"/>
        <v>0</v>
      </c>
      <c r="S179" s="209">
        <v>3109</v>
      </c>
      <c r="T179" s="210">
        <v>140</v>
      </c>
      <c r="U179" s="199">
        <f t="shared" si="232"/>
        <v>4.5030556449018974E-2</v>
      </c>
      <c r="V179" s="211">
        <v>638</v>
      </c>
      <c r="W179" s="199">
        <f t="shared" si="233"/>
        <v>0.20521067867481504</v>
      </c>
      <c r="X179" s="211">
        <v>214</v>
      </c>
      <c r="Y179" s="199">
        <f t="shared" si="234"/>
        <v>6.8832422000643295E-2</v>
      </c>
      <c r="Z179" s="209">
        <v>1685</v>
      </c>
      <c r="AA179" s="210">
        <v>82</v>
      </c>
      <c r="AB179" s="199">
        <f t="shared" si="235"/>
        <v>4.86646884272997E-2</v>
      </c>
      <c r="AC179" s="211">
        <v>335</v>
      </c>
      <c r="AD179" s="199">
        <f t="shared" si="236"/>
        <v>0.19881305637982197</v>
      </c>
      <c r="AE179" s="211">
        <v>148</v>
      </c>
      <c r="AF179" s="199">
        <f t="shared" si="237"/>
        <v>8.7833827893175079E-2</v>
      </c>
      <c r="AG179" s="209">
        <v>945</v>
      </c>
      <c r="AH179" s="210">
        <v>30</v>
      </c>
      <c r="AI179" s="199">
        <f t="shared" si="238"/>
        <v>3.1746031746031744E-2</v>
      </c>
      <c r="AJ179" s="211">
        <v>161</v>
      </c>
      <c r="AK179" s="199">
        <f t="shared" si="239"/>
        <v>0.17037037037037037</v>
      </c>
      <c r="AL179" s="211">
        <v>77</v>
      </c>
      <c r="AM179" s="199">
        <f t="shared" si="240"/>
        <v>8.1481481481481488E-2</v>
      </c>
      <c r="AN179" s="209">
        <v>399</v>
      </c>
      <c r="AO179" s="210">
        <v>12</v>
      </c>
      <c r="AP179" s="199">
        <f t="shared" si="241"/>
        <v>3.007518796992481E-2</v>
      </c>
      <c r="AQ179" s="211">
        <v>31</v>
      </c>
      <c r="AR179" s="199">
        <f t="shared" si="242"/>
        <v>7.7694235588972427E-2</v>
      </c>
      <c r="AS179" s="211">
        <v>24</v>
      </c>
      <c r="AT179" s="199">
        <f t="shared" si="243"/>
        <v>6.0150375939849621E-2</v>
      </c>
      <c r="AU179" s="209">
        <v>109</v>
      </c>
      <c r="AV179" s="210">
        <v>1</v>
      </c>
      <c r="AW179" s="199">
        <f t="shared" si="244"/>
        <v>9.1743119266055051E-3</v>
      </c>
      <c r="AX179" s="211">
        <v>4</v>
      </c>
      <c r="AY179" s="199">
        <f t="shared" si="245"/>
        <v>3.669724770642202E-2</v>
      </c>
      <c r="AZ179" s="211">
        <v>4</v>
      </c>
      <c r="BA179" s="199">
        <f t="shared" si="246"/>
        <v>3.669724770642202E-2</v>
      </c>
      <c r="BB179" s="209">
        <f t="shared" si="221"/>
        <v>6248</v>
      </c>
      <c r="BC179" s="212">
        <f t="shared" si="222"/>
        <v>265</v>
      </c>
      <c r="BD179" s="199">
        <f t="shared" si="247"/>
        <v>4.2413572343149811E-2</v>
      </c>
      <c r="BE179" s="212">
        <f t="shared" si="223"/>
        <v>1169</v>
      </c>
      <c r="BF179" s="199">
        <f t="shared" si="248"/>
        <v>0.18709987195902689</v>
      </c>
      <c r="BG179" s="212">
        <f t="shared" si="224"/>
        <v>467</v>
      </c>
      <c r="BH179" s="199">
        <f t="shared" si="249"/>
        <v>7.4743918053777211E-2</v>
      </c>
      <c r="BJ179" s="283"/>
      <c r="BK179" s="296"/>
      <c r="BL179" s="4" t="s">
        <v>156</v>
      </c>
      <c r="BM179" s="28">
        <v>5927</v>
      </c>
      <c r="BN179" s="28">
        <v>249</v>
      </c>
      <c r="BO179" s="63">
        <v>4.201113548169394E-2</v>
      </c>
      <c r="BP179" s="28">
        <v>951</v>
      </c>
      <c r="BQ179" s="63">
        <v>0.16045216804454193</v>
      </c>
      <c r="BR179" s="28">
        <v>431</v>
      </c>
      <c r="BS179" s="63">
        <v>7.2718069849839723E-2</v>
      </c>
      <c r="BU179" s="132"/>
      <c r="BV179" s="4" t="s">
        <v>156</v>
      </c>
      <c r="BW179" s="27">
        <f t="shared" si="220"/>
        <v>0.69574263764404609</v>
      </c>
      <c r="BX179" s="27">
        <f t="shared" si="225"/>
        <v>0.72481862662392438</v>
      </c>
      <c r="BY179" s="59"/>
      <c r="BZ179" s="106"/>
      <c r="CA179" s="59"/>
      <c r="CB179" s="59"/>
      <c r="CC179" s="59"/>
      <c r="CD179" s="59"/>
      <c r="CE179" s="59"/>
      <c r="CF179" s="59"/>
      <c r="CG179" s="59"/>
      <c r="CH179" s="59"/>
      <c r="CI179" s="59"/>
      <c r="CQ179" s="59"/>
      <c r="CR179" s="59"/>
      <c r="CS179" s="59"/>
      <c r="CT179" s="59"/>
      <c r="CU179" s="59"/>
      <c r="CV179" s="59"/>
      <c r="CY179" s="59"/>
      <c r="CZ179" s="59"/>
      <c r="DA179" s="59"/>
      <c r="DB179" s="59"/>
      <c r="DC179" s="59"/>
      <c r="DD179" s="59"/>
      <c r="DE179" s="59"/>
      <c r="DF179" s="59"/>
      <c r="DG179" s="59"/>
      <c r="DH179" s="59"/>
      <c r="DI179" s="59"/>
      <c r="DJ179" s="59"/>
      <c r="DK179" s="59"/>
      <c r="DL179" s="59"/>
      <c r="DM179" s="59"/>
      <c r="DN179" s="59"/>
      <c r="DP179" s="106"/>
      <c r="DQ179" s="59"/>
      <c r="DR179" s="59"/>
      <c r="DS179" s="59"/>
      <c r="DT179" s="59"/>
      <c r="DU179" s="59"/>
      <c r="DV179" s="59"/>
      <c r="DW179" s="59"/>
      <c r="DX179" s="59"/>
      <c r="DY179" s="59"/>
      <c r="DZ179" s="59"/>
      <c r="EA179" s="59"/>
      <c r="EB179" s="59"/>
      <c r="EC179" s="59"/>
      <c r="ED179" s="59"/>
      <c r="EE179" s="59"/>
      <c r="EF179" s="59"/>
      <c r="EG179" s="59"/>
      <c r="EH179" s="59"/>
      <c r="EI179" s="59"/>
      <c r="EJ179" s="59"/>
      <c r="EK179" s="59"/>
      <c r="EL179" s="59"/>
      <c r="EM179" s="59"/>
      <c r="EN179" s="59"/>
      <c r="EO179" s="59"/>
      <c r="EP179" s="59"/>
      <c r="EQ179" s="59"/>
      <c r="ER179" s="59"/>
      <c r="ES179" s="59"/>
      <c r="ET179" s="59"/>
      <c r="EU179" s="59"/>
      <c r="EV179" s="59"/>
      <c r="EW179" s="59"/>
      <c r="EX179" s="59"/>
      <c r="EY179" s="59"/>
      <c r="EZ179" s="59"/>
      <c r="FA179" s="59"/>
      <c r="FB179" s="59"/>
      <c r="FC179" s="59"/>
      <c r="FD179" s="59"/>
      <c r="FE179" s="59"/>
      <c r="FF179" s="59"/>
      <c r="FG179" s="59"/>
      <c r="FH179" s="59"/>
      <c r="FI179" s="59"/>
      <c r="FJ179" s="59"/>
      <c r="FK179" s="59"/>
      <c r="FL179" s="59"/>
      <c r="FM179" s="59"/>
      <c r="FN179" s="59"/>
      <c r="FO179" s="59"/>
      <c r="FP179" s="59"/>
      <c r="FQ179" s="59"/>
      <c r="FR179" s="59"/>
      <c r="FS179" s="59"/>
      <c r="FT179" s="59"/>
      <c r="FU179" s="59"/>
      <c r="FV179" s="59"/>
      <c r="FW179" s="59"/>
      <c r="FX179" s="59"/>
      <c r="FY179" s="59"/>
      <c r="FZ179" s="59"/>
      <c r="GA179" s="59"/>
      <c r="GB179" s="59"/>
      <c r="GC179" s="59"/>
      <c r="GD179" s="59"/>
      <c r="GE179" s="59"/>
      <c r="GF179" s="59"/>
      <c r="GG179" s="59"/>
      <c r="GH179" s="59"/>
      <c r="GI179" s="59"/>
      <c r="GJ179" s="59"/>
      <c r="GK179" s="59"/>
      <c r="GL179" s="59"/>
      <c r="GM179" s="59"/>
      <c r="GN179" s="59"/>
      <c r="GO179" s="59"/>
      <c r="GP179" s="59"/>
      <c r="GQ179" s="59"/>
      <c r="GR179" s="59"/>
      <c r="GS179" s="59"/>
      <c r="GT179" s="59"/>
      <c r="GU179" s="59"/>
      <c r="GV179" s="59"/>
      <c r="GW179" s="59"/>
      <c r="GX179" s="59"/>
      <c r="GY179" s="59"/>
      <c r="GZ179" s="59"/>
      <c r="HA179" s="59"/>
      <c r="HB179" s="59"/>
      <c r="HC179" s="59"/>
    </row>
    <row r="180" spans="2:211" ht="14.25" customHeight="1">
      <c r="B180" s="283"/>
      <c r="C180" s="296"/>
      <c r="D180" s="103" t="s">
        <v>200</v>
      </c>
      <c r="E180" s="213">
        <v>2</v>
      </c>
      <c r="F180" s="214">
        <v>0</v>
      </c>
      <c r="G180" s="215">
        <f t="shared" si="226"/>
        <v>0</v>
      </c>
      <c r="H180" s="216">
        <v>0</v>
      </c>
      <c r="I180" s="215">
        <f t="shared" si="227"/>
        <v>0</v>
      </c>
      <c r="J180" s="216">
        <v>0</v>
      </c>
      <c r="K180" s="215">
        <f t="shared" si="228"/>
        <v>0</v>
      </c>
      <c r="L180" s="213">
        <v>0</v>
      </c>
      <c r="M180" s="214">
        <v>0</v>
      </c>
      <c r="N180" s="215" t="str">
        <f t="shared" si="229"/>
        <v>-</v>
      </c>
      <c r="O180" s="216">
        <v>0</v>
      </c>
      <c r="P180" s="215" t="str">
        <f t="shared" si="230"/>
        <v>-</v>
      </c>
      <c r="Q180" s="216">
        <v>0</v>
      </c>
      <c r="R180" s="215" t="str">
        <f t="shared" si="231"/>
        <v>-</v>
      </c>
      <c r="S180" s="213">
        <v>98</v>
      </c>
      <c r="T180" s="214">
        <v>0</v>
      </c>
      <c r="U180" s="215">
        <f t="shared" si="232"/>
        <v>0</v>
      </c>
      <c r="V180" s="216">
        <v>2</v>
      </c>
      <c r="W180" s="215">
        <f t="shared" si="233"/>
        <v>2.0408163265306121E-2</v>
      </c>
      <c r="X180" s="216">
        <v>2</v>
      </c>
      <c r="Y180" s="215">
        <f t="shared" si="234"/>
        <v>2.0408163265306121E-2</v>
      </c>
      <c r="Z180" s="213">
        <v>166</v>
      </c>
      <c r="AA180" s="214">
        <v>0</v>
      </c>
      <c r="AB180" s="215">
        <f t="shared" si="235"/>
        <v>0</v>
      </c>
      <c r="AC180" s="216">
        <v>10</v>
      </c>
      <c r="AD180" s="215">
        <f t="shared" si="236"/>
        <v>6.0240963855421686E-2</v>
      </c>
      <c r="AE180" s="216">
        <v>5</v>
      </c>
      <c r="AF180" s="215">
        <f t="shared" si="237"/>
        <v>3.0120481927710843E-2</v>
      </c>
      <c r="AG180" s="213">
        <v>209</v>
      </c>
      <c r="AH180" s="214">
        <v>0</v>
      </c>
      <c r="AI180" s="215">
        <f t="shared" si="238"/>
        <v>0</v>
      </c>
      <c r="AJ180" s="216">
        <v>5</v>
      </c>
      <c r="AK180" s="215">
        <f t="shared" si="239"/>
        <v>2.3923444976076555E-2</v>
      </c>
      <c r="AL180" s="216">
        <v>3</v>
      </c>
      <c r="AM180" s="215">
        <f t="shared" si="240"/>
        <v>1.4354066985645933E-2</v>
      </c>
      <c r="AN180" s="213">
        <v>183</v>
      </c>
      <c r="AO180" s="214">
        <v>1</v>
      </c>
      <c r="AP180" s="215">
        <f t="shared" si="241"/>
        <v>5.4644808743169399E-3</v>
      </c>
      <c r="AQ180" s="216">
        <v>5</v>
      </c>
      <c r="AR180" s="215">
        <f t="shared" si="242"/>
        <v>2.7322404371584699E-2</v>
      </c>
      <c r="AS180" s="216">
        <v>3</v>
      </c>
      <c r="AT180" s="215">
        <f t="shared" si="243"/>
        <v>1.6393442622950821E-2</v>
      </c>
      <c r="AU180" s="213">
        <v>127</v>
      </c>
      <c r="AV180" s="214">
        <v>2</v>
      </c>
      <c r="AW180" s="215">
        <f t="shared" si="244"/>
        <v>1.5748031496062992E-2</v>
      </c>
      <c r="AX180" s="216">
        <v>0</v>
      </c>
      <c r="AY180" s="215">
        <f t="shared" si="245"/>
        <v>0</v>
      </c>
      <c r="AZ180" s="216">
        <v>1</v>
      </c>
      <c r="BA180" s="215">
        <f t="shared" si="246"/>
        <v>7.874015748031496E-3</v>
      </c>
      <c r="BB180" s="213">
        <f t="shared" si="221"/>
        <v>785</v>
      </c>
      <c r="BC180" s="217">
        <f t="shared" si="222"/>
        <v>3</v>
      </c>
      <c r="BD180" s="215">
        <f t="shared" si="247"/>
        <v>3.821656050955414E-3</v>
      </c>
      <c r="BE180" s="217">
        <f t="shared" si="223"/>
        <v>22</v>
      </c>
      <c r="BF180" s="215">
        <f t="shared" si="248"/>
        <v>2.802547770700637E-2</v>
      </c>
      <c r="BG180" s="217">
        <f t="shared" si="224"/>
        <v>14</v>
      </c>
      <c r="BH180" s="215">
        <f t="shared" si="249"/>
        <v>1.7834394904458598E-2</v>
      </c>
      <c r="BJ180" s="283"/>
      <c r="BK180" s="296"/>
      <c r="BL180" s="4" t="s">
        <v>199</v>
      </c>
      <c r="BM180" s="28">
        <v>1556</v>
      </c>
      <c r="BN180" s="28">
        <v>5</v>
      </c>
      <c r="BO180" s="63">
        <v>3.2133676092544988E-3</v>
      </c>
      <c r="BP180" s="28">
        <v>24</v>
      </c>
      <c r="BQ180" s="63">
        <v>1.5424164524421594E-2</v>
      </c>
      <c r="BR180" s="28">
        <v>16</v>
      </c>
      <c r="BS180" s="63">
        <v>1.0282776349614395E-2</v>
      </c>
      <c r="BU180" s="132"/>
      <c r="BV180" s="4" t="s">
        <v>199</v>
      </c>
      <c r="BW180" s="27">
        <f t="shared" si="220"/>
        <v>0.95031847133757963</v>
      </c>
      <c r="BX180" s="27">
        <f t="shared" si="225"/>
        <v>0.97107969151670948</v>
      </c>
      <c r="BY180" s="59"/>
      <c r="BZ180" s="106"/>
      <c r="CA180" s="59"/>
      <c r="CB180" s="59"/>
      <c r="CC180" s="59"/>
      <c r="CD180" s="59"/>
      <c r="CE180" s="59"/>
      <c r="CF180" s="59"/>
      <c r="CG180" s="59"/>
      <c r="CH180" s="59"/>
      <c r="CI180" s="59"/>
      <c r="CQ180" s="59"/>
      <c r="CR180" s="59"/>
      <c r="CS180" s="59"/>
      <c r="CT180" s="59"/>
      <c r="CU180" s="59"/>
      <c r="CV180" s="59"/>
      <c r="CY180" s="59"/>
      <c r="CZ180" s="59"/>
      <c r="DA180" s="59"/>
      <c r="DB180" s="59"/>
      <c r="DC180" s="59"/>
      <c r="DD180" s="59"/>
      <c r="DE180" s="59"/>
      <c r="DF180" s="59"/>
      <c r="DG180" s="59"/>
      <c r="DH180" s="59"/>
      <c r="DI180" s="59"/>
      <c r="DJ180" s="59"/>
      <c r="DK180" s="59"/>
      <c r="DL180" s="59"/>
      <c r="DM180" s="59"/>
      <c r="DN180" s="59"/>
      <c r="DP180" s="106"/>
      <c r="DQ180" s="59"/>
      <c r="DR180" s="59"/>
      <c r="DS180" s="59"/>
      <c r="DT180" s="59"/>
      <c r="DU180" s="59"/>
      <c r="DV180" s="59"/>
      <c r="DW180" s="59"/>
      <c r="DX180" s="59"/>
      <c r="DY180" s="59"/>
      <c r="DZ180" s="59"/>
      <c r="EA180" s="59"/>
      <c r="EB180" s="59"/>
      <c r="EC180" s="59"/>
      <c r="ED180" s="59"/>
      <c r="EE180" s="59"/>
      <c r="EF180" s="59"/>
      <c r="EG180" s="59"/>
      <c r="EH180" s="59"/>
      <c r="EI180" s="59"/>
      <c r="EJ180" s="59"/>
      <c r="EK180" s="59"/>
      <c r="EL180" s="59"/>
      <c r="EM180" s="59"/>
      <c r="EN180" s="59"/>
      <c r="EO180" s="59"/>
      <c r="EP180" s="59"/>
      <c r="EQ180" s="59"/>
      <c r="ER180" s="59"/>
      <c r="ES180" s="59"/>
      <c r="ET180" s="59"/>
      <c r="EU180" s="59"/>
      <c r="EV180" s="59"/>
      <c r="EW180" s="59"/>
      <c r="EX180" s="59"/>
      <c r="EY180" s="59"/>
      <c r="EZ180" s="59"/>
      <c r="FA180" s="59"/>
      <c r="FB180" s="59"/>
      <c r="FC180" s="59"/>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59"/>
      <c r="GD180" s="59"/>
      <c r="GE180" s="59"/>
      <c r="GF180" s="59"/>
      <c r="GG180" s="59"/>
      <c r="GH180" s="59"/>
      <c r="GI180" s="59"/>
      <c r="GJ180" s="59"/>
      <c r="GK180" s="59"/>
      <c r="GL180" s="59"/>
      <c r="GM180" s="59"/>
      <c r="GN180" s="59"/>
      <c r="GO180" s="59"/>
      <c r="GP180" s="59"/>
      <c r="GQ180" s="59"/>
      <c r="GR180" s="59"/>
      <c r="GS180" s="59"/>
      <c r="GT180" s="59"/>
      <c r="GU180" s="59"/>
      <c r="GV180" s="59"/>
      <c r="GW180" s="59"/>
      <c r="GX180" s="59"/>
      <c r="GY180" s="59"/>
      <c r="GZ180" s="59"/>
      <c r="HA180" s="59"/>
      <c r="HB180" s="59"/>
      <c r="HC180" s="59"/>
    </row>
    <row r="181" spans="2:211" ht="14.25" customHeight="1">
      <c r="B181" s="284"/>
      <c r="C181" s="297"/>
      <c r="D181" s="104" t="s">
        <v>67</v>
      </c>
      <c r="E181" s="218">
        <v>17</v>
      </c>
      <c r="F181" s="219">
        <v>1</v>
      </c>
      <c r="G181" s="180">
        <f t="shared" si="226"/>
        <v>5.8823529411764705E-2</v>
      </c>
      <c r="H181" s="220">
        <v>1</v>
      </c>
      <c r="I181" s="180">
        <f t="shared" si="227"/>
        <v>5.8823529411764705E-2</v>
      </c>
      <c r="J181" s="220">
        <v>0</v>
      </c>
      <c r="K181" s="180">
        <f t="shared" si="228"/>
        <v>0</v>
      </c>
      <c r="L181" s="218">
        <v>37</v>
      </c>
      <c r="M181" s="219">
        <v>1</v>
      </c>
      <c r="N181" s="180">
        <f t="shared" si="229"/>
        <v>2.7027027027027029E-2</v>
      </c>
      <c r="O181" s="220">
        <v>4</v>
      </c>
      <c r="P181" s="180">
        <f t="shared" si="230"/>
        <v>0.10810810810810811</v>
      </c>
      <c r="Q181" s="220">
        <v>2</v>
      </c>
      <c r="R181" s="180">
        <f t="shared" si="231"/>
        <v>5.4054054054054057E-2</v>
      </c>
      <c r="S181" s="218">
        <v>22715</v>
      </c>
      <c r="T181" s="219">
        <v>1139</v>
      </c>
      <c r="U181" s="180">
        <f t="shared" si="232"/>
        <v>5.0143077261721326E-2</v>
      </c>
      <c r="V181" s="220">
        <v>4589</v>
      </c>
      <c r="W181" s="180">
        <f t="shared" si="233"/>
        <v>0.20202509355051729</v>
      </c>
      <c r="X181" s="220">
        <v>1585</v>
      </c>
      <c r="Y181" s="180">
        <f t="shared" si="234"/>
        <v>6.9777679947171475E-2</v>
      </c>
      <c r="Z181" s="218">
        <v>17927</v>
      </c>
      <c r="AA181" s="219">
        <v>802</v>
      </c>
      <c r="AB181" s="180">
        <f t="shared" si="235"/>
        <v>4.4736988899425449E-2</v>
      </c>
      <c r="AC181" s="220">
        <v>3447</v>
      </c>
      <c r="AD181" s="180">
        <f t="shared" si="236"/>
        <v>0.19227980141685724</v>
      </c>
      <c r="AE181" s="220">
        <v>1358</v>
      </c>
      <c r="AF181" s="180">
        <f t="shared" si="237"/>
        <v>7.5751659508004679E-2</v>
      </c>
      <c r="AG181" s="218">
        <v>11749</v>
      </c>
      <c r="AH181" s="219">
        <v>367</v>
      </c>
      <c r="AI181" s="180">
        <f t="shared" si="238"/>
        <v>3.1236700995829432E-2</v>
      </c>
      <c r="AJ181" s="220">
        <v>1721</v>
      </c>
      <c r="AK181" s="180">
        <f t="shared" si="239"/>
        <v>0.14648055153630096</v>
      </c>
      <c r="AL181" s="220">
        <v>827</v>
      </c>
      <c r="AM181" s="180">
        <f t="shared" si="240"/>
        <v>7.0388969273980764E-2</v>
      </c>
      <c r="AN181" s="218">
        <v>5518</v>
      </c>
      <c r="AO181" s="219">
        <v>90</v>
      </c>
      <c r="AP181" s="180">
        <f t="shared" si="241"/>
        <v>1.6310257339615802E-2</v>
      </c>
      <c r="AQ181" s="220">
        <v>518</v>
      </c>
      <c r="AR181" s="180">
        <f t="shared" si="242"/>
        <v>9.3874592243566507E-2</v>
      </c>
      <c r="AS181" s="220">
        <v>267</v>
      </c>
      <c r="AT181" s="180">
        <f t="shared" si="243"/>
        <v>4.8387096774193547E-2</v>
      </c>
      <c r="AU181" s="218">
        <v>1774</v>
      </c>
      <c r="AV181" s="219">
        <v>9</v>
      </c>
      <c r="AW181" s="180">
        <f t="shared" si="244"/>
        <v>5.0732807215332579E-3</v>
      </c>
      <c r="AX181" s="220">
        <v>93</v>
      </c>
      <c r="AY181" s="180">
        <f t="shared" si="245"/>
        <v>5.2423900789177004E-2</v>
      </c>
      <c r="AZ181" s="220">
        <v>42</v>
      </c>
      <c r="BA181" s="180">
        <f t="shared" si="246"/>
        <v>2.367531003382187E-2</v>
      </c>
      <c r="BB181" s="218">
        <f t="shared" si="221"/>
        <v>59737</v>
      </c>
      <c r="BC181" s="182">
        <f t="shared" si="222"/>
        <v>2409</v>
      </c>
      <c r="BD181" s="180">
        <f t="shared" si="247"/>
        <v>4.0326765656126022E-2</v>
      </c>
      <c r="BE181" s="182">
        <f t="shared" si="223"/>
        <v>10373</v>
      </c>
      <c r="BF181" s="180">
        <f t="shared" si="248"/>
        <v>0.17364447494852436</v>
      </c>
      <c r="BG181" s="182">
        <f t="shared" si="224"/>
        <v>4081</v>
      </c>
      <c r="BH181" s="180">
        <f t="shared" si="249"/>
        <v>6.8316118988231755E-2</v>
      </c>
      <c r="BJ181" s="284"/>
      <c r="BK181" s="297"/>
      <c r="BL181" s="85" t="s">
        <v>67</v>
      </c>
      <c r="BM181" s="28">
        <v>59397</v>
      </c>
      <c r="BN181" s="28">
        <v>2350</v>
      </c>
      <c r="BO181" s="63">
        <v>3.9564287758641008E-2</v>
      </c>
      <c r="BP181" s="28">
        <v>9604</v>
      </c>
      <c r="BQ181" s="63">
        <v>0.16169166792935671</v>
      </c>
      <c r="BR181" s="28">
        <v>3998</v>
      </c>
      <c r="BS181" s="63">
        <v>6.7309796791083731E-2</v>
      </c>
      <c r="BU181" s="133"/>
      <c r="BV181" s="85" t="s">
        <v>67</v>
      </c>
      <c r="BW181" s="27">
        <f t="shared" si="220"/>
        <v>0.71771264040711791</v>
      </c>
      <c r="BX181" s="27">
        <f t="shared" si="225"/>
        <v>0.73143424752091857</v>
      </c>
      <c r="BY181" s="59"/>
      <c r="BZ181" s="106"/>
      <c r="CA181" s="59"/>
      <c r="CB181" s="59"/>
      <c r="CC181" s="59"/>
      <c r="CD181" s="59"/>
      <c r="CE181" s="59"/>
      <c r="CF181" s="59"/>
      <c r="CG181" s="59"/>
      <c r="CH181" s="59"/>
      <c r="CI181" s="59"/>
      <c r="CQ181" s="59"/>
      <c r="CR181" s="59"/>
      <c r="CS181" s="59"/>
      <c r="CT181" s="59"/>
      <c r="CU181" s="59"/>
      <c r="CV181" s="59"/>
      <c r="CY181" s="59"/>
      <c r="CZ181" s="59"/>
      <c r="DA181" s="59"/>
      <c r="DB181" s="59"/>
      <c r="DC181" s="59"/>
      <c r="DD181" s="59"/>
      <c r="DE181" s="59"/>
      <c r="DF181" s="59"/>
      <c r="DG181" s="59"/>
      <c r="DH181" s="59"/>
      <c r="DI181" s="59"/>
      <c r="DJ181" s="59"/>
      <c r="DK181" s="59"/>
      <c r="DL181" s="59"/>
      <c r="DM181" s="59"/>
      <c r="DN181" s="59"/>
      <c r="DP181" s="106"/>
      <c r="DQ181" s="59"/>
      <c r="DR181" s="59"/>
      <c r="DS181" s="59"/>
      <c r="DT181" s="59"/>
      <c r="DU181" s="59"/>
      <c r="DV181" s="59"/>
      <c r="DW181" s="59"/>
      <c r="DX181" s="59"/>
      <c r="DY181" s="59"/>
      <c r="DZ181" s="59"/>
      <c r="EA181" s="59"/>
      <c r="EB181" s="59"/>
      <c r="EC181" s="59"/>
      <c r="ED181" s="59"/>
      <c r="EE181" s="59"/>
      <c r="EF181" s="59"/>
      <c r="EG181" s="59"/>
      <c r="EH181" s="59"/>
      <c r="EI181" s="59"/>
      <c r="EJ181" s="59"/>
      <c r="EK181" s="59"/>
      <c r="EL181" s="59"/>
      <c r="EM181" s="59"/>
      <c r="EN181" s="59"/>
      <c r="EO181" s="59"/>
      <c r="EP181" s="59"/>
      <c r="EQ181" s="59"/>
      <c r="ER181" s="59"/>
      <c r="ES181" s="59"/>
      <c r="ET181" s="59"/>
      <c r="EU181" s="59"/>
      <c r="EV181" s="59"/>
      <c r="EW181" s="59"/>
      <c r="EX181" s="59"/>
      <c r="EY181" s="59"/>
      <c r="EZ181" s="59"/>
      <c r="FA181" s="59"/>
      <c r="FB181" s="59"/>
      <c r="FC181" s="59"/>
      <c r="FD181" s="59"/>
      <c r="FE181" s="59"/>
      <c r="FF181" s="59"/>
      <c r="FG181" s="59"/>
      <c r="FH181" s="59"/>
      <c r="FI181" s="59"/>
      <c r="FJ181" s="59"/>
      <c r="FK181" s="59"/>
      <c r="FL181" s="59"/>
      <c r="FM181" s="59"/>
      <c r="FN181" s="59"/>
      <c r="FO181" s="59"/>
      <c r="FP181" s="59"/>
      <c r="FQ181" s="59"/>
      <c r="FR181" s="59"/>
      <c r="FS181" s="59"/>
      <c r="FT181" s="59"/>
      <c r="FU181" s="59"/>
      <c r="FV181" s="59"/>
      <c r="FW181" s="59"/>
      <c r="FX181" s="59"/>
      <c r="FY181" s="59"/>
      <c r="FZ181" s="59"/>
      <c r="GA181" s="59"/>
      <c r="GB181" s="59"/>
      <c r="GC181" s="59"/>
      <c r="GD181" s="59"/>
      <c r="GE181" s="59"/>
      <c r="GF181" s="59"/>
      <c r="GG181" s="59"/>
      <c r="GH181" s="59"/>
      <c r="GI181" s="59"/>
      <c r="GJ181" s="59"/>
      <c r="GK181" s="59"/>
      <c r="GL181" s="59"/>
      <c r="GM181" s="59"/>
      <c r="GN181" s="59"/>
      <c r="GO181" s="59"/>
      <c r="GP181" s="59"/>
      <c r="GQ181" s="59"/>
      <c r="GR181" s="59"/>
      <c r="GS181" s="59"/>
      <c r="GT181" s="59"/>
      <c r="GU181" s="59"/>
      <c r="GV181" s="59"/>
      <c r="GW181" s="59"/>
      <c r="GX181" s="59"/>
      <c r="GY181" s="59"/>
      <c r="GZ181" s="59"/>
      <c r="HA181" s="59"/>
      <c r="HB181" s="59"/>
      <c r="HC181" s="59"/>
    </row>
    <row r="182" spans="2:211" ht="14.25" customHeight="1">
      <c r="B182" s="282">
        <v>36</v>
      </c>
      <c r="C182" s="295" t="s">
        <v>2</v>
      </c>
      <c r="D182" s="102" t="s">
        <v>138</v>
      </c>
      <c r="E182" s="201">
        <v>27</v>
      </c>
      <c r="F182" s="202">
        <v>0</v>
      </c>
      <c r="G182" s="174">
        <f t="shared" si="226"/>
        <v>0</v>
      </c>
      <c r="H182" s="203">
        <v>5</v>
      </c>
      <c r="I182" s="174">
        <f t="shared" si="227"/>
        <v>0.18518518518518517</v>
      </c>
      <c r="J182" s="203">
        <v>1</v>
      </c>
      <c r="K182" s="174">
        <f t="shared" si="228"/>
        <v>3.7037037037037035E-2</v>
      </c>
      <c r="L182" s="201">
        <v>35</v>
      </c>
      <c r="M182" s="202">
        <v>1</v>
      </c>
      <c r="N182" s="174">
        <f t="shared" si="229"/>
        <v>2.8571428571428571E-2</v>
      </c>
      <c r="O182" s="203">
        <v>8</v>
      </c>
      <c r="P182" s="174">
        <f t="shared" si="230"/>
        <v>0.22857142857142856</v>
      </c>
      <c r="Q182" s="203">
        <v>0</v>
      </c>
      <c r="R182" s="174">
        <f t="shared" si="231"/>
        <v>0</v>
      </c>
      <c r="S182" s="201">
        <v>3732</v>
      </c>
      <c r="T182" s="202">
        <v>333</v>
      </c>
      <c r="U182" s="174">
        <f t="shared" si="232"/>
        <v>8.9228295819935688E-2</v>
      </c>
      <c r="V182" s="203">
        <v>1386</v>
      </c>
      <c r="W182" s="174">
        <f t="shared" si="233"/>
        <v>0.37138263665594856</v>
      </c>
      <c r="X182" s="203">
        <v>147</v>
      </c>
      <c r="Y182" s="174">
        <f t="shared" si="234"/>
        <v>3.9389067524115758E-2</v>
      </c>
      <c r="Z182" s="201">
        <v>3100</v>
      </c>
      <c r="AA182" s="202">
        <v>204</v>
      </c>
      <c r="AB182" s="174">
        <f t="shared" si="235"/>
        <v>6.580645161290323E-2</v>
      </c>
      <c r="AC182" s="203">
        <v>1241</v>
      </c>
      <c r="AD182" s="174">
        <f t="shared" si="236"/>
        <v>0.4003225806451613</v>
      </c>
      <c r="AE182" s="203">
        <v>121</v>
      </c>
      <c r="AF182" s="174">
        <f t="shared" si="237"/>
        <v>3.9032258064516129E-2</v>
      </c>
      <c r="AG182" s="201">
        <v>2032</v>
      </c>
      <c r="AH182" s="202">
        <v>125</v>
      </c>
      <c r="AI182" s="174">
        <f t="shared" si="238"/>
        <v>6.1515748031496065E-2</v>
      </c>
      <c r="AJ182" s="203">
        <v>689</v>
      </c>
      <c r="AK182" s="174">
        <f t="shared" si="239"/>
        <v>0.33907480314960631</v>
      </c>
      <c r="AL182" s="203">
        <v>66</v>
      </c>
      <c r="AM182" s="174">
        <f t="shared" si="240"/>
        <v>3.2480314960629919E-2</v>
      </c>
      <c r="AN182" s="201">
        <v>1091</v>
      </c>
      <c r="AO182" s="202">
        <v>37</v>
      </c>
      <c r="AP182" s="174">
        <f t="shared" si="241"/>
        <v>3.3913840513290557E-2</v>
      </c>
      <c r="AQ182" s="203">
        <v>277</v>
      </c>
      <c r="AR182" s="174">
        <f t="shared" si="242"/>
        <v>0.25389550870760769</v>
      </c>
      <c r="AS182" s="203">
        <v>21</v>
      </c>
      <c r="AT182" s="174">
        <f t="shared" si="243"/>
        <v>1.924839596700275E-2</v>
      </c>
      <c r="AU182" s="201">
        <v>388</v>
      </c>
      <c r="AV182" s="202">
        <v>3</v>
      </c>
      <c r="AW182" s="174">
        <f t="shared" si="244"/>
        <v>7.7319587628865982E-3</v>
      </c>
      <c r="AX182" s="203">
        <v>67</v>
      </c>
      <c r="AY182" s="174">
        <f t="shared" si="245"/>
        <v>0.17268041237113402</v>
      </c>
      <c r="AZ182" s="203">
        <v>7</v>
      </c>
      <c r="BA182" s="174">
        <f t="shared" si="246"/>
        <v>1.804123711340206E-2</v>
      </c>
      <c r="BB182" s="201">
        <f t="shared" si="221"/>
        <v>10405</v>
      </c>
      <c r="BC182" s="176">
        <f t="shared" si="222"/>
        <v>703</v>
      </c>
      <c r="BD182" s="174">
        <f t="shared" si="247"/>
        <v>6.75636713118693E-2</v>
      </c>
      <c r="BE182" s="176">
        <f t="shared" si="223"/>
        <v>3673</v>
      </c>
      <c r="BF182" s="174">
        <f t="shared" si="248"/>
        <v>0.35300336376741953</v>
      </c>
      <c r="BG182" s="176">
        <f t="shared" si="224"/>
        <v>363</v>
      </c>
      <c r="BH182" s="174">
        <f t="shared" si="249"/>
        <v>3.4887073522345026E-2</v>
      </c>
      <c r="BJ182" s="282">
        <v>36</v>
      </c>
      <c r="BK182" s="295" t="s">
        <v>2</v>
      </c>
      <c r="BL182" s="4" t="s">
        <v>138</v>
      </c>
      <c r="BM182" s="28">
        <v>10423</v>
      </c>
      <c r="BN182" s="28">
        <v>716</v>
      </c>
      <c r="BO182" s="63">
        <v>6.8694233905785287E-2</v>
      </c>
      <c r="BP182" s="28">
        <v>3467</v>
      </c>
      <c r="BQ182" s="63">
        <v>0.332629761105248</v>
      </c>
      <c r="BR182" s="28">
        <v>418</v>
      </c>
      <c r="BS182" s="63">
        <v>4.0103617000863477E-2</v>
      </c>
      <c r="BU182" s="131" t="s">
        <v>2</v>
      </c>
      <c r="BV182" s="4" t="s">
        <v>138</v>
      </c>
      <c r="BW182" s="27">
        <f t="shared" si="220"/>
        <v>0.54454589139836618</v>
      </c>
      <c r="BX182" s="27">
        <f t="shared" si="225"/>
        <v>0.55857238798810327</v>
      </c>
      <c r="BY182" s="59"/>
      <c r="BZ182" s="106"/>
      <c r="CA182" s="59"/>
      <c r="CB182" s="59"/>
      <c r="CC182" s="59"/>
      <c r="CD182" s="59"/>
      <c r="CE182" s="59"/>
      <c r="CF182" s="59"/>
      <c r="CG182" s="59"/>
      <c r="CH182" s="59"/>
      <c r="CI182" s="59"/>
      <c r="CQ182" s="59"/>
      <c r="CR182" s="59"/>
      <c r="CS182" s="59"/>
      <c r="CT182" s="59"/>
      <c r="CU182" s="59"/>
      <c r="CV182" s="59"/>
      <c r="CY182" s="59"/>
      <c r="CZ182" s="59"/>
      <c r="DA182" s="59"/>
      <c r="DB182" s="59"/>
      <c r="DC182" s="59"/>
      <c r="DD182" s="59"/>
      <c r="DE182" s="59"/>
      <c r="DF182" s="59"/>
      <c r="DG182" s="59"/>
      <c r="DH182" s="59"/>
      <c r="DI182" s="59"/>
      <c r="DJ182" s="59"/>
      <c r="DK182" s="59"/>
      <c r="DL182" s="59"/>
      <c r="DM182" s="59"/>
      <c r="DN182" s="59"/>
      <c r="DP182" s="106"/>
      <c r="DQ182" s="59"/>
      <c r="DR182" s="59"/>
      <c r="DS182" s="59"/>
      <c r="DT182" s="59"/>
      <c r="DU182" s="59"/>
      <c r="DV182" s="59"/>
      <c r="DW182" s="59"/>
      <c r="DX182" s="59"/>
      <c r="DY182" s="59"/>
      <c r="DZ182" s="59"/>
      <c r="EA182" s="59"/>
      <c r="EB182" s="59"/>
      <c r="EC182" s="59"/>
      <c r="ED182" s="59"/>
      <c r="EE182" s="59"/>
      <c r="EF182" s="59"/>
      <c r="EG182" s="59"/>
      <c r="EH182" s="59"/>
      <c r="EI182" s="59"/>
      <c r="EJ182" s="59"/>
      <c r="EK182" s="59"/>
      <c r="EL182" s="59"/>
      <c r="EM182" s="59"/>
      <c r="EN182" s="59"/>
      <c r="EO182" s="59"/>
      <c r="EP182" s="59"/>
      <c r="EQ182" s="59"/>
      <c r="ER182" s="59"/>
      <c r="ES182" s="59"/>
      <c r="ET182" s="59"/>
      <c r="EU182" s="59"/>
      <c r="EV182" s="59"/>
      <c r="EW182" s="59"/>
      <c r="EX182" s="59"/>
      <c r="EY182" s="59"/>
      <c r="EZ182" s="59"/>
      <c r="FA182" s="59"/>
      <c r="FB182" s="59"/>
      <c r="FC182" s="59"/>
      <c r="FD182" s="59"/>
      <c r="FE182" s="59"/>
      <c r="FF182" s="59"/>
      <c r="FG182" s="59"/>
      <c r="FH182" s="59"/>
      <c r="FI182" s="59"/>
      <c r="FJ182" s="59"/>
      <c r="FK182" s="59"/>
      <c r="FL182" s="59"/>
      <c r="FM182" s="59"/>
      <c r="FN182" s="59"/>
      <c r="FO182" s="59"/>
      <c r="FP182" s="59"/>
      <c r="FQ182" s="59"/>
      <c r="FR182" s="59"/>
      <c r="FS182" s="59"/>
      <c r="FT182" s="59"/>
      <c r="FU182" s="59"/>
      <c r="FV182" s="59"/>
      <c r="FW182" s="59"/>
      <c r="FX182" s="59"/>
      <c r="FY182" s="59"/>
      <c r="FZ182" s="59"/>
      <c r="GA182" s="59"/>
      <c r="GB182" s="59"/>
      <c r="GC182" s="59"/>
      <c r="GD182" s="59"/>
      <c r="GE182" s="59"/>
      <c r="GF182" s="59"/>
      <c r="GG182" s="59"/>
      <c r="GH182" s="59"/>
      <c r="GI182" s="59"/>
      <c r="GJ182" s="59"/>
      <c r="GK182" s="59"/>
      <c r="GL182" s="59"/>
      <c r="GM182" s="59"/>
      <c r="GN182" s="59"/>
      <c r="GO182" s="59"/>
      <c r="GP182" s="59"/>
      <c r="GQ182" s="59"/>
      <c r="GR182" s="59"/>
      <c r="GS182" s="59"/>
      <c r="GT182" s="59"/>
      <c r="GU182" s="59"/>
      <c r="GV182" s="59"/>
      <c r="GW182" s="59"/>
      <c r="GX182" s="59"/>
      <c r="GY182" s="59"/>
      <c r="GZ182" s="59"/>
      <c r="HA182" s="59"/>
      <c r="HB182" s="59"/>
      <c r="HC182" s="59"/>
    </row>
    <row r="183" spans="2:211" ht="14.25" customHeight="1">
      <c r="B183" s="283"/>
      <c r="C183" s="296"/>
      <c r="D183" s="132" t="s">
        <v>274</v>
      </c>
      <c r="E183" s="204">
        <v>1</v>
      </c>
      <c r="F183" s="205">
        <v>0</v>
      </c>
      <c r="G183" s="207">
        <f t="shared" si="226"/>
        <v>0</v>
      </c>
      <c r="H183" s="206">
        <v>1</v>
      </c>
      <c r="I183" s="207">
        <f t="shared" si="227"/>
        <v>1</v>
      </c>
      <c r="J183" s="206">
        <v>0</v>
      </c>
      <c r="K183" s="207">
        <f t="shared" si="228"/>
        <v>0</v>
      </c>
      <c r="L183" s="204">
        <v>10</v>
      </c>
      <c r="M183" s="205">
        <v>1</v>
      </c>
      <c r="N183" s="207">
        <f t="shared" si="229"/>
        <v>0.1</v>
      </c>
      <c r="O183" s="206">
        <v>2</v>
      </c>
      <c r="P183" s="207">
        <f t="shared" si="230"/>
        <v>0.2</v>
      </c>
      <c r="Q183" s="206">
        <v>0</v>
      </c>
      <c r="R183" s="207">
        <f t="shared" si="231"/>
        <v>0</v>
      </c>
      <c r="S183" s="204">
        <v>1843</v>
      </c>
      <c r="T183" s="205">
        <v>181</v>
      </c>
      <c r="U183" s="207">
        <f t="shared" si="232"/>
        <v>9.8209441128594685E-2</v>
      </c>
      <c r="V183" s="206">
        <v>742</v>
      </c>
      <c r="W183" s="207">
        <f t="shared" si="233"/>
        <v>0.40260444926749867</v>
      </c>
      <c r="X183" s="206">
        <v>87</v>
      </c>
      <c r="Y183" s="207">
        <f t="shared" si="234"/>
        <v>4.7205642973412912E-2</v>
      </c>
      <c r="Z183" s="204">
        <v>1285</v>
      </c>
      <c r="AA183" s="205">
        <v>117</v>
      </c>
      <c r="AB183" s="207">
        <f t="shared" si="235"/>
        <v>9.1050583657587544E-2</v>
      </c>
      <c r="AC183" s="206">
        <v>567</v>
      </c>
      <c r="AD183" s="207">
        <f t="shared" si="236"/>
        <v>0.44124513618677041</v>
      </c>
      <c r="AE183" s="206">
        <v>42</v>
      </c>
      <c r="AF183" s="207">
        <f t="shared" si="237"/>
        <v>3.2684824902723737E-2</v>
      </c>
      <c r="AG183" s="204">
        <v>864</v>
      </c>
      <c r="AH183" s="205">
        <v>59</v>
      </c>
      <c r="AI183" s="207">
        <f t="shared" si="238"/>
        <v>6.8287037037037035E-2</v>
      </c>
      <c r="AJ183" s="206">
        <v>343</v>
      </c>
      <c r="AK183" s="207">
        <f t="shared" si="239"/>
        <v>0.39699074074074076</v>
      </c>
      <c r="AL183" s="206">
        <v>25</v>
      </c>
      <c r="AM183" s="207">
        <f t="shared" si="240"/>
        <v>2.8935185185185185E-2</v>
      </c>
      <c r="AN183" s="204">
        <v>359</v>
      </c>
      <c r="AO183" s="205">
        <v>17</v>
      </c>
      <c r="AP183" s="207">
        <f t="shared" si="241"/>
        <v>4.7353760445682451E-2</v>
      </c>
      <c r="AQ183" s="206">
        <v>110</v>
      </c>
      <c r="AR183" s="207">
        <f t="shared" si="242"/>
        <v>0.30640668523676878</v>
      </c>
      <c r="AS183" s="206">
        <v>8</v>
      </c>
      <c r="AT183" s="207">
        <f t="shared" si="243"/>
        <v>2.2284122562674095E-2</v>
      </c>
      <c r="AU183" s="204">
        <v>102</v>
      </c>
      <c r="AV183" s="205">
        <v>4</v>
      </c>
      <c r="AW183" s="207">
        <f t="shared" si="244"/>
        <v>3.9215686274509803E-2</v>
      </c>
      <c r="AX183" s="206">
        <v>14</v>
      </c>
      <c r="AY183" s="207">
        <f t="shared" si="245"/>
        <v>0.13725490196078433</v>
      </c>
      <c r="AZ183" s="206">
        <v>2</v>
      </c>
      <c r="BA183" s="207">
        <f t="shared" si="246"/>
        <v>1.9607843137254902E-2</v>
      </c>
      <c r="BB183" s="204">
        <f t="shared" si="221"/>
        <v>4464</v>
      </c>
      <c r="BC183" s="208">
        <f t="shared" si="222"/>
        <v>379</v>
      </c>
      <c r="BD183" s="207">
        <f t="shared" si="247"/>
        <v>8.4901433691756276E-2</v>
      </c>
      <c r="BE183" s="208">
        <f t="shared" si="223"/>
        <v>1779</v>
      </c>
      <c r="BF183" s="207">
        <f t="shared" si="248"/>
        <v>0.39852150537634407</v>
      </c>
      <c r="BG183" s="208">
        <f t="shared" si="224"/>
        <v>164</v>
      </c>
      <c r="BH183" s="207">
        <f t="shared" si="249"/>
        <v>3.6738351254480286E-2</v>
      </c>
      <c r="BJ183" s="283"/>
      <c r="BK183" s="296"/>
      <c r="BL183" s="4" t="s">
        <v>273</v>
      </c>
      <c r="BM183" s="28">
        <v>4187</v>
      </c>
      <c r="BN183" s="28">
        <v>363</v>
      </c>
      <c r="BO183" s="63">
        <v>8.6696919035108663E-2</v>
      </c>
      <c r="BP183" s="28">
        <v>1626</v>
      </c>
      <c r="BQ183" s="63">
        <v>0.38834487700023884</v>
      </c>
      <c r="BR183" s="28">
        <v>168</v>
      </c>
      <c r="BS183" s="63">
        <v>4.0124193933604009E-2</v>
      </c>
      <c r="BU183" s="132"/>
      <c r="BV183" s="4" t="s">
        <v>270</v>
      </c>
      <c r="BW183" s="27">
        <f t="shared" si="220"/>
        <v>0.47983870967741937</v>
      </c>
      <c r="BX183" s="27">
        <f t="shared" si="225"/>
        <v>0.48483401003104848</v>
      </c>
      <c r="BY183" s="59"/>
      <c r="BZ183" s="106"/>
      <c r="CA183" s="59"/>
      <c r="CB183" s="59"/>
      <c r="CC183" s="59"/>
      <c r="CD183" s="59"/>
      <c r="CE183" s="59"/>
      <c r="CF183" s="59"/>
      <c r="CG183" s="59"/>
      <c r="CH183" s="59"/>
      <c r="CI183" s="59"/>
      <c r="CQ183" s="59"/>
      <c r="CR183" s="59"/>
      <c r="CS183" s="59"/>
      <c r="CT183" s="59"/>
      <c r="CU183" s="59"/>
      <c r="CV183" s="59"/>
      <c r="CY183" s="59"/>
      <c r="CZ183" s="59"/>
      <c r="DA183" s="59"/>
      <c r="DB183" s="59"/>
      <c r="DC183" s="59"/>
      <c r="DD183" s="59"/>
      <c r="DE183" s="59"/>
      <c r="DF183" s="59"/>
      <c r="DG183" s="59"/>
      <c r="DH183" s="59"/>
      <c r="DI183" s="59"/>
      <c r="DJ183" s="59"/>
      <c r="DK183" s="59"/>
      <c r="DL183" s="59"/>
      <c r="DM183" s="59"/>
      <c r="DN183" s="59"/>
      <c r="DP183" s="106"/>
      <c r="DQ183" s="59"/>
      <c r="DR183" s="59"/>
      <c r="DS183" s="59"/>
      <c r="DT183" s="59"/>
      <c r="DU183" s="59"/>
      <c r="DV183" s="59"/>
      <c r="DW183" s="59"/>
      <c r="DX183" s="59"/>
      <c r="DY183" s="59"/>
      <c r="DZ183" s="59"/>
      <c r="EA183" s="59"/>
      <c r="EB183" s="59"/>
      <c r="EC183" s="59"/>
      <c r="ED183" s="59"/>
      <c r="EE183" s="59"/>
      <c r="EF183" s="59"/>
      <c r="EG183" s="59"/>
      <c r="EH183" s="59"/>
      <c r="EI183" s="59"/>
      <c r="EJ183" s="59"/>
      <c r="EK183" s="59"/>
      <c r="EL183" s="59"/>
      <c r="EM183" s="59"/>
      <c r="EN183" s="59"/>
      <c r="EO183" s="59"/>
      <c r="EP183" s="59"/>
      <c r="EQ183" s="59"/>
      <c r="ER183" s="59"/>
      <c r="ES183" s="59"/>
      <c r="ET183" s="59"/>
      <c r="EU183" s="59"/>
      <c r="EV183" s="59"/>
      <c r="EW183" s="59"/>
      <c r="EX183" s="59"/>
      <c r="EY183" s="59"/>
      <c r="EZ183" s="59"/>
      <c r="FA183" s="59"/>
      <c r="FB183" s="59"/>
      <c r="FC183" s="59"/>
      <c r="FD183" s="59"/>
      <c r="FE183" s="59"/>
      <c r="FF183" s="59"/>
      <c r="FG183" s="59"/>
      <c r="FH183" s="59"/>
      <c r="FI183" s="59"/>
      <c r="FJ183" s="59"/>
      <c r="FK183" s="59"/>
      <c r="FL183" s="59"/>
      <c r="FM183" s="59"/>
      <c r="FN183" s="59"/>
      <c r="FO183" s="59"/>
      <c r="FP183" s="59"/>
      <c r="FQ183" s="59"/>
      <c r="FR183" s="59"/>
      <c r="FS183" s="59"/>
      <c r="FT183" s="59"/>
      <c r="FU183" s="59"/>
      <c r="FV183" s="59"/>
      <c r="FW183" s="59"/>
      <c r="FX183" s="59"/>
      <c r="FY183" s="59"/>
      <c r="FZ183" s="59"/>
      <c r="GA183" s="59"/>
      <c r="GB183" s="59"/>
      <c r="GC183" s="59"/>
      <c r="GD183" s="59"/>
      <c r="GE183" s="59"/>
      <c r="GF183" s="59"/>
      <c r="GG183" s="59"/>
      <c r="GH183" s="59"/>
      <c r="GI183" s="59"/>
      <c r="GJ183" s="59"/>
      <c r="GK183" s="59"/>
      <c r="GL183" s="59"/>
      <c r="GM183" s="59"/>
      <c r="GN183" s="59"/>
      <c r="GO183" s="59"/>
      <c r="GP183" s="59"/>
      <c r="GQ183" s="59"/>
      <c r="GR183" s="59"/>
      <c r="GS183" s="59"/>
      <c r="GT183" s="59"/>
      <c r="GU183" s="59"/>
      <c r="GV183" s="59"/>
      <c r="GW183" s="59"/>
      <c r="GX183" s="59"/>
      <c r="GY183" s="59"/>
      <c r="GZ183" s="59"/>
      <c r="HA183" s="59"/>
      <c r="HB183" s="59"/>
      <c r="HC183" s="59"/>
    </row>
    <row r="184" spans="2:211" ht="14.25" customHeight="1">
      <c r="B184" s="283"/>
      <c r="C184" s="296"/>
      <c r="D184" s="124" t="s">
        <v>156</v>
      </c>
      <c r="E184" s="209">
        <v>1</v>
      </c>
      <c r="F184" s="210">
        <v>0</v>
      </c>
      <c r="G184" s="199">
        <f t="shared" si="226"/>
        <v>0</v>
      </c>
      <c r="H184" s="211">
        <v>0</v>
      </c>
      <c r="I184" s="199">
        <f t="shared" si="227"/>
        <v>0</v>
      </c>
      <c r="J184" s="211">
        <v>0</v>
      </c>
      <c r="K184" s="199">
        <f t="shared" si="228"/>
        <v>0</v>
      </c>
      <c r="L184" s="209">
        <v>3</v>
      </c>
      <c r="M184" s="210">
        <v>0</v>
      </c>
      <c r="N184" s="199">
        <f t="shared" si="229"/>
        <v>0</v>
      </c>
      <c r="O184" s="211">
        <v>1</v>
      </c>
      <c r="P184" s="199">
        <f t="shared" si="230"/>
        <v>0.33333333333333331</v>
      </c>
      <c r="Q184" s="211">
        <v>0</v>
      </c>
      <c r="R184" s="199">
        <f t="shared" si="231"/>
        <v>0</v>
      </c>
      <c r="S184" s="209">
        <v>737</v>
      </c>
      <c r="T184" s="210">
        <v>46</v>
      </c>
      <c r="U184" s="199">
        <f t="shared" si="232"/>
        <v>6.2415196743554953E-2</v>
      </c>
      <c r="V184" s="211">
        <v>273</v>
      </c>
      <c r="W184" s="199">
        <f t="shared" si="233"/>
        <v>0.37042062415196741</v>
      </c>
      <c r="X184" s="211">
        <v>28</v>
      </c>
      <c r="Y184" s="199">
        <f t="shared" si="234"/>
        <v>3.7991858887381276E-2</v>
      </c>
      <c r="Z184" s="209">
        <v>398</v>
      </c>
      <c r="AA184" s="210">
        <v>34</v>
      </c>
      <c r="AB184" s="199">
        <f t="shared" si="235"/>
        <v>8.5427135678391955E-2</v>
      </c>
      <c r="AC184" s="211">
        <v>143</v>
      </c>
      <c r="AD184" s="199">
        <f t="shared" si="236"/>
        <v>0.3592964824120603</v>
      </c>
      <c r="AE184" s="211">
        <v>14</v>
      </c>
      <c r="AF184" s="199">
        <f t="shared" si="237"/>
        <v>3.5175879396984924E-2</v>
      </c>
      <c r="AG184" s="209">
        <v>258</v>
      </c>
      <c r="AH184" s="210">
        <v>11</v>
      </c>
      <c r="AI184" s="199">
        <f t="shared" si="238"/>
        <v>4.2635658914728682E-2</v>
      </c>
      <c r="AJ184" s="211">
        <v>98</v>
      </c>
      <c r="AK184" s="199">
        <f t="shared" si="239"/>
        <v>0.37984496124031009</v>
      </c>
      <c r="AL184" s="211">
        <v>7</v>
      </c>
      <c r="AM184" s="199">
        <f t="shared" si="240"/>
        <v>2.7131782945736434E-2</v>
      </c>
      <c r="AN184" s="209">
        <v>111</v>
      </c>
      <c r="AO184" s="210">
        <v>1</v>
      </c>
      <c r="AP184" s="199">
        <f t="shared" si="241"/>
        <v>9.0090090090090089E-3</v>
      </c>
      <c r="AQ184" s="211">
        <v>37</v>
      </c>
      <c r="AR184" s="199">
        <f t="shared" si="242"/>
        <v>0.33333333333333331</v>
      </c>
      <c r="AS184" s="211">
        <v>6</v>
      </c>
      <c r="AT184" s="199">
        <f t="shared" si="243"/>
        <v>5.4054054054054057E-2</v>
      </c>
      <c r="AU184" s="209">
        <v>43</v>
      </c>
      <c r="AV184" s="210">
        <v>0</v>
      </c>
      <c r="AW184" s="199">
        <f t="shared" si="244"/>
        <v>0</v>
      </c>
      <c r="AX184" s="211">
        <v>5</v>
      </c>
      <c r="AY184" s="199">
        <f t="shared" si="245"/>
        <v>0.11627906976744186</v>
      </c>
      <c r="AZ184" s="211">
        <v>0</v>
      </c>
      <c r="BA184" s="199">
        <f t="shared" si="246"/>
        <v>0</v>
      </c>
      <c r="BB184" s="209">
        <f t="shared" si="221"/>
        <v>1551</v>
      </c>
      <c r="BC184" s="212">
        <f t="shared" si="222"/>
        <v>92</v>
      </c>
      <c r="BD184" s="199">
        <f t="shared" si="247"/>
        <v>5.931656995486783E-2</v>
      </c>
      <c r="BE184" s="212">
        <f t="shared" si="223"/>
        <v>557</v>
      </c>
      <c r="BF184" s="199">
        <f t="shared" si="248"/>
        <v>0.35912314635718889</v>
      </c>
      <c r="BG184" s="212">
        <f t="shared" si="224"/>
        <v>55</v>
      </c>
      <c r="BH184" s="199">
        <f t="shared" si="249"/>
        <v>3.5460992907801421E-2</v>
      </c>
      <c r="BJ184" s="283"/>
      <c r="BK184" s="296"/>
      <c r="BL184" s="4" t="s">
        <v>156</v>
      </c>
      <c r="BM184" s="28">
        <v>1530</v>
      </c>
      <c r="BN184" s="28">
        <v>111</v>
      </c>
      <c r="BO184" s="63">
        <v>7.2549019607843143E-2</v>
      </c>
      <c r="BP184" s="28">
        <v>539</v>
      </c>
      <c r="BQ184" s="63">
        <v>0.35228758169934643</v>
      </c>
      <c r="BR184" s="28">
        <v>61</v>
      </c>
      <c r="BS184" s="63">
        <v>3.9869281045751631E-2</v>
      </c>
      <c r="BU184" s="132"/>
      <c r="BV184" s="4" t="s">
        <v>156</v>
      </c>
      <c r="BW184" s="27">
        <f t="shared" si="220"/>
        <v>0.54609929078014185</v>
      </c>
      <c r="BX184" s="27">
        <f t="shared" si="225"/>
        <v>0.53529411764705881</v>
      </c>
      <c r="BY184" s="59"/>
      <c r="BZ184" s="106"/>
      <c r="CA184" s="59"/>
      <c r="CB184" s="59"/>
      <c r="CC184" s="59"/>
      <c r="CD184" s="59"/>
      <c r="CE184" s="59"/>
      <c r="CF184" s="59"/>
      <c r="CG184" s="59"/>
      <c r="CH184" s="59"/>
      <c r="CI184" s="59"/>
      <c r="CQ184" s="59"/>
      <c r="CR184" s="59"/>
      <c r="CS184" s="59"/>
      <c r="CT184" s="59"/>
      <c r="CU184" s="59"/>
      <c r="CV184" s="59"/>
      <c r="CY184" s="59"/>
      <c r="CZ184" s="59"/>
      <c r="DA184" s="59"/>
      <c r="DB184" s="59"/>
      <c r="DC184" s="59"/>
      <c r="DD184" s="59"/>
      <c r="DE184" s="59"/>
      <c r="DF184" s="59"/>
      <c r="DG184" s="59"/>
      <c r="DH184" s="59"/>
      <c r="DI184" s="59"/>
      <c r="DJ184" s="59"/>
      <c r="DK184" s="59"/>
      <c r="DL184" s="59"/>
      <c r="DM184" s="59"/>
      <c r="DN184" s="59"/>
      <c r="DP184" s="106"/>
      <c r="DQ184" s="59"/>
      <c r="DR184" s="59"/>
      <c r="DS184" s="59"/>
      <c r="DT184" s="59"/>
      <c r="DU184" s="59"/>
      <c r="DV184" s="59"/>
      <c r="DW184" s="59"/>
      <c r="DX184" s="59"/>
      <c r="DY184" s="59"/>
      <c r="DZ184" s="59"/>
      <c r="EA184" s="59"/>
      <c r="EB184" s="59"/>
      <c r="EC184" s="59"/>
      <c r="ED184" s="59"/>
      <c r="EE184" s="59"/>
      <c r="EF184" s="59"/>
      <c r="EG184" s="59"/>
      <c r="EH184" s="59"/>
      <c r="EI184" s="59"/>
      <c r="EJ184" s="59"/>
      <c r="EK184" s="59"/>
      <c r="EL184" s="59"/>
      <c r="EM184" s="59"/>
      <c r="EN184" s="59"/>
      <c r="EO184" s="59"/>
      <c r="EP184" s="59"/>
      <c r="EQ184" s="59"/>
      <c r="ER184" s="59"/>
      <c r="ES184" s="59"/>
      <c r="ET184" s="59"/>
      <c r="EU184" s="59"/>
      <c r="EV184" s="59"/>
      <c r="EW184" s="59"/>
      <c r="EX184" s="59"/>
      <c r="EY184" s="59"/>
      <c r="EZ184" s="59"/>
      <c r="FA184" s="59"/>
      <c r="FB184" s="59"/>
      <c r="FC184" s="59"/>
      <c r="FD184" s="59"/>
      <c r="FE184" s="59"/>
      <c r="FF184" s="59"/>
      <c r="FG184" s="59"/>
      <c r="FH184" s="59"/>
      <c r="FI184" s="59"/>
      <c r="FJ184" s="59"/>
      <c r="FK184" s="59"/>
      <c r="FL184" s="59"/>
      <c r="FM184" s="59"/>
      <c r="FN184" s="59"/>
      <c r="FO184" s="59"/>
      <c r="FP184" s="59"/>
      <c r="FQ184" s="59"/>
      <c r="FR184" s="59"/>
      <c r="FS184" s="59"/>
      <c r="FT184" s="59"/>
      <c r="FU184" s="59"/>
      <c r="FV184" s="59"/>
      <c r="FW184" s="59"/>
      <c r="FX184" s="59"/>
      <c r="FY184" s="59"/>
      <c r="FZ184" s="59"/>
      <c r="GA184" s="59"/>
      <c r="GB184" s="59"/>
      <c r="GC184" s="59"/>
      <c r="GD184" s="59"/>
      <c r="GE184" s="59"/>
      <c r="GF184" s="59"/>
      <c r="GG184" s="59"/>
      <c r="GH184" s="59"/>
      <c r="GI184" s="59"/>
      <c r="GJ184" s="59"/>
      <c r="GK184" s="59"/>
      <c r="GL184" s="59"/>
      <c r="GM184" s="59"/>
      <c r="GN184" s="59"/>
      <c r="GO184" s="59"/>
      <c r="GP184" s="59"/>
      <c r="GQ184" s="59"/>
      <c r="GR184" s="59"/>
      <c r="GS184" s="59"/>
      <c r="GT184" s="59"/>
      <c r="GU184" s="59"/>
      <c r="GV184" s="59"/>
      <c r="GW184" s="59"/>
      <c r="GX184" s="59"/>
      <c r="GY184" s="59"/>
      <c r="GZ184" s="59"/>
      <c r="HA184" s="59"/>
      <c r="HB184" s="59"/>
      <c r="HC184" s="59"/>
    </row>
    <row r="185" spans="2:211" ht="14.25" customHeight="1">
      <c r="B185" s="283"/>
      <c r="C185" s="296"/>
      <c r="D185" s="103" t="s">
        <v>200</v>
      </c>
      <c r="E185" s="213">
        <v>0</v>
      </c>
      <c r="F185" s="214">
        <v>0</v>
      </c>
      <c r="G185" s="215" t="str">
        <f t="shared" si="226"/>
        <v>-</v>
      </c>
      <c r="H185" s="216">
        <v>0</v>
      </c>
      <c r="I185" s="215" t="str">
        <f t="shared" si="227"/>
        <v>-</v>
      </c>
      <c r="J185" s="216">
        <v>0</v>
      </c>
      <c r="K185" s="215" t="str">
        <f t="shared" si="228"/>
        <v>-</v>
      </c>
      <c r="L185" s="213">
        <v>1</v>
      </c>
      <c r="M185" s="214">
        <v>0</v>
      </c>
      <c r="N185" s="215">
        <f t="shared" si="229"/>
        <v>0</v>
      </c>
      <c r="O185" s="216">
        <v>0</v>
      </c>
      <c r="P185" s="215">
        <f t="shared" si="230"/>
        <v>0</v>
      </c>
      <c r="Q185" s="216">
        <v>0</v>
      </c>
      <c r="R185" s="215">
        <f t="shared" si="231"/>
        <v>0</v>
      </c>
      <c r="S185" s="213">
        <v>28</v>
      </c>
      <c r="T185" s="214">
        <v>1</v>
      </c>
      <c r="U185" s="215">
        <f t="shared" si="232"/>
        <v>3.5714285714285712E-2</v>
      </c>
      <c r="V185" s="216">
        <v>3</v>
      </c>
      <c r="W185" s="215">
        <f t="shared" si="233"/>
        <v>0.10714285714285714</v>
      </c>
      <c r="X185" s="216">
        <v>0</v>
      </c>
      <c r="Y185" s="215">
        <f t="shared" si="234"/>
        <v>0</v>
      </c>
      <c r="Z185" s="213">
        <v>59</v>
      </c>
      <c r="AA185" s="214">
        <v>0</v>
      </c>
      <c r="AB185" s="215">
        <f t="shared" si="235"/>
        <v>0</v>
      </c>
      <c r="AC185" s="216">
        <v>4</v>
      </c>
      <c r="AD185" s="215">
        <f t="shared" si="236"/>
        <v>6.7796610169491525E-2</v>
      </c>
      <c r="AE185" s="216">
        <v>0</v>
      </c>
      <c r="AF185" s="215">
        <f t="shared" si="237"/>
        <v>0</v>
      </c>
      <c r="AG185" s="213">
        <v>76</v>
      </c>
      <c r="AH185" s="214">
        <v>0</v>
      </c>
      <c r="AI185" s="215">
        <f t="shared" si="238"/>
        <v>0</v>
      </c>
      <c r="AJ185" s="216">
        <v>6</v>
      </c>
      <c r="AK185" s="215">
        <f t="shared" si="239"/>
        <v>7.8947368421052627E-2</v>
      </c>
      <c r="AL185" s="216">
        <v>2</v>
      </c>
      <c r="AM185" s="215">
        <f t="shared" si="240"/>
        <v>2.6315789473684209E-2</v>
      </c>
      <c r="AN185" s="213">
        <v>63</v>
      </c>
      <c r="AO185" s="214">
        <v>0</v>
      </c>
      <c r="AP185" s="215">
        <f t="shared" si="241"/>
        <v>0</v>
      </c>
      <c r="AQ185" s="216">
        <v>0</v>
      </c>
      <c r="AR185" s="215">
        <f t="shared" si="242"/>
        <v>0</v>
      </c>
      <c r="AS185" s="216">
        <v>1</v>
      </c>
      <c r="AT185" s="215">
        <f t="shared" si="243"/>
        <v>1.5873015873015872E-2</v>
      </c>
      <c r="AU185" s="213">
        <v>52</v>
      </c>
      <c r="AV185" s="214">
        <v>0</v>
      </c>
      <c r="AW185" s="215">
        <f t="shared" si="244"/>
        <v>0</v>
      </c>
      <c r="AX185" s="216">
        <v>1</v>
      </c>
      <c r="AY185" s="215">
        <f t="shared" si="245"/>
        <v>1.9230769230769232E-2</v>
      </c>
      <c r="AZ185" s="216">
        <v>0</v>
      </c>
      <c r="BA185" s="215">
        <f t="shared" si="246"/>
        <v>0</v>
      </c>
      <c r="BB185" s="213">
        <f t="shared" si="221"/>
        <v>279</v>
      </c>
      <c r="BC185" s="217">
        <f t="shared" si="222"/>
        <v>1</v>
      </c>
      <c r="BD185" s="215">
        <f t="shared" si="247"/>
        <v>3.5842293906810036E-3</v>
      </c>
      <c r="BE185" s="217">
        <f t="shared" si="223"/>
        <v>14</v>
      </c>
      <c r="BF185" s="215">
        <f t="shared" si="248"/>
        <v>5.0179211469534052E-2</v>
      </c>
      <c r="BG185" s="217">
        <f t="shared" si="224"/>
        <v>3</v>
      </c>
      <c r="BH185" s="215">
        <f t="shared" si="249"/>
        <v>1.0752688172043012E-2</v>
      </c>
      <c r="BJ185" s="283"/>
      <c r="BK185" s="296"/>
      <c r="BL185" s="4" t="s">
        <v>199</v>
      </c>
      <c r="BM185" s="28">
        <v>470</v>
      </c>
      <c r="BN185" s="28">
        <v>1</v>
      </c>
      <c r="BO185" s="63">
        <v>2.1276595744680851E-3</v>
      </c>
      <c r="BP185" s="28">
        <v>19</v>
      </c>
      <c r="BQ185" s="63">
        <v>4.042553191489362E-2</v>
      </c>
      <c r="BR185" s="28">
        <v>3</v>
      </c>
      <c r="BS185" s="63">
        <v>6.382978723404255E-3</v>
      </c>
      <c r="BU185" s="132"/>
      <c r="BV185" s="4" t="s">
        <v>199</v>
      </c>
      <c r="BW185" s="27">
        <f t="shared" si="220"/>
        <v>0.93548387096774188</v>
      </c>
      <c r="BX185" s="27">
        <f t="shared" si="225"/>
        <v>0.95106382978723403</v>
      </c>
      <c r="BY185" s="59"/>
      <c r="BZ185" s="106"/>
      <c r="CA185" s="59"/>
      <c r="CB185" s="59"/>
      <c r="CC185" s="59"/>
      <c r="CD185" s="59"/>
      <c r="CE185" s="59"/>
      <c r="CF185" s="59"/>
      <c r="CG185" s="59"/>
      <c r="CH185" s="59"/>
      <c r="CI185" s="59"/>
      <c r="CQ185" s="59"/>
      <c r="CR185" s="59"/>
      <c r="CS185" s="59"/>
      <c r="CT185" s="59"/>
      <c r="CU185" s="59"/>
      <c r="CV185" s="59"/>
      <c r="CY185" s="59"/>
      <c r="CZ185" s="59"/>
      <c r="DA185" s="59"/>
      <c r="DB185" s="59"/>
      <c r="DC185" s="59"/>
      <c r="DD185" s="59"/>
      <c r="DE185" s="59"/>
      <c r="DF185" s="59"/>
      <c r="DG185" s="59"/>
      <c r="DH185" s="59"/>
      <c r="DI185" s="59"/>
      <c r="DJ185" s="59"/>
      <c r="DK185" s="59"/>
      <c r="DL185" s="59"/>
      <c r="DM185" s="59"/>
      <c r="DN185" s="59"/>
      <c r="DP185" s="106"/>
      <c r="DQ185" s="59"/>
      <c r="DR185" s="59"/>
      <c r="DS185" s="59"/>
      <c r="DT185" s="59"/>
      <c r="DU185" s="59"/>
      <c r="DV185" s="59"/>
      <c r="DW185" s="59"/>
      <c r="DX185" s="59"/>
      <c r="DY185" s="59"/>
      <c r="DZ185" s="59"/>
      <c r="EA185" s="59"/>
      <c r="EB185" s="59"/>
      <c r="EC185" s="59"/>
      <c r="ED185" s="59"/>
      <c r="EE185" s="59"/>
      <c r="EF185" s="59"/>
      <c r="EG185" s="59"/>
      <c r="EH185" s="59"/>
      <c r="EI185" s="59"/>
      <c r="EJ185" s="59"/>
      <c r="EK185" s="59"/>
      <c r="EL185" s="59"/>
      <c r="EM185" s="59"/>
      <c r="EN185" s="59"/>
      <c r="EO185" s="59"/>
      <c r="EP185" s="59"/>
      <c r="EQ185" s="59"/>
      <c r="ER185" s="59"/>
      <c r="ES185" s="59"/>
      <c r="ET185" s="59"/>
      <c r="EU185" s="59"/>
      <c r="EV185" s="59"/>
      <c r="EW185" s="59"/>
      <c r="EX185" s="59"/>
      <c r="EY185" s="59"/>
      <c r="EZ185" s="59"/>
      <c r="FA185" s="59"/>
      <c r="FB185" s="59"/>
      <c r="FC185" s="59"/>
      <c r="FD185" s="59"/>
      <c r="FE185" s="59"/>
      <c r="FF185" s="59"/>
      <c r="FG185" s="59"/>
      <c r="FH185" s="59"/>
      <c r="FI185" s="59"/>
      <c r="FJ185" s="59"/>
      <c r="FK185" s="59"/>
      <c r="FL185" s="59"/>
      <c r="FM185" s="59"/>
      <c r="FN185" s="59"/>
      <c r="FO185" s="59"/>
      <c r="FP185" s="59"/>
      <c r="FQ185" s="59"/>
      <c r="FR185" s="59"/>
      <c r="FS185" s="59"/>
      <c r="FT185" s="59"/>
      <c r="FU185" s="59"/>
      <c r="FV185" s="59"/>
      <c r="FW185" s="59"/>
      <c r="FX185" s="59"/>
      <c r="FY185" s="59"/>
      <c r="FZ185" s="59"/>
      <c r="GA185" s="59"/>
      <c r="GB185" s="59"/>
      <c r="GC185" s="59"/>
      <c r="GD185" s="59"/>
      <c r="GE185" s="59"/>
      <c r="GF185" s="59"/>
      <c r="GG185" s="59"/>
      <c r="GH185" s="59"/>
      <c r="GI185" s="59"/>
      <c r="GJ185" s="59"/>
      <c r="GK185" s="59"/>
      <c r="GL185" s="59"/>
      <c r="GM185" s="59"/>
      <c r="GN185" s="59"/>
      <c r="GO185" s="59"/>
      <c r="GP185" s="59"/>
      <c r="GQ185" s="59"/>
      <c r="GR185" s="59"/>
      <c r="GS185" s="59"/>
      <c r="GT185" s="59"/>
      <c r="GU185" s="59"/>
      <c r="GV185" s="59"/>
      <c r="GW185" s="59"/>
      <c r="GX185" s="59"/>
      <c r="GY185" s="59"/>
      <c r="GZ185" s="59"/>
      <c r="HA185" s="59"/>
      <c r="HB185" s="59"/>
      <c r="HC185" s="59"/>
    </row>
    <row r="186" spans="2:211" ht="14.25" customHeight="1">
      <c r="B186" s="284"/>
      <c r="C186" s="297"/>
      <c r="D186" s="85" t="s">
        <v>67</v>
      </c>
      <c r="E186" s="189">
        <v>29</v>
      </c>
      <c r="F186" s="221">
        <v>0</v>
      </c>
      <c r="G186" s="184">
        <f t="shared" si="226"/>
        <v>0</v>
      </c>
      <c r="H186" s="222">
        <v>6</v>
      </c>
      <c r="I186" s="184">
        <f t="shared" si="227"/>
        <v>0.20689655172413793</v>
      </c>
      <c r="J186" s="222">
        <v>1</v>
      </c>
      <c r="K186" s="184">
        <f t="shared" si="228"/>
        <v>3.4482758620689655E-2</v>
      </c>
      <c r="L186" s="189">
        <v>49</v>
      </c>
      <c r="M186" s="221">
        <v>2</v>
      </c>
      <c r="N186" s="184">
        <f t="shared" si="229"/>
        <v>4.0816326530612242E-2</v>
      </c>
      <c r="O186" s="222">
        <v>11</v>
      </c>
      <c r="P186" s="184">
        <f t="shared" si="230"/>
        <v>0.22448979591836735</v>
      </c>
      <c r="Q186" s="222">
        <v>0</v>
      </c>
      <c r="R186" s="184">
        <f t="shared" si="231"/>
        <v>0</v>
      </c>
      <c r="S186" s="189">
        <v>6340</v>
      </c>
      <c r="T186" s="221">
        <v>561</v>
      </c>
      <c r="U186" s="184">
        <f t="shared" si="232"/>
        <v>8.8485804416403788E-2</v>
      </c>
      <c r="V186" s="222">
        <v>2404</v>
      </c>
      <c r="W186" s="184">
        <f t="shared" si="233"/>
        <v>0.37917981072555207</v>
      </c>
      <c r="X186" s="222">
        <v>262</v>
      </c>
      <c r="Y186" s="184">
        <f t="shared" si="234"/>
        <v>4.1324921135646689E-2</v>
      </c>
      <c r="Z186" s="189">
        <v>4842</v>
      </c>
      <c r="AA186" s="221">
        <v>355</v>
      </c>
      <c r="AB186" s="184">
        <f t="shared" si="235"/>
        <v>7.3316811235026855E-2</v>
      </c>
      <c r="AC186" s="222">
        <v>1955</v>
      </c>
      <c r="AD186" s="184">
        <f t="shared" si="236"/>
        <v>0.40375877736472532</v>
      </c>
      <c r="AE186" s="222">
        <v>177</v>
      </c>
      <c r="AF186" s="184">
        <f t="shared" si="237"/>
        <v>3.6555142503097895E-2</v>
      </c>
      <c r="AG186" s="189">
        <v>3230</v>
      </c>
      <c r="AH186" s="221">
        <v>195</v>
      </c>
      <c r="AI186" s="184">
        <f t="shared" si="238"/>
        <v>6.037151702786378E-2</v>
      </c>
      <c r="AJ186" s="222">
        <v>1136</v>
      </c>
      <c r="AK186" s="184">
        <f t="shared" si="239"/>
        <v>0.35170278637770896</v>
      </c>
      <c r="AL186" s="222">
        <v>100</v>
      </c>
      <c r="AM186" s="184">
        <f t="shared" si="240"/>
        <v>3.0959752321981424E-2</v>
      </c>
      <c r="AN186" s="189">
        <v>1624</v>
      </c>
      <c r="AO186" s="221">
        <v>55</v>
      </c>
      <c r="AP186" s="184">
        <f t="shared" si="241"/>
        <v>3.3866995073891626E-2</v>
      </c>
      <c r="AQ186" s="222">
        <v>424</v>
      </c>
      <c r="AR186" s="184">
        <f t="shared" si="242"/>
        <v>0.26108374384236455</v>
      </c>
      <c r="AS186" s="222">
        <v>36</v>
      </c>
      <c r="AT186" s="184">
        <f t="shared" si="243"/>
        <v>2.2167487684729065E-2</v>
      </c>
      <c r="AU186" s="189">
        <v>585</v>
      </c>
      <c r="AV186" s="221">
        <v>7</v>
      </c>
      <c r="AW186" s="184">
        <f t="shared" si="244"/>
        <v>1.1965811965811967E-2</v>
      </c>
      <c r="AX186" s="222">
        <v>87</v>
      </c>
      <c r="AY186" s="184">
        <f t="shared" si="245"/>
        <v>0.14871794871794872</v>
      </c>
      <c r="AZ186" s="222">
        <v>9</v>
      </c>
      <c r="BA186" s="184">
        <f t="shared" si="246"/>
        <v>1.5384615384615385E-2</v>
      </c>
      <c r="BB186" s="189">
        <f t="shared" si="221"/>
        <v>16699</v>
      </c>
      <c r="BC186" s="183">
        <f t="shared" si="222"/>
        <v>1175</v>
      </c>
      <c r="BD186" s="184">
        <f t="shared" si="247"/>
        <v>7.0363494820049111E-2</v>
      </c>
      <c r="BE186" s="183">
        <f t="shared" si="223"/>
        <v>6023</v>
      </c>
      <c r="BF186" s="184">
        <f t="shared" si="248"/>
        <v>0.36068028025630278</v>
      </c>
      <c r="BG186" s="183">
        <f t="shared" si="224"/>
        <v>585</v>
      </c>
      <c r="BH186" s="184">
        <f t="shared" si="249"/>
        <v>3.5032037846577636E-2</v>
      </c>
      <c r="BJ186" s="284"/>
      <c r="BK186" s="297"/>
      <c r="BL186" s="85" t="s">
        <v>67</v>
      </c>
      <c r="BM186" s="28">
        <v>16610</v>
      </c>
      <c r="BN186" s="28">
        <v>1191</v>
      </c>
      <c r="BO186" s="63">
        <v>7.1703792895845872E-2</v>
      </c>
      <c r="BP186" s="28">
        <v>5651</v>
      </c>
      <c r="BQ186" s="63">
        <v>0.3402167369054786</v>
      </c>
      <c r="BR186" s="28">
        <v>650</v>
      </c>
      <c r="BS186" s="63">
        <v>3.9133052378085488E-2</v>
      </c>
      <c r="BU186" s="133"/>
      <c r="BV186" s="85" t="s">
        <v>67</v>
      </c>
      <c r="BW186" s="27">
        <f t="shared" si="220"/>
        <v>0.53392418707707046</v>
      </c>
      <c r="BX186" s="27">
        <f t="shared" si="225"/>
        <v>0.54894641782059006</v>
      </c>
      <c r="BY186" s="59"/>
      <c r="BZ186" s="106"/>
      <c r="CA186" s="59"/>
      <c r="CB186" s="59"/>
      <c r="CC186" s="59"/>
      <c r="CD186" s="59"/>
      <c r="CE186" s="59"/>
      <c r="CF186" s="59"/>
      <c r="CG186" s="59"/>
      <c r="CH186" s="59"/>
      <c r="CI186" s="59"/>
      <c r="CQ186" s="59"/>
      <c r="CR186" s="59"/>
      <c r="CS186" s="59"/>
      <c r="CT186" s="59"/>
      <c r="CU186" s="59"/>
      <c r="CV186" s="59"/>
      <c r="CY186" s="59"/>
      <c r="CZ186" s="59"/>
      <c r="DA186" s="59"/>
      <c r="DB186" s="59"/>
      <c r="DC186" s="59"/>
      <c r="DD186" s="59"/>
      <c r="DE186" s="59"/>
      <c r="DF186" s="59"/>
      <c r="DG186" s="59"/>
      <c r="DH186" s="59"/>
      <c r="DI186" s="59"/>
      <c r="DJ186" s="59"/>
      <c r="DK186" s="59"/>
      <c r="DL186" s="59"/>
      <c r="DM186" s="59"/>
      <c r="DN186" s="59"/>
      <c r="DP186" s="106"/>
      <c r="DQ186" s="59"/>
      <c r="DR186" s="59"/>
      <c r="DS186" s="59"/>
      <c r="DT186" s="59"/>
      <c r="DU186" s="59"/>
      <c r="DV186" s="59"/>
      <c r="DW186" s="59"/>
      <c r="DX186" s="59"/>
      <c r="DY186" s="59"/>
      <c r="DZ186" s="59"/>
      <c r="EA186" s="59"/>
      <c r="EB186" s="59"/>
      <c r="EC186" s="59"/>
      <c r="ED186" s="59"/>
      <c r="EE186" s="59"/>
      <c r="EF186" s="59"/>
      <c r="EG186" s="59"/>
      <c r="EH186" s="59"/>
      <c r="EI186" s="59"/>
      <c r="EJ186" s="59"/>
      <c r="EK186" s="59"/>
      <c r="EL186" s="59"/>
      <c r="EM186" s="59"/>
      <c r="EN186" s="59"/>
      <c r="EO186" s="59"/>
      <c r="EP186" s="59"/>
      <c r="EQ186" s="59"/>
      <c r="ER186" s="59"/>
      <c r="ES186" s="59"/>
      <c r="ET186" s="59"/>
      <c r="EU186" s="59"/>
      <c r="EV186" s="59"/>
      <c r="EW186" s="59"/>
      <c r="EX186" s="59"/>
      <c r="EY186" s="59"/>
      <c r="EZ186" s="59"/>
      <c r="FA186" s="59"/>
      <c r="FB186" s="59"/>
      <c r="FC186" s="59"/>
      <c r="FD186" s="59"/>
      <c r="FE186" s="59"/>
      <c r="FF186" s="59"/>
      <c r="FG186" s="59"/>
      <c r="FH186" s="59"/>
      <c r="FI186" s="59"/>
      <c r="FJ186" s="59"/>
      <c r="FK186" s="59"/>
      <c r="FL186" s="59"/>
      <c r="FM186" s="59"/>
      <c r="FN186" s="59"/>
      <c r="FO186" s="59"/>
      <c r="FP186" s="59"/>
      <c r="FQ186" s="59"/>
      <c r="FR186" s="59"/>
      <c r="FS186" s="59"/>
      <c r="FT186" s="59"/>
      <c r="FU186" s="59"/>
      <c r="FV186" s="59"/>
      <c r="FW186" s="59"/>
      <c r="FX186" s="59"/>
      <c r="FY186" s="59"/>
      <c r="FZ186" s="59"/>
      <c r="GA186" s="59"/>
      <c r="GB186" s="59"/>
      <c r="GC186" s="59"/>
      <c r="GD186" s="59"/>
      <c r="GE186" s="59"/>
      <c r="GF186" s="59"/>
      <c r="GG186" s="59"/>
      <c r="GH186" s="59"/>
      <c r="GI186" s="59"/>
      <c r="GJ186" s="59"/>
      <c r="GK186" s="59"/>
      <c r="GL186" s="59"/>
      <c r="GM186" s="59"/>
      <c r="GN186" s="59"/>
      <c r="GO186" s="59"/>
      <c r="GP186" s="59"/>
      <c r="GQ186" s="59"/>
      <c r="GR186" s="59"/>
      <c r="GS186" s="59"/>
      <c r="GT186" s="59"/>
      <c r="GU186" s="59"/>
      <c r="GV186" s="59"/>
      <c r="GW186" s="59"/>
      <c r="GX186" s="59"/>
      <c r="GY186" s="59"/>
      <c r="GZ186" s="59"/>
      <c r="HA186" s="59"/>
      <c r="HB186" s="59"/>
      <c r="HC186" s="59"/>
    </row>
    <row r="187" spans="2:211" ht="14.25" customHeight="1">
      <c r="B187" s="282">
        <v>37</v>
      </c>
      <c r="C187" s="295" t="s">
        <v>3</v>
      </c>
      <c r="D187" s="102" t="s">
        <v>138</v>
      </c>
      <c r="E187" s="201">
        <v>21</v>
      </c>
      <c r="F187" s="176">
        <v>0</v>
      </c>
      <c r="G187" s="174">
        <f t="shared" si="226"/>
        <v>0</v>
      </c>
      <c r="H187" s="176">
        <v>3</v>
      </c>
      <c r="I187" s="174">
        <f t="shared" si="227"/>
        <v>0.14285714285714285</v>
      </c>
      <c r="J187" s="176">
        <v>1</v>
      </c>
      <c r="K187" s="174">
        <f t="shared" si="228"/>
        <v>4.7619047619047616E-2</v>
      </c>
      <c r="L187" s="201">
        <v>46</v>
      </c>
      <c r="M187" s="176">
        <v>4</v>
      </c>
      <c r="N187" s="174">
        <f t="shared" si="229"/>
        <v>8.6956521739130432E-2</v>
      </c>
      <c r="O187" s="176">
        <v>11</v>
      </c>
      <c r="P187" s="174">
        <f t="shared" si="230"/>
        <v>0.2391304347826087</v>
      </c>
      <c r="Q187" s="176">
        <v>1</v>
      </c>
      <c r="R187" s="174">
        <f t="shared" si="231"/>
        <v>2.1739130434782608E-2</v>
      </c>
      <c r="S187" s="201">
        <v>12737</v>
      </c>
      <c r="T187" s="176">
        <v>1503</v>
      </c>
      <c r="U187" s="174">
        <f t="shared" si="232"/>
        <v>0.11800266938839601</v>
      </c>
      <c r="V187" s="176">
        <v>3567</v>
      </c>
      <c r="W187" s="174">
        <f t="shared" si="233"/>
        <v>0.28005024731098377</v>
      </c>
      <c r="X187" s="176">
        <v>921</v>
      </c>
      <c r="Y187" s="174">
        <f t="shared" si="234"/>
        <v>7.2309020962550055E-2</v>
      </c>
      <c r="Z187" s="201">
        <v>10235</v>
      </c>
      <c r="AA187" s="176">
        <v>979</v>
      </c>
      <c r="AB187" s="174">
        <f t="shared" si="235"/>
        <v>9.5652173913043481E-2</v>
      </c>
      <c r="AC187" s="176">
        <v>2629</v>
      </c>
      <c r="AD187" s="174">
        <f t="shared" si="236"/>
        <v>0.25686370297997069</v>
      </c>
      <c r="AE187" s="176">
        <v>753</v>
      </c>
      <c r="AF187" s="174">
        <f t="shared" si="237"/>
        <v>7.3571079628724959E-2</v>
      </c>
      <c r="AG187" s="201">
        <v>6735</v>
      </c>
      <c r="AH187" s="176">
        <v>405</v>
      </c>
      <c r="AI187" s="174">
        <f t="shared" si="238"/>
        <v>6.0133630289532294E-2</v>
      </c>
      <c r="AJ187" s="176">
        <v>1469</v>
      </c>
      <c r="AK187" s="174">
        <f t="shared" si="239"/>
        <v>0.21811432813659984</v>
      </c>
      <c r="AL187" s="176">
        <v>433</v>
      </c>
      <c r="AM187" s="174">
        <f t="shared" si="240"/>
        <v>6.4291017074981444E-2</v>
      </c>
      <c r="AN187" s="201">
        <v>3321</v>
      </c>
      <c r="AO187" s="176">
        <v>128</v>
      </c>
      <c r="AP187" s="174">
        <f t="shared" si="241"/>
        <v>3.8542607648298706E-2</v>
      </c>
      <c r="AQ187" s="176">
        <v>505</v>
      </c>
      <c r="AR187" s="174">
        <f t="shared" si="242"/>
        <v>0.15206263173742848</v>
      </c>
      <c r="AS187" s="176">
        <v>176</v>
      </c>
      <c r="AT187" s="174">
        <f t="shared" si="243"/>
        <v>5.2996085516410718E-2</v>
      </c>
      <c r="AU187" s="201">
        <v>1067</v>
      </c>
      <c r="AV187" s="176">
        <v>8</v>
      </c>
      <c r="AW187" s="174">
        <f t="shared" si="244"/>
        <v>7.4976569821930648E-3</v>
      </c>
      <c r="AX187" s="176">
        <v>88</v>
      </c>
      <c r="AY187" s="174">
        <f t="shared" si="245"/>
        <v>8.247422680412371E-2</v>
      </c>
      <c r="AZ187" s="176">
        <v>26</v>
      </c>
      <c r="BA187" s="174">
        <f t="shared" si="246"/>
        <v>2.4367385192127462E-2</v>
      </c>
      <c r="BB187" s="201">
        <f t="shared" si="221"/>
        <v>34162</v>
      </c>
      <c r="BC187" s="176">
        <f t="shared" si="222"/>
        <v>3027</v>
      </c>
      <c r="BD187" s="174">
        <f t="shared" si="247"/>
        <v>8.8607224401381648E-2</v>
      </c>
      <c r="BE187" s="176">
        <f t="shared" si="223"/>
        <v>8272</v>
      </c>
      <c r="BF187" s="174">
        <f t="shared" si="248"/>
        <v>0.24214038990691411</v>
      </c>
      <c r="BG187" s="176">
        <f t="shared" si="224"/>
        <v>2311</v>
      </c>
      <c r="BH187" s="174">
        <f t="shared" si="249"/>
        <v>6.7648264153152629E-2</v>
      </c>
      <c r="BJ187" s="282">
        <v>37</v>
      </c>
      <c r="BK187" s="295" t="s">
        <v>3</v>
      </c>
      <c r="BL187" s="4" t="s">
        <v>138</v>
      </c>
      <c r="BM187" s="28">
        <v>33806</v>
      </c>
      <c r="BN187" s="28">
        <v>3203</v>
      </c>
      <c r="BO187" s="63">
        <v>9.4746494705081938E-2</v>
      </c>
      <c r="BP187" s="28">
        <v>8078</v>
      </c>
      <c r="BQ187" s="63">
        <v>0.23895166538484292</v>
      </c>
      <c r="BR187" s="28">
        <v>2313</v>
      </c>
      <c r="BS187" s="63">
        <v>6.8419807134828134E-2</v>
      </c>
      <c r="BU187" s="131" t="s">
        <v>3</v>
      </c>
      <c r="BV187" s="4" t="s">
        <v>138</v>
      </c>
      <c r="BW187" s="27">
        <f t="shared" si="220"/>
        <v>0.60160412153855158</v>
      </c>
      <c r="BX187" s="27">
        <f t="shared" si="225"/>
        <v>0.59788203277524699</v>
      </c>
      <c r="BY187" s="59"/>
      <c r="BZ187" s="106"/>
      <c r="CA187" s="59"/>
      <c r="CB187" s="59"/>
      <c r="CC187" s="59"/>
      <c r="CD187" s="59"/>
      <c r="CE187" s="59"/>
      <c r="CF187" s="59"/>
      <c r="CG187" s="59"/>
      <c r="CH187" s="59"/>
      <c r="CI187" s="59"/>
      <c r="CQ187" s="59"/>
      <c r="CR187" s="59"/>
      <c r="CS187" s="59"/>
      <c r="CT187" s="59"/>
      <c r="CU187" s="59"/>
      <c r="CV187" s="59"/>
      <c r="CY187" s="59"/>
      <c r="CZ187" s="59"/>
      <c r="DA187" s="59"/>
      <c r="DB187" s="59"/>
      <c r="DC187" s="59"/>
      <c r="DD187" s="59"/>
      <c r="DE187" s="59"/>
      <c r="DF187" s="59"/>
      <c r="DG187" s="59"/>
      <c r="DH187" s="59"/>
      <c r="DI187" s="59"/>
      <c r="DJ187" s="59"/>
      <c r="DK187" s="59"/>
      <c r="DL187" s="59"/>
      <c r="DM187" s="59"/>
      <c r="DN187" s="59"/>
      <c r="DP187" s="106"/>
      <c r="DQ187" s="59"/>
      <c r="DR187" s="59"/>
      <c r="DS187" s="59"/>
      <c r="DT187" s="59"/>
      <c r="DU187" s="59"/>
      <c r="DV187" s="59"/>
      <c r="DW187" s="59"/>
      <c r="DX187" s="59"/>
      <c r="DY187" s="59"/>
      <c r="DZ187" s="59"/>
      <c r="EA187" s="59"/>
      <c r="EB187" s="59"/>
      <c r="EC187" s="59"/>
      <c r="ED187" s="59"/>
      <c r="EE187" s="59"/>
      <c r="EF187" s="59"/>
      <c r="EG187" s="59"/>
      <c r="EH187" s="59"/>
      <c r="EI187" s="59"/>
      <c r="EJ187" s="59"/>
      <c r="EK187" s="59"/>
      <c r="EL187" s="59"/>
      <c r="EM187" s="59"/>
      <c r="EN187" s="59"/>
      <c r="EO187" s="59"/>
      <c r="EP187" s="59"/>
      <c r="EQ187" s="59"/>
      <c r="ER187" s="59"/>
      <c r="ES187" s="59"/>
      <c r="ET187" s="59"/>
      <c r="EU187" s="59"/>
      <c r="EV187" s="59"/>
      <c r="EW187" s="59"/>
      <c r="EX187" s="59"/>
      <c r="EY187" s="59"/>
      <c r="EZ187" s="59"/>
      <c r="FA187" s="59"/>
      <c r="FB187" s="59"/>
      <c r="FC187" s="59"/>
      <c r="FD187" s="59"/>
      <c r="FE187" s="59"/>
      <c r="FF187" s="59"/>
      <c r="FG187" s="59"/>
      <c r="FH187" s="59"/>
      <c r="FI187" s="59"/>
      <c r="FJ187" s="59"/>
      <c r="FK187" s="59"/>
      <c r="FL187" s="59"/>
      <c r="FM187" s="59"/>
      <c r="FN187" s="59"/>
      <c r="FO187" s="59"/>
      <c r="FP187" s="59"/>
      <c r="FQ187" s="59"/>
      <c r="FR187" s="59"/>
      <c r="FS187" s="59"/>
      <c r="FT187" s="59"/>
      <c r="FU187" s="59"/>
      <c r="FV187" s="59"/>
      <c r="FW187" s="59"/>
      <c r="FX187" s="59"/>
      <c r="FY187" s="59"/>
      <c r="FZ187" s="59"/>
      <c r="GA187" s="59"/>
      <c r="GB187" s="59"/>
      <c r="GC187" s="59"/>
      <c r="GD187" s="59"/>
      <c r="GE187" s="59"/>
      <c r="GF187" s="59"/>
      <c r="GG187" s="59"/>
      <c r="GH187" s="59"/>
      <c r="GI187" s="59"/>
      <c r="GJ187" s="59"/>
      <c r="GK187" s="59"/>
      <c r="GL187" s="59"/>
      <c r="GM187" s="59"/>
      <c r="GN187" s="59"/>
      <c r="GO187" s="59"/>
      <c r="GP187" s="59"/>
      <c r="GQ187" s="59"/>
      <c r="GR187" s="59"/>
      <c r="GS187" s="59"/>
      <c r="GT187" s="59"/>
      <c r="GU187" s="59"/>
      <c r="GV187" s="59"/>
      <c r="GW187" s="59"/>
      <c r="GX187" s="59"/>
      <c r="GY187" s="59"/>
      <c r="GZ187" s="59"/>
      <c r="HA187" s="59"/>
      <c r="HB187" s="59"/>
      <c r="HC187" s="59"/>
    </row>
    <row r="188" spans="2:211" ht="14.25" customHeight="1">
      <c r="B188" s="283"/>
      <c r="C188" s="296"/>
      <c r="D188" s="132" t="s">
        <v>274</v>
      </c>
      <c r="E188" s="204">
        <v>0</v>
      </c>
      <c r="F188" s="208">
        <v>0</v>
      </c>
      <c r="G188" s="207" t="str">
        <f t="shared" si="226"/>
        <v>-</v>
      </c>
      <c r="H188" s="208">
        <v>0</v>
      </c>
      <c r="I188" s="207" t="str">
        <f t="shared" si="227"/>
        <v>-</v>
      </c>
      <c r="J188" s="208">
        <v>0</v>
      </c>
      <c r="K188" s="207" t="str">
        <f t="shared" si="228"/>
        <v>-</v>
      </c>
      <c r="L188" s="204">
        <v>6</v>
      </c>
      <c r="M188" s="208">
        <v>0</v>
      </c>
      <c r="N188" s="207">
        <f t="shared" si="229"/>
        <v>0</v>
      </c>
      <c r="O188" s="208">
        <v>0</v>
      </c>
      <c r="P188" s="207">
        <f t="shared" si="230"/>
        <v>0</v>
      </c>
      <c r="Q188" s="208">
        <v>1</v>
      </c>
      <c r="R188" s="207">
        <f t="shared" si="231"/>
        <v>0.16666666666666666</v>
      </c>
      <c r="S188" s="204">
        <v>5346</v>
      </c>
      <c r="T188" s="208">
        <v>746</v>
      </c>
      <c r="U188" s="207">
        <f t="shared" si="232"/>
        <v>0.13954358398802844</v>
      </c>
      <c r="V188" s="208">
        <v>1568</v>
      </c>
      <c r="W188" s="207">
        <f t="shared" si="233"/>
        <v>0.29330340441451552</v>
      </c>
      <c r="X188" s="208">
        <v>404</v>
      </c>
      <c r="Y188" s="207">
        <f t="shared" si="234"/>
        <v>7.5570520014964462E-2</v>
      </c>
      <c r="Z188" s="204">
        <v>3612</v>
      </c>
      <c r="AA188" s="208">
        <v>451</v>
      </c>
      <c r="AB188" s="207">
        <f t="shared" si="235"/>
        <v>0.12486157253599114</v>
      </c>
      <c r="AC188" s="208">
        <v>1072</v>
      </c>
      <c r="AD188" s="207">
        <f t="shared" si="236"/>
        <v>0.29678848283499448</v>
      </c>
      <c r="AE188" s="208">
        <v>303</v>
      </c>
      <c r="AF188" s="207">
        <f t="shared" si="237"/>
        <v>8.3887043189368765E-2</v>
      </c>
      <c r="AG188" s="204">
        <v>2227</v>
      </c>
      <c r="AH188" s="208">
        <v>201</v>
      </c>
      <c r="AI188" s="207">
        <f t="shared" si="238"/>
        <v>9.0255949708127531E-2</v>
      </c>
      <c r="AJ188" s="208">
        <v>577</v>
      </c>
      <c r="AK188" s="207">
        <f t="shared" si="239"/>
        <v>0.25909295015716211</v>
      </c>
      <c r="AL188" s="208">
        <v>157</v>
      </c>
      <c r="AM188" s="207">
        <f t="shared" si="240"/>
        <v>7.0498428378985178E-2</v>
      </c>
      <c r="AN188" s="204">
        <v>866</v>
      </c>
      <c r="AO188" s="208">
        <v>40</v>
      </c>
      <c r="AP188" s="207">
        <f t="shared" si="241"/>
        <v>4.6189376443418015E-2</v>
      </c>
      <c r="AQ188" s="208">
        <v>182</v>
      </c>
      <c r="AR188" s="207">
        <f t="shared" si="242"/>
        <v>0.21016166281755197</v>
      </c>
      <c r="AS188" s="208">
        <v>42</v>
      </c>
      <c r="AT188" s="207">
        <f t="shared" si="243"/>
        <v>4.8498845265588918E-2</v>
      </c>
      <c r="AU188" s="204">
        <v>226</v>
      </c>
      <c r="AV188" s="208">
        <v>0</v>
      </c>
      <c r="AW188" s="207">
        <f t="shared" si="244"/>
        <v>0</v>
      </c>
      <c r="AX188" s="208">
        <v>28</v>
      </c>
      <c r="AY188" s="207">
        <f t="shared" si="245"/>
        <v>0.12389380530973451</v>
      </c>
      <c r="AZ188" s="208">
        <v>11</v>
      </c>
      <c r="BA188" s="207">
        <f t="shared" si="246"/>
        <v>4.8672566371681415E-2</v>
      </c>
      <c r="BB188" s="204">
        <f t="shared" si="221"/>
        <v>12283</v>
      </c>
      <c r="BC188" s="208">
        <f t="shared" si="222"/>
        <v>1438</v>
      </c>
      <c r="BD188" s="207">
        <f t="shared" si="247"/>
        <v>0.11707237645526337</v>
      </c>
      <c r="BE188" s="208">
        <f t="shared" si="223"/>
        <v>3427</v>
      </c>
      <c r="BF188" s="207">
        <f t="shared" si="248"/>
        <v>0.27900350077342667</v>
      </c>
      <c r="BG188" s="208">
        <f t="shared" si="224"/>
        <v>918</v>
      </c>
      <c r="BH188" s="207">
        <f t="shared" si="249"/>
        <v>7.4737441992998449E-2</v>
      </c>
      <c r="BJ188" s="283"/>
      <c r="BK188" s="296"/>
      <c r="BL188" s="4" t="s">
        <v>273</v>
      </c>
      <c r="BM188" s="28">
        <v>11748</v>
      </c>
      <c r="BN188" s="28">
        <v>1435</v>
      </c>
      <c r="BO188" s="63">
        <v>0.1221484508001362</v>
      </c>
      <c r="BP188" s="28">
        <v>3136</v>
      </c>
      <c r="BQ188" s="63">
        <v>0.2669390534559074</v>
      </c>
      <c r="BR188" s="28">
        <v>945</v>
      </c>
      <c r="BS188" s="63">
        <v>8.0439223697650664E-2</v>
      </c>
      <c r="BU188" s="132"/>
      <c r="BV188" s="4" t="s">
        <v>270</v>
      </c>
      <c r="BW188" s="27">
        <f t="shared" si="220"/>
        <v>0.52918668077831144</v>
      </c>
      <c r="BX188" s="27">
        <f t="shared" si="225"/>
        <v>0.53047327204630579</v>
      </c>
      <c r="BY188" s="59"/>
      <c r="BZ188" s="106"/>
      <c r="CA188" s="59"/>
      <c r="CB188" s="59"/>
      <c r="CC188" s="59"/>
      <c r="CD188" s="59"/>
      <c r="CE188" s="59"/>
      <c r="CF188" s="59"/>
      <c r="CG188" s="59"/>
      <c r="CH188" s="59"/>
      <c r="CI188" s="59"/>
      <c r="CQ188" s="59"/>
      <c r="CR188" s="59"/>
      <c r="CS188" s="59"/>
      <c r="CT188" s="59"/>
      <c r="CU188" s="59"/>
      <c r="CV188" s="59"/>
      <c r="CY188" s="59"/>
      <c r="CZ188" s="59"/>
      <c r="DA188" s="59"/>
      <c r="DB188" s="59"/>
      <c r="DC188" s="59"/>
      <c r="DD188" s="59"/>
      <c r="DE188" s="59"/>
      <c r="DF188" s="59"/>
      <c r="DG188" s="59"/>
      <c r="DH188" s="59"/>
      <c r="DI188" s="59"/>
      <c r="DJ188" s="59"/>
      <c r="DK188" s="59"/>
      <c r="DL188" s="59"/>
      <c r="DM188" s="59"/>
      <c r="DN188" s="59"/>
      <c r="DP188" s="106"/>
      <c r="DQ188" s="59"/>
      <c r="DR188" s="59"/>
      <c r="DS188" s="59"/>
      <c r="DT188" s="59"/>
      <c r="DU188" s="59"/>
      <c r="DV188" s="59"/>
      <c r="DW188" s="59"/>
      <c r="DX188" s="59"/>
      <c r="DY188" s="59"/>
      <c r="DZ188" s="59"/>
      <c r="EA188" s="59"/>
      <c r="EB188" s="59"/>
      <c r="EC188" s="59"/>
      <c r="ED188" s="59"/>
      <c r="EE188" s="59"/>
      <c r="EF188" s="59"/>
      <c r="EG188" s="59"/>
      <c r="EH188" s="59"/>
      <c r="EI188" s="59"/>
      <c r="EJ188" s="59"/>
      <c r="EK188" s="59"/>
      <c r="EL188" s="59"/>
      <c r="EM188" s="59"/>
      <c r="EN188" s="59"/>
      <c r="EO188" s="59"/>
      <c r="EP188" s="59"/>
      <c r="EQ188" s="59"/>
      <c r="ER188" s="59"/>
      <c r="ES188" s="59"/>
      <c r="ET188" s="59"/>
      <c r="EU188" s="59"/>
      <c r="EV188" s="59"/>
      <c r="EW188" s="59"/>
      <c r="EX188" s="59"/>
      <c r="EY188" s="59"/>
      <c r="EZ188" s="59"/>
      <c r="FA188" s="59"/>
      <c r="FB188" s="59"/>
      <c r="FC188" s="59"/>
      <c r="FD188" s="59"/>
      <c r="FE188" s="59"/>
      <c r="FF188" s="59"/>
      <c r="FG188" s="59"/>
      <c r="FH188" s="59"/>
      <c r="FI188" s="59"/>
      <c r="FJ188" s="59"/>
      <c r="FK188" s="59"/>
      <c r="FL188" s="59"/>
      <c r="FM188" s="59"/>
      <c r="FN188" s="59"/>
      <c r="FO188" s="59"/>
      <c r="FP188" s="59"/>
      <c r="FQ188" s="59"/>
      <c r="FR188" s="59"/>
      <c r="FS188" s="59"/>
      <c r="FT188" s="59"/>
      <c r="FU188" s="59"/>
      <c r="FV188" s="59"/>
      <c r="FW188" s="59"/>
      <c r="FX188" s="59"/>
      <c r="FY188" s="59"/>
      <c r="FZ188" s="59"/>
      <c r="GA188" s="59"/>
      <c r="GB188" s="59"/>
      <c r="GC188" s="59"/>
      <c r="GD188" s="59"/>
      <c r="GE188" s="59"/>
      <c r="GF188" s="59"/>
      <c r="GG188" s="59"/>
      <c r="GH188" s="59"/>
      <c r="GI188" s="59"/>
      <c r="GJ188" s="59"/>
      <c r="GK188" s="59"/>
      <c r="GL188" s="59"/>
      <c r="GM188" s="59"/>
      <c r="GN188" s="59"/>
      <c r="GO188" s="59"/>
      <c r="GP188" s="59"/>
      <c r="GQ188" s="59"/>
      <c r="GR188" s="59"/>
      <c r="GS188" s="59"/>
      <c r="GT188" s="59"/>
      <c r="GU188" s="59"/>
      <c r="GV188" s="59"/>
      <c r="GW188" s="59"/>
      <c r="GX188" s="59"/>
      <c r="GY188" s="59"/>
      <c r="GZ188" s="59"/>
      <c r="HA188" s="59"/>
      <c r="HB188" s="59"/>
      <c r="HC188" s="59"/>
    </row>
    <row r="189" spans="2:211" ht="14.25" customHeight="1">
      <c r="B189" s="283"/>
      <c r="C189" s="296"/>
      <c r="D189" s="124" t="s">
        <v>156</v>
      </c>
      <c r="E189" s="209">
        <v>1</v>
      </c>
      <c r="F189" s="212">
        <v>1</v>
      </c>
      <c r="G189" s="199">
        <f t="shared" si="226"/>
        <v>1</v>
      </c>
      <c r="H189" s="212">
        <v>0</v>
      </c>
      <c r="I189" s="199">
        <f t="shared" si="227"/>
        <v>0</v>
      </c>
      <c r="J189" s="212">
        <v>0</v>
      </c>
      <c r="K189" s="199">
        <f t="shared" si="228"/>
        <v>0</v>
      </c>
      <c r="L189" s="209">
        <v>1</v>
      </c>
      <c r="M189" s="212">
        <v>0</v>
      </c>
      <c r="N189" s="199">
        <f t="shared" si="229"/>
        <v>0</v>
      </c>
      <c r="O189" s="212">
        <v>0</v>
      </c>
      <c r="P189" s="199">
        <f t="shared" si="230"/>
        <v>0</v>
      </c>
      <c r="Q189" s="212">
        <v>0</v>
      </c>
      <c r="R189" s="199">
        <f t="shared" si="231"/>
        <v>0</v>
      </c>
      <c r="S189" s="209">
        <v>2570</v>
      </c>
      <c r="T189" s="212">
        <v>277</v>
      </c>
      <c r="U189" s="199">
        <f t="shared" si="232"/>
        <v>0.10778210116731518</v>
      </c>
      <c r="V189" s="212">
        <v>566</v>
      </c>
      <c r="W189" s="199">
        <f t="shared" si="233"/>
        <v>0.22023346303501945</v>
      </c>
      <c r="X189" s="212">
        <v>224</v>
      </c>
      <c r="Y189" s="199">
        <f t="shared" si="234"/>
        <v>8.7159533073929957E-2</v>
      </c>
      <c r="Z189" s="209">
        <v>1328</v>
      </c>
      <c r="AA189" s="212">
        <v>119</v>
      </c>
      <c r="AB189" s="199">
        <f t="shared" si="235"/>
        <v>8.9608433734939763E-2</v>
      </c>
      <c r="AC189" s="212">
        <v>354</v>
      </c>
      <c r="AD189" s="199">
        <f t="shared" si="236"/>
        <v>0.26656626506024095</v>
      </c>
      <c r="AE189" s="212">
        <v>117</v>
      </c>
      <c r="AF189" s="199">
        <f t="shared" si="237"/>
        <v>8.8102409638554216E-2</v>
      </c>
      <c r="AG189" s="209">
        <v>731</v>
      </c>
      <c r="AH189" s="212">
        <v>55</v>
      </c>
      <c r="AI189" s="199">
        <f t="shared" si="238"/>
        <v>7.523939808481532E-2</v>
      </c>
      <c r="AJ189" s="212">
        <v>146</v>
      </c>
      <c r="AK189" s="199">
        <f t="shared" si="239"/>
        <v>0.19972640218878249</v>
      </c>
      <c r="AL189" s="212">
        <v>58</v>
      </c>
      <c r="AM189" s="199">
        <f t="shared" si="240"/>
        <v>7.9343365253077974E-2</v>
      </c>
      <c r="AN189" s="209">
        <v>361</v>
      </c>
      <c r="AO189" s="212">
        <v>17</v>
      </c>
      <c r="AP189" s="199">
        <f t="shared" si="241"/>
        <v>4.7091412742382273E-2</v>
      </c>
      <c r="AQ189" s="212">
        <v>53</v>
      </c>
      <c r="AR189" s="199">
        <f t="shared" si="242"/>
        <v>0.14681440443213298</v>
      </c>
      <c r="AS189" s="212">
        <v>19</v>
      </c>
      <c r="AT189" s="199">
        <f t="shared" si="243"/>
        <v>5.2631578947368418E-2</v>
      </c>
      <c r="AU189" s="209">
        <v>92</v>
      </c>
      <c r="AV189" s="212">
        <v>4</v>
      </c>
      <c r="AW189" s="199">
        <f t="shared" si="244"/>
        <v>4.3478260869565216E-2</v>
      </c>
      <c r="AX189" s="212">
        <v>9</v>
      </c>
      <c r="AY189" s="199">
        <f t="shared" si="245"/>
        <v>9.7826086956521743E-2</v>
      </c>
      <c r="AZ189" s="212">
        <v>6</v>
      </c>
      <c r="BA189" s="199">
        <f t="shared" si="246"/>
        <v>6.5217391304347824E-2</v>
      </c>
      <c r="BB189" s="209">
        <f t="shared" si="221"/>
        <v>5084</v>
      </c>
      <c r="BC189" s="212">
        <f t="shared" si="222"/>
        <v>473</v>
      </c>
      <c r="BD189" s="199">
        <f t="shared" si="247"/>
        <v>9.3036978756884339E-2</v>
      </c>
      <c r="BE189" s="212">
        <f t="shared" si="223"/>
        <v>1128</v>
      </c>
      <c r="BF189" s="199">
        <f t="shared" si="248"/>
        <v>0.22187254130605821</v>
      </c>
      <c r="BG189" s="212">
        <f t="shared" si="224"/>
        <v>424</v>
      </c>
      <c r="BH189" s="199">
        <f t="shared" si="249"/>
        <v>8.3398898505114089E-2</v>
      </c>
      <c r="BJ189" s="283"/>
      <c r="BK189" s="296"/>
      <c r="BL189" s="4" t="s">
        <v>156</v>
      </c>
      <c r="BM189" s="28">
        <v>4849</v>
      </c>
      <c r="BN189" s="28">
        <v>488</v>
      </c>
      <c r="BO189" s="63">
        <v>0.10063930707362342</v>
      </c>
      <c r="BP189" s="28">
        <v>1143</v>
      </c>
      <c r="BQ189" s="63">
        <v>0.23571870488760568</v>
      </c>
      <c r="BR189" s="28">
        <v>411</v>
      </c>
      <c r="BS189" s="63">
        <v>8.4759744277170548E-2</v>
      </c>
      <c r="BU189" s="132"/>
      <c r="BV189" s="4" t="s">
        <v>156</v>
      </c>
      <c r="BW189" s="27">
        <f t="shared" si="220"/>
        <v>0.60169158143194335</v>
      </c>
      <c r="BX189" s="27">
        <f t="shared" si="225"/>
        <v>0.57888224376160036</v>
      </c>
      <c r="BY189" s="59"/>
      <c r="BZ189" s="106"/>
      <c r="CA189" s="59"/>
      <c r="CB189" s="59"/>
      <c r="CC189" s="59"/>
      <c r="CD189" s="59"/>
      <c r="CE189" s="59"/>
      <c r="CF189" s="59"/>
      <c r="CG189" s="59"/>
      <c r="CH189" s="59"/>
      <c r="CI189" s="59"/>
      <c r="CQ189" s="59"/>
      <c r="CR189" s="59"/>
      <c r="CS189" s="59"/>
      <c r="CT189" s="59"/>
      <c r="CU189" s="59"/>
      <c r="CV189" s="59"/>
      <c r="CY189" s="59"/>
      <c r="CZ189" s="59"/>
      <c r="DA189" s="59"/>
      <c r="DB189" s="59"/>
      <c r="DC189" s="59"/>
      <c r="DD189" s="59"/>
      <c r="DE189" s="59"/>
      <c r="DF189" s="59"/>
      <c r="DG189" s="59"/>
      <c r="DH189" s="59"/>
      <c r="DI189" s="59"/>
      <c r="DJ189" s="59"/>
      <c r="DK189" s="59"/>
      <c r="DL189" s="59"/>
      <c r="DM189" s="59"/>
      <c r="DN189" s="59"/>
      <c r="DP189" s="106"/>
      <c r="DQ189" s="59"/>
      <c r="DR189" s="59"/>
      <c r="DS189" s="59"/>
      <c r="DT189" s="59"/>
      <c r="DU189" s="59"/>
      <c r="DV189" s="59"/>
      <c r="DW189" s="59"/>
      <c r="DX189" s="59"/>
      <c r="DY189" s="59"/>
      <c r="DZ189" s="59"/>
      <c r="EA189" s="59"/>
      <c r="EB189" s="59"/>
      <c r="EC189" s="59"/>
      <c r="ED189" s="59"/>
      <c r="EE189" s="59"/>
      <c r="EF189" s="59"/>
      <c r="EG189" s="59"/>
      <c r="EH189" s="59"/>
      <c r="EI189" s="59"/>
      <c r="EJ189" s="59"/>
      <c r="EK189" s="59"/>
      <c r="EL189" s="59"/>
      <c r="EM189" s="59"/>
      <c r="EN189" s="59"/>
      <c r="EO189" s="59"/>
      <c r="EP189" s="59"/>
      <c r="EQ189" s="59"/>
      <c r="ER189" s="59"/>
      <c r="ES189" s="59"/>
      <c r="ET189" s="59"/>
      <c r="EU189" s="59"/>
      <c r="EV189" s="59"/>
      <c r="EW189" s="59"/>
      <c r="EX189" s="59"/>
      <c r="EY189" s="59"/>
      <c r="EZ189" s="59"/>
      <c r="FA189" s="59"/>
      <c r="FB189" s="59"/>
      <c r="FC189" s="59"/>
      <c r="FD189" s="59"/>
      <c r="FE189" s="59"/>
      <c r="FF189" s="59"/>
      <c r="FG189" s="59"/>
      <c r="FH189" s="59"/>
      <c r="FI189" s="59"/>
      <c r="FJ189" s="59"/>
      <c r="FK189" s="59"/>
      <c r="FL189" s="59"/>
      <c r="FM189" s="59"/>
      <c r="FN189" s="59"/>
      <c r="FO189" s="59"/>
      <c r="FP189" s="59"/>
      <c r="FQ189" s="59"/>
      <c r="FR189" s="59"/>
      <c r="FS189" s="59"/>
      <c r="FT189" s="59"/>
      <c r="FU189" s="59"/>
      <c r="FV189" s="59"/>
      <c r="FW189" s="59"/>
      <c r="FX189" s="59"/>
      <c r="FY189" s="59"/>
      <c r="FZ189" s="59"/>
      <c r="GA189" s="59"/>
      <c r="GB189" s="59"/>
      <c r="GC189" s="59"/>
      <c r="GD189" s="59"/>
      <c r="GE189" s="59"/>
      <c r="GF189" s="59"/>
      <c r="GG189" s="59"/>
      <c r="GH189" s="59"/>
      <c r="GI189" s="59"/>
      <c r="GJ189" s="59"/>
      <c r="GK189" s="59"/>
      <c r="GL189" s="59"/>
      <c r="GM189" s="59"/>
      <c r="GN189" s="59"/>
      <c r="GO189" s="59"/>
      <c r="GP189" s="59"/>
      <c r="GQ189" s="59"/>
      <c r="GR189" s="59"/>
      <c r="GS189" s="59"/>
      <c r="GT189" s="59"/>
      <c r="GU189" s="59"/>
      <c r="GV189" s="59"/>
      <c r="GW189" s="59"/>
      <c r="GX189" s="59"/>
      <c r="GY189" s="59"/>
      <c r="GZ189" s="59"/>
      <c r="HA189" s="59"/>
      <c r="HB189" s="59"/>
      <c r="HC189" s="59"/>
    </row>
    <row r="190" spans="2:211" ht="14.25" customHeight="1">
      <c r="B190" s="283"/>
      <c r="C190" s="296"/>
      <c r="D190" s="103" t="s">
        <v>200</v>
      </c>
      <c r="E190" s="213">
        <v>0</v>
      </c>
      <c r="F190" s="217">
        <v>0</v>
      </c>
      <c r="G190" s="215" t="str">
        <f t="shared" si="226"/>
        <v>-</v>
      </c>
      <c r="H190" s="217">
        <v>0</v>
      </c>
      <c r="I190" s="215" t="str">
        <f t="shared" si="227"/>
        <v>-</v>
      </c>
      <c r="J190" s="217">
        <v>0</v>
      </c>
      <c r="K190" s="215" t="str">
        <f t="shared" si="228"/>
        <v>-</v>
      </c>
      <c r="L190" s="213">
        <v>1</v>
      </c>
      <c r="M190" s="217">
        <v>0</v>
      </c>
      <c r="N190" s="215">
        <f t="shared" si="229"/>
        <v>0</v>
      </c>
      <c r="O190" s="217">
        <v>0</v>
      </c>
      <c r="P190" s="215">
        <f t="shared" si="230"/>
        <v>0</v>
      </c>
      <c r="Q190" s="217">
        <v>0</v>
      </c>
      <c r="R190" s="215">
        <f t="shared" si="231"/>
        <v>0</v>
      </c>
      <c r="S190" s="213">
        <v>72</v>
      </c>
      <c r="T190" s="217">
        <v>2</v>
      </c>
      <c r="U190" s="215">
        <f t="shared" si="232"/>
        <v>2.7777777777777776E-2</v>
      </c>
      <c r="V190" s="217">
        <v>1</v>
      </c>
      <c r="W190" s="215">
        <f t="shared" si="233"/>
        <v>1.3888888888888888E-2</v>
      </c>
      <c r="X190" s="217">
        <v>4</v>
      </c>
      <c r="Y190" s="215">
        <f t="shared" si="234"/>
        <v>5.5555555555555552E-2</v>
      </c>
      <c r="Z190" s="213">
        <v>148</v>
      </c>
      <c r="AA190" s="217">
        <v>1</v>
      </c>
      <c r="AB190" s="215">
        <f t="shared" si="235"/>
        <v>6.7567567567567571E-3</v>
      </c>
      <c r="AC190" s="217">
        <v>4</v>
      </c>
      <c r="AD190" s="215">
        <f t="shared" si="236"/>
        <v>2.7027027027027029E-2</v>
      </c>
      <c r="AE190" s="217">
        <v>3</v>
      </c>
      <c r="AF190" s="215">
        <f t="shared" si="237"/>
        <v>2.0270270270270271E-2</v>
      </c>
      <c r="AG190" s="213">
        <v>183</v>
      </c>
      <c r="AH190" s="217">
        <v>1</v>
      </c>
      <c r="AI190" s="215">
        <f t="shared" si="238"/>
        <v>5.4644808743169399E-3</v>
      </c>
      <c r="AJ190" s="217">
        <v>9</v>
      </c>
      <c r="AK190" s="215">
        <f t="shared" si="239"/>
        <v>4.9180327868852458E-2</v>
      </c>
      <c r="AL190" s="217">
        <v>5</v>
      </c>
      <c r="AM190" s="215">
        <f t="shared" si="240"/>
        <v>2.7322404371584699E-2</v>
      </c>
      <c r="AN190" s="213">
        <v>213</v>
      </c>
      <c r="AO190" s="217">
        <v>1</v>
      </c>
      <c r="AP190" s="215">
        <f t="shared" si="241"/>
        <v>4.6948356807511738E-3</v>
      </c>
      <c r="AQ190" s="217">
        <v>4</v>
      </c>
      <c r="AR190" s="215">
        <f t="shared" si="242"/>
        <v>1.8779342723004695E-2</v>
      </c>
      <c r="AS190" s="217">
        <v>1</v>
      </c>
      <c r="AT190" s="215">
        <f t="shared" si="243"/>
        <v>4.6948356807511738E-3</v>
      </c>
      <c r="AU190" s="213">
        <v>135</v>
      </c>
      <c r="AV190" s="217">
        <v>0</v>
      </c>
      <c r="AW190" s="215">
        <f t="shared" si="244"/>
        <v>0</v>
      </c>
      <c r="AX190" s="217">
        <v>1</v>
      </c>
      <c r="AY190" s="215">
        <f t="shared" si="245"/>
        <v>7.4074074074074077E-3</v>
      </c>
      <c r="AZ190" s="217">
        <v>0</v>
      </c>
      <c r="BA190" s="215">
        <f t="shared" si="246"/>
        <v>0</v>
      </c>
      <c r="BB190" s="213">
        <f t="shared" si="221"/>
        <v>752</v>
      </c>
      <c r="BC190" s="217">
        <f t="shared" si="222"/>
        <v>5</v>
      </c>
      <c r="BD190" s="215">
        <f t="shared" si="247"/>
        <v>6.648936170212766E-3</v>
      </c>
      <c r="BE190" s="217">
        <f t="shared" si="223"/>
        <v>19</v>
      </c>
      <c r="BF190" s="215">
        <f t="shared" si="248"/>
        <v>2.5265957446808509E-2</v>
      </c>
      <c r="BG190" s="217">
        <f t="shared" si="224"/>
        <v>13</v>
      </c>
      <c r="BH190" s="215">
        <f t="shared" si="249"/>
        <v>1.7287234042553192E-2</v>
      </c>
      <c r="BJ190" s="283"/>
      <c r="BK190" s="296"/>
      <c r="BL190" s="4" t="s">
        <v>199</v>
      </c>
      <c r="BM190" s="28">
        <v>1536</v>
      </c>
      <c r="BN190" s="28">
        <v>7</v>
      </c>
      <c r="BO190" s="63">
        <v>4.557291666666667E-3</v>
      </c>
      <c r="BP190" s="28">
        <v>24</v>
      </c>
      <c r="BQ190" s="63">
        <v>1.5625E-2</v>
      </c>
      <c r="BR190" s="28">
        <v>12</v>
      </c>
      <c r="BS190" s="63">
        <v>7.8125E-3</v>
      </c>
      <c r="BU190" s="132"/>
      <c r="BV190" s="4" t="s">
        <v>199</v>
      </c>
      <c r="BW190" s="27">
        <f t="shared" si="220"/>
        <v>0.95079787234042556</v>
      </c>
      <c r="BX190" s="27">
        <f t="shared" si="225"/>
        <v>0.97200520833333337</v>
      </c>
      <c r="BY190" s="59"/>
      <c r="BZ190" s="106"/>
      <c r="CA190" s="59"/>
      <c r="CB190" s="59"/>
      <c r="CC190" s="59"/>
      <c r="CD190" s="59"/>
      <c r="CE190" s="59"/>
      <c r="CF190" s="59"/>
      <c r="CG190" s="59"/>
      <c r="CH190" s="59"/>
      <c r="CI190" s="59"/>
      <c r="CQ190" s="59"/>
      <c r="CR190" s="59"/>
      <c r="CS190" s="59"/>
      <c r="CT190" s="59"/>
      <c r="CU190" s="59"/>
      <c r="CV190" s="59"/>
      <c r="CY190" s="59"/>
      <c r="CZ190" s="59"/>
      <c r="DA190" s="59"/>
      <c r="DB190" s="59"/>
      <c r="DC190" s="59"/>
      <c r="DD190" s="59"/>
      <c r="DE190" s="59"/>
      <c r="DF190" s="59"/>
      <c r="DG190" s="59"/>
      <c r="DH190" s="59"/>
      <c r="DI190" s="59"/>
      <c r="DJ190" s="59"/>
      <c r="DK190" s="59"/>
      <c r="DL190" s="59"/>
      <c r="DM190" s="59"/>
      <c r="DN190" s="59"/>
      <c r="DP190" s="106"/>
      <c r="DQ190" s="59"/>
      <c r="DR190" s="59"/>
      <c r="DS190" s="59"/>
      <c r="DT190" s="59"/>
      <c r="DU190" s="59"/>
      <c r="DV190" s="59"/>
      <c r="DW190" s="59"/>
      <c r="DX190" s="59"/>
      <c r="DY190" s="59"/>
      <c r="DZ190" s="59"/>
      <c r="EA190" s="59"/>
      <c r="EB190" s="59"/>
      <c r="EC190" s="59"/>
      <c r="ED190" s="59"/>
      <c r="EE190" s="59"/>
      <c r="EF190" s="59"/>
      <c r="EG190" s="59"/>
      <c r="EH190" s="59"/>
      <c r="EI190" s="59"/>
      <c r="EJ190" s="59"/>
      <c r="EK190" s="59"/>
      <c r="EL190" s="59"/>
      <c r="EM190" s="59"/>
      <c r="EN190" s="59"/>
      <c r="EO190" s="59"/>
      <c r="EP190" s="59"/>
      <c r="EQ190" s="59"/>
      <c r="ER190" s="59"/>
      <c r="ES190" s="59"/>
      <c r="ET190" s="59"/>
      <c r="EU190" s="59"/>
      <c r="EV190" s="59"/>
      <c r="EW190" s="59"/>
      <c r="EX190" s="59"/>
      <c r="EY190" s="59"/>
      <c r="EZ190" s="59"/>
      <c r="FA190" s="59"/>
      <c r="FB190" s="59"/>
      <c r="FC190" s="59"/>
      <c r="FD190" s="59"/>
      <c r="FE190" s="59"/>
      <c r="FF190" s="59"/>
      <c r="FG190" s="59"/>
      <c r="FH190" s="59"/>
      <c r="FI190" s="59"/>
      <c r="FJ190" s="59"/>
      <c r="FK190" s="59"/>
      <c r="FL190" s="59"/>
      <c r="FM190" s="59"/>
      <c r="FN190" s="59"/>
      <c r="FO190" s="59"/>
      <c r="FP190" s="59"/>
      <c r="FQ190" s="59"/>
      <c r="FR190" s="59"/>
      <c r="FS190" s="59"/>
      <c r="FT190" s="59"/>
      <c r="FU190" s="59"/>
      <c r="FV190" s="59"/>
      <c r="FW190" s="59"/>
      <c r="FX190" s="59"/>
      <c r="FY190" s="59"/>
      <c r="FZ190" s="59"/>
      <c r="GA190" s="59"/>
      <c r="GB190" s="59"/>
      <c r="GC190" s="59"/>
      <c r="GD190" s="59"/>
      <c r="GE190" s="59"/>
      <c r="GF190" s="59"/>
      <c r="GG190" s="59"/>
      <c r="GH190" s="59"/>
      <c r="GI190" s="59"/>
      <c r="GJ190" s="59"/>
      <c r="GK190" s="59"/>
      <c r="GL190" s="59"/>
      <c r="GM190" s="59"/>
      <c r="GN190" s="59"/>
      <c r="GO190" s="59"/>
      <c r="GP190" s="59"/>
      <c r="GQ190" s="59"/>
      <c r="GR190" s="59"/>
      <c r="GS190" s="59"/>
      <c r="GT190" s="59"/>
      <c r="GU190" s="59"/>
      <c r="GV190" s="59"/>
      <c r="GW190" s="59"/>
      <c r="GX190" s="59"/>
      <c r="GY190" s="59"/>
      <c r="GZ190" s="59"/>
      <c r="HA190" s="59"/>
      <c r="HB190" s="59"/>
      <c r="HC190" s="59"/>
    </row>
    <row r="191" spans="2:211" ht="14.25" customHeight="1">
      <c r="B191" s="284"/>
      <c r="C191" s="297"/>
      <c r="D191" s="104" t="s">
        <v>67</v>
      </c>
      <c r="E191" s="189">
        <v>22</v>
      </c>
      <c r="F191" s="183">
        <v>1</v>
      </c>
      <c r="G191" s="184">
        <f t="shared" si="226"/>
        <v>4.5454545454545456E-2</v>
      </c>
      <c r="H191" s="183">
        <v>3</v>
      </c>
      <c r="I191" s="184">
        <f t="shared" si="227"/>
        <v>0.13636363636363635</v>
      </c>
      <c r="J191" s="183">
        <v>1</v>
      </c>
      <c r="K191" s="184">
        <f t="shared" si="228"/>
        <v>4.5454545454545456E-2</v>
      </c>
      <c r="L191" s="189">
        <v>54</v>
      </c>
      <c r="M191" s="183">
        <v>4</v>
      </c>
      <c r="N191" s="184">
        <f t="shared" si="229"/>
        <v>7.407407407407407E-2</v>
      </c>
      <c r="O191" s="183">
        <v>11</v>
      </c>
      <c r="P191" s="184">
        <f t="shared" si="230"/>
        <v>0.20370370370370369</v>
      </c>
      <c r="Q191" s="183">
        <v>2</v>
      </c>
      <c r="R191" s="184">
        <f t="shared" si="231"/>
        <v>3.7037037037037035E-2</v>
      </c>
      <c r="S191" s="189">
        <v>20725</v>
      </c>
      <c r="T191" s="183">
        <v>2528</v>
      </c>
      <c r="U191" s="184">
        <f t="shared" si="232"/>
        <v>0.121978287092883</v>
      </c>
      <c r="V191" s="183">
        <v>5702</v>
      </c>
      <c r="W191" s="184">
        <f t="shared" si="233"/>
        <v>0.2751266586248492</v>
      </c>
      <c r="X191" s="183">
        <v>1553</v>
      </c>
      <c r="Y191" s="184">
        <f t="shared" si="234"/>
        <v>7.4933655006031358E-2</v>
      </c>
      <c r="Z191" s="189">
        <v>15323</v>
      </c>
      <c r="AA191" s="183">
        <v>1550</v>
      </c>
      <c r="AB191" s="184">
        <f t="shared" si="235"/>
        <v>0.10115512628075442</v>
      </c>
      <c r="AC191" s="183">
        <v>4059</v>
      </c>
      <c r="AD191" s="184">
        <f t="shared" si="236"/>
        <v>0.26489590811198849</v>
      </c>
      <c r="AE191" s="183">
        <v>1176</v>
      </c>
      <c r="AF191" s="184">
        <f t="shared" si="237"/>
        <v>7.6747373229785296E-2</v>
      </c>
      <c r="AG191" s="189">
        <v>9876</v>
      </c>
      <c r="AH191" s="183">
        <v>662</v>
      </c>
      <c r="AI191" s="184">
        <f t="shared" si="238"/>
        <v>6.7031186715269336E-2</v>
      </c>
      <c r="AJ191" s="183">
        <v>2201</v>
      </c>
      <c r="AK191" s="184">
        <f t="shared" si="239"/>
        <v>0.22286350749291212</v>
      </c>
      <c r="AL191" s="183">
        <v>653</v>
      </c>
      <c r="AM191" s="184">
        <f t="shared" si="240"/>
        <v>6.6119886593762653E-2</v>
      </c>
      <c r="AN191" s="189">
        <v>4761</v>
      </c>
      <c r="AO191" s="183">
        <v>186</v>
      </c>
      <c r="AP191" s="184">
        <f t="shared" si="241"/>
        <v>3.9067422810333964E-2</v>
      </c>
      <c r="AQ191" s="183">
        <v>744</v>
      </c>
      <c r="AR191" s="184">
        <f t="shared" si="242"/>
        <v>0.15626969124133586</v>
      </c>
      <c r="AS191" s="183">
        <v>238</v>
      </c>
      <c r="AT191" s="184">
        <f t="shared" si="243"/>
        <v>4.998949800462088E-2</v>
      </c>
      <c r="AU191" s="189">
        <v>1520</v>
      </c>
      <c r="AV191" s="183">
        <v>12</v>
      </c>
      <c r="AW191" s="184">
        <f t="shared" si="244"/>
        <v>7.8947368421052634E-3</v>
      </c>
      <c r="AX191" s="183">
        <v>126</v>
      </c>
      <c r="AY191" s="184">
        <f t="shared" si="245"/>
        <v>8.2894736842105257E-2</v>
      </c>
      <c r="AZ191" s="183">
        <v>43</v>
      </c>
      <c r="BA191" s="184">
        <f t="shared" si="246"/>
        <v>2.8289473684210528E-2</v>
      </c>
      <c r="BB191" s="189">
        <f t="shared" si="221"/>
        <v>52281</v>
      </c>
      <c r="BC191" s="183">
        <f t="shared" si="222"/>
        <v>4943</v>
      </c>
      <c r="BD191" s="184">
        <f t="shared" si="247"/>
        <v>9.4546776075438502E-2</v>
      </c>
      <c r="BE191" s="183">
        <f t="shared" si="223"/>
        <v>12846</v>
      </c>
      <c r="BF191" s="184">
        <f t="shared" si="248"/>
        <v>0.24571067883169795</v>
      </c>
      <c r="BG191" s="183">
        <f t="shared" si="224"/>
        <v>3666</v>
      </c>
      <c r="BH191" s="184">
        <f t="shared" si="249"/>
        <v>7.012107649050324E-2</v>
      </c>
      <c r="BJ191" s="284"/>
      <c r="BK191" s="297"/>
      <c r="BL191" s="85" t="s">
        <v>67</v>
      </c>
      <c r="BM191" s="28">
        <v>51939</v>
      </c>
      <c r="BN191" s="28">
        <v>5133</v>
      </c>
      <c r="BO191" s="63">
        <v>9.8827470686767172E-2</v>
      </c>
      <c r="BP191" s="28">
        <v>12381</v>
      </c>
      <c r="BQ191" s="63">
        <v>0.23837578698088141</v>
      </c>
      <c r="BR191" s="28">
        <v>3681</v>
      </c>
      <c r="BS191" s="63">
        <v>7.0871599376191308E-2</v>
      </c>
      <c r="BU191" s="133"/>
      <c r="BV191" s="85" t="s">
        <v>67</v>
      </c>
      <c r="BW191" s="27">
        <f t="shared" si="220"/>
        <v>0.58962146860236031</v>
      </c>
      <c r="BX191" s="27">
        <f t="shared" si="225"/>
        <v>0.59192514295616017</v>
      </c>
      <c r="BY191" s="59"/>
      <c r="BZ191" s="106"/>
      <c r="CA191" s="59"/>
      <c r="CB191" s="59"/>
      <c r="CC191" s="59"/>
      <c r="CD191" s="59"/>
      <c r="CE191" s="59"/>
      <c r="CF191" s="59"/>
      <c r="CG191" s="59"/>
      <c r="CH191" s="59"/>
      <c r="CI191" s="59"/>
      <c r="CQ191" s="59"/>
      <c r="CR191" s="59"/>
      <c r="CS191" s="59"/>
      <c r="CT191" s="59"/>
      <c r="CU191" s="59"/>
      <c r="CV191" s="59"/>
      <c r="CY191" s="59"/>
      <c r="CZ191" s="59"/>
      <c r="DA191" s="59"/>
      <c r="DB191" s="59"/>
      <c r="DC191" s="59"/>
      <c r="DD191" s="59"/>
      <c r="DE191" s="59"/>
      <c r="DF191" s="59"/>
      <c r="DG191" s="59"/>
      <c r="DH191" s="59"/>
      <c r="DI191" s="59"/>
      <c r="DJ191" s="59"/>
      <c r="DK191" s="59"/>
      <c r="DL191" s="59"/>
      <c r="DM191" s="59"/>
      <c r="DN191" s="59"/>
      <c r="DP191" s="106"/>
      <c r="DQ191" s="59"/>
      <c r="DR191" s="59"/>
      <c r="DS191" s="59"/>
      <c r="DT191" s="59"/>
      <c r="DU191" s="59"/>
      <c r="DV191" s="59"/>
      <c r="DW191" s="59"/>
      <c r="DX191" s="59"/>
      <c r="DY191" s="59"/>
      <c r="DZ191" s="59"/>
      <c r="EA191" s="59"/>
      <c r="EB191" s="59"/>
      <c r="EC191" s="59"/>
      <c r="ED191" s="59"/>
      <c r="EE191" s="59"/>
      <c r="EF191" s="59"/>
      <c r="EG191" s="59"/>
      <c r="EH191" s="59"/>
      <c r="EI191" s="59"/>
      <c r="EJ191" s="59"/>
      <c r="EK191" s="59"/>
      <c r="EL191" s="59"/>
      <c r="EM191" s="59"/>
      <c r="EN191" s="59"/>
      <c r="EO191" s="59"/>
      <c r="EP191" s="59"/>
      <c r="EQ191" s="59"/>
      <c r="ER191" s="59"/>
      <c r="ES191" s="59"/>
      <c r="ET191" s="59"/>
      <c r="EU191" s="59"/>
      <c r="EV191" s="59"/>
      <c r="EW191" s="59"/>
      <c r="EX191" s="59"/>
      <c r="EY191" s="59"/>
      <c r="EZ191" s="59"/>
      <c r="FA191" s="59"/>
      <c r="FB191" s="59"/>
      <c r="FC191" s="59"/>
      <c r="FD191" s="59"/>
      <c r="FE191" s="59"/>
      <c r="FF191" s="59"/>
      <c r="FG191" s="59"/>
      <c r="FH191" s="59"/>
      <c r="FI191" s="59"/>
      <c r="FJ191" s="59"/>
      <c r="FK191" s="59"/>
      <c r="FL191" s="59"/>
      <c r="FM191" s="59"/>
      <c r="FN191" s="59"/>
      <c r="FO191" s="59"/>
      <c r="FP191" s="59"/>
      <c r="FQ191" s="59"/>
      <c r="FR191" s="59"/>
      <c r="FS191" s="59"/>
      <c r="FT191" s="59"/>
      <c r="FU191" s="59"/>
      <c r="FV191" s="59"/>
      <c r="FW191" s="59"/>
      <c r="FX191" s="59"/>
      <c r="FY191" s="59"/>
      <c r="FZ191" s="59"/>
      <c r="GA191" s="59"/>
      <c r="GB191" s="59"/>
      <c r="GC191" s="59"/>
      <c r="GD191" s="59"/>
      <c r="GE191" s="59"/>
      <c r="GF191" s="59"/>
      <c r="GG191" s="59"/>
      <c r="GH191" s="59"/>
      <c r="GI191" s="59"/>
      <c r="GJ191" s="59"/>
      <c r="GK191" s="59"/>
      <c r="GL191" s="59"/>
      <c r="GM191" s="59"/>
      <c r="GN191" s="59"/>
      <c r="GO191" s="59"/>
      <c r="GP191" s="59"/>
      <c r="GQ191" s="59"/>
      <c r="GR191" s="59"/>
      <c r="GS191" s="59"/>
      <c r="GT191" s="59"/>
      <c r="GU191" s="59"/>
      <c r="GV191" s="59"/>
      <c r="GW191" s="59"/>
      <c r="GX191" s="59"/>
      <c r="GY191" s="59"/>
      <c r="GZ191" s="59"/>
      <c r="HA191" s="59"/>
      <c r="HB191" s="59"/>
      <c r="HC191" s="59"/>
    </row>
    <row r="192" spans="2:211" ht="14.25" customHeight="1">
      <c r="B192" s="282">
        <v>38</v>
      </c>
      <c r="C192" s="295" t="s">
        <v>39</v>
      </c>
      <c r="D192" s="102" t="s">
        <v>138</v>
      </c>
      <c r="E192" s="201">
        <v>12</v>
      </c>
      <c r="F192" s="202">
        <v>0</v>
      </c>
      <c r="G192" s="174">
        <f t="shared" ref="G192:G226" si="250">IFERROR(F192/E192,"-")</f>
        <v>0</v>
      </c>
      <c r="H192" s="203">
        <v>1</v>
      </c>
      <c r="I192" s="174">
        <f t="shared" ref="I192:I226" si="251">IFERROR(H192/E192,"-")</f>
        <v>8.3333333333333329E-2</v>
      </c>
      <c r="J192" s="203">
        <v>0</v>
      </c>
      <c r="K192" s="174">
        <f t="shared" ref="K192:K226" si="252">IFERROR(J192/E192,"-")</f>
        <v>0</v>
      </c>
      <c r="L192" s="201">
        <v>16</v>
      </c>
      <c r="M192" s="202">
        <v>0</v>
      </c>
      <c r="N192" s="174">
        <f t="shared" ref="N192:N226" si="253">IFERROR(M192/L192,"-")</f>
        <v>0</v>
      </c>
      <c r="O192" s="203">
        <v>1</v>
      </c>
      <c r="P192" s="174">
        <f t="shared" ref="P192:P226" si="254">IFERROR(O192/L192,"-")</f>
        <v>6.25E-2</v>
      </c>
      <c r="Q192" s="203">
        <v>0</v>
      </c>
      <c r="R192" s="174">
        <f t="shared" ref="R192:R226" si="255">IFERROR(Q192/L192,"-")</f>
        <v>0</v>
      </c>
      <c r="S192" s="201">
        <v>3187</v>
      </c>
      <c r="T192" s="202">
        <v>224</v>
      </c>
      <c r="U192" s="174">
        <f t="shared" ref="U192:U226" si="256">IFERROR(T192/S192,"-")</f>
        <v>7.0285534985880138E-2</v>
      </c>
      <c r="V192" s="203">
        <v>799</v>
      </c>
      <c r="W192" s="174">
        <f t="shared" ref="W192:W226" si="257">IFERROR(V192/S192,"-")</f>
        <v>0.2507059930969564</v>
      </c>
      <c r="X192" s="203">
        <v>197</v>
      </c>
      <c r="Y192" s="174">
        <f t="shared" ref="Y192:Y226" si="258">IFERROR(X192/S192,"-")</f>
        <v>6.1813617822403515E-2</v>
      </c>
      <c r="Z192" s="201">
        <v>2476</v>
      </c>
      <c r="AA192" s="202">
        <v>145</v>
      </c>
      <c r="AB192" s="174">
        <f t="shared" ref="AB192:AB226" si="259">IFERROR(AA192/Z192,"-")</f>
        <v>5.8562197092084003E-2</v>
      </c>
      <c r="AC192" s="203">
        <v>583</v>
      </c>
      <c r="AD192" s="174">
        <f t="shared" ref="AD192:AD226" si="260">IFERROR(AC192/Z192,"-")</f>
        <v>0.23546042003231019</v>
      </c>
      <c r="AE192" s="203">
        <v>202</v>
      </c>
      <c r="AF192" s="174">
        <f t="shared" ref="AF192:AF226" si="261">IFERROR(AE192/Z192,"-")</f>
        <v>8.1583198707592897E-2</v>
      </c>
      <c r="AG192" s="201">
        <v>1540</v>
      </c>
      <c r="AH192" s="202">
        <v>67</v>
      </c>
      <c r="AI192" s="174">
        <f t="shared" ref="AI192:AI226" si="262">IFERROR(AH192/AG192,"-")</f>
        <v>4.3506493506493507E-2</v>
      </c>
      <c r="AJ192" s="203">
        <v>285</v>
      </c>
      <c r="AK192" s="174">
        <f t="shared" ref="AK192:AK226" si="263">IFERROR(AJ192/AG192,"-")</f>
        <v>0.18506493506493507</v>
      </c>
      <c r="AL192" s="203">
        <v>108</v>
      </c>
      <c r="AM192" s="174">
        <f t="shared" ref="AM192:AM226" si="264">IFERROR(AL192/AG192,"-")</f>
        <v>7.0129870129870125E-2</v>
      </c>
      <c r="AN192" s="201">
        <v>672</v>
      </c>
      <c r="AO192" s="202">
        <v>17</v>
      </c>
      <c r="AP192" s="174">
        <f t="shared" ref="AP192:AP226" si="265">IFERROR(AO192/AN192,"-")</f>
        <v>2.5297619047619048E-2</v>
      </c>
      <c r="AQ192" s="203">
        <v>102</v>
      </c>
      <c r="AR192" s="174">
        <f t="shared" ref="AR192:AR226" si="266">IFERROR(AQ192/AN192,"-")</f>
        <v>0.15178571428571427</v>
      </c>
      <c r="AS192" s="203">
        <v>36</v>
      </c>
      <c r="AT192" s="174">
        <f t="shared" ref="AT192:AT226" si="267">IFERROR(AS192/AN192,"-")</f>
        <v>5.3571428571428568E-2</v>
      </c>
      <c r="AU192" s="201">
        <v>173</v>
      </c>
      <c r="AV192" s="202">
        <v>1</v>
      </c>
      <c r="AW192" s="174">
        <f t="shared" ref="AW192:AW226" si="268">IFERROR(AV192/AU192,"-")</f>
        <v>5.7803468208092483E-3</v>
      </c>
      <c r="AX192" s="203">
        <v>14</v>
      </c>
      <c r="AY192" s="174">
        <f t="shared" ref="AY192:AY226" si="269">IFERROR(AX192/AU192,"-")</f>
        <v>8.0924855491329481E-2</v>
      </c>
      <c r="AZ192" s="203">
        <v>12</v>
      </c>
      <c r="BA192" s="174">
        <f t="shared" ref="BA192:BA226" si="270">IFERROR(AZ192/AU192,"-")</f>
        <v>6.9364161849710976E-2</v>
      </c>
      <c r="BB192" s="201">
        <f t="shared" si="221"/>
        <v>8076</v>
      </c>
      <c r="BC192" s="176">
        <f t="shared" si="222"/>
        <v>454</v>
      </c>
      <c r="BD192" s="174">
        <f t="shared" ref="BD192:BD226" si="271">IFERROR(BC192/BB192,"-")</f>
        <v>5.6215948489351165E-2</v>
      </c>
      <c r="BE192" s="176">
        <f t="shared" si="223"/>
        <v>1785</v>
      </c>
      <c r="BF192" s="174">
        <f t="shared" ref="BF192:BF226" si="272">IFERROR(BE192/BB192,"-")</f>
        <v>0.22102526002971767</v>
      </c>
      <c r="BG192" s="176">
        <f t="shared" si="224"/>
        <v>555</v>
      </c>
      <c r="BH192" s="174">
        <f t="shared" ref="BH192:BH226" si="273">IFERROR(BG192/BB192,"-")</f>
        <v>6.8722139673105503E-2</v>
      </c>
      <c r="BJ192" s="282">
        <v>38</v>
      </c>
      <c r="BK192" s="295" t="s">
        <v>39</v>
      </c>
      <c r="BL192" s="4" t="s">
        <v>138</v>
      </c>
      <c r="BM192" s="28">
        <v>8033</v>
      </c>
      <c r="BN192" s="28">
        <v>465</v>
      </c>
      <c r="BO192" s="63">
        <v>5.7886219345201044E-2</v>
      </c>
      <c r="BP192" s="28">
        <v>1619</v>
      </c>
      <c r="BQ192" s="63">
        <v>0.20154363251587204</v>
      </c>
      <c r="BR192" s="28">
        <v>556</v>
      </c>
      <c r="BS192" s="63">
        <v>6.9214490227810288E-2</v>
      </c>
      <c r="BU192" s="131" t="s">
        <v>39</v>
      </c>
      <c r="BV192" s="4" t="s">
        <v>138</v>
      </c>
      <c r="BW192" s="27">
        <f t="shared" si="220"/>
        <v>0.65403665180782566</v>
      </c>
      <c r="BX192" s="27">
        <f t="shared" si="225"/>
        <v>0.67135565791111662</v>
      </c>
      <c r="BY192" s="59"/>
      <c r="BZ192" s="106"/>
      <c r="CA192" s="59"/>
      <c r="CB192" s="59"/>
      <c r="CC192" s="59"/>
      <c r="CD192" s="59"/>
      <c r="CE192" s="59"/>
      <c r="CF192" s="59"/>
      <c r="CG192" s="59"/>
      <c r="CH192" s="59"/>
      <c r="CI192" s="59"/>
      <c r="CQ192" s="59"/>
      <c r="CR192" s="59"/>
      <c r="CS192" s="59"/>
      <c r="CT192" s="59"/>
      <c r="CU192" s="59"/>
      <c r="CV192" s="59"/>
      <c r="CY192" s="59"/>
      <c r="CZ192" s="59"/>
      <c r="DA192" s="59"/>
      <c r="DB192" s="59"/>
      <c r="DC192" s="59"/>
      <c r="DD192" s="59"/>
      <c r="DE192" s="59"/>
      <c r="DF192" s="59"/>
      <c r="DG192" s="59"/>
      <c r="DH192" s="59"/>
      <c r="DI192" s="59"/>
      <c r="DJ192" s="59"/>
      <c r="DK192" s="59"/>
      <c r="DL192" s="59"/>
      <c r="DM192" s="59"/>
      <c r="DN192" s="59"/>
      <c r="DP192" s="106"/>
      <c r="DQ192" s="59"/>
      <c r="DR192" s="59"/>
      <c r="DS192" s="59"/>
      <c r="DT192" s="59"/>
      <c r="DU192" s="59"/>
      <c r="DV192" s="59"/>
      <c r="DW192" s="59"/>
      <c r="DX192" s="59"/>
      <c r="DY192" s="59"/>
      <c r="DZ192" s="59"/>
      <c r="EA192" s="59"/>
      <c r="EB192" s="59"/>
      <c r="EC192" s="59"/>
      <c r="ED192" s="59"/>
      <c r="EE192" s="59"/>
      <c r="EF192" s="59"/>
      <c r="EG192" s="59"/>
      <c r="EH192" s="59"/>
      <c r="EI192" s="59"/>
      <c r="EJ192" s="59"/>
      <c r="EK192" s="59"/>
      <c r="EL192" s="59"/>
      <c r="EM192" s="59"/>
      <c r="EN192" s="59"/>
      <c r="EO192" s="59"/>
      <c r="EP192" s="59"/>
      <c r="EQ192" s="59"/>
      <c r="ER192" s="59"/>
      <c r="ES192" s="59"/>
      <c r="ET192" s="59"/>
      <c r="EU192" s="59"/>
      <c r="EV192" s="59"/>
      <c r="EW192" s="59"/>
      <c r="EX192" s="59"/>
      <c r="EY192" s="59"/>
      <c r="EZ192" s="59"/>
      <c r="FA192" s="59"/>
      <c r="FB192" s="59"/>
      <c r="FC192" s="59"/>
      <c r="FD192" s="59"/>
      <c r="FE192" s="59"/>
      <c r="FF192" s="59"/>
      <c r="FG192" s="59"/>
      <c r="FH192" s="59"/>
      <c r="FI192" s="59"/>
      <c r="FJ192" s="59"/>
      <c r="FK192" s="59"/>
      <c r="FL192" s="59"/>
      <c r="FM192" s="59"/>
      <c r="FN192" s="59"/>
      <c r="FO192" s="59"/>
      <c r="FP192" s="59"/>
      <c r="FQ192" s="59"/>
      <c r="FR192" s="59"/>
      <c r="FS192" s="59"/>
      <c r="FT192" s="59"/>
      <c r="FU192" s="59"/>
      <c r="FV192" s="59"/>
      <c r="FW192" s="59"/>
      <c r="FX192" s="59"/>
      <c r="FY192" s="59"/>
      <c r="FZ192" s="59"/>
      <c r="GA192" s="59"/>
      <c r="GB192" s="59"/>
      <c r="GC192" s="59"/>
      <c r="GD192" s="59"/>
      <c r="GE192" s="59"/>
      <c r="GF192" s="59"/>
      <c r="GG192" s="59"/>
      <c r="GH192" s="59"/>
      <c r="GI192" s="59"/>
      <c r="GJ192" s="59"/>
      <c r="GK192" s="59"/>
      <c r="GL192" s="59"/>
      <c r="GM192" s="59"/>
      <c r="GN192" s="59"/>
      <c r="GO192" s="59"/>
      <c r="GP192" s="59"/>
      <c r="GQ192" s="59"/>
      <c r="GR192" s="59"/>
      <c r="GS192" s="59"/>
      <c r="GT192" s="59"/>
      <c r="GU192" s="59"/>
      <c r="GV192" s="59"/>
      <c r="GW192" s="59"/>
      <c r="GX192" s="59"/>
      <c r="GY192" s="59"/>
      <c r="GZ192" s="59"/>
      <c r="HA192" s="59"/>
      <c r="HB192" s="59"/>
      <c r="HC192" s="59"/>
    </row>
    <row r="193" spans="2:211" ht="14.25" customHeight="1">
      <c r="B193" s="283"/>
      <c r="C193" s="296"/>
      <c r="D193" s="132" t="s">
        <v>274</v>
      </c>
      <c r="E193" s="204">
        <v>2</v>
      </c>
      <c r="F193" s="205">
        <v>0</v>
      </c>
      <c r="G193" s="207">
        <f t="shared" si="250"/>
        <v>0</v>
      </c>
      <c r="H193" s="206">
        <v>0</v>
      </c>
      <c r="I193" s="207">
        <f>IFERROR(H193/E193,"-")</f>
        <v>0</v>
      </c>
      <c r="J193" s="206">
        <v>0</v>
      </c>
      <c r="K193" s="207">
        <f>IFERROR(J193/E193,"-")</f>
        <v>0</v>
      </c>
      <c r="L193" s="204">
        <v>3</v>
      </c>
      <c r="M193" s="205">
        <v>1</v>
      </c>
      <c r="N193" s="207">
        <f>IFERROR(M193/L193,"-")</f>
        <v>0.33333333333333331</v>
      </c>
      <c r="O193" s="206">
        <v>0</v>
      </c>
      <c r="P193" s="207">
        <f>IFERROR(O193/L193,"-")</f>
        <v>0</v>
      </c>
      <c r="Q193" s="206">
        <v>0</v>
      </c>
      <c r="R193" s="207">
        <f>IFERROR(Q193/L193,"-")</f>
        <v>0</v>
      </c>
      <c r="S193" s="204">
        <v>721</v>
      </c>
      <c r="T193" s="205">
        <v>63</v>
      </c>
      <c r="U193" s="207">
        <f>IFERROR(T193/S193,"-")</f>
        <v>8.7378640776699032E-2</v>
      </c>
      <c r="V193" s="206">
        <v>175</v>
      </c>
      <c r="W193" s="207">
        <f>IFERROR(V193/S193,"-")</f>
        <v>0.24271844660194175</v>
      </c>
      <c r="X193" s="206">
        <v>50</v>
      </c>
      <c r="Y193" s="207">
        <f>IFERROR(X193/S193,"-")</f>
        <v>6.9348127600554782E-2</v>
      </c>
      <c r="Z193" s="204">
        <v>486</v>
      </c>
      <c r="AA193" s="205">
        <v>39</v>
      </c>
      <c r="AB193" s="207">
        <f>IFERROR(AA193/Z193,"-")</f>
        <v>8.0246913580246909E-2</v>
      </c>
      <c r="AC193" s="206">
        <v>129</v>
      </c>
      <c r="AD193" s="207">
        <f>IFERROR(AC193/Z193,"-")</f>
        <v>0.26543209876543211</v>
      </c>
      <c r="AE193" s="206">
        <v>34</v>
      </c>
      <c r="AF193" s="207">
        <f>IFERROR(AE193/Z193,"-")</f>
        <v>6.9958847736625515E-2</v>
      </c>
      <c r="AG193" s="204">
        <v>307</v>
      </c>
      <c r="AH193" s="205">
        <v>16</v>
      </c>
      <c r="AI193" s="207">
        <f>IFERROR(AH193/AG193,"-")</f>
        <v>5.2117263843648211E-2</v>
      </c>
      <c r="AJ193" s="206">
        <v>76</v>
      </c>
      <c r="AK193" s="207">
        <f>IFERROR(AJ193/AG193,"-")</f>
        <v>0.24755700325732899</v>
      </c>
      <c r="AL193" s="206">
        <v>25</v>
      </c>
      <c r="AM193" s="207">
        <f>IFERROR(AL193/AG193,"-")</f>
        <v>8.143322475570032E-2</v>
      </c>
      <c r="AN193" s="204">
        <v>140</v>
      </c>
      <c r="AO193" s="205">
        <v>7</v>
      </c>
      <c r="AP193" s="207">
        <f>IFERROR(AO193/AN193,"-")</f>
        <v>0.05</v>
      </c>
      <c r="AQ193" s="206">
        <v>23</v>
      </c>
      <c r="AR193" s="207">
        <f>IFERROR(AQ193/AN193,"-")</f>
        <v>0.16428571428571428</v>
      </c>
      <c r="AS193" s="206">
        <v>9</v>
      </c>
      <c r="AT193" s="207">
        <f>IFERROR(AS193/AN193,"-")</f>
        <v>6.4285714285714279E-2</v>
      </c>
      <c r="AU193" s="204">
        <v>37</v>
      </c>
      <c r="AV193" s="205">
        <v>0</v>
      </c>
      <c r="AW193" s="207">
        <f>IFERROR(AV193/AU193,"-")</f>
        <v>0</v>
      </c>
      <c r="AX193" s="206">
        <v>7</v>
      </c>
      <c r="AY193" s="207">
        <f>IFERROR(AX193/AU193,"-")</f>
        <v>0.1891891891891892</v>
      </c>
      <c r="AZ193" s="206">
        <v>2</v>
      </c>
      <c r="BA193" s="207">
        <f>IFERROR(AZ193/AU193,"-")</f>
        <v>5.4054054054054057E-2</v>
      </c>
      <c r="BB193" s="204">
        <f t="shared" si="221"/>
        <v>1696</v>
      </c>
      <c r="BC193" s="208">
        <f t="shared" si="222"/>
        <v>126</v>
      </c>
      <c r="BD193" s="207">
        <f>IFERROR(BC193/BB193,"-")</f>
        <v>7.4292452830188677E-2</v>
      </c>
      <c r="BE193" s="208">
        <f t="shared" si="223"/>
        <v>410</v>
      </c>
      <c r="BF193" s="207">
        <f>IFERROR(BE193/BB193,"-")</f>
        <v>0.24174528301886791</v>
      </c>
      <c r="BG193" s="208">
        <f t="shared" si="224"/>
        <v>120</v>
      </c>
      <c r="BH193" s="207">
        <f>IFERROR(BG193/BB193,"-")</f>
        <v>7.0754716981132074E-2</v>
      </c>
      <c r="BJ193" s="283"/>
      <c r="BK193" s="296"/>
      <c r="BL193" s="4" t="s">
        <v>273</v>
      </c>
      <c r="BM193" s="28">
        <v>1637</v>
      </c>
      <c r="BN193" s="28">
        <v>105</v>
      </c>
      <c r="BO193" s="63">
        <v>6.4141722663408673E-2</v>
      </c>
      <c r="BP193" s="28">
        <v>392</v>
      </c>
      <c r="BQ193" s="63">
        <v>0.23946243127672573</v>
      </c>
      <c r="BR193" s="28">
        <v>158</v>
      </c>
      <c r="BS193" s="63">
        <v>9.6518020769700674E-2</v>
      </c>
      <c r="BU193" s="132"/>
      <c r="BV193" s="4" t="s">
        <v>270</v>
      </c>
      <c r="BW193" s="27">
        <f t="shared" si="220"/>
        <v>0.6132075471698113</v>
      </c>
      <c r="BX193" s="27">
        <f t="shared" si="225"/>
        <v>0.59987782529016498</v>
      </c>
      <c r="BY193" s="59"/>
      <c r="BZ193" s="106"/>
      <c r="CA193" s="59"/>
      <c r="CB193" s="59"/>
      <c r="CC193" s="59"/>
      <c r="CD193" s="59"/>
      <c r="CE193" s="59"/>
      <c r="CF193" s="59"/>
      <c r="CG193" s="59"/>
      <c r="CH193" s="59"/>
      <c r="CI193" s="59"/>
      <c r="CQ193" s="59"/>
      <c r="CR193" s="59"/>
      <c r="CS193" s="59"/>
      <c r="CT193" s="59"/>
      <c r="CU193" s="59"/>
      <c r="CV193" s="59"/>
      <c r="CY193" s="59"/>
      <c r="CZ193" s="59"/>
      <c r="DA193" s="59"/>
      <c r="DB193" s="59"/>
      <c r="DC193" s="59"/>
      <c r="DD193" s="59"/>
      <c r="DE193" s="59"/>
      <c r="DF193" s="59"/>
      <c r="DG193" s="59"/>
      <c r="DH193" s="59"/>
      <c r="DI193" s="59"/>
      <c r="DJ193" s="59"/>
      <c r="DK193" s="59"/>
      <c r="DL193" s="59"/>
      <c r="DM193" s="59"/>
      <c r="DN193" s="59"/>
      <c r="DP193" s="106"/>
      <c r="DQ193" s="59"/>
      <c r="DR193" s="59"/>
      <c r="DS193" s="59"/>
      <c r="DT193" s="59"/>
      <c r="DU193" s="59"/>
      <c r="DV193" s="59"/>
      <c r="DW193" s="59"/>
      <c r="DX193" s="59"/>
      <c r="DY193" s="59"/>
      <c r="DZ193" s="59"/>
      <c r="EA193" s="59"/>
      <c r="EB193" s="59"/>
      <c r="EC193" s="59"/>
      <c r="ED193" s="59"/>
      <c r="EE193" s="59"/>
      <c r="EF193" s="59"/>
      <c r="EG193" s="59"/>
      <c r="EH193" s="59"/>
      <c r="EI193" s="59"/>
      <c r="EJ193" s="59"/>
      <c r="EK193" s="59"/>
      <c r="EL193" s="59"/>
      <c r="EM193" s="59"/>
      <c r="EN193" s="59"/>
      <c r="EO193" s="59"/>
      <c r="EP193" s="59"/>
      <c r="EQ193" s="59"/>
      <c r="ER193" s="59"/>
      <c r="ES193" s="59"/>
      <c r="ET193" s="59"/>
      <c r="EU193" s="59"/>
      <c r="EV193" s="59"/>
      <c r="EW193" s="59"/>
      <c r="EX193" s="59"/>
      <c r="EY193" s="59"/>
      <c r="EZ193" s="59"/>
      <c r="FA193" s="59"/>
      <c r="FB193" s="59"/>
      <c r="FC193" s="59"/>
      <c r="FD193" s="59"/>
      <c r="FE193" s="59"/>
      <c r="FF193" s="59"/>
      <c r="FG193" s="59"/>
      <c r="FH193" s="59"/>
      <c r="FI193" s="59"/>
      <c r="FJ193" s="59"/>
      <c r="FK193" s="59"/>
      <c r="FL193" s="59"/>
      <c r="FM193" s="59"/>
      <c r="FN193" s="59"/>
      <c r="FO193" s="59"/>
      <c r="FP193" s="59"/>
      <c r="FQ193" s="59"/>
      <c r="FR193" s="59"/>
      <c r="FS193" s="59"/>
      <c r="FT193" s="59"/>
      <c r="FU193" s="59"/>
      <c r="FV193" s="59"/>
      <c r="FW193" s="59"/>
      <c r="FX193" s="59"/>
      <c r="FY193" s="59"/>
      <c r="FZ193" s="59"/>
      <c r="GA193" s="59"/>
      <c r="GB193" s="59"/>
      <c r="GC193" s="59"/>
      <c r="GD193" s="59"/>
      <c r="GE193" s="59"/>
      <c r="GF193" s="59"/>
      <c r="GG193" s="59"/>
      <c r="GH193" s="59"/>
      <c r="GI193" s="59"/>
      <c r="GJ193" s="59"/>
      <c r="GK193" s="59"/>
      <c r="GL193" s="59"/>
      <c r="GM193" s="59"/>
      <c r="GN193" s="59"/>
      <c r="GO193" s="59"/>
      <c r="GP193" s="59"/>
      <c r="GQ193" s="59"/>
      <c r="GR193" s="59"/>
      <c r="GS193" s="59"/>
      <c r="GT193" s="59"/>
      <c r="GU193" s="59"/>
      <c r="GV193" s="59"/>
      <c r="GW193" s="59"/>
      <c r="GX193" s="59"/>
      <c r="GY193" s="59"/>
      <c r="GZ193" s="59"/>
      <c r="HA193" s="59"/>
      <c r="HB193" s="59"/>
      <c r="HC193" s="59"/>
    </row>
    <row r="194" spans="2:211" ht="14.25" customHeight="1">
      <c r="B194" s="283"/>
      <c r="C194" s="296"/>
      <c r="D194" s="124" t="s">
        <v>156</v>
      </c>
      <c r="E194" s="209">
        <v>0</v>
      </c>
      <c r="F194" s="210">
        <v>0</v>
      </c>
      <c r="G194" s="199" t="str">
        <f t="shared" si="250"/>
        <v>-</v>
      </c>
      <c r="H194" s="211">
        <v>0</v>
      </c>
      <c r="I194" s="199" t="str">
        <f t="shared" si="251"/>
        <v>-</v>
      </c>
      <c r="J194" s="211">
        <v>0</v>
      </c>
      <c r="K194" s="199" t="str">
        <f t="shared" si="252"/>
        <v>-</v>
      </c>
      <c r="L194" s="209">
        <v>0</v>
      </c>
      <c r="M194" s="210">
        <v>0</v>
      </c>
      <c r="N194" s="199" t="str">
        <f t="shared" si="253"/>
        <v>-</v>
      </c>
      <c r="O194" s="211">
        <v>0</v>
      </c>
      <c r="P194" s="199" t="str">
        <f t="shared" si="254"/>
        <v>-</v>
      </c>
      <c r="Q194" s="211">
        <v>0</v>
      </c>
      <c r="R194" s="199" t="str">
        <f t="shared" si="255"/>
        <v>-</v>
      </c>
      <c r="S194" s="209">
        <v>372</v>
      </c>
      <c r="T194" s="210">
        <v>27</v>
      </c>
      <c r="U194" s="199">
        <f t="shared" si="256"/>
        <v>7.2580645161290328E-2</v>
      </c>
      <c r="V194" s="211">
        <v>87</v>
      </c>
      <c r="W194" s="199">
        <f t="shared" si="257"/>
        <v>0.23387096774193547</v>
      </c>
      <c r="X194" s="211">
        <v>28</v>
      </c>
      <c r="Y194" s="199">
        <f t="shared" si="258"/>
        <v>7.5268817204301078E-2</v>
      </c>
      <c r="Z194" s="209">
        <v>178</v>
      </c>
      <c r="AA194" s="210">
        <v>12</v>
      </c>
      <c r="AB194" s="199">
        <f t="shared" si="259"/>
        <v>6.741573033707865E-2</v>
      </c>
      <c r="AC194" s="211">
        <v>37</v>
      </c>
      <c r="AD194" s="199">
        <f t="shared" si="260"/>
        <v>0.20786516853932585</v>
      </c>
      <c r="AE194" s="211">
        <v>14</v>
      </c>
      <c r="AF194" s="199">
        <f t="shared" si="261"/>
        <v>7.8651685393258425E-2</v>
      </c>
      <c r="AG194" s="209">
        <v>81</v>
      </c>
      <c r="AH194" s="210">
        <v>6</v>
      </c>
      <c r="AI194" s="199">
        <f t="shared" si="262"/>
        <v>7.407407407407407E-2</v>
      </c>
      <c r="AJ194" s="211">
        <v>13</v>
      </c>
      <c r="AK194" s="199">
        <f t="shared" si="263"/>
        <v>0.16049382716049382</v>
      </c>
      <c r="AL194" s="211">
        <v>4</v>
      </c>
      <c r="AM194" s="199">
        <f t="shared" si="264"/>
        <v>4.9382716049382713E-2</v>
      </c>
      <c r="AN194" s="209">
        <v>29</v>
      </c>
      <c r="AO194" s="210">
        <v>0</v>
      </c>
      <c r="AP194" s="199">
        <f t="shared" si="265"/>
        <v>0</v>
      </c>
      <c r="AQ194" s="211">
        <v>4</v>
      </c>
      <c r="AR194" s="199">
        <f t="shared" si="266"/>
        <v>0.13793103448275862</v>
      </c>
      <c r="AS194" s="211">
        <v>3</v>
      </c>
      <c r="AT194" s="199">
        <f t="shared" si="267"/>
        <v>0.10344827586206896</v>
      </c>
      <c r="AU194" s="209">
        <v>10</v>
      </c>
      <c r="AV194" s="210">
        <v>0</v>
      </c>
      <c r="AW194" s="199">
        <f t="shared" si="268"/>
        <v>0</v>
      </c>
      <c r="AX194" s="211">
        <v>1</v>
      </c>
      <c r="AY194" s="199">
        <f t="shared" si="269"/>
        <v>0.1</v>
      </c>
      <c r="AZ194" s="211">
        <v>1</v>
      </c>
      <c r="BA194" s="199">
        <f t="shared" si="270"/>
        <v>0.1</v>
      </c>
      <c r="BB194" s="209">
        <f t="shared" si="221"/>
        <v>670</v>
      </c>
      <c r="BC194" s="212">
        <f t="shared" si="222"/>
        <v>45</v>
      </c>
      <c r="BD194" s="199">
        <f t="shared" si="271"/>
        <v>6.7164179104477612E-2</v>
      </c>
      <c r="BE194" s="212">
        <f t="shared" si="223"/>
        <v>142</v>
      </c>
      <c r="BF194" s="199">
        <f t="shared" si="272"/>
        <v>0.21194029850746268</v>
      </c>
      <c r="BG194" s="212">
        <f t="shared" si="224"/>
        <v>50</v>
      </c>
      <c r="BH194" s="199">
        <f t="shared" si="273"/>
        <v>7.4626865671641784E-2</v>
      </c>
      <c r="BJ194" s="283"/>
      <c r="BK194" s="296"/>
      <c r="BL194" s="4" t="s">
        <v>156</v>
      </c>
      <c r="BM194" s="28">
        <v>591</v>
      </c>
      <c r="BN194" s="28">
        <v>40</v>
      </c>
      <c r="BO194" s="63">
        <v>6.7681895093062605E-2</v>
      </c>
      <c r="BP194" s="28">
        <v>114</v>
      </c>
      <c r="BQ194" s="63">
        <v>0.19289340101522842</v>
      </c>
      <c r="BR194" s="28">
        <v>49</v>
      </c>
      <c r="BS194" s="63">
        <v>8.2910321489001695E-2</v>
      </c>
      <c r="BU194" s="132"/>
      <c r="BV194" s="4" t="s">
        <v>156</v>
      </c>
      <c r="BW194" s="27">
        <f t="shared" si="220"/>
        <v>0.64626865671641787</v>
      </c>
      <c r="BX194" s="27">
        <f t="shared" si="225"/>
        <v>0.65651438240270732</v>
      </c>
      <c r="BY194" s="59"/>
      <c r="BZ194" s="106"/>
      <c r="CA194" s="59"/>
      <c r="CB194" s="59"/>
      <c r="CC194" s="59"/>
      <c r="CD194" s="59"/>
      <c r="CE194" s="59"/>
      <c r="CF194" s="59"/>
      <c r="CG194" s="59"/>
      <c r="CH194" s="59"/>
      <c r="CI194" s="59"/>
      <c r="CQ194" s="59"/>
      <c r="CR194" s="59"/>
      <c r="CS194" s="59"/>
      <c r="CT194" s="59"/>
      <c r="CU194" s="59"/>
      <c r="CV194" s="59"/>
      <c r="CY194" s="59"/>
      <c r="CZ194" s="59"/>
      <c r="DA194" s="59"/>
      <c r="DB194" s="59"/>
      <c r="DC194" s="59"/>
      <c r="DD194" s="59"/>
      <c r="DE194" s="59"/>
      <c r="DF194" s="59"/>
      <c r="DG194" s="59"/>
      <c r="DH194" s="59"/>
      <c r="DI194" s="59"/>
      <c r="DJ194" s="59"/>
      <c r="DK194" s="59"/>
      <c r="DL194" s="59"/>
      <c r="DM194" s="59"/>
      <c r="DN194" s="59"/>
      <c r="DP194" s="106"/>
      <c r="DQ194" s="59"/>
      <c r="DR194" s="59"/>
      <c r="DS194" s="59"/>
      <c r="DT194" s="59"/>
      <c r="DU194" s="59"/>
      <c r="DV194" s="59"/>
      <c r="DW194" s="59"/>
      <c r="DX194" s="59"/>
      <c r="DY194" s="59"/>
      <c r="DZ194" s="59"/>
      <c r="EA194" s="59"/>
      <c r="EB194" s="59"/>
      <c r="EC194" s="59"/>
      <c r="ED194" s="59"/>
      <c r="EE194" s="59"/>
      <c r="EF194" s="59"/>
      <c r="EG194" s="59"/>
      <c r="EH194" s="59"/>
      <c r="EI194" s="59"/>
      <c r="EJ194" s="59"/>
      <c r="EK194" s="59"/>
      <c r="EL194" s="59"/>
      <c r="EM194" s="59"/>
      <c r="EN194" s="59"/>
      <c r="EO194" s="59"/>
      <c r="EP194" s="59"/>
      <c r="EQ194" s="59"/>
      <c r="ER194" s="59"/>
      <c r="ES194" s="59"/>
      <c r="ET194" s="59"/>
      <c r="EU194" s="59"/>
      <c r="EV194" s="59"/>
      <c r="EW194" s="59"/>
      <c r="EX194" s="59"/>
      <c r="EY194" s="59"/>
      <c r="EZ194" s="59"/>
      <c r="FA194" s="59"/>
      <c r="FB194" s="59"/>
      <c r="FC194" s="59"/>
      <c r="FD194" s="59"/>
      <c r="FE194" s="59"/>
      <c r="FF194" s="59"/>
      <c r="FG194" s="59"/>
      <c r="FH194" s="59"/>
      <c r="FI194" s="59"/>
      <c r="FJ194" s="59"/>
      <c r="FK194" s="59"/>
      <c r="FL194" s="59"/>
      <c r="FM194" s="59"/>
      <c r="FN194" s="59"/>
      <c r="FO194" s="59"/>
      <c r="FP194" s="59"/>
      <c r="FQ194" s="59"/>
      <c r="FR194" s="59"/>
      <c r="FS194" s="59"/>
      <c r="FT194" s="59"/>
      <c r="FU194" s="59"/>
      <c r="FV194" s="59"/>
      <c r="FW194" s="59"/>
      <c r="FX194" s="59"/>
      <c r="FY194" s="59"/>
      <c r="FZ194" s="59"/>
      <c r="GA194" s="59"/>
      <c r="GB194" s="59"/>
      <c r="GC194" s="59"/>
      <c r="GD194" s="59"/>
      <c r="GE194" s="59"/>
      <c r="GF194" s="59"/>
      <c r="GG194" s="59"/>
      <c r="GH194" s="59"/>
      <c r="GI194" s="59"/>
      <c r="GJ194" s="59"/>
      <c r="GK194" s="59"/>
      <c r="GL194" s="59"/>
      <c r="GM194" s="59"/>
      <c r="GN194" s="59"/>
      <c r="GO194" s="59"/>
      <c r="GP194" s="59"/>
      <c r="GQ194" s="59"/>
      <c r="GR194" s="59"/>
      <c r="GS194" s="59"/>
      <c r="GT194" s="59"/>
      <c r="GU194" s="59"/>
      <c r="GV194" s="59"/>
      <c r="GW194" s="59"/>
      <c r="GX194" s="59"/>
      <c r="GY194" s="59"/>
      <c r="GZ194" s="59"/>
      <c r="HA194" s="59"/>
      <c r="HB194" s="59"/>
      <c r="HC194" s="59"/>
    </row>
    <row r="195" spans="2:211" ht="14.25" customHeight="1">
      <c r="B195" s="283"/>
      <c r="C195" s="296"/>
      <c r="D195" s="103" t="s">
        <v>200</v>
      </c>
      <c r="E195" s="213">
        <v>0</v>
      </c>
      <c r="F195" s="214">
        <v>0</v>
      </c>
      <c r="G195" s="215" t="str">
        <f>IFERROR(F195/E195,"-")</f>
        <v>-</v>
      </c>
      <c r="H195" s="216">
        <v>0</v>
      </c>
      <c r="I195" s="215" t="str">
        <f>IFERROR(H195/E195,"-")</f>
        <v>-</v>
      </c>
      <c r="J195" s="216">
        <v>0</v>
      </c>
      <c r="K195" s="215" t="str">
        <f>IFERROR(J195/E195,"-")</f>
        <v>-</v>
      </c>
      <c r="L195" s="213">
        <v>0</v>
      </c>
      <c r="M195" s="214">
        <v>0</v>
      </c>
      <c r="N195" s="215" t="str">
        <f>IFERROR(M195/L195,"-")</f>
        <v>-</v>
      </c>
      <c r="O195" s="216">
        <v>0</v>
      </c>
      <c r="P195" s="215" t="str">
        <f>IFERROR(O195/L195,"-")</f>
        <v>-</v>
      </c>
      <c r="Q195" s="216">
        <v>0</v>
      </c>
      <c r="R195" s="215" t="str">
        <f>IFERROR(Q195/L195,"-")</f>
        <v>-</v>
      </c>
      <c r="S195" s="213">
        <v>18</v>
      </c>
      <c r="T195" s="214">
        <v>0</v>
      </c>
      <c r="U195" s="215">
        <f>IFERROR(T195/S195,"-")</f>
        <v>0</v>
      </c>
      <c r="V195" s="216">
        <v>1</v>
      </c>
      <c r="W195" s="215">
        <f>IFERROR(V195/S195,"-")</f>
        <v>5.5555555555555552E-2</v>
      </c>
      <c r="X195" s="216">
        <v>1</v>
      </c>
      <c r="Y195" s="215">
        <f>IFERROR(X195/S195,"-")</f>
        <v>5.5555555555555552E-2</v>
      </c>
      <c r="Z195" s="213">
        <v>51</v>
      </c>
      <c r="AA195" s="214">
        <v>0</v>
      </c>
      <c r="AB195" s="215">
        <f>IFERROR(AA195/Z195,"-")</f>
        <v>0</v>
      </c>
      <c r="AC195" s="216">
        <v>3</v>
      </c>
      <c r="AD195" s="215">
        <f>IFERROR(AC195/Z195,"-")</f>
        <v>5.8823529411764705E-2</v>
      </c>
      <c r="AE195" s="216">
        <v>2</v>
      </c>
      <c r="AF195" s="215">
        <f>IFERROR(AE195/Z195,"-")</f>
        <v>3.9215686274509803E-2</v>
      </c>
      <c r="AG195" s="213">
        <v>54</v>
      </c>
      <c r="AH195" s="214">
        <v>0</v>
      </c>
      <c r="AI195" s="215">
        <f>IFERROR(AH195/AG195,"-")</f>
        <v>0</v>
      </c>
      <c r="AJ195" s="216">
        <v>3</v>
      </c>
      <c r="AK195" s="215">
        <f>IFERROR(AJ195/AG195,"-")</f>
        <v>5.5555555555555552E-2</v>
      </c>
      <c r="AL195" s="216">
        <v>0</v>
      </c>
      <c r="AM195" s="215">
        <f>IFERROR(AL195/AG195,"-")</f>
        <v>0</v>
      </c>
      <c r="AN195" s="213">
        <v>58</v>
      </c>
      <c r="AO195" s="214">
        <v>0</v>
      </c>
      <c r="AP195" s="215">
        <f>IFERROR(AO195/AN195,"-")</f>
        <v>0</v>
      </c>
      <c r="AQ195" s="216">
        <v>0</v>
      </c>
      <c r="AR195" s="215">
        <f>IFERROR(AQ195/AN195,"-")</f>
        <v>0</v>
      </c>
      <c r="AS195" s="216">
        <v>0</v>
      </c>
      <c r="AT195" s="215">
        <f>IFERROR(AS195/AN195,"-")</f>
        <v>0</v>
      </c>
      <c r="AU195" s="213">
        <v>32</v>
      </c>
      <c r="AV195" s="214">
        <v>0</v>
      </c>
      <c r="AW195" s="215">
        <f>IFERROR(AV195/AU195,"-")</f>
        <v>0</v>
      </c>
      <c r="AX195" s="216">
        <v>1</v>
      </c>
      <c r="AY195" s="215">
        <f>IFERROR(AX195/AU195,"-")</f>
        <v>3.125E-2</v>
      </c>
      <c r="AZ195" s="216">
        <v>0</v>
      </c>
      <c r="BA195" s="215">
        <f>IFERROR(AZ195/AU195,"-")</f>
        <v>0</v>
      </c>
      <c r="BB195" s="213">
        <f t="shared" si="221"/>
        <v>213</v>
      </c>
      <c r="BC195" s="217">
        <f t="shared" si="222"/>
        <v>0</v>
      </c>
      <c r="BD195" s="215">
        <f>IFERROR(BC195/BB195,"-")</f>
        <v>0</v>
      </c>
      <c r="BE195" s="217">
        <f t="shared" si="223"/>
        <v>8</v>
      </c>
      <c r="BF195" s="215">
        <f>IFERROR(BE195/BB195,"-")</f>
        <v>3.7558685446009391E-2</v>
      </c>
      <c r="BG195" s="217">
        <f t="shared" si="224"/>
        <v>3</v>
      </c>
      <c r="BH195" s="215">
        <f>IFERROR(BG195/BB195,"-")</f>
        <v>1.4084507042253521E-2</v>
      </c>
      <c r="BJ195" s="283"/>
      <c r="BK195" s="296"/>
      <c r="BL195" s="4" t="s">
        <v>199</v>
      </c>
      <c r="BM195" s="28">
        <v>477</v>
      </c>
      <c r="BN195" s="28">
        <v>2</v>
      </c>
      <c r="BO195" s="63">
        <v>4.1928721174004195E-3</v>
      </c>
      <c r="BP195" s="28">
        <v>7</v>
      </c>
      <c r="BQ195" s="63">
        <v>1.4675052410901468E-2</v>
      </c>
      <c r="BR195" s="28">
        <v>5</v>
      </c>
      <c r="BS195" s="63">
        <v>1.0482180293501049E-2</v>
      </c>
      <c r="BU195" s="132"/>
      <c r="BV195" s="4" t="s">
        <v>199</v>
      </c>
      <c r="BW195" s="27">
        <f t="shared" si="220"/>
        <v>0.94835680751173712</v>
      </c>
      <c r="BX195" s="27">
        <f t="shared" si="225"/>
        <v>0.97064989517819711</v>
      </c>
      <c r="BY195" s="59"/>
      <c r="BZ195" s="106"/>
      <c r="CA195" s="59"/>
      <c r="CB195" s="59"/>
      <c r="CC195" s="59"/>
      <c r="CD195" s="59"/>
      <c r="CE195" s="59"/>
      <c r="CF195" s="59"/>
      <c r="CG195" s="59"/>
      <c r="CH195" s="59"/>
      <c r="CI195" s="59"/>
      <c r="CQ195" s="59"/>
      <c r="CR195" s="59"/>
      <c r="CS195" s="59"/>
      <c r="CT195" s="59"/>
      <c r="CU195" s="59"/>
      <c r="CV195" s="59"/>
      <c r="CY195" s="59"/>
      <c r="CZ195" s="59"/>
      <c r="DA195" s="59"/>
      <c r="DB195" s="59"/>
      <c r="DC195" s="59"/>
      <c r="DD195" s="59"/>
      <c r="DE195" s="59"/>
      <c r="DF195" s="59"/>
      <c r="DG195" s="59"/>
      <c r="DH195" s="59"/>
      <c r="DI195" s="59"/>
      <c r="DJ195" s="59"/>
      <c r="DK195" s="59"/>
      <c r="DL195" s="59"/>
      <c r="DM195" s="59"/>
      <c r="DN195" s="59"/>
      <c r="DP195" s="106"/>
      <c r="DQ195" s="59"/>
      <c r="DR195" s="59"/>
      <c r="DS195" s="59"/>
      <c r="DT195" s="59"/>
      <c r="DU195" s="59"/>
      <c r="DV195" s="59"/>
      <c r="DW195" s="59"/>
      <c r="DX195" s="59"/>
      <c r="DY195" s="59"/>
      <c r="DZ195" s="59"/>
      <c r="EA195" s="59"/>
      <c r="EB195" s="59"/>
      <c r="EC195" s="59"/>
      <c r="ED195" s="59"/>
      <c r="EE195" s="59"/>
      <c r="EF195" s="59"/>
      <c r="EG195" s="59"/>
      <c r="EH195" s="59"/>
      <c r="EI195" s="59"/>
      <c r="EJ195" s="59"/>
      <c r="EK195" s="59"/>
      <c r="EL195" s="59"/>
      <c r="EM195" s="59"/>
      <c r="EN195" s="59"/>
      <c r="EO195" s="59"/>
      <c r="EP195" s="59"/>
      <c r="EQ195" s="59"/>
      <c r="ER195" s="59"/>
      <c r="ES195" s="59"/>
      <c r="ET195" s="59"/>
      <c r="EU195" s="59"/>
      <c r="EV195" s="59"/>
      <c r="EW195" s="59"/>
      <c r="EX195" s="59"/>
      <c r="EY195" s="59"/>
      <c r="EZ195" s="59"/>
      <c r="FA195" s="59"/>
      <c r="FB195" s="59"/>
      <c r="FC195" s="59"/>
      <c r="FD195" s="59"/>
      <c r="FE195" s="59"/>
      <c r="FF195" s="59"/>
      <c r="FG195" s="59"/>
      <c r="FH195" s="59"/>
      <c r="FI195" s="59"/>
      <c r="FJ195" s="59"/>
      <c r="FK195" s="59"/>
      <c r="FL195" s="59"/>
      <c r="FM195" s="59"/>
      <c r="FN195" s="59"/>
      <c r="FO195" s="59"/>
      <c r="FP195" s="59"/>
      <c r="FQ195" s="59"/>
      <c r="FR195" s="59"/>
      <c r="FS195" s="59"/>
      <c r="FT195" s="59"/>
      <c r="FU195" s="59"/>
      <c r="FV195" s="59"/>
      <c r="FW195" s="59"/>
      <c r="FX195" s="59"/>
      <c r="FY195" s="59"/>
      <c r="FZ195" s="59"/>
      <c r="GA195" s="59"/>
      <c r="GB195" s="59"/>
      <c r="GC195" s="59"/>
      <c r="GD195" s="59"/>
      <c r="GE195" s="59"/>
      <c r="GF195" s="59"/>
      <c r="GG195" s="59"/>
      <c r="GH195" s="59"/>
      <c r="GI195" s="59"/>
      <c r="GJ195" s="59"/>
      <c r="GK195" s="59"/>
      <c r="GL195" s="59"/>
      <c r="GM195" s="59"/>
      <c r="GN195" s="59"/>
      <c r="GO195" s="59"/>
      <c r="GP195" s="59"/>
      <c r="GQ195" s="59"/>
      <c r="GR195" s="59"/>
      <c r="GS195" s="59"/>
      <c r="GT195" s="59"/>
      <c r="GU195" s="59"/>
      <c r="GV195" s="59"/>
      <c r="GW195" s="59"/>
      <c r="GX195" s="59"/>
      <c r="GY195" s="59"/>
      <c r="GZ195" s="59"/>
      <c r="HA195" s="59"/>
      <c r="HB195" s="59"/>
      <c r="HC195" s="59"/>
    </row>
    <row r="196" spans="2:211" ht="14.25" customHeight="1">
      <c r="B196" s="284"/>
      <c r="C196" s="297"/>
      <c r="D196" s="104" t="s">
        <v>67</v>
      </c>
      <c r="E196" s="218">
        <v>14</v>
      </c>
      <c r="F196" s="219">
        <v>0</v>
      </c>
      <c r="G196" s="180">
        <f t="shared" si="250"/>
        <v>0</v>
      </c>
      <c r="H196" s="220">
        <v>1</v>
      </c>
      <c r="I196" s="180">
        <f t="shared" si="251"/>
        <v>7.1428571428571425E-2</v>
      </c>
      <c r="J196" s="220">
        <v>0</v>
      </c>
      <c r="K196" s="180">
        <f t="shared" si="252"/>
        <v>0</v>
      </c>
      <c r="L196" s="218">
        <v>19</v>
      </c>
      <c r="M196" s="219">
        <v>1</v>
      </c>
      <c r="N196" s="180">
        <f t="shared" si="253"/>
        <v>5.2631578947368418E-2</v>
      </c>
      <c r="O196" s="220">
        <v>1</v>
      </c>
      <c r="P196" s="180">
        <f t="shared" si="254"/>
        <v>5.2631578947368418E-2</v>
      </c>
      <c r="Q196" s="220">
        <v>0</v>
      </c>
      <c r="R196" s="180">
        <f t="shared" si="255"/>
        <v>0</v>
      </c>
      <c r="S196" s="218">
        <v>4298</v>
      </c>
      <c r="T196" s="219">
        <v>314</v>
      </c>
      <c r="U196" s="180">
        <f t="shared" si="256"/>
        <v>7.3057235923685432E-2</v>
      </c>
      <c r="V196" s="220">
        <v>1062</v>
      </c>
      <c r="W196" s="180">
        <f t="shared" si="257"/>
        <v>0.24709167054443928</v>
      </c>
      <c r="X196" s="220">
        <v>276</v>
      </c>
      <c r="Y196" s="180">
        <f t="shared" si="258"/>
        <v>6.4215914378780825E-2</v>
      </c>
      <c r="Z196" s="218">
        <v>3191</v>
      </c>
      <c r="AA196" s="219">
        <v>196</v>
      </c>
      <c r="AB196" s="180">
        <f t="shared" si="259"/>
        <v>6.1422751488561578E-2</v>
      </c>
      <c r="AC196" s="220">
        <v>752</v>
      </c>
      <c r="AD196" s="180">
        <f t="shared" si="260"/>
        <v>0.2356628016295832</v>
      </c>
      <c r="AE196" s="220">
        <v>252</v>
      </c>
      <c r="AF196" s="180">
        <f t="shared" si="261"/>
        <v>7.8972109056722029E-2</v>
      </c>
      <c r="AG196" s="218">
        <v>1982</v>
      </c>
      <c r="AH196" s="219">
        <v>89</v>
      </c>
      <c r="AI196" s="180">
        <f t="shared" si="262"/>
        <v>4.4904137235116041E-2</v>
      </c>
      <c r="AJ196" s="220">
        <v>377</v>
      </c>
      <c r="AK196" s="180">
        <f t="shared" si="263"/>
        <v>0.19021190716448033</v>
      </c>
      <c r="AL196" s="220">
        <v>137</v>
      </c>
      <c r="AM196" s="180">
        <f t="shared" si="264"/>
        <v>6.9122098890010086E-2</v>
      </c>
      <c r="AN196" s="218">
        <v>899</v>
      </c>
      <c r="AO196" s="219">
        <v>24</v>
      </c>
      <c r="AP196" s="180">
        <f t="shared" si="265"/>
        <v>2.6696329254727477E-2</v>
      </c>
      <c r="AQ196" s="220">
        <v>129</v>
      </c>
      <c r="AR196" s="180">
        <f t="shared" si="266"/>
        <v>0.14349276974416017</v>
      </c>
      <c r="AS196" s="220">
        <v>48</v>
      </c>
      <c r="AT196" s="180">
        <f t="shared" si="267"/>
        <v>5.3392658509454953E-2</v>
      </c>
      <c r="AU196" s="218">
        <v>252</v>
      </c>
      <c r="AV196" s="219">
        <v>1</v>
      </c>
      <c r="AW196" s="180">
        <f t="shared" si="268"/>
        <v>3.968253968253968E-3</v>
      </c>
      <c r="AX196" s="220">
        <v>23</v>
      </c>
      <c r="AY196" s="180">
        <f t="shared" si="269"/>
        <v>9.1269841269841265E-2</v>
      </c>
      <c r="AZ196" s="220">
        <v>15</v>
      </c>
      <c r="BA196" s="180">
        <f t="shared" si="270"/>
        <v>5.9523809523809521E-2</v>
      </c>
      <c r="BB196" s="218">
        <f t="shared" si="221"/>
        <v>10655</v>
      </c>
      <c r="BC196" s="182">
        <f t="shared" si="222"/>
        <v>625</v>
      </c>
      <c r="BD196" s="180">
        <f t="shared" si="271"/>
        <v>5.8657907085875177E-2</v>
      </c>
      <c r="BE196" s="182">
        <f t="shared" si="223"/>
        <v>2345</v>
      </c>
      <c r="BF196" s="180">
        <f t="shared" si="272"/>
        <v>0.22008446738620366</v>
      </c>
      <c r="BG196" s="182">
        <f t="shared" si="224"/>
        <v>728</v>
      </c>
      <c r="BH196" s="180">
        <f t="shared" si="273"/>
        <v>6.8324730173627404E-2</v>
      </c>
      <c r="BJ196" s="284"/>
      <c r="BK196" s="297"/>
      <c r="BL196" s="85" t="s">
        <v>67</v>
      </c>
      <c r="BM196" s="28">
        <v>10738</v>
      </c>
      <c r="BN196" s="28">
        <v>612</v>
      </c>
      <c r="BO196" s="63">
        <v>5.6993853604023093E-2</v>
      </c>
      <c r="BP196" s="28">
        <v>2132</v>
      </c>
      <c r="BQ196" s="63">
        <v>0.19854721549636803</v>
      </c>
      <c r="BR196" s="28">
        <v>768</v>
      </c>
      <c r="BS196" s="63">
        <v>7.1521698640342704E-2</v>
      </c>
      <c r="BU196" s="133"/>
      <c r="BV196" s="85" t="s">
        <v>67</v>
      </c>
      <c r="BW196" s="27">
        <f t="shared" si="220"/>
        <v>0.65293289535429377</v>
      </c>
      <c r="BX196" s="27">
        <f t="shared" si="225"/>
        <v>0.67293723225926616</v>
      </c>
      <c r="BY196" s="59"/>
      <c r="BZ196" s="106"/>
      <c r="CA196" s="59"/>
      <c r="CB196" s="59"/>
      <c r="CC196" s="59"/>
      <c r="CD196" s="59"/>
      <c r="CE196" s="59"/>
      <c r="CF196" s="59"/>
      <c r="CG196" s="59"/>
      <c r="CH196" s="59"/>
      <c r="CI196" s="59"/>
      <c r="CQ196" s="59"/>
      <c r="CR196" s="59"/>
      <c r="CS196" s="59"/>
      <c r="CT196" s="59"/>
      <c r="CU196" s="59"/>
      <c r="CV196" s="59"/>
      <c r="CY196" s="59"/>
      <c r="CZ196" s="59"/>
      <c r="DA196" s="59"/>
      <c r="DB196" s="59"/>
      <c r="DC196" s="59"/>
      <c r="DD196" s="59"/>
      <c r="DE196" s="59"/>
      <c r="DF196" s="59"/>
      <c r="DG196" s="59"/>
      <c r="DH196" s="59"/>
      <c r="DI196" s="59"/>
      <c r="DJ196" s="59"/>
      <c r="DK196" s="59"/>
      <c r="DL196" s="59"/>
      <c r="DM196" s="59"/>
      <c r="DN196" s="59"/>
      <c r="DP196" s="106"/>
      <c r="DQ196" s="59"/>
      <c r="DR196" s="59"/>
      <c r="DS196" s="59"/>
      <c r="DT196" s="59"/>
      <c r="DU196" s="59"/>
      <c r="DV196" s="59"/>
      <c r="DW196" s="59"/>
      <c r="DX196" s="59"/>
      <c r="DY196" s="59"/>
      <c r="DZ196" s="59"/>
      <c r="EA196" s="59"/>
      <c r="EB196" s="59"/>
      <c r="EC196" s="59"/>
      <c r="ED196" s="59"/>
      <c r="EE196" s="59"/>
      <c r="EF196" s="59"/>
      <c r="EG196" s="59"/>
      <c r="EH196" s="59"/>
      <c r="EI196" s="59"/>
      <c r="EJ196" s="59"/>
      <c r="EK196" s="59"/>
      <c r="EL196" s="59"/>
      <c r="EM196" s="59"/>
      <c r="EN196" s="59"/>
      <c r="EO196" s="59"/>
      <c r="EP196" s="59"/>
      <c r="EQ196" s="59"/>
      <c r="ER196" s="59"/>
      <c r="ES196" s="59"/>
      <c r="ET196" s="59"/>
      <c r="EU196" s="59"/>
      <c r="EV196" s="59"/>
      <c r="EW196" s="59"/>
      <c r="EX196" s="59"/>
      <c r="EY196" s="59"/>
      <c r="EZ196" s="59"/>
      <c r="FA196" s="59"/>
      <c r="FB196" s="59"/>
      <c r="FC196" s="59"/>
      <c r="FD196" s="59"/>
      <c r="FE196" s="59"/>
      <c r="FF196" s="59"/>
      <c r="FG196" s="59"/>
      <c r="FH196" s="59"/>
      <c r="FI196" s="59"/>
      <c r="FJ196" s="59"/>
      <c r="FK196" s="59"/>
      <c r="FL196" s="59"/>
      <c r="FM196" s="59"/>
      <c r="FN196" s="59"/>
      <c r="FO196" s="59"/>
      <c r="FP196" s="59"/>
      <c r="FQ196" s="59"/>
      <c r="FR196" s="59"/>
      <c r="FS196" s="59"/>
      <c r="FT196" s="59"/>
      <c r="FU196" s="59"/>
      <c r="FV196" s="59"/>
      <c r="FW196" s="59"/>
      <c r="FX196" s="59"/>
      <c r="FY196" s="59"/>
      <c r="FZ196" s="59"/>
      <c r="GA196" s="59"/>
      <c r="GB196" s="59"/>
      <c r="GC196" s="59"/>
      <c r="GD196" s="59"/>
      <c r="GE196" s="59"/>
      <c r="GF196" s="59"/>
      <c r="GG196" s="59"/>
      <c r="GH196" s="59"/>
      <c r="GI196" s="59"/>
      <c r="GJ196" s="59"/>
      <c r="GK196" s="59"/>
      <c r="GL196" s="59"/>
      <c r="GM196" s="59"/>
      <c r="GN196" s="59"/>
      <c r="GO196" s="59"/>
      <c r="GP196" s="59"/>
      <c r="GQ196" s="59"/>
      <c r="GR196" s="59"/>
      <c r="GS196" s="59"/>
      <c r="GT196" s="59"/>
      <c r="GU196" s="59"/>
      <c r="GV196" s="59"/>
      <c r="GW196" s="59"/>
      <c r="GX196" s="59"/>
      <c r="GY196" s="59"/>
      <c r="GZ196" s="59"/>
      <c r="HA196" s="59"/>
      <c r="HB196" s="59"/>
      <c r="HC196" s="59"/>
    </row>
    <row r="197" spans="2:211" ht="14.25" customHeight="1">
      <c r="B197" s="282">
        <v>39</v>
      </c>
      <c r="C197" s="295" t="s">
        <v>7</v>
      </c>
      <c r="D197" s="102" t="s">
        <v>138</v>
      </c>
      <c r="E197" s="201">
        <v>22</v>
      </c>
      <c r="F197" s="202">
        <v>2</v>
      </c>
      <c r="G197" s="174">
        <f t="shared" si="250"/>
        <v>9.0909090909090912E-2</v>
      </c>
      <c r="H197" s="203">
        <v>3</v>
      </c>
      <c r="I197" s="174">
        <f t="shared" si="251"/>
        <v>0.13636363636363635</v>
      </c>
      <c r="J197" s="203">
        <v>1</v>
      </c>
      <c r="K197" s="174">
        <f t="shared" si="252"/>
        <v>4.5454545454545456E-2</v>
      </c>
      <c r="L197" s="201">
        <v>75</v>
      </c>
      <c r="M197" s="202">
        <v>3</v>
      </c>
      <c r="N197" s="174">
        <f t="shared" si="253"/>
        <v>0.04</v>
      </c>
      <c r="O197" s="203">
        <v>11</v>
      </c>
      <c r="P197" s="174">
        <f t="shared" si="254"/>
        <v>0.14666666666666667</v>
      </c>
      <c r="Q197" s="203">
        <v>4</v>
      </c>
      <c r="R197" s="174">
        <f t="shared" si="255"/>
        <v>5.3333333333333337E-2</v>
      </c>
      <c r="S197" s="201">
        <v>14536</v>
      </c>
      <c r="T197" s="202">
        <v>941</v>
      </c>
      <c r="U197" s="174">
        <f t="shared" si="256"/>
        <v>6.4735828288387448E-2</v>
      </c>
      <c r="V197" s="203">
        <v>4106</v>
      </c>
      <c r="W197" s="174">
        <f t="shared" si="257"/>
        <v>0.28247110621904237</v>
      </c>
      <c r="X197" s="203">
        <v>770</v>
      </c>
      <c r="Y197" s="174">
        <f t="shared" si="258"/>
        <v>5.2971931755641168E-2</v>
      </c>
      <c r="Z197" s="201">
        <v>12861</v>
      </c>
      <c r="AA197" s="202">
        <v>823</v>
      </c>
      <c r="AB197" s="174">
        <f t="shared" si="259"/>
        <v>6.3991913537049999E-2</v>
      </c>
      <c r="AC197" s="203">
        <v>3694</v>
      </c>
      <c r="AD197" s="174">
        <f t="shared" si="260"/>
        <v>0.2872249436280227</v>
      </c>
      <c r="AE197" s="203">
        <v>740</v>
      </c>
      <c r="AF197" s="174">
        <f t="shared" si="261"/>
        <v>5.7538294067335356E-2</v>
      </c>
      <c r="AG197" s="201">
        <v>7605</v>
      </c>
      <c r="AH197" s="202">
        <v>322</v>
      </c>
      <c r="AI197" s="174">
        <f t="shared" si="262"/>
        <v>4.2340565417488492E-2</v>
      </c>
      <c r="AJ197" s="203">
        <v>1697</v>
      </c>
      <c r="AK197" s="174">
        <f t="shared" si="263"/>
        <v>0.22314266929651544</v>
      </c>
      <c r="AL197" s="203">
        <v>384</v>
      </c>
      <c r="AM197" s="174">
        <f t="shared" si="264"/>
        <v>5.0493096646942799E-2</v>
      </c>
      <c r="AN197" s="201">
        <v>3594</v>
      </c>
      <c r="AO197" s="202">
        <v>75</v>
      </c>
      <c r="AP197" s="174">
        <f t="shared" si="265"/>
        <v>2.0868113522537562E-2</v>
      </c>
      <c r="AQ197" s="203">
        <v>585</v>
      </c>
      <c r="AR197" s="174">
        <f t="shared" si="266"/>
        <v>0.16277128547579298</v>
      </c>
      <c r="AS197" s="203">
        <v>139</v>
      </c>
      <c r="AT197" s="174">
        <f t="shared" si="267"/>
        <v>3.867557039510295E-2</v>
      </c>
      <c r="AU197" s="201">
        <v>1145</v>
      </c>
      <c r="AV197" s="202">
        <v>12</v>
      </c>
      <c r="AW197" s="174">
        <f t="shared" si="268"/>
        <v>1.0480349344978166E-2</v>
      </c>
      <c r="AX197" s="203">
        <v>101</v>
      </c>
      <c r="AY197" s="174">
        <f t="shared" si="269"/>
        <v>8.8209606986899558E-2</v>
      </c>
      <c r="AZ197" s="203">
        <v>35</v>
      </c>
      <c r="BA197" s="174">
        <f t="shared" si="270"/>
        <v>3.0567685589519649E-2</v>
      </c>
      <c r="BB197" s="201">
        <f t="shared" si="221"/>
        <v>39838</v>
      </c>
      <c r="BC197" s="176">
        <f t="shared" si="222"/>
        <v>2178</v>
      </c>
      <c r="BD197" s="174">
        <f t="shared" si="271"/>
        <v>5.4671419247954212E-2</v>
      </c>
      <c r="BE197" s="176">
        <f t="shared" si="223"/>
        <v>10197</v>
      </c>
      <c r="BF197" s="174">
        <f t="shared" si="272"/>
        <v>0.25596164466087656</v>
      </c>
      <c r="BG197" s="176">
        <f t="shared" si="224"/>
        <v>2073</v>
      </c>
      <c r="BH197" s="174">
        <f t="shared" si="273"/>
        <v>5.2035744766303529E-2</v>
      </c>
      <c r="BJ197" s="282">
        <v>39</v>
      </c>
      <c r="BK197" s="295" t="s">
        <v>7</v>
      </c>
      <c r="BL197" s="4" t="s">
        <v>138</v>
      </c>
      <c r="BM197" s="28">
        <v>39565</v>
      </c>
      <c r="BN197" s="28">
        <v>2193</v>
      </c>
      <c r="BO197" s="63">
        <v>5.5427777075698216E-2</v>
      </c>
      <c r="BP197" s="28">
        <v>9637</v>
      </c>
      <c r="BQ197" s="63">
        <v>0.24357386579047138</v>
      </c>
      <c r="BR197" s="28">
        <v>2156</v>
      </c>
      <c r="BS197" s="63">
        <v>5.4492607102236829E-2</v>
      </c>
      <c r="BU197" s="131" t="s">
        <v>7</v>
      </c>
      <c r="BV197" s="4" t="s">
        <v>138</v>
      </c>
      <c r="BW197" s="27">
        <f t="shared" si="220"/>
        <v>0.63733119132486571</v>
      </c>
      <c r="BX197" s="27">
        <f t="shared" si="225"/>
        <v>0.64650575003159361</v>
      </c>
      <c r="BY197" s="59"/>
      <c r="BZ197" s="106"/>
      <c r="CA197" s="59"/>
      <c r="CB197" s="59"/>
      <c r="CC197" s="59"/>
      <c r="CD197" s="59"/>
      <c r="CE197" s="59"/>
      <c r="CF197" s="59"/>
      <c r="CG197" s="59"/>
      <c r="CH197" s="59"/>
      <c r="CI197" s="59"/>
      <c r="CQ197" s="59"/>
      <c r="CR197" s="59"/>
      <c r="CS197" s="59"/>
      <c r="CT197" s="59"/>
      <c r="CU197" s="59"/>
      <c r="CV197" s="59"/>
      <c r="CY197" s="59"/>
      <c r="CZ197" s="59"/>
      <c r="DA197" s="59"/>
      <c r="DB197" s="59"/>
      <c r="DC197" s="59"/>
      <c r="DD197" s="59"/>
      <c r="DE197" s="59"/>
      <c r="DF197" s="59"/>
      <c r="DG197" s="59"/>
      <c r="DH197" s="59"/>
      <c r="DI197" s="59"/>
      <c r="DJ197" s="59"/>
      <c r="DK197" s="59"/>
      <c r="DL197" s="59"/>
      <c r="DM197" s="59"/>
      <c r="DN197" s="59"/>
      <c r="DP197" s="106"/>
      <c r="DQ197" s="59"/>
      <c r="DR197" s="59"/>
      <c r="DS197" s="59"/>
      <c r="DT197" s="59"/>
      <c r="DU197" s="59"/>
      <c r="DV197" s="59"/>
      <c r="DW197" s="59"/>
      <c r="DX197" s="59"/>
      <c r="DY197" s="59"/>
      <c r="DZ197" s="59"/>
      <c r="EA197" s="59"/>
      <c r="EB197" s="59"/>
      <c r="EC197" s="59"/>
      <c r="ED197" s="59"/>
      <c r="EE197" s="59"/>
      <c r="EF197" s="59"/>
      <c r="EG197" s="59"/>
      <c r="EH197" s="59"/>
      <c r="EI197" s="59"/>
      <c r="EJ197" s="59"/>
      <c r="EK197" s="59"/>
      <c r="EL197" s="59"/>
      <c r="EM197" s="59"/>
      <c r="EN197" s="59"/>
      <c r="EO197" s="59"/>
      <c r="EP197" s="59"/>
      <c r="EQ197" s="59"/>
      <c r="ER197" s="59"/>
      <c r="ES197" s="59"/>
      <c r="ET197" s="59"/>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59"/>
      <c r="GD197" s="59"/>
      <c r="GE197" s="59"/>
      <c r="GF197" s="59"/>
      <c r="GG197" s="59"/>
      <c r="GH197" s="59"/>
      <c r="GI197" s="59"/>
      <c r="GJ197" s="59"/>
      <c r="GK197" s="59"/>
      <c r="GL197" s="59"/>
      <c r="GM197" s="59"/>
      <c r="GN197" s="59"/>
      <c r="GO197" s="59"/>
      <c r="GP197" s="59"/>
      <c r="GQ197" s="59"/>
      <c r="GR197" s="59"/>
      <c r="GS197" s="59"/>
      <c r="GT197" s="59"/>
      <c r="GU197" s="59"/>
      <c r="GV197" s="59"/>
      <c r="GW197" s="59"/>
      <c r="GX197" s="59"/>
      <c r="GY197" s="59"/>
      <c r="GZ197" s="59"/>
      <c r="HA197" s="59"/>
      <c r="HB197" s="59"/>
      <c r="HC197" s="59"/>
    </row>
    <row r="198" spans="2:211" ht="14.25" customHeight="1">
      <c r="B198" s="283"/>
      <c r="C198" s="296"/>
      <c r="D198" s="257" t="s">
        <v>274</v>
      </c>
      <c r="E198" s="204">
        <v>6</v>
      </c>
      <c r="F198" s="205">
        <v>1</v>
      </c>
      <c r="G198" s="207">
        <f t="shared" si="250"/>
        <v>0.16666666666666666</v>
      </c>
      <c r="H198" s="206">
        <v>2</v>
      </c>
      <c r="I198" s="207">
        <f>IFERROR(H198/E198,"-")</f>
        <v>0.33333333333333331</v>
      </c>
      <c r="J198" s="206">
        <v>0</v>
      </c>
      <c r="K198" s="207">
        <f>IFERROR(J198/E198,"-")</f>
        <v>0</v>
      </c>
      <c r="L198" s="204">
        <v>5</v>
      </c>
      <c r="M198" s="205">
        <v>0</v>
      </c>
      <c r="N198" s="207">
        <f>IFERROR(M198/L198,"-")</f>
        <v>0</v>
      </c>
      <c r="O198" s="206">
        <v>0</v>
      </c>
      <c r="P198" s="207">
        <f>IFERROR(O198/L198,"-")</f>
        <v>0</v>
      </c>
      <c r="Q198" s="206">
        <v>0</v>
      </c>
      <c r="R198" s="207">
        <f>IFERROR(Q198/L198,"-")</f>
        <v>0</v>
      </c>
      <c r="S198" s="204">
        <v>6251</v>
      </c>
      <c r="T198" s="205">
        <v>488</v>
      </c>
      <c r="U198" s="207">
        <f>IFERROR(T198/S198,"-")</f>
        <v>7.8067509198528229E-2</v>
      </c>
      <c r="V198" s="206">
        <v>1988</v>
      </c>
      <c r="W198" s="207">
        <f>IFERROR(V198/S198,"-")</f>
        <v>0.31802911534154538</v>
      </c>
      <c r="X198" s="206">
        <v>295</v>
      </c>
      <c r="Y198" s="207">
        <f>IFERROR(X198/S198,"-")</f>
        <v>4.7192449208126701E-2</v>
      </c>
      <c r="Z198" s="204">
        <v>5077</v>
      </c>
      <c r="AA198" s="205">
        <v>407</v>
      </c>
      <c r="AB198" s="207">
        <f>IFERROR(AA198/Z198,"-")</f>
        <v>8.0165452038605478E-2</v>
      </c>
      <c r="AC198" s="206">
        <v>1731</v>
      </c>
      <c r="AD198" s="207">
        <f>IFERROR(AC198/Z198,"-")</f>
        <v>0.34094937955485521</v>
      </c>
      <c r="AE198" s="206">
        <v>265</v>
      </c>
      <c r="AF198" s="207">
        <f>IFERROR(AE198/Z198,"-")</f>
        <v>5.2196178845775064E-2</v>
      </c>
      <c r="AG198" s="204">
        <v>3017</v>
      </c>
      <c r="AH198" s="205">
        <v>197</v>
      </c>
      <c r="AI198" s="207">
        <f>IFERROR(AH198/AG198,"-")</f>
        <v>6.5296652303612854E-2</v>
      </c>
      <c r="AJ198" s="206">
        <v>786</v>
      </c>
      <c r="AK198" s="207">
        <f>IFERROR(AJ198/AG198,"-")</f>
        <v>0.26052369903878025</v>
      </c>
      <c r="AL198" s="206">
        <v>156</v>
      </c>
      <c r="AM198" s="207">
        <f>IFERROR(AL198/AG198,"-")</f>
        <v>5.1706993702353328E-2</v>
      </c>
      <c r="AN198" s="204">
        <v>1192</v>
      </c>
      <c r="AO198" s="205">
        <v>54</v>
      </c>
      <c r="AP198" s="207">
        <f>IFERROR(AO198/AN198,"-")</f>
        <v>4.5302013422818789E-2</v>
      </c>
      <c r="AQ198" s="206">
        <v>230</v>
      </c>
      <c r="AR198" s="207">
        <f>IFERROR(AQ198/AN198,"-")</f>
        <v>0.19295302013422819</v>
      </c>
      <c r="AS198" s="206">
        <v>49</v>
      </c>
      <c r="AT198" s="207">
        <f>IFERROR(AS198/AN198,"-")</f>
        <v>4.1107382550335574E-2</v>
      </c>
      <c r="AU198" s="204">
        <v>295</v>
      </c>
      <c r="AV198" s="205">
        <v>3</v>
      </c>
      <c r="AW198" s="207">
        <f>IFERROR(AV198/AU198,"-")</f>
        <v>1.0169491525423728E-2</v>
      </c>
      <c r="AX198" s="206">
        <v>34</v>
      </c>
      <c r="AY198" s="207">
        <f>IFERROR(AX198/AU198,"-")</f>
        <v>0.11525423728813559</v>
      </c>
      <c r="AZ198" s="206">
        <v>4</v>
      </c>
      <c r="BA198" s="207">
        <f>IFERROR(AZ198/AU198,"-")</f>
        <v>1.3559322033898305E-2</v>
      </c>
      <c r="BB198" s="204">
        <f t="shared" si="221"/>
        <v>15843</v>
      </c>
      <c r="BC198" s="208">
        <f t="shared" si="222"/>
        <v>1150</v>
      </c>
      <c r="BD198" s="207">
        <f>IFERROR(BC198/BB198,"-")</f>
        <v>7.2587262513412867E-2</v>
      </c>
      <c r="BE198" s="208">
        <f t="shared" si="223"/>
        <v>4771</v>
      </c>
      <c r="BF198" s="207">
        <f>IFERROR(BE198/BB198,"-")</f>
        <v>0.3011424603926024</v>
      </c>
      <c r="BG198" s="208">
        <f t="shared" si="224"/>
        <v>769</v>
      </c>
      <c r="BH198" s="207">
        <f>IFERROR(BG198/BB198,"-")</f>
        <v>4.8538786845925642E-2</v>
      </c>
      <c r="BJ198" s="283"/>
      <c r="BK198" s="296"/>
      <c r="BL198" s="4" t="s">
        <v>273</v>
      </c>
      <c r="BM198" s="28">
        <v>15341</v>
      </c>
      <c r="BN198" s="28">
        <v>1149</v>
      </c>
      <c r="BO198" s="63">
        <v>7.4897333941724792E-2</v>
      </c>
      <c r="BP198" s="28">
        <v>4559</v>
      </c>
      <c r="BQ198" s="63">
        <v>0.29717749820741801</v>
      </c>
      <c r="BR198" s="28">
        <v>842</v>
      </c>
      <c r="BS198" s="63">
        <v>5.4885600677921906E-2</v>
      </c>
      <c r="BU198" s="132"/>
      <c r="BV198" s="4" t="s">
        <v>270</v>
      </c>
      <c r="BW198" s="27">
        <f t="shared" si="220"/>
        <v>0.57773149024805903</v>
      </c>
      <c r="BX198" s="27">
        <f t="shared" si="225"/>
        <v>0.57303956717293525</v>
      </c>
      <c r="BY198" s="59"/>
      <c r="BZ198" s="106"/>
      <c r="CA198" s="59"/>
      <c r="CB198" s="59"/>
      <c r="CC198" s="59"/>
      <c r="CD198" s="59"/>
      <c r="CE198" s="59"/>
      <c r="CF198" s="59"/>
      <c r="CG198" s="59"/>
      <c r="CH198" s="59"/>
      <c r="CI198" s="59"/>
      <c r="CQ198" s="59"/>
      <c r="CR198" s="59"/>
      <c r="CS198" s="59"/>
      <c r="CT198" s="59"/>
      <c r="CU198" s="59"/>
      <c r="CV198" s="59"/>
      <c r="CY198" s="59"/>
      <c r="CZ198" s="59"/>
      <c r="DA198" s="59"/>
      <c r="DB198" s="59"/>
      <c r="DC198" s="59"/>
      <c r="DD198" s="59"/>
      <c r="DE198" s="59"/>
      <c r="DF198" s="59"/>
      <c r="DG198" s="59"/>
      <c r="DH198" s="59"/>
      <c r="DI198" s="59"/>
      <c r="DJ198" s="59"/>
      <c r="DK198" s="59"/>
      <c r="DL198" s="59"/>
      <c r="DM198" s="59"/>
      <c r="DN198" s="59"/>
      <c r="DP198" s="106"/>
      <c r="DQ198" s="59"/>
      <c r="DR198" s="59"/>
      <c r="DS198" s="59"/>
      <c r="DT198" s="59"/>
      <c r="DU198" s="59"/>
      <c r="DV198" s="59"/>
      <c r="DW198" s="59"/>
      <c r="DX198" s="59"/>
      <c r="DY198" s="59"/>
      <c r="DZ198" s="59"/>
      <c r="EA198" s="59"/>
      <c r="EB198" s="59"/>
      <c r="EC198" s="59"/>
      <c r="ED198" s="59"/>
      <c r="EE198" s="59"/>
      <c r="EF198" s="59"/>
      <c r="EG198" s="59"/>
      <c r="EH198" s="59"/>
      <c r="EI198" s="59"/>
      <c r="EJ198" s="59"/>
      <c r="EK198" s="59"/>
      <c r="EL198" s="59"/>
      <c r="EM198" s="59"/>
      <c r="EN198" s="59"/>
      <c r="EO198" s="59"/>
      <c r="EP198" s="59"/>
      <c r="EQ198" s="59"/>
      <c r="ER198" s="59"/>
      <c r="ES198" s="59"/>
      <c r="ET198" s="59"/>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59"/>
      <c r="GD198" s="59"/>
      <c r="GE198" s="59"/>
      <c r="GF198" s="59"/>
      <c r="GG198" s="59"/>
      <c r="GH198" s="59"/>
      <c r="GI198" s="59"/>
      <c r="GJ198" s="59"/>
      <c r="GK198" s="59"/>
      <c r="GL198" s="59"/>
      <c r="GM198" s="59"/>
      <c r="GN198" s="59"/>
      <c r="GO198" s="59"/>
      <c r="GP198" s="59"/>
      <c r="GQ198" s="59"/>
      <c r="GR198" s="59"/>
      <c r="GS198" s="59"/>
      <c r="GT198" s="59"/>
      <c r="GU198" s="59"/>
      <c r="GV198" s="59"/>
      <c r="GW198" s="59"/>
      <c r="GX198" s="59"/>
      <c r="GY198" s="59"/>
      <c r="GZ198" s="59"/>
      <c r="HA198" s="59"/>
      <c r="HB198" s="59"/>
      <c r="HC198" s="59"/>
    </row>
    <row r="199" spans="2:211" ht="14.25" customHeight="1">
      <c r="B199" s="283"/>
      <c r="C199" s="296"/>
      <c r="D199" s="124" t="s">
        <v>156</v>
      </c>
      <c r="E199" s="209">
        <v>0</v>
      </c>
      <c r="F199" s="210">
        <v>0</v>
      </c>
      <c r="G199" s="199" t="str">
        <f t="shared" si="250"/>
        <v>-</v>
      </c>
      <c r="H199" s="211">
        <v>0</v>
      </c>
      <c r="I199" s="199" t="str">
        <f t="shared" si="251"/>
        <v>-</v>
      </c>
      <c r="J199" s="211">
        <v>0</v>
      </c>
      <c r="K199" s="199" t="str">
        <f t="shared" si="252"/>
        <v>-</v>
      </c>
      <c r="L199" s="209">
        <v>2</v>
      </c>
      <c r="M199" s="210">
        <v>0</v>
      </c>
      <c r="N199" s="199">
        <f t="shared" si="253"/>
        <v>0</v>
      </c>
      <c r="O199" s="211">
        <v>0</v>
      </c>
      <c r="P199" s="199">
        <f t="shared" si="254"/>
        <v>0</v>
      </c>
      <c r="Q199" s="211">
        <v>0</v>
      </c>
      <c r="R199" s="199">
        <f t="shared" si="255"/>
        <v>0</v>
      </c>
      <c r="S199" s="209">
        <v>2483</v>
      </c>
      <c r="T199" s="210">
        <v>174</v>
      </c>
      <c r="U199" s="199">
        <f t="shared" si="256"/>
        <v>7.0076520338300446E-2</v>
      </c>
      <c r="V199" s="211">
        <v>686</v>
      </c>
      <c r="W199" s="199">
        <f t="shared" si="257"/>
        <v>0.27627869512686265</v>
      </c>
      <c r="X199" s="211">
        <v>131</v>
      </c>
      <c r="Y199" s="199">
        <f t="shared" si="258"/>
        <v>5.2758759565042286E-2</v>
      </c>
      <c r="Z199" s="209">
        <v>1424</v>
      </c>
      <c r="AA199" s="210">
        <v>100</v>
      </c>
      <c r="AB199" s="199">
        <f t="shared" si="259"/>
        <v>7.02247191011236E-2</v>
      </c>
      <c r="AC199" s="211">
        <v>443</v>
      </c>
      <c r="AD199" s="199">
        <f t="shared" si="260"/>
        <v>0.31109550561797755</v>
      </c>
      <c r="AE199" s="211">
        <v>79</v>
      </c>
      <c r="AF199" s="199">
        <f t="shared" si="261"/>
        <v>5.5477528089887637E-2</v>
      </c>
      <c r="AG199" s="209">
        <v>821</v>
      </c>
      <c r="AH199" s="210">
        <v>47</v>
      </c>
      <c r="AI199" s="199">
        <f t="shared" si="262"/>
        <v>5.7247259439707675E-2</v>
      </c>
      <c r="AJ199" s="211">
        <v>231</v>
      </c>
      <c r="AK199" s="199">
        <f t="shared" si="263"/>
        <v>0.28136419001218027</v>
      </c>
      <c r="AL199" s="211">
        <v>36</v>
      </c>
      <c r="AM199" s="199">
        <f t="shared" si="264"/>
        <v>4.38489646772229E-2</v>
      </c>
      <c r="AN199" s="209">
        <v>294</v>
      </c>
      <c r="AO199" s="210">
        <v>13</v>
      </c>
      <c r="AP199" s="199">
        <f t="shared" si="265"/>
        <v>4.4217687074829932E-2</v>
      </c>
      <c r="AQ199" s="211">
        <v>63</v>
      </c>
      <c r="AR199" s="199">
        <f t="shared" si="266"/>
        <v>0.21428571428571427</v>
      </c>
      <c r="AS199" s="211">
        <v>12</v>
      </c>
      <c r="AT199" s="199">
        <f t="shared" si="267"/>
        <v>4.0816326530612242E-2</v>
      </c>
      <c r="AU199" s="209">
        <v>86</v>
      </c>
      <c r="AV199" s="210">
        <v>3</v>
      </c>
      <c r="AW199" s="199">
        <f t="shared" si="268"/>
        <v>3.4883720930232558E-2</v>
      </c>
      <c r="AX199" s="211">
        <v>8</v>
      </c>
      <c r="AY199" s="199">
        <f t="shared" si="269"/>
        <v>9.3023255813953487E-2</v>
      </c>
      <c r="AZ199" s="211">
        <v>5</v>
      </c>
      <c r="BA199" s="199">
        <f t="shared" si="270"/>
        <v>5.8139534883720929E-2</v>
      </c>
      <c r="BB199" s="209">
        <f t="shared" si="221"/>
        <v>5110</v>
      </c>
      <c r="BC199" s="212">
        <f t="shared" si="222"/>
        <v>337</v>
      </c>
      <c r="BD199" s="199">
        <f t="shared" si="271"/>
        <v>6.5949119373776913E-2</v>
      </c>
      <c r="BE199" s="212">
        <f t="shared" si="223"/>
        <v>1431</v>
      </c>
      <c r="BF199" s="199">
        <f t="shared" si="272"/>
        <v>0.28003913894324856</v>
      </c>
      <c r="BG199" s="212">
        <f t="shared" si="224"/>
        <v>263</v>
      </c>
      <c r="BH199" s="199">
        <f t="shared" si="273"/>
        <v>5.1467710371819964E-2</v>
      </c>
      <c r="BJ199" s="283"/>
      <c r="BK199" s="296"/>
      <c r="BL199" s="4" t="s">
        <v>156</v>
      </c>
      <c r="BM199" s="28">
        <v>4783</v>
      </c>
      <c r="BN199" s="28">
        <v>357</v>
      </c>
      <c r="BO199" s="63">
        <v>7.4639347689734473E-2</v>
      </c>
      <c r="BP199" s="28">
        <v>1220</v>
      </c>
      <c r="BQ199" s="63">
        <v>0.25507003972402259</v>
      </c>
      <c r="BR199" s="28">
        <v>299</v>
      </c>
      <c r="BS199" s="63">
        <v>6.2513067112690779E-2</v>
      </c>
      <c r="BU199" s="132"/>
      <c r="BV199" s="4" t="s">
        <v>156</v>
      </c>
      <c r="BW199" s="27">
        <f t="shared" ref="BW199:BW262" si="274">(BB199-SUM(BC199,BE199,BG199))/BB199</f>
        <v>0.60254403131115464</v>
      </c>
      <c r="BX199" s="27">
        <f t="shared" si="225"/>
        <v>0.60777754547355212</v>
      </c>
      <c r="BY199" s="59"/>
      <c r="BZ199" s="106"/>
      <c r="CA199" s="59"/>
      <c r="CB199" s="59"/>
      <c r="CC199" s="59"/>
      <c r="CD199" s="59"/>
      <c r="CE199" s="59"/>
      <c r="CF199" s="59"/>
      <c r="CG199" s="59"/>
      <c r="CH199" s="59"/>
      <c r="CI199" s="59"/>
      <c r="CQ199" s="59"/>
      <c r="CR199" s="59"/>
      <c r="CS199" s="59"/>
      <c r="CT199" s="59"/>
      <c r="CU199" s="59"/>
      <c r="CV199" s="59"/>
      <c r="CY199" s="59"/>
      <c r="CZ199" s="59"/>
      <c r="DA199" s="59"/>
      <c r="DB199" s="59"/>
      <c r="DC199" s="59"/>
      <c r="DD199" s="59"/>
      <c r="DE199" s="59"/>
      <c r="DF199" s="59"/>
      <c r="DG199" s="59"/>
      <c r="DH199" s="59"/>
      <c r="DI199" s="59"/>
      <c r="DJ199" s="59"/>
      <c r="DK199" s="59"/>
      <c r="DL199" s="59"/>
      <c r="DM199" s="59"/>
      <c r="DN199" s="59"/>
      <c r="DP199" s="106"/>
      <c r="DQ199" s="59"/>
      <c r="DR199" s="59"/>
      <c r="DS199" s="59"/>
      <c r="DT199" s="59"/>
      <c r="DU199" s="59"/>
      <c r="DV199" s="59"/>
      <c r="DW199" s="59"/>
      <c r="DX199" s="59"/>
      <c r="DY199" s="59"/>
      <c r="DZ199" s="59"/>
      <c r="EA199" s="59"/>
      <c r="EB199" s="59"/>
      <c r="EC199" s="59"/>
      <c r="ED199" s="59"/>
      <c r="EE199" s="59"/>
      <c r="EF199" s="59"/>
      <c r="EG199" s="59"/>
      <c r="EH199" s="59"/>
      <c r="EI199" s="59"/>
      <c r="EJ199" s="59"/>
      <c r="EK199" s="59"/>
      <c r="EL199" s="59"/>
      <c r="EM199" s="59"/>
      <c r="EN199" s="59"/>
      <c r="EO199" s="59"/>
      <c r="EP199" s="59"/>
      <c r="EQ199" s="59"/>
      <c r="ER199" s="59"/>
      <c r="ES199" s="59"/>
      <c r="ET199" s="59"/>
      <c r="EU199" s="59"/>
      <c r="EV199" s="59"/>
      <c r="EW199" s="59"/>
      <c r="EX199" s="59"/>
      <c r="EY199" s="59"/>
      <c r="EZ199" s="59"/>
      <c r="FA199" s="59"/>
      <c r="FB199" s="59"/>
      <c r="FC199" s="59"/>
      <c r="FD199" s="59"/>
      <c r="FE199" s="59"/>
      <c r="FF199" s="59"/>
      <c r="FG199" s="59"/>
      <c r="FH199" s="59"/>
      <c r="FI199" s="59"/>
      <c r="FJ199" s="59"/>
      <c r="FK199" s="59"/>
      <c r="FL199" s="59"/>
      <c r="FM199" s="59"/>
      <c r="FN199" s="59"/>
      <c r="FO199" s="59"/>
      <c r="FP199" s="59"/>
      <c r="FQ199" s="59"/>
      <c r="FR199" s="59"/>
      <c r="FS199" s="59"/>
      <c r="FT199" s="59"/>
      <c r="FU199" s="59"/>
      <c r="FV199" s="59"/>
      <c r="FW199" s="59"/>
      <c r="FX199" s="59"/>
      <c r="FY199" s="59"/>
      <c r="FZ199" s="59"/>
      <c r="GA199" s="59"/>
      <c r="GB199" s="59"/>
      <c r="GC199" s="59"/>
      <c r="GD199" s="59"/>
      <c r="GE199" s="59"/>
      <c r="GF199" s="59"/>
      <c r="GG199" s="59"/>
      <c r="GH199" s="59"/>
      <c r="GI199" s="59"/>
      <c r="GJ199" s="59"/>
      <c r="GK199" s="59"/>
      <c r="GL199" s="59"/>
      <c r="GM199" s="59"/>
      <c r="GN199" s="59"/>
      <c r="GO199" s="59"/>
      <c r="GP199" s="59"/>
      <c r="GQ199" s="59"/>
      <c r="GR199" s="59"/>
      <c r="GS199" s="59"/>
      <c r="GT199" s="59"/>
      <c r="GU199" s="59"/>
      <c r="GV199" s="59"/>
      <c r="GW199" s="59"/>
      <c r="GX199" s="59"/>
      <c r="GY199" s="59"/>
      <c r="GZ199" s="59"/>
      <c r="HA199" s="59"/>
      <c r="HB199" s="59"/>
      <c r="HC199" s="59"/>
    </row>
    <row r="200" spans="2:211" ht="14.25" customHeight="1">
      <c r="B200" s="283"/>
      <c r="C200" s="296"/>
      <c r="D200" s="103" t="s">
        <v>200</v>
      </c>
      <c r="E200" s="213">
        <v>0</v>
      </c>
      <c r="F200" s="214">
        <v>0</v>
      </c>
      <c r="G200" s="215" t="str">
        <f>IFERROR(F200/E200,"-")</f>
        <v>-</v>
      </c>
      <c r="H200" s="216">
        <v>0</v>
      </c>
      <c r="I200" s="215" t="str">
        <f>IFERROR(H200/E200,"-")</f>
        <v>-</v>
      </c>
      <c r="J200" s="216">
        <v>0</v>
      </c>
      <c r="K200" s="215" t="str">
        <f>IFERROR(J200/E200,"-")</f>
        <v>-</v>
      </c>
      <c r="L200" s="213">
        <v>1</v>
      </c>
      <c r="M200" s="214">
        <v>0</v>
      </c>
      <c r="N200" s="215">
        <f>IFERROR(M200/L200,"-")</f>
        <v>0</v>
      </c>
      <c r="O200" s="216">
        <v>0</v>
      </c>
      <c r="P200" s="215">
        <f>IFERROR(O200/L200,"-")</f>
        <v>0</v>
      </c>
      <c r="Q200" s="216">
        <v>0</v>
      </c>
      <c r="R200" s="215">
        <f>IFERROR(Q200/L200,"-")</f>
        <v>0</v>
      </c>
      <c r="S200" s="213">
        <v>88</v>
      </c>
      <c r="T200" s="214">
        <v>1</v>
      </c>
      <c r="U200" s="215">
        <f>IFERROR(T200/S200,"-")</f>
        <v>1.1363636363636364E-2</v>
      </c>
      <c r="V200" s="216">
        <v>8</v>
      </c>
      <c r="W200" s="215">
        <f>IFERROR(V200/S200,"-")</f>
        <v>9.0909090909090912E-2</v>
      </c>
      <c r="X200" s="216">
        <v>3</v>
      </c>
      <c r="Y200" s="215">
        <f>IFERROR(X200/S200,"-")</f>
        <v>3.4090909090909088E-2</v>
      </c>
      <c r="Z200" s="213">
        <v>196</v>
      </c>
      <c r="AA200" s="214">
        <v>3</v>
      </c>
      <c r="AB200" s="215">
        <f>IFERROR(AA200/Z200,"-")</f>
        <v>1.5306122448979591E-2</v>
      </c>
      <c r="AC200" s="216">
        <v>14</v>
      </c>
      <c r="AD200" s="215">
        <f>IFERROR(AC200/Z200,"-")</f>
        <v>7.1428571428571425E-2</v>
      </c>
      <c r="AE200" s="216">
        <v>6</v>
      </c>
      <c r="AF200" s="215">
        <f>IFERROR(AE200/Z200,"-")</f>
        <v>3.0612244897959183E-2</v>
      </c>
      <c r="AG200" s="213">
        <v>196</v>
      </c>
      <c r="AH200" s="214">
        <v>1</v>
      </c>
      <c r="AI200" s="215">
        <f>IFERROR(AH200/AG200,"-")</f>
        <v>5.1020408163265302E-3</v>
      </c>
      <c r="AJ200" s="216">
        <v>6</v>
      </c>
      <c r="AK200" s="215">
        <f>IFERROR(AJ200/AG200,"-")</f>
        <v>3.0612244897959183E-2</v>
      </c>
      <c r="AL200" s="216">
        <v>8</v>
      </c>
      <c r="AM200" s="215">
        <f>IFERROR(AL200/AG200,"-")</f>
        <v>4.0816326530612242E-2</v>
      </c>
      <c r="AN200" s="213">
        <v>193</v>
      </c>
      <c r="AO200" s="214">
        <v>1</v>
      </c>
      <c r="AP200" s="215">
        <f>IFERROR(AO200/AN200,"-")</f>
        <v>5.1813471502590676E-3</v>
      </c>
      <c r="AQ200" s="216">
        <v>2</v>
      </c>
      <c r="AR200" s="215">
        <f>IFERROR(AQ200/AN200,"-")</f>
        <v>1.0362694300518135E-2</v>
      </c>
      <c r="AS200" s="216">
        <v>3</v>
      </c>
      <c r="AT200" s="215">
        <f>IFERROR(AS200/AN200,"-")</f>
        <v>1.5544041450777202E-2</v>
      </c>
      <c r="AU200" s="213">
        <v>121</v>
      </c>
      <c r="AV200" s="214">
        <v>0</v>
      </c>
      <c r="AW200" s="215">
        <f>IFERROR(AV200/AU200,"-")</f>
        <v>0</v>
      </c>
      <c r="AX200" s="216">
        <v>0</v>
      </c>
      <c r="AY200" s="215">
        <f>IFERROR(AX200/AU200,"-")</f>
        <v>0</v>
      </c>
      <c r="AZ200" s="216">
        <v>1</v>
      </c>
      <c r="BA200" s="215">
        <f>IFERROR(AZ200/AU200,"-")</f>
        <v>8.2644628099173556E-3</v>
      </c>
      <c r="BB200" s="213">
        <f t="shared" ref="BB200:BB263" si="275">SUM(E200,L200,S200,Z200,AG200,AN200,AU200)</f>
        <v>795</v>
      </c>
      <c r="BC200" s="217">
        <f t="shared" ref="BC200:BC263" si="276">SUM(F200,M200,T200,AA200,AH200,AO200,AV200)</f>
        <v>6</v>
      </c>
      <c r="BD200" s="215">
        <f>IFERROR(BC200/BB200,"-")</f>
        <v>7.5471698113207548E-3</v>
      </c>
      <c r="BE200" s="217">
        <f t="shared" ref="BE200:BE263" si="277">SUM(H200,O200,V200,AC200,AJ200,AQ200,AX200)</f>
        <v>30</v>
      </c>
      <c r="BF200" s="215">
        <f>IFERROR(BE200/BB200,"-")</f>
        <v>3.7735849056603772E-2</v>
      </c>
      <c r="BG200" s="217">
        <f t="shared" ref="BG200:BG263" si="278">SUM(J200,Q200,X200,AE200,AL200,AS200,AZ200)</f>
        <v>21</v>
      </c>
      <c r="BH200" s="215">
        <f>IFERROR(BG200/BB200,"-")</f>
        <v>2.6415094339622643E-2</v>
      </c>
      <c r="BJ200" s="283"/>
      <c r="BK200" s="296"/>
      <c r="BL200" s="4" t="s">
        <v>199</v>
      </c>
      <c r="BM200" s="28">
        <v>1249</v>
      </c>
      <c r="BN200" s="28">
        <v>5</v>
      </c>
      <c r="BO200" s="63">
        <v>4.0032025620496394E-3</v>
      </c>
      <c r="BP200" s="28">
        <v>22</v>
      </c>
      <c r="BQ200" s="63">
        <v>1.7614091273018415E-2</v>
      </c>
      <c r="BR200" s="28">
        <v>17</v>
      </c>
      <c r="BS200" s="63">
        <v>1.3610888710968775E-2</v>
      </c>
      <c r="BU200" s="132"/>
      <c r="BV200" s="4" t="s">
        <v>199</v>
      </c>
      <c r="BW200" s="27">
        <f t="shared" si="274"/>
        <v>0.92830188679245285</v>
      </c>
      <c r="BX200" s="27">
        <f t="shared" si="225"/>
        <v>0.96477181745396312</v>
      </c>
      <c r="BY200" s="59"/>
      <c r="BZ200" s="106"/>
      <c r="CA200" s="59"/>
      <c r="CB200" s="59"/>
      <c r="CC200" s="59"/>
      <c r="CD200" s="59"/>
      <c r="CE200" s="59"/>
      <c r="CF200" s="59"/>
      <c r="CG200" s="59"/>
      <c r="CH200" s="59"/>
      <c r="CI200" s="59"/>
      <c r="CQ200" s="59"/>
      <c r="CR200" s="59"/>
      <c r="CS200" s="59"/>
      <c r="CT200" s="59"/>
      <c r="CU200" s="59"/>
      <c r="CV200" s="59"/>
      <c r="CY200" s="59"/>
      <c r="CZ200" s="59"/>
      <c r="DA200" s="59"/>
      <c r="DB200" s="59"/>
      <c r="DC200" s="59"/>
      <c r="DD200" s="59"/>
      <c r="DE200" s="59"/>
      <c r="DF200" s="59"/>
      <c r="DG200" s="59"/>
      <c r="DH200" s="59"/>
      <c r="DI200" s="59"/>
      <c r="DJ200" s="59"/>
      <c r="DK200" s="59"/>
      <c r="DL200" s="59"/>
      <c r="DM200" s="59"/>
      <c r="DN200" s="59"/>
      <c r="DP200" s="106"/>
      <c r="DQ200" s="59"/>
      <c r="DR200" s="59"/>
      <c r="DS200" s="59"/>
      <c r="DT200" s="59"/>
      <c r="DU200" s="59"/>
      <c r="DV200" s="59"/>
      <c r="DW200" s="59"/>
      <c r="DX200" s="59"/>
      <c r="DY200" s="59"/>
      <c r="DZ200" s="59"/>
      <c r="EA200" s="59"/>
      <c r="EB200" s="59"/>
      <c r="EC200" s="59"/>
      <c r="ED200" s="59"/>
      <c r="EE200" s="59"/>
      <c r="EF200" s="59"/>
      <c r="EG200" s="59"/>
      <c r="EH200" s="59"/>
      <c r="EI200" s="59"/>
      <c r="EJ200" s="59"/>
      <c r="EK200" s="59"/>
      <c r="EL200" s="59"/>
      <c r="EM200" s="59"/>
      <c r="EN200" s="59"/>
      <c r="EO200" s="59"/>
      <c r="EP200" s="59"/>
      <c r="EQ200" s="59"/>
      <c r="ER200" s="59"/>
      <c r="ES200" s="59"/>
      <c r="ET200" s="59"/>
      <c r="EU200" s="59"/>
      <c r="EV200" s="59"/>
      <c r="EW200" s="59"/>
      <c r="EX200" s="59"/>
      <c r="EY200" s="59"/>
      <c r="EZ200" s="59"/>
      <c r="FA200" s="59"/>
      <c r="FB200" s="59"/>
      <c r="FC200" s="59"/>
      <c r="FD200" s="59"/>
      <c r="FE200" s="59"/>
      <c r="FF200" s="59"/>
      <c r="FG200" s="59"/>
      <c r="FH200" s="59"/>
      <c r="FI200" s="59"/>
      <c r="FJ200" s="59"/>
      <c r="FK200" s="59"/>
      <c r="FL200" s="59"/>
      <c r="FM200" s="59"/>
      <c r="FN200" s="59"/>
      <c r="FO200" s="59"/>
      <c r="FP200" s="59"/>
      <c r="FQ200" s="59"/>
      <c r="FR200" s="59"/>
      <c r="FS200" s="59"/>
      <c r="FT200" s="59"/>
      <c r="FU200" s="59"/>
      <c r="FV200" s="59"/>
      <c r="FW200" s="59"/>
      <c r="FX200" s="59"/>
      <c r="FY200" s="59"/>
      <c r="FZ200" s="59"/>
      <c r="GA200" s="59"/>
      <c r="GB200" s="59"/>
      <c r="GC200" s="59"/>
      <c r="GD200" s="59"/>
      <c r="GE200" s="59"/>
      <c r="GF200" s="59"/>
      <c r="GG200" s="59"/>
      <c r="GH200" s="59"/>
      <c r="GI200" s="59"/>
      <c r="GJ200" s="59"/>
      <c r="GK200" s="59"/>
      <c r="GL200" s="59"/>
      <c r="GM200" s="59"/>
      <c r="GN200" s="59"/>
      <c r="GO200" s="59"/>
      <c r="GP200" s="59"/>
      <c r="GQ200" s="59"/>
      <c r="GR200" s="59"/>
      <c r="GS200" s="59"/>
      <c r="GT200" s="59"/>
      <c r="GU200" s="59"/>
      <c r="GV200" s="59"/>
      <c r="GW200" s="59"/>
      <c r="GX200" s="59"/>
      <c r="GY200" s="59"/>
      <c r="GZ200" s="59"/>
      <c r="HA200" s="59"/>
      <c r="HB200" s="59"/>
      <c r="HC200" s="59"/>
    </row>
    <row r="201" spans="2:211" ht="14.25" customHeight="1">
      <c r="B201" s="284"/>
      <c r="C201" s="297"/>
      <c r="D201" s="85" t="s">
        <v>67</v>
      </c>
      <c r="E201" s="189">
        <v>28</v>
      </c>
      <c r="F201" s="221">
        <v>3</v>
      </c>
      <c r="G201" s="184">
        <f t="shared" si="250"/>
        <v>0.10714285714285714</v>
      </c>
      <c r="H201" s="222">
        <v>5</v>
      </c>
      <c r="I201" s="184">
        <f t="shared" si="251"/>
        <v>0.17857142857142858</v>
      </c>
      <c r="J201" s="222">
        <v>1</v>
      </c>
      <c r="K201" s="184">
        <f t="shared" si="252"/>
        <v>3.5714285714285712E-2</v>
      </c>
      <c r="L201" s="189">
        <v>83</v>
      </c>
      <c r="M201" s="221">
        <v>3</v>
      </c>
      <c r="N201" s="184">
        <f t="shared" si="253"/>
        <v>3.614457831325301E-2</v>
      </c>
      <c r="O201" s="222">
        <v>11</v>
      </c>
      <c r="P201" s="184">
        <f t="shared" si="254"/>
        <v>0.13253012048192772</v>
      </c>
      <c r="Q201" s="222">
        <v>4</v>
      </c>
      <c r="R201" s="184">
        <f t="shared" si="255"/>
        <v>4.8192771084337352E-2</v>
      </c>
      <c r="S201" s="189">
        <v>23358</v>
      </c>
      <c r="T201" s="221">
        <v>1604</v>
      </c>
      <c r="U201" s="184">
        <f t="shared" si="256"/>
        <v>6.8670262864971313E-2</v>
      </c>
      <c r="V201" s="222">
        <v>6788</v>
      </c>
      <c r="W201" s="184">
        <f t="shared" si="257"/>
        <v>0.29060707252333245</v>
      </c>
      <c r="X201" s="222">
        <v>1199</v>
      </c>
      <c r="Y201" s="184">
        <f t="shared" si="258"/>
        <v>5.1331449610411847E-2</v>
      </c>
      <c r="Z201" s="189">
        <v>19558</v>
      </c>
      <c r="AA201" s="221">
        <v>1333</v>
      </c>
      <c r="AB201" s="184">
        <f t="shared" si="259"/>
        <v>6.8156253195623268E-2</v>
      </c>
      <c r="AC201" s="222">
        <v>5882</v>
      </c>
      <c r="AD201" s="184">
        <f t="shared" si="260"/>
        <v>0.30074649759689132</v>
      </c>
      <c r="AE201" s="222">
        <v>1090</v>
      </c>
      <c r="AF201" s="184">
        <f t="shared" si="261"/>
        <v>5.5731669904898251E-2</v>
      </c>
      <c r="AG201" s="189">
        <v>11639</v>
      </c>
      <c r="AH201" s="221">
        <v>567</v>
      </c>
      <c r="AI201" s="184">
        <f t="shared" si="262"/>
        <v>4.8715525388779102E-2</v>
      </c>
      <c r="AJ201" s="222">
        <v>2720</v>
      </c>
      <c r="AK201" s="184">
        <f t="shared" si="263"/>
        <v>0.2336970530114271</v>
      </c>
      <c r="AL201" s="222">
        <v>584</v>
      </c>
      <c r="AM201" s="184">
        <f t="shared" si="264"/>
        <v>5.0176131970100527E-2</v>
      </c>
      <c r="AN201" s="189">
        <v>5273</v>
      </c>
      <c r="AO201" s="221">
        <v>143</v>
      </c>
      <c r="AP201" s="184">
        <f t="shared" si="265"/>
        <v>2.7119286933434478E-2</v>
      </c>
      <c r="AQ201" s="222">
        <v>880</v>
      </c>
      <c r="AR201" s="184">
        <f t="shared" si="266"/>
        <v>0.166887919590366</v>
      </c>
      <c r="AS201" s="222">
        <v>203</v>
      </c>
      <c r="AT201" s="184">
        <f t="shared" si="267"/>
        <v>3.8498008723686708E-2</v>
      </c>
      <c r="AU201" s="189">
        <v>1647</v>
      </c>
      <c r="AV201" s="221">
        <v>18</v>
      </c>
      <c r="AW201" s="184">
        <f t="shared" si="268"/>
        <v>1.092896174863388E-2</v>
      </c>
      <c r="AX201" s="222">
        <v>143</v>
      </c>
      <c r="AY201" s="184">
        <f t="shared" si="269"/>
        <v>8.6824529447480273E-2</v>
      </c>
      <c r="AZ201" s="222">
        <v>45</v>
      </c>
      <c r="BA201" s="184">
        <f t="shared" si="270"/>
        <v>2.7322404371584699E-2</v>
      </c>
      <c r="BB201" s="189">
        <f t="shared" si="275"/>
        <v>61586</v>
      </c>
      <c r="BC201" s="183">
        <f t="shared" si="276"/>
        <v>3671</v>
      </c>
      <c r="BD201" s="184">
        <f t="shared" si="271"/>
        <v>5.9607703049394341E-2</v>
      </c>
      <c r="BE201" s="183">
        <f t="shared" si="277"/>
        <v>16429</v>
      </c>
      <c r="BF201" s="184">
        <f t="shared" si="272"/>
        <v>0.26676517390315979</v>
      </c>
      <c r="BG201" s="183">
        <f t="shared" si="278"/>
        <v>3126</v>
      </c>
      <c r="BH201" s="184">
        <f t="shared" si="273"/>
        <v>5.0758289221576332E-2</v>
      </c>
      <c r="BJ201" s="284"/>
      <c r="BK201" s="297"/>
      <c r="BL201" s="85" t="s">
        <v>67</v>
      </c>
      <c r="BM201" s="28">
        <v>60938</v>
      </c>
      <c r="BN201" s="28">
        <v>3704</v>
      </c>
      <c r="BO201" s="63">
        <v>6.0783091010535299E-2</v>
      </c>
      <c r="BP201" s="28">
        <v>15438</v>
      </c>
      <c r="BQ201" s="63">
        <v>0.25333945977879158</v>
      </c>
      <c r="BR201" s="28">
        <v>3314</v>
      </c>
      <c r="BS201" s="63">
        <v>5.4383143522924941E-2</v>
      </c>
      <c r="BU201" s="133"/>
      <c r="BV201" s="85" t="s">
        <v>67</v>
      </c>
      <c r="BW201" s="27">
        <f t="shared" si="274"/>
        <v>0.62286883382586955</v>
      </c>
      <c r="BX201" s="27">
        <f t="shared" si="225"/>
        <v>0.63149430568774823</v>
      </c>
      <c r="BY201" s="59"/>
      <c r="BZ201" s="106"/>
      <c r="CA201" s="59"/>
      <c r="CB201" s="59"/>
      <c r="CC201" s="59"/>
      <c r="CD201" s="59"/>
      <c r="CE201" s="59"/>
      <c r="CF201" s="59"/>
      <c r="CG201" s="59"/>
      <c r="CH201" s="59"/>
      <c r="CI201" s="59"/>
      <c r="CQ201" s="59"/>
      <c r="CR201" s="59"/>
      <c r="CS201" s="59"/>
      <c r="CT201" s="59"/>
      <c r="CU201" s="59"/>
      <c r="CV201" s="59"/>
      <c r="CY201" s="59"/>
      <c r="CZ201" s="59"/>
      <c r="DA201" s="59"/>
      <c r="DB201" s="59"/>
      <c r="DC201" s="59"/>
      <c r="DD201" s="59"/>
      <c r="DE201" s="59"/>
      <c r="DF201" s="59"/>
      <c r="DG201" s="59"/>
      <c r="DH201" s="59"/>
      <c r="DI201" s="59"/>
      <c r="DJ201" s="59"/>
      <c r="DK201" s="59"/>
      <c r="DL201" s="59"/>
      <c r="DM201" s="59"/>
      <c r="DN201" s="59"/>
      <c r="DP201" s="106"/>
      <c r="DQ201" s="59"/>
      <c r="DR201" s="59"/>
      <c r="DS201" s="59"/>
      <c r="DT201" s="59"/>
      <c r="DU201" s="59"/>
      <c r="DV201" s="59"/>
      <c r="DW201" s="59"/>
      <c r="DX201" s="59"/>
      <c r="DY201" s="59"/>
      <c r="DZ201" s="59"/>
      <c r="EA201" s="59"/>
      <c r="EB201" s="59"/>
      <c r="EC201" s="59"/>
      <c r="ED201" s="59"/>
      <c r="EE201" s="59"/>
      <c r="EF201" s="59"/>
      <c r="EG201" s="59"/>
      <c r="EH201" s="59"/>
      <c r="EI201" s="59"/>
      <c r="EJ201" s="59"/>
      <c r="EK201" s="59"/>
      <c r="EL201" s="59"/>
      <c r="EM201" s="59"/>
      <c r="EN201" s="59"/>
      <c r="EO201" s="59"/>
      <c r="EP201" s="59"/>
      <c r="EQ201" s="59"/>
      <c r="ER201" s="59"/>
      <c r="ES201" s="59"/>
      <c r="ET201" s="59"/>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59"/>
      <c r="GD201" s="59"/>
      <c r="GE201" s="59"/>
      <c r="GF201" s="59"/>
      <c r="GG201" s="59"/>
      <c r="GH201" s="59"/>
      <c r="GI201" s="59"/>
      <c r="GJ201" s="59"/>
      <c r="GK201" s="59"/>
      <c r="GL201" s="59"/>
      <c r="GM201" s="59"/>
      <c r="GN201" s="59"/>
      <c r="GO201" s="59"/>
      <c r="GP201" s="59"/>
      <c r="GQ201" s="59"/>
      <c r="GR201" s="59"/>
      <c r="GS201" s="59"/>
      <c r="GT201" s="59"/>
      <c r="GU201" s="59"/>
      <c r="GV201" s="59"/>
      <c r="GW201" s="59"/>
      <c r="GX201" s="59"/>
      <c r="GY201" s="59"/>
      <c r="GZ201" s="59"/>
      <c r="HA201" s="59"/>
      <c r="HB201" s="59"/>
      <c r="HC201" s="59"/>
    </row>
    <row r="202" spans="2:211" ht="14.25" customHeight="1">
      <c r="B202" s="282">
        <v>40</v>
      </c>
      <c r="C202" s="295" t="s">
        <v>40</v>
      </c>
      <c r="D202" s="102" t="s">
        <v>138</v>
      </c>
      <c r="E202" s="201">
        <v>27</v>
      </c>
      <c r="F202" s="202">
        <v>0</v>
      </c>
      <c r="G202" s="174">
        <f t="shared" si="250"/>
        <v>0</v>
      </c>
      <c r="H202" s="203">
        <v>6</v>
      </c>
      <c r="I202" s="174">
        <f t="shared" si="251"/>
        <v>0.22222222222222221</v>
      </c>
      <c r="J202" s="203">
        <v>2</v>
      </c>
      <c r="K202" s="174">
        <f t="shared" si="252"/>
        <v>7.407407407407407E-2</v>
      </c>
      <c r="L202" s="201">
        <v>67</v>
      </c>
      <c r="M202" s="202">
        <v>1</v>
      </c>
      <c r="N202" s="174">
        <f t="shared" si="253"/>
        <v>1.4925373134328358E-2</v>
      </c>
      <c r="O202" s="203">
        <v>9</v>
      </c>
      <c r="P202" s="174">
        <f t="shared" si="254"/>
        <v>0.13432835820895522</v>
      </c>
      <c r="Q202" s="203">
        <v>4</v>
      </c>
      <c r="R202" s="174">
        <f t="shared" si="255"/>
        <v>5.9701492537313432E-2</v>
      </c>
      <c r="S202" s="201">
        <v>3429</v>
      </c>
      <c r="T202" s="202">
        <v>192</v>
      </c>
      <c r="U202" s="174">
        <f t="shared" si="256"/>
        <v>5.599300087489064E-2</v>
      </c>
      <c r="V202" s="203">
        <v>696</v>
      </c>
      <c r="W202" s="174">
        <f t="shared" si="257"/>
        <v>0.20297462817147857</v>
      </c>
      <c r="X202" s="203">
        <v>262</v>
      </c>
      <c r="Y202" s="174">
        <f t="shared" si="258"/>
        <v>7.6407115777194515E-2</v>
      </c>
      <c r="Z202" s="201">
        <v>2943</v>
      </c>
      <c r="AA202" s="202">
        <v>148</v>
      </c>
      <c r="AB202" s="174">
        <f t="shared" si="259"/>
        <v>5.0288820931022764E-2</v>
      </c>
      <c r="AC202" s="203">
        <v>486</v>
      </c>
      <c r="AD202" s="174">
        <f t="shared" si="260"/>
        <v>0.16513761467889909</v>
      </c>
      <c r="AE202" s="203">
        <v>282</v>
      </c>
      <c r="AF202" s="174">
        <f t="shared" si="261"/>
        <v>9.5820591233435268E-2</v>
      </c>
      <c r="AG202" s="201">
        <v>1841</v>
      </c>
      <c r="AH202" s="202">
        <v>59</v>
      </c>
      <c r="AI202" s="174">
        <f t="shared" si="262"/>
        <v>3.2047800108636608E-2</v>
      </c>
      <c r="AJ202" s="203">
        <v>207</v>
      </c>
      <c r="AK202" s="174">
        <f t="shared" si="263"/>
        <v>0.11243889190657251</v>
      </c>
      <c r="AL202" s="203">
        <v>159</v>
      </c>
      <c r="AM202" s="174">
        <f t="shared" si="264"/>
        <v>8.6366105377512228E-2</v>
      </c>
      <c r="AN202" s="201">
        <v>874</v>
      </c>
      <c r="AO202" s="202">
        <v>19</v>
      </c>
      <c r="AP202" s="174">
        <f t="shared" si="265"/>
        <v>2.1739130434782608E-2</v>
      </c>
      <c r="AQ202" s="203">
        <v>98</v>
      </c>
      <c r="AR202" s="174">
        <f t="shared" si="266"/>
        <v>0.11212814645308924</v>
      </c>
      <c r="AS202" s="203">
        <v>51</v>
      </c>
      <c r="AT202" s="174">
        <f t="shared" si="267"/>
        <v>5.8352402745995423E-2</v>
      </c>
      <c r="AU202" s="201">
        <v>255</v>
      </c>
      <c r="AV202" s="202">
        <v>3</v>
      </c>
      <c r="AW202" s="174">
        <f t="shared" si="268"/>
        <v>1.1764705882352941E-2</v>
      </c>
      <c r="AX202" s="203">
        <v>16</v>
      </c>
      <c r="AY202" s="174">
        <f t="shared" si="269"/>
        <v>6.2745098039215685E-2</v>
      </c>
      <c r="AZ202" s="203">
        <v>6</v>
      </c>
      <c r="BA202" s="174">
        <f t="shared" si="270"/>
        <v>2.3529411764705882E-2</v>
      </c>
      <c r="BB202" s="201">
        <f t="shared" si="275"/>
        <v>9436</v>
      </c>
      <c r="BC202" s="176">
        <f t="shared" si="276"/>
        <v>422</v>
      </c>
      <c r="BD202" s="174">
        <f t="shared" si="271"/>
        <v>4.4722339974565491E-2</v>
      </c>
      <c r="BE202" s="176">
        <f t="shared" si="277"/>
        <v>1518</v>
      </c>
      <c r="BF202" s="174">
        <f t="shared" si="272"/>
        <v>0.16087325137770242</v>
      </c>
      <c r="BG202" s="176">
        <f t="shared" si="278"/>
        <v>766</v>
      </c>
      <c r="BH202" s="174">
        <f t="shared" si="273"/>
        <v>8.1178465451462484E-2</v>
      </c>
      <c r="BJ202" s="282">
        <v>40</v>
      </c>
      <c r="BK202" s="295" t="s">
        <v>40</v>
      </c>
      <c r="BL202" s="4" t="s">
        <v>138</v>
      </c>
      <c r="BM202" s="28">
        <v>9482</v>
      </c>
      <c r="BN202" s="28">
        <v>401</v>
      </c>
      <c r="BO202" s="63">
        <v>4.229065597975111E-2</v>
      </c>
      <c r="BP202" s="28">
        <v>1509</v>
      </c>
      <c r="BQ202" s="63">
        <v>0.15914364058215566</v>
      </c>
      <c r="BR202" s="28">
        <v>747</v>
      </c>
      <c r="BS202" s="63">
        <v>7.8780847922379243E-2</v>
      </c>
      <c r="BU202" s="131" t="s">
        <v>40</v>
      </c>
      <c r="BV202" s="4" t="s">
        <v>138</v>
      </c>
      <c r="BW202" s="27">
        <f t="shared" si="274"/>
        <v>0.71322594319626964</v>
      </c>
      <c r="BX202" s="27">
        <f t="shared" ref="BX202:BX265" si="279">(BM202-SUM(BN202,BP202,BR202))/BM202</f>
        <v>0.71978485551571403</v>
      </c>
      <c r="BY202" s="59"/>
      <c r="BZ202" s="106"/>
      <c r="CA202" s="59"/>
      <c r="CB202" s="59"/>
      <c r="CC202" s="59"/>
      <c r="CD202" s="59"/>
      <c r="CE202" s="59"/>
      <c r="CF202" s="59"/>
      <c r="CG202" s="59"/>
      <c r="CH202" s="59"/>
      <c r="CI202" s="59"/>
      <c r="CQ202" s="59"/>
      <c r="CR202" s="59"/>
      <c r="CS202" s="59"/>
      <c r="CT202" s="59"/>
      <c r="CU202" s="59"/>
      <c r="CV202" s="59"/>
      <c r="CY202" s="59"/>
      <c r="CZ202" s="59"/>
      <c r="DA202" s="59"/>
      <c r="DB202" s="59"/>
      <c r="DC202" s="59"/>
      <c r="DD202" s="59"/>
      <c r="DE202" s="59"/>
      <c r="DF202" s="59"/>
      <c r="DG202" s="59"/>
      <c r="DH202" s="59"/>
      <c r="DI202" s="59"/>
      <c r="DJ202" s="59"/>
      <c r="DK202" s="59"/>
      <c r="DL202" s="59"/>
      <c r="DM202" s="59"/>
      <c r="DN202" s="59"/>
      <c r="DP202" s="2"/>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c r="GE202" s="67"/>
      <c r="GF202" s="67"/>
      <c r="GG202" s="67"/>
      <c r="GH202" s="67"/>
      <c r="GI202" s="67"/>
      <c r="GJ202" s="67"/>
      <c r="GK202" s="67"/>
      <c r="GL202" s="67"/>
      <c r="GM202" s="67"/>
      <c r="GN202" s="67"/>
      <c r="GO202" s="67"/>
      <c r="GP202" s="67"/>
      <c r="GQ202" s="67"/>
      <c r="GR202" s="67"/>
      <c r="GS202" s="67"/>
      <c r="GT202" s="67"/>
      <c r="GU202" s="67"/>
      <c r="GV202" s="67"/>
      <c r="GW202" s="67"/>
      <c r="GX202" s="67"/>
      <c r="GY202" s="67"/>
      <c r="GZ202" s="67"/>
      <c r="HA202" s="67"/>
      <c r="HB202" s="67"/>
      <c r="HC202" s="67"/>
    </row>
    <row r="203" spans="2:211" ht="14.25" customHeight="1">
      <c r="B203" s="283"/>
      <c r="C203" s="296"/>
      <c r="D203" s="132" t="s">
        <v>274</v>
      </c>
      <c r="E203" s="204">
        <v>6</v>
      </c>
      <c r="F203" s="205">
        <v>0</v>
      </c>
      <c r="G203" s="207">
        <f t="shared" si="250"/>
        <v>0</v>
      </c>
      <c r="H203" s="206">
        <v>1</v>
      </c>
      <c r="I203" s="207">
        <f>IFERROR(H203/E203,"-")</f>
        <v>0.16666666666666666</v>
      </c>
      <c r="J203" s="206">
        <v>1</v>
      </c>
      <c r="K203" s="207">
        <f>IFERROR(J203/E203,"-")</f>
        <v>0.16666666666666666</v>
      </c>
      <c r="L203" s="204">
        <v>6</v>
      </c>
      <c r="M203" s="205">
        <v>0</v>
      </c>
      <c r="N203" s="207">
        <f>IFERROR(M203/L203,"-")</f>
        <v>0</v>
      </c>
      <c r="O203" s="206">
        <v>0</v>
      </c>
      <c r="P203" s="207">
        <f>IFERROR(O203/L203,"-")</f>
        <v>0</v>
      </c>
      <c r="Q203" s="206">
        <v>0</v>
      </c>
      <c r="R203" s="207">
        <f>IFERROR(Q203/L203,"-")</f>
        <v>0</v>
      </c>
      <c r="S203" s="204">
        <v>1004</v>
      </c>
      <c r="T203" s="205">
        <v>68</v>
      </c>
      <c r="U203" s="207">
        <f>IFERROR(T203/S203,"-")</f>
        <v>6.7729083665338641E-2</v>
      </c>
      <c r="V203" s="206">
        <v>227</v>
      </c>
      <c r="W203" s="207">
        <f>IFERROR(V203/S203,"-")</f>
        <v>0.22609561752988047</v>
      </c>
      <c r="X203" s="206">
        <v>98</v>
      </c>
      <c r="Y203" s="207">
        <f>IFERROR(X203/S203,"-")</f>
        <v>9.7609561752988044E-2</v>
      </c>
      <c r="Z203" s="204">
        <v>715</v>
      </c>
      <c r="AA203" s="205">
        <v>48</v>
      </c>
      <c r="AB203" s="207">
        <f>IFERROR(AA203/Z203,"-")</f>
        <v>6.7132867132867133E-2</v>
      </c>
      <c r="AC203" s="206">
        <v>151</v>
      </c>
      <c r="AD203" s="207">
        <f>IFERROR(AC203/Z203,"-")</f>
        <v>0.21118881118881119</v>
      </c>
      <c r="AE203" s="206">
        <v>76</v>
      </c>
      <c r="AF203" s="207">
        <f>IFERROR(AE203/Z203,"-")</f>
        <v>0.1062937062937063</v>
      </c>
      <c r="AG203" s="204">
        <v>411</v>
      </c>
      <c r="AH203" s="205">
        <v>9</v>
      </c>
      <c r="AI203" s="207">
        <f>IFERROR(AH203/AG203,"-")</f>
        <v>2.1897810218978103E-2</v>
      </c>
      <c r="AJ203" s="206">
        <v>73</v>
      </c>
      <c r="AK203" s="207">
        <f>IFERROR(AJ203/AG203,"-")</f>
        <v>0.17761557177615572</v>
      </c>
      <c r="AL203" s="206">
        <v>38</v>
      </c>
      <c r="AM203" s="207">
        <f>IFERROR(AL203/AG203,"-")</f>
        <v>9.2457420924574207E-2</v>
      </c>
      <c r="AN203" s="204">
        <v>167</v>
      </c>
      <c r="AO203" s="205">
        <v>2</v>
      </c>
      <c r="AP203" s="207">
        <f>IFERROR(AO203/AN203,"-")</f>
        <v>1.1976047904191617E-2</v>
      </c>
      <c r="AQ203" s="206">
        <v>25</v>
      </c>
      <c r="AR203" s="207">
        <f>IFERROR(AQ203/AN203,"-")</f>
        <v>0.1497005988023952</v>
      </c>
      <c r="AS203" s="206">
        <v>15</v>
      </c>
      <c r="AT203" s="207">
        <f>IFERROR(AS203/AN203,"-")</f>
        <v>8.9820359281437126E-2</v>
      </c>
      <c r="AU203" s="204">
        <v>38</v>
      </c>
      <c r="AV203" s="205">
        <v>0</v>
      </c>
      <c r="AW203" s="207">
        <f>IFERROR(AV203/AU203,"-")</f>
        <v>0</v>
      </c>
      <c r="AX203" s="206">
        <v>2</v>
      </c>
      <c r="AY203" s="207">
        <f>IFERROR(AX203/AU203,"-")</f>
        <v>5.2631578947368418E-2</v>
      </c>
      <c r="AZ203" s="206">
        <v>0</v>
      </c>
      <c r="BA203" s="207">
        <f>IFERROR(AZ203/AU203,"-")</f>
        <v>0</v>
      </c>
      <c r="BB203" s="204">
        <f t="shared" si="275"/>
        <v>2347</v>
      </c>
      <c r="BC203" s="208">
        <f t="shared" si="276"/>
        <v>127</v>
      </c>
      <c r="BD203" s="207">
        <f>IFERROR(BC203/BB203,"-")</f>
        <v>5.4111631870472944E-2</v>
      </c>
      <c r="BE203" s="208">
        <f t="shared" si="277"/>
        <v>479</v>
      </c>
      <c r="BF203" s="207">
        <f>IFERROR(BE203/BB203,"-")</f>
        <v>0.20409032807839794</v>
      </c>
      <c r="BG203" s="208">
        <f t="shared" si="278"/>
        <v>228</v>
      </c>
      <c r="BH203" s="207">
        <f>IFERROR(BG203/BB203,"-")</f>
        <v>9.7145291861951422E-2</v>
      </c>
      <c r="BJ203" s="283"/>
      <c r="BK203" s="296"/>
      <c r="BL203" s="4" t="s">
        <v>273</v>
      </c>
      <c r="BM203" s="28">
        <v>2252</v>
      </c>
      <c r="BN203" s="28">
        <v>115</v>
      </c>
      <c r="BO203" s="63">
        <v>5.1065719360568383E-2</v>
      </c>
      <c r="BP203" s="28">
        <v>429</v>
      </c>
      <c r="BQ203" s="63">
        <v>0.19049733570159857</v>
      </c>
      <c r="BR203" s="28">
        <v>206</v>
      </c>
      <c r="BS203" s="63">
        <v>9.1474245115452935E-2</v>
      </c>
      <c r="BU203" s="132"/>
      <c r="BV203" s="4" t="s">
        <v>270</v>
      </c>
      <c r="BW203" s="27">
        <f t="shared" si="274"/>
        <v>0.64465274818917773</v>
      </c>
      <c r="BX203" s="27">
        <f t="shared" si="279"/>
        <v>0.6669626998223801</v>
      </c>
      <c r="BY203" s="59"/>
      <c r="BZ203" s="106"/>
      <c r="CA203" s="59"/>
      <c r="CB203" s="59"/>
      <c r="CC203" s="59"/>
      <c r="CD203" s="59"/>
      <c r="CE203" s="59"/>
      <c r="CF203" s="59"/>
      <c r="CG203" s="59"/>
      <c r="CH203" s="59"/>
      <c r="CI203" s="59"/>
      <c r="CQ203" s="59"/>
      <c r="CR203" s="59"/>
      <c r="CS203" s="59"/>
      <c r="CT203" s="59"/>
      <c r="CU203" s="59"/>
      <c r="CV203" s="59"/>
      <c r="CY203" s="59"/>
      <c r="CZ203" s="59"/>
      <c r="DA203" s="59"/>
      <c r="DB203" s="59"/>
      <c r="DC203" s="59"/>
      <c r="DD203" s="59"/>
      <c r="DE203" s="59"/>
      <c r="DF203" s="59"/>
      <c r="DG203" s="59"/>
      <c r="DH203" s="59"/>
      <c r="DI203" s="59"/>
      <c r="DJ203" s="59"/>
      <c r="DK203" s="59"/>
      <c r="DL203" s="59"/>
      <c r="DM203" s="59"/>
      <c r="DN203" s="59"/>
    </row>
    <row r="204" spans="2:211" ht="14.25" customHeight="1">
      <c r="B204" s="283"/>
      <c r="C204" s="296"/>
      <c r="D204" s="124" t="s">
        <v>156</v>
      </c>
      <c r="E204" s="209">
        <v>0</v>
      </c>
      <c r="F204" s="210">
        <v>0</v>
      </c>
      <c r="G204" s="199" t="str">
        <f t="shared" si="250"/>
        <v>-</v>
      </c>
      <c r="H204" s="211">
        <v>0</v>
      </c>
      <c r="I204" s="199" t="str">
        <f t="shared" si="251"/>
        <v>-</v>
      </c>
      <c r="J204" s="211">
        <v>0</v>
      </c>
      <c r="K204" s="199" t="str">
        <f t="shared" si="252"/>
        <v>-</v>
      </c>
      <c r="L204" s="209">
        <v>1</v>
      </c>
      <c r="M204" s="210">
        <v>0</v>
      </c>
      <c r="N204" s="199">
        <f t="shared" si="253"/>
        <v>0</v>
      </c>
      <c r="O204" s="211">
        <v>0</v>
      </c>
      <c r="P204" s="199">
        <f t="shared" si="254"/>
        <v>0</v>
      </c>
      <c r="Q204" s="211">
        <v>0</v>
      </c>
      <c r="R204" s="199">
        <f t="shared" si="255"/>
        <v>0</v>
      </c>
      <c r="S204" s="209">
        <v>392</v>
      </c>
      <c r="T204" s="210">
        <v>20</v>
      </c>
      <c r="U204" s="199">
        <f t="shared" si="256"/>
        <v>5.1020408163265307E-2</v>
      </c>
      <c r="V204" s="211">
        <v>81</v>
      </c>
      <c r="W204" s="199">
        <f t="shared" si="257"/>
        <v>0.2066326530612245</v>
      </c>
      <c r="X204" s="211">
        <v>37</v>
      </c>
      <c r="Y204" s="199">
        <f t="shared" si="258"/>
        <v>9.438775510204081E-2</v>
      </c>
      <c r="Z204" s="209">
        <v>198</v>
      </c>
      <c r="AA204" s="210">
        <v>9</v>
      </c>
      <c r="AB204" s="199">
        <f t="shared" si="259"/>
        <v>4.5454545454545456E-2</v>
      </c>
      <c r="AC204" s="211">
        <v>37</v>
      </c>
      <c r="AD204" s="199">
        <f t="shared" si="260"/>
        <v>0.18686868686868688</v>
      </c>
      <c r="AE204" s="211">
        <v>20</v>
      </c>
      <c r="AF204" s="199">
        <f t="shared" si="261"/>
        <v>0.10101010101010101</v>
      </c>
      <c r="AG204" s="209">
        <v>85</v>
      </c>
      <c r="AH204" s="210">
        <v>3</v>
      </c>
      <c r="AI204" s="199">
        <f t="shared" si="262"/>
        <v>3.5294117647058823E-2</v>
      </c>
      <c r="AJ204" s="211">
        <v>13</v>
      </c>
      <c r="AK204" s="199">
        <f t="shared" si="263"/>
        <v>0.15294117647058825</v>
      </c>
      <c r="AL204" s="211">
        <v>6</v>
      </c>
      <c r="AM204" s="199">
        <f t="shared" si="264"/>
        <v>7.0588235294117646E-2</v>
      </c>
      <c r="AN204" s="209">
        <v>31</v>
      </c>
      <c r="AO204" s="210">
        <v>2</v>
      </c>
      <c r="AP204" s="199">
        <f t="shared" si="265"/>
        <v>6.4516129032258063E-2</v>
      </c>
      <c r="AQ204" s="211">
        <v>0</v>
      </c>
      <c r="AR204" s="199">
        <f t="shared" si="266"/>
        <v>0</v>
      </c>
      <c r="AS204" s="211">
        <v>1</v>
      </c>
      <c r="AT204" s="199">
        <f t="shared" si="267"/>
        <v>3.2258064516129031E-2</v>
      </c>
      <c r="AU204" s="209">
        <v>10</v>
      </c>
      <c r="AV204" s="210">
        <v>1</v>
      </c>
      <c r="AW204" s="199">
        <f t="shared" si="268"/>
        <v>0.1</v>
      </c>
      <c r="AX204" s="211">
        <v>0</v>
      </c>
      <c r="AY204" s="199">
        <f t="shared" si="269"/>
        <v>0</v>
      </c>
      <c r="AZ204" s="211">
        <v>0</v>
      </c>
      <c r="BA204" s="199">
        <f t="shared" si="270"/>
        <v>0</v>
      </c>
      <c r="BB204" s="209">
        <f t="shared" si="275"/>
        <v>717</v>
      </c>
      <c r="BC204" s="212">
        <f t="shared" si="276"/>
        <v>35</v>
      </c>
      <c r="BD204" s="199">
        <f t="shared" si="271"/>
        <v>4.8814504881450491E-2</v>
      </c>
      <c r="BE204" s="212">
        <f t="shared" si="277"/>
        <v>131</v>
      </c>
      <c r="BF204" s="199">
        <f t="shared" si="272"/>
        <v>0.18270571827057183</v>
      </c>
      <c r="BG204" s="212">
        <f t="shared" si="278"/>
        <v>64</v>
      </c>
      <c r="BH204" s="199">
        <f t="shared" si="273"/>
        <v>8.926080892608089E-2</v>
      </c>
      <c r="BJ204" s="283"/>
      <c r="BK204" s="296"/>
      <c r="BL204" s="4" t="s">
        <v>156</v>
      </c>
      <c r="BM204" s="28">
        <v>656</v>
      </c>
      <c r="BN204" s="28">
        <v>34</v>
      </c>
      <c r="BO204" s="63">
        <v>5.1829268292682924E-2</v>
      </c>
      <c r="BP204" s="28">
        <v>96</v>
      </c>
      <c r="BQ204" s="63">
        <v>0.14634146341463414</v>
      </c>
      <c r="BR204" s="28">
        <v>69</v>
      </c>
      <c r="BS204" s="63">
        <v>0.10518292682926829</v>
      </c>
      <c r="BU204" s="132"/>
      <c r="BV204" s="4" t="s">
        <v>156</v>
      </c>
      <c r="BW204" s="27">
        <f t="shared" si="274"/>
        <v>0.67921896792189684</v>
      </c>
      <c r="BX204" s="27">
        <f t="shared" si="279"/>
        <v>0.69664634146341464</v>
      </c>
      <c r="BY204" s="59"/>
      <c r="BZ204" s="106"/>
      <c r="CA204" s="59"/>
      <c r="CB204" s="59"/>
      <c r="CC204" s="59"/>
      <c r="CD204" s="59"/>
      <c r="CE204" s="59"/>
      <c r="CF204" s="59"/>
      <c r="CG204" s="59"/>
      <c r="CH204" s="59"/>
      <c r="CI204" s="59"/>
      <c r="CQ204" s="59"/>
      <c r="CR204" s="59"/>
      <c r="CS204" s="59"/>
      <c r="CT204" s="59"/>
      <c r="CU204" s="59"/>
      <c r="CV204" s="59"/>
      <c r="CY204" s="59"/>
      <c r="CZ204" s="59"/>
      <c r="DA204" s="59"/>
      <c r="DB204" s="59"/>
      <c r="DC204" s="59"/>
      <c r="DD204" s="59"/>
      <c r="DE204" s="59"/>
      <c r="DF204" s="59"/>
      <c r="DG204" s="59"/>
      <c r="DH204" s="59"/>
      <c r="DI204" s="59"/>
      <c r="DJ204" s="59"/>
      <c r="DK204" s="59"/>
      <c r="DL204" s="59"/>
      <c r="DM204" s="59"/>
      <c r="DN204" s="59"/>
    </row>
    <row r="205" spans="2:211" ht="14.25" customHeight="1">
      <c r="B205" s="283"/>
      <c r="C205" s="296"/>
      <c r="D205" s="103" t="s">
        <v>200</v>
      </c>
      <c r="E205" s="204">
        <v>0</v>
      </c>
      <c r="F205" s="214">
        <v>0</v>
      </c>
      <c r="G205" s="215" t="str">
        <f>IFERROR(F205/E205,"-")</f>
        <v>-</v>
      </c>
      <c r="H205" s="216">
        <v>0</v>
      </c>
      <c r="I205" s="215" t="str">
        <f>IFERROR(H205/E205,"-")</f>
        <v>-</v>
      </c>
      <c r="J205" s="216">
        <v>0</v>
      </c>
      <c r="K205" s="215" t="str">
        <f>IFERROR(J205/E205,"-")</f>
        <v>-</v>
      </c>
      <c r="L205" s="213">
        <v>1</v>
      </c>
      <c r="M205" s="214">
        <v>0</v>
      </c>
      <c r="N205" s="215">
        <f>IFERROR(M205/L205,"-")</f>
        <v>0</v>
      </c>
      <c r="O205" s="216">
        <v>0</v>
      </c>
      <c r="P205" s="215">
        <f>IFERROR(O205/L205,"-")</f>
        <v>0</v>
      </c>
      <c r="Q205" s="216">
        <v>0</v>
      </c>
      <c r="R205" s="215">
        <f>IFERROR(Q205/L205,"-")</f>
        <v>0</v>
      </c>
      <c r="S205" s="213">
        <v>20</v>
      </c>
      <c r="T205" s="214">
        <v>0</v>
      </c>
      <c r="U205" s="215">
        <f>IFERROR(T205/S205,"-")</f>
        <v>0</v>
      </c>
      <c r="V205" s="216">
        <v>1</v>
      </c>
      <c r="W205" s="215">
        <f>IFERROR(V205/S205,"-")</f>
        <v>0.05</v>
      </c>
      <c r="X205" s="216">
        <v>0</v>
      </c>
      <c r="Y205" s="215">
        <f>IFERROR(X205/S205,"-")</f>
        <v>0</v>
      </c>
      <c r="Z205" s="213">
        <v>37</v>
      </c>
      <c r="AA205" s="214">
        <v>0</v>
      </c>
      <c r="AB205" s="215">
        <f>IFERROR(AA205/Z205,"-")</f>
        <v>0</v>
      </c>
      <c r="AC205" s="216">
        <v>0</v>
      </c>
      <c r="AD205" s="215">
        <f>IFERROR(AC205/Z205,"-")</f>
        <v>0</v>
      </c>
      <c r="AE205" s="216">
        <v>1</v>
      </c>
      <c r="AF205" s="215">
        <f>IFERROR(AE205/Z205,"-")</f>
        <v>2.7027027027027029E-2</v>
      </c>
      <c r="AG205" s="213">
        <v>41</v>
      </c>
      <c r="AH205" s="214">
        <v>0</v>
      </c>
      <c r="AI205" s="215">
        <f>IFERROR(AH205/AG205,"-")</f>
        <v>0</v>
      </c>
      <c r="AJ205" s="216">
        <v>2</v>
      </c>
      <c r="AK205" s="215">
        <f>IFERROR(AJ205/AG205,"-")</f>
        <v>4.878048780487805E-2</v>
      </c>
      <c r="AL205" s="216">
        <v>1</v>
      </c>
      <c r="AM205" s="215">
        <f>IFERROR(AL205/AG205,"-")</f>
        <v>2.4390243902439025E-2</v>
      </c>
      <c r="AN205" s="213">
        <v>52</v>
      </c>
      <c r="AO205" s="214">
        <v>0</v>
      </c>
      <c r="AP205" s="215">
        <f>IFERROR(AO205/AN205,"-")</f>
        <v>0</v>
      </c>
      <c r="AQ205" s="216">
        <v>1</v>
      </c>
      <c r="AR205" s="215">
        <f>IFERROR(AQ205/AN205,"-")</f>
        <v>1.9230769230769232E-2</v>
      </c>
      <c r="AS205" s="216">
        <v>1</v>
      </c>
      <c r="AT205" s="215">
        <f>IFERROR(AS205/AN205,"-")</f>
        <v>1.9230769230769232E-2</v>
      </c>
      <c r="AU205" s="213">
        <v>29</v>
      </c>
      <c r="AV205" s="214">
        <v>0</v>
      </c>
      <c r="AW205" s="215">
        <f>IFERROR(AV205/AU205,"-")</f>
        <v>0</v>
      </c>
      <c r="AX205" s="216">
        <v>0</v>
      </c>
      <c r="AY205" s="215">
        <f>IFERROR(AX205/AU205,"-")</f>
        <v>0</v>
      </c>
      <c r="AZ205" s="216">
        <v>0</v>
      </c>
      <c r="BA205" s="215">
        <f>IFERROR(AZ205/AU205,"-")</f>
        <v>0</v>
      </c>
      <c r="BB205" s="213">
        <f t="shared" si="275"/>
        <v>180</v>
      </c>
      <c r="BC205" s="217">
        <f t="shared" si="276"/>
        <v>0</v>
      </c>
      <c r="BD205" s="215">
        <f>IFERROR(BC205/BB205,"-")</f>
        <v>0</v>
      </c>
      <c r="BE205" s="217">
        <f t="shared" si="277"/>
        <v>4</v>
      </c>
      <c r="BF205" s="215">
        <f>IFERROR(BE205/BB205,"-")</f>
        <v>2.2222222222222223E-2</v>
      </c>
      <c r="BG205" s="217">
        <f t="shared" si="278"/>
        <v>3</v>
      </c>
      <c r="BH205" s="215">
        <f>IFERROR(BG205/BB205,"-")</f>
        <v>1.6666666666666666E-2</v>
      </c>
      <c r="BJ205" s="283"/>
      <c r="BK205" s="296"/>
      <c r="BL205" s="4" t="s">
        <v>199</v>
      </c>
      <c r="BM205" s="28">
        <v>378</v>
      </c>
      <c r="BN205" s="28">
        <v>1</v>
      </c>
      <c r="BO205" s="63">
        <v>2.6455026455026454E-3</v>
      </c>
      <c r="BP205" s="28">
        <v>5</v>
      </c>
      <c r="BQ205" s="63">
        <v>1.3227513227513227E-2</v>
      </c>
      <c r="BR205" s="28">
        <v>3</v>
      </c>
      <c r="BS205" s="63">
        <v>7.9365079365079361E-3</v>
      </c>
      <c r="BU205" s="132"/>
      <c r="BV205" s="4" t="s">
        <v>199</v>
      </c>
      <c r="BW205" s="27">
        <f t="shared" si="274"/>
        <v>0.96111111111111114</v>
      </c>
      <c r="BX205" s="27">
        <f t="shared" si="279"/>
        <v>0.97619047619047616</v>
      </c>
      <c r="BY205" s="59"/>
      <c r="BZ205" s="106"/>
      <c r="CA205" s="59"/>
      <c r="CB205" s="59"/>
      <c r="CC205" s="59"/>
      <c r="CD205" s="59"/>
      <c r="CE205" s="59"/>
      <c r="CF205" s="59"/>
      <c r="CG205" s="59"/>
      <c r="CH205" s="59"/>
      <c r="CI205" s="59"/>
      <c r="CQ205" s="59"/>
      <c r="CR205" s="59"/>
      <c r="CS205" s="59"/>
      <c r="CT205" s="59"/>
      <c r="CU205" s="59"/>
      <c r="CV205" s="59"/>
      <c r="CY205" s="59"/>
      <c r="CZ205" s="59"/>
      <c r="DA205" s="59"/>
      <c r="DB205" s="59"/>
      <c r="DC205" s="59"/>
      <c r="DD205" s="59"/>
      <c r="DE205" s="59"/>
      <c r="DF205" s="59"/>
      <c r="DG205" s="59"/>
      <c r="DH205" s="59"/>
      <c r="DI205" s="59"/>
      <c r="DJ205" s="59"/>
      <c r="DK205" s="59"/>
      <c r="DL205" s="59"/>
      <c r="DM205" s="59"/>
      <c r="DN205" s="59"/>
    </row>
    <row r="206" spans="2:211" ht="14.25" customHeight="1">
      <c r="B206" s="284"/>
      <c r="C206" s="297"/>
      <c r="D206" s="104" t="s">
        <v>67</v>
      </c>
      <c r="E206" s="189">
        <v>33</v>
      </c>
      <c r="F206" s="221">
        <v>0</v>
      </c>
      <c r="G206" s="184">
        <f t="shared" si="250"/>
        <v>0</v>
      </c>
      <c r="H206" s="222">
        <v>7</v>
      </c>
      <c r="I206" s="184">
        <f t="shared" si="251"/>
        <v>0.21212121212121213</v>
      </c>
      <c r="J206" s="222">
        <v>3</v>
      </c>
      <c r="K206" s="184">
        <f t="shared" si="252"/>
        <v>9.0909090909090912E-2</v>
      </c>
      <c r="L206" s="189">
        <v>75</v>
      </c>
      <c r="M206" s="221">
        <v>1</v>
      </c>
      <c r="N206" s="184">
        <f t="shared" si="253"/>
        <v>1.3333333333333334E-2</v>
      </c>
      <c r="O206" s="222">
        <v>9</v>
      </c>
      <c r="P206" s="184">
        <f t="shared" si="254"/>
        <v>0.12</v>
      </c>
      <c r="Q206" s="222">
        <v>4</v>
      </c>
      <c r="R206" s="184">
        <f t="shared" si="255"/>
        <v>5.3333333333333337E-2</v>
      </c>
      <c r="S206" s="189">
        <v>4845</v>
      </c>
      <c r="T206" s="221">
        <v>280</v>
      </c>
      <c r="U206" s="184">
        <f t="shared" si="256"/>
        <v>5.7791537667698657E-2</v>
      </c>
      <c r="V206" s="222">
        <v>1005</v>
      </c>
      <c r="W206" s="184">
        <f t="shared" si="257"/>
        <v>0.20743034055727555</v>
      </c>
      <c r="X206" s="222">
        <v>397</v>
      </c>
      <c r="Y206" s="184">
        <f t="shared" si="258"/>
        <v>8.1940144478844165E-2</v>
      </c>
      <c r="Z206" s="189">
        <v>3893</v>
      </c>
      <c r="AA206" s="221">
        <v>205</v>
      </c>
      <c r="AB206" s="184">
        <f t="shared" si="259"/>
        <v>5.2658618032365788E-2</v>
      </c>
      <c r="AC206" s="222">
        <v>674</v>
      </c>
      <c r="AD206" s="184">
        <f t="shared" si="260"/>
        <v>0.1731312612381197</v>
      </c>
      <c r="AE206" s="222">
        <v>379</v>
      </c>
      <c r="AF206" s="184">
        <f t="shared" si="261"/>
        <v>9.735422553300796E-2</v>
      </c>
      <c r="AG206" s="189">
        <v>2378</v>
      </c>
      <c r="AH206" s="221">
        <v>71</v>
      </c>
      <c r="AI206" s="184">
        <f t="shared" si="262"/>
        <v>2.9857022708158116E-2</v>
      </c>
      <c r="AJ206" s="222">
        <v>295</v>
      </c>
      <c r="AK206" s="184">
        <f t="shared" si="263"/>
        <v>0.12405382674516401</v>
      </c>
      <c r="AL206" s="222">
        <v>204</v>
      </c>
      <c r="AM206" s="184">
        <f t="shared" si="264"/>
        <v>8.5786375105130361E-2</v>
      </c>
      <c r="AN206" s="189">
        <v>1124</v>
      </c>
      <c r="AO206" s="221">
        <v>23</v>
      </c>
      <c r="AP206" s="184">
        <f t="shared" si="265"/>
        <v>2.0462633451957295E-2</v>
      </c>
      <c r="AQ206" s="222">
        <v>124</v>
      </c>
      <c r="AR206" s="184">
        <f t="shared" si="266"/>
        <v>0.1103202846975089</v>
      </c>
      <c r="AS206" s="222">
        <v>68</v>
      </c>
      <c r="AT206" s="184">
        <f t="shared" si="267"/>
        <v>6.0498220640569395E-2</v>
      </c>
      <c r="AU206" s="189">
        <v>332</v>
      </c>
      <c r="AV206" s="221">
        <v>4</v>
      </c>
      <c r="AW206" s="184">
        <f t="shared" si="268"/>
        <v>1.2048192771084338E-2</v>
      </c>
      <c r="AX206" s="222">
        <v>18</v>
      </c>
      <c r="AY206" s="184">
        <f t="shared" si="269"/>
        <v>5.4216867469879519E-2</v>
      </c>
      <c r="AZ206" s="222">
        <v>6</v>
      </c>
      <c r="BA206" s="184">
        <f t="shared" si="270"/>
        <v>1.8072289156626505E-2</v>
      </c>
      <c r="BB206" s="189">
        <f t="shared" si="275"/>
        <v>12680</v>
      </c>
      <c r="BC206" s="183">
        <f t="shared" si="276"/>
        <v>584</v>
      </c>
      <c r="BD206" s="184">
        <f t="shared" si="271"/>
        <v>4.6056782334384858E-2</v>
      </c>
      <c r="BE206" s="183">
        <f t="shared" si="277"/>
        <v>2132</v>
      </c>
      <c r="BF206" s="184">
        <f t="shared" si="272"/>
        <v>0.16813880126182965</v>
      </c>
      <c r="BG206" s="183">
        <f t="shared" si="278"/>
        <v>1061</v>
      </c>
      <c r="BH206" s="184">
        <f t="shared" si="273"/>
        <v>8.3675078864353311E-2</v>
      </c>
      <c r="BJ206" s="284"/>
      <c r="BK206" s="297"/>
      <c r="BL206" s="85" t="s">
        <v>67</v>
      </c>
      <c r="BM206" s="28">
        <v>12768</v>
      </c>
      <c r="BN206" s="28">
        <v>551</v>
      </c>
      <c r="BO206" s="63">
        <v>4.3154761904761904E-2</v>
      </c>
      <c r="BP206" s="28">
        <v>2039</v>
      </c>
      <c r="BQ206" s="63">
        <v>0.15969611528822056</v>
      </c>
      <c r="BR206" s="28">
        <v>1025</v>
      </c>
      <c r="BS206" s="63">
        <v>8.0278822055137838E-2</v>
      </c>
      <c r="BU206" s="133"/>
      <c r="BV206" s="85" t="s">
        <v>67</v>
      </c>
      <c r="BW206" s="27">
        <f t="shared" si="274"/>
        <v>0.70212933753943219</v>
      </c>
      <c r="BX206" s="27">
        <f t="shared" si="279"/>
        <v>0.71687030075187974</v>
      </c>
      <c r="BY206" s="59"/>
      <c r="BZ206" s="106"/>
      <c r="CA206" s="59"/>
      <c r="CB206" s="59"/>
      <c r="CC206" s="59"/>
      <c r="CD206" s="59"/>
      <c r="CE206" s="59"/>
      <c r="CF206" s="59"/>
      <c r="CG206" s="59"/>
      <c r="CH206" s="59"/>
      <c r="CI206" s="59"/>
      <c r="CQ206" s="59"/>
      <c r="CR206" s="59"/>
      <c r="CS206" s="59"/>
      <c r="CT206" s="59"/>
      <c r="CU206" s="59"/>
      <c r="CV206" s="59"/>
      <c r="CY206" s="59"/>
      <c r="CZ206" s="59"/>
      <c r="DA206" s="59"/>
      <c r="DB206" s="59"/>
      <c r="DC206" s="59"/>
      <c r="DD206" s="59"/>
      <c r="DE206" s="59"/>
      <c r="DF206" s="59"/>
      <c r="DG206" s="59"/>
      <c r="DH206" s="59"/>
      <c r="DI206" s="59"/>
      <c r="DJ206" s="59"/>
      <c r="DK206" s="59"/>
      <c r="DL206" s="59"/>
      <c r="DM206" s="59"/>
      <c r="DN206" s="59"/>
    </row>
    <row r="207" spans="2:211" ht="14.25" customHeight="1">
      <c r="B207" s="282">
        <v>41</v>
      </c>
      <c r="C207" s="295" t="s">
        <v>11</v>
      </c>
      <c r="D207" s="102" t="s">
        <v>138</v>
      </c>
      <c r="E207" s="201">
        <v>10</v>
      </c>
      <c r="F207" s="202">
        <v>0</v>
      </c>
      <c r="G207" s="174">
        <f t="shared" si="250"/>
        <v>0</v>
      </c>
      <c r="H207" s="203">
        <v>2</v>
      </c>
      <c r="I207" s="174">
        <f t="shared" si="251"/>
        <v>0.2</v>
      </c>
      <c r="J207" s="203">
        <v>0</v>
      </c>
      <c r="K207" s="174">
        <f t="shared" si="252"/>
        <v>0</v>
      </c>
      <c r="L207" s="201">
        <v>38</v>
      </c>
      <c r="M207" s="202">
        <v>2</v>
      </c>
      <c r="N207" s="174">
        <f t="shared" si="253"/>
        <v>5.2631578947368418E-2</v>
      </c>
      <c r="O207" s="203">
        <v>5</v>
      </c>
      <c r="P207" s="174">
        <f t="shared" si="254"/>
        <v>0.13157894736842105</v>
      </c>
      <c r="Q207" s="203">
        <v>3</v>
      </c>
      <c r="R207" s="174">
        <f t="shared" si="255"/>
        <v>7.8947368421052627E-2</v>
      </c>
      <c r="S207" s="201">
        <v>6246</v>
      </c>
      <c r="T207" s="202">
        <v>352</v>
      </c>
      <c r="U207" s="174">
        <f t="shared" si="256"/>
        <v>5.6356067883445403E-2</v>
      </c>
      <c r="V207" s="203">
        <v>959</v>
      </c>
      <c r="W207" s="174">
        <f t="shared" si="257"/>
        <v>0.15353826448927313</v>
      </c>
      <c r="X207" s="203">
        <v>487</v>
      </c>
      <c r="Y207" s="174">
        <f t="shared" si="258"/>
        <v>7.7969900736471337E-2</v>
      </c>
      <c r="Z207" s="201">
        <v>5801</v>
      </c>
      <c r="AA207" s="202">
        <v>242</v>
      </c>
      <c r="AB207" s="174">
        <f t="shared" si="259"/>
        <v>4.1716945354249267E-2</v>
      </c>
      <c r="AC207" s="203">
        <v>706</v>
      </c>
      <c r="AD207" s="174">
        <f t="shared" si="260"/>
        <v>0.12170315462851232</v>
      </c>
      <c r="AE207" s="203">
        <v>586</v>
      </c>
      <c r="AF207" s="174">
        <f t="shared" si="261"/>
        <v>0.10101706602309947</v>
      </c>
      <c r="AG207" s="201">
        <v>3612</v>
      </c>
      <c r="AH207" s="202">
        <v>95</v>
      </c>
      <c r="AI207" s="174">
        <f t="shared" si="262"/>
        <v>2.6301218161683279E-2</v>
      </c>
      <c r="AJ207" s="203">
        <v>304</v>
      </c>
      <c r="AK207" s="174">
        <f t="shared" si="263"/>
        <v>8.416389811738649E-2</v>
      </c>
      <c r="AL207" s="203">
        <v>330</v>
      </c>
      <c r="AM207" s="174">
        <f t="shared" si="264"/>
        <v>9.1362126245847178E-2</v>
      </c>
      <c r="AN207" s="201">
        <v>1474</v>
      </c>
      <c r="AO207" s="202">
        <v>21</v>
      </c>
      <c r="AP207" s="174">
        <f t="shared" si="265"/>
        <v>1.4246947082767978E-2</v>
      </c>
      <c r="AQ207" s="203">
        <v>77</v>
      </c>
      <c r="AR207" s="174">
        <f t="shared" si="266"/>
        <v>5.2238805970149252E-2</v>
      </c>
      <c r="AS207" s="203">
        <v>110</v>
      </c>
      <c r="AT207" s="174">
        <f t="shared" si="267"/>
        <v>7.4626865671641784E-2</v>
      </c>
      <c r="AU207" s="201">
        <v>424</v>
      </c>
      <c r="AV207" s="202">
        <v>3</v>
      </c>
      <c r="AW207" s="174">
        <f t="shared" si="268"/>
        <v>7.0754716981132077E-3</v>
      </c>
      <c r="AX207" s="203">
        <v>11</v>
      </c>
      <c r="AY207" s="174">
        <f t="shared" si="269"/>
        <v>2.5943396226415096E-2</v>
      </c>
      <c r="AZ207" s="203">
        <v>14</v>
      </c>
      <c r="BA207" s="174">
        <f t="shared" si="270"/>
        <v>3.3018867924528301E-2</v>
      </c>
      <c r="BB207" s="201">
        <f t="shared" si="275"/>
        <v>17605</v>
      </c>
      <c r="BC207" s="176">
        <f t="shared" si="276"/>
        <v>715</v>
      </c>
      <c r="BD207" s="174">
        <f t="shared" si="271"/>
        <v>4.0613462084635045E-2</v>
      </c>
      <c r="BE207" s="176">
        <f t="shared" si="277"/>
        <v>2064</v>
      </c>
      <c r="BF207" s="174">
        <f t="shared" si="272"/>
        <v>0.11723942061914229</v>
      </c>
      <c r="BG207" s="176">
        <f t="shared" si="278"/>
        <v>1530</v>
      </c>
      <c r="BH207" s="174">
        <f t="shared" si="273"/>
        <v>8.6907128656631638E-2</v>
      </c>
      <c r="BJ207" s="282">
        <v>41</v>
      </c>
      <c r="BK207" s="295" t="s">
        <v>11</v>
      </c>
      <c r="BL207" s="4" t="s">
        <v>138</v>
      </c>
      <c r="BM207" s="28">
        <v>17841</v>
      </c>
      <c r="BN207" s="28">
        <v>721</v>
      </c>
      <c r="BO207" s="63">
        <v>4.0412532929768513E-2</v>
      </c>
      <c r="BP207" s="28">
        <v>1945</v>
      </c>
      <c r="BQ207" s="63">
        <v>0.10901855277170562</v>
      </c>
      <c r="BR207" s="28">
        <v>1549</v>
      </c>
      <c r="BS207" s="63">
        <v>8.682248752872597E-2</v>
      </c>
      <c r="BU207" s="131" t="s">
        <v>11</v>
      </c>
      <c r="BV207" s="4" t="s">
        <v>138</v>
      </c>
      <c r="BW207" s="27">
        <f t="shared" si="274"/>
        <v>0.75523998863959108</v>
      </c>
      <c r="BX207" s="27">
        <f t="shared" si="279"/>
        <v>0.76374642676979987</v>
      </c>
      <c r="BY207" s="59"/>
      <c r="BZ207" s="106"/>
      <c r="CA207" s="59"/>
      <c r="CB207" s="59"/>
      <c r="CC207" s="59"/>
      <c r="CD207" s="59"/>
      <c r="CE207" s="59"/>
      <c r="CF207" s="59"/>
      <c r="CG207" s="59"/>
      <c r="CH207" s="59"/>
      <c r="CI207" s="59"/>
      <c r="CQ207" s="59"/>
      <c r="CR207" s="59"/>
      <c r="CS207" s="59"/>
      <c r="CT207" s="59"/>
      <c r="CU207" s="59"/>
      <c r="CV207" s="59"/>
      <c r="CY207" s="59"/>
      <c r="CZ207" s="59"/>
      <c r="DA207" s="59"/>
      <c r="DB207" s="59"/>
      <c r="DC207" s="59"/>
      <c r="DD207" s="59"/>
      <c r="DE207" s="59"/>
      <c r="DF207" s="59"/>
      <c r="DG207" s="59"/>
      <c r="DH207" s="59"/>
      <c r="DI207" s="59"/>
      <c r="DJ207" s="59"/>
      <c r="DK207" s="59"/>
      <c r="DL207" s="59"/>
      <c r="DM207" s="59"/>
      <c r="DN207" s="59"/>
    </row>
    <row r="208" spans="2:211" ht="14.25" customHeight="1">
      <c r="B208" s="283"/>
      <c r="C208" s="296"/>
      <c r="D208" s="132" t="s">
        <v>274</v>
      </c>
      <c r="E208" s="204">
        <v>2</v>
      </c>
      <c r="F208" s="205">
        <v>0</v>
      </c>
      <c r="G208" s="207">
        <f t="shared" si="250"/>
        <v>0</v>
      </c>
      <c r="H208" s="206">
        <v>1</v>
      </c>
      <c r="I208" s="207">
        <f>IFERROR(H208/E208,"-")</f>
        <v>0.5</v>
      </c>
      <c r="J208" s="206">
        <v>0</v>
      </c>
      <c r="K208" s="207">
        <f>IFERROR(J208/E208,"-")</f>
        <v>0</v>
      </c>
      <c r="L208" s="204">
        <v>2</v>
      </c>
      <c r="M208" s="205">
        <v>0</v>
      </c>
      <c r="N208" s="207">
        <f>IFERROR(M208/L208,"-")</f>
        <v>0</v>
      </c>
      <c r="O208" s="206">
        <v>1</v>
      </c>
      <c r="P208" s="207">
        <f>IFERROR(O208/L208,"-")</f>
        <v>0.5</v>
      </c>
      <c r="Q208" s="206">
        <v>0</v>
      </c>
      <c r="R208" s="207">
        <f>IFERROR(Q208/L208,"-")</f>
        <v>0</v>
      </c>
      <c r="S208" s="204">
        <v>1566</v>
      </c>
      <c r="T208" s="205">
        <v>89</v>
      </c>
      <c r="U208" s="207">
        <f>IFERROR(T208/S208,"-")</f>
        <v>5.683269476372925E-2</v>
      </c>
      <c r="V208" s="206">
        <v>261</v>
      </c>
      <c r="W208" s="207">
        <f>IFERROR(V208/S208,"-")</f>
        <v>0.16666666666666666</v>
      </c>
      <c r="X208" s="206">
        <v>133</v>
      </c>
      <c r="Y208" s="207">
        <f>IFERROR(X208/S208,"-")</f>
        <v>8.4929757343550447E-2</v>
      </c>
      <c r="Z208" s="204">
        <v>1027</v>
      </c>
      <c r="AA208" s="205">
        <v>43</v>
      </c>
      <c r="AB208" s="207">
        <f>IFERROR(AA208/Z208,"-")</f>
        <v>4.1869522882181112E-2</v>
      </c>
      <c r="AC208" s="206">
        <v>147</v>
      </c>
      <c r="AD208" s="207">
        <f>IFERROR(AC208/Z208,"-")</f>
        <v>0.14313534566699124</v>
      </c>
      <c r="AE208" s="206">
        <v>104</v>
      </c>
      <c r="AF208" s="207">
        <f>IFERROR(AE208/Z208,"-")</f>
        <v>0.10126582278481013</v>
      </c>
      <c r="AG208" s="204">
        <v>637</v>
      </c>
      <c r="AH208" s="205">
        <v>22</v>
      </c>
      <c r="AI208" s="207">
        <f>IFERROR(AH208/AG208,"-")</f>
        <v>3.453689167974882E-2</v>
      </c>
      <c r="AJ208" s="206">
        <v>51</v>
      </c>
      <c r="AK208" s="207">
        <f>IFERROR(AJ208/AG208,"-")</f>
        <v>8.0062794348508631E-2</v>
      </c>
      <c r="AL208" s="206">
        <v>65</v>
      </c>
      <c r="AM208" s="207">
        <f>IFERROR(AL208/AG208,"-")</f>
        <v>0.10204081632653061</v>
      </c>
      <c r="AN208" s="204">
        <v>253</v>
      </c>
      <c r="AO208" s="205">
        <v>3</v>
      </c>
      <c r="AP208" s="207">
        <f>IFERROR(AO208/AN208,"-")</f>
        <v>1.1857707509881422E-2</v>
      </c>
      <c r="AQ208" s="206">
        <v>17</v>
      </c>
      <c r="AR208" s="207">
        <f>IFERROR(AQ208/AN208,"-")</f>
        <v>6.7193675889328064E-2</v>
      </c>
      <c r="AS208" s="206">
        <v>14</v>
      </c>
      <c r="AT208" s="207">
        <f>IFERROR(AS208/AN208,"-")</f>
        <v>5.533596837944664E-2</v>
      </c>
      <c r="AU208" s="204">
        <v>67</v>
      </c>
      <c r="AV208" s="205">
        <v>2</v>
      </c>
      <c r="AW208" s="207">
        <f>IFERROR(AV208/AU208,"-")</f>
        <v>2.9850746268656716E-2</v>
      </c>
      <c r="AX208" s="206">
        <v>4</v>
      </c>
      <c r="AY208" s="207">
        <f>IFERROR(AX208/AU208,"-")</f>
        <v>5.9701492537313432E-2</v>
      </c>
      <c r="AZ208" s="206">
        <v>4</v>
      </c>
      <c r="BA208" s="207">
        <f>IFERROR(AZ208/AU208,"-")</f>
        <v>5.9701492537313432E-2</v>
      </c>
      <c r="BB208" s="204">
        <f t="shared" si="275"/>
        <v>3554</v>
      </c>
      <c r="BC208" s="208">
        <f t="shared" si="276"/>
        <v>159</v>
      </c>
      <c r="BD208" s="207">
        <f>IFERROR(BC208/BB208,"-")</f>
        <v>4.4738323016319637E-2</v>
      </c>
      <c r="BE208" s="208">
        <f t="shared" si="277"/>
        <v>482</v>
      </c>
      <c r="BF208" s="207">
        <f>IFERROR(BE208/BB208,"-")</f>
        <v>0.13562183455261678</v>
      </c>
      <c r="BG208" s="208">
        <f t="shared" si="278"/>
        <v>320</v>
      </c>
      <c r="BH208" s="207">
        <f>IFERROR(BG208/BB208,"-")</f>
        <v>9.0039392234102414E-2</v>
      </c>
      <c r="BJ208" s="283"/>
      <c r="BK208" s="296"/>
      <c r="BL208" s="4" t="s">
        <v>273</v>
      </c>
      <c r="BM208" s="28">
        <v>3399</v>
      </c>
      <c r="BN208" s="28">
        <v>161</v>
      </c>
      <c r="BO208" s="63">
        <v>4.7366872609591056E-2</v>
      </c>
      <c r="BP208" s="28">
        <v>449</v>
      </c>
      <c r="BQ208" s="63">
        <v>0.13209767578699619</v>
      </c>
      <c r="BR208" s="28">
        <v>320</v>
      </c>
      <c r="BS208" s="63">
        <v>9.4145336863783471E-2</v>
      </c>
      <c r="BU208" s="132"/>
      <c r="BV208" s="4" t="s">
        <v>270</v>
      </c>
      <c r="BW208" s="27">
        <f t="shared" si="274"/>
        <v>0.72960045019696118</v>
      </c>
      <c r="BX208" s="27">
        <f t="shared" si="279"/>
        <v>0.72639011473962933</v>
      </c>
      <c r="BY208" s="59"/>
      <c r="BZ208" s="106"/>
      <c r="CA208" s="59"/>
      <c r="CB208" s="59"/>
      <c r="CC208" s="59"/>
      <c r="CD208" s="59"/>
      <c r="CE208" s="59"/>
      <c r="CF208" s="59"/>
      <c r="CG208" s="59"/>
      <c r="CH208" s="59"/>
      <c r="CI208" s="59"/>
      <c r="CQ208" s="59"/>
      <c r="CR208" s="59"/>
      <c r="CS208" s="59"/>
      <c r="CT208" s="59"/>
      <c r="CU208" s="59"/>
      <c r="CV208" s="59"/>
      <c r="CY208" s="59"/>
      <c r="CZ208" s="59"/>
      <c r="DA208" s="59"/>
      <c r="DB208" s="59"/>
      <c r="DC208" s="59"/>
      <c r="DD208" s="59"/>
      <c r="DE208" s="59"/>
      <c r="DF208" s="59"/>
      <c r="DG208" s="59"/>
      <c r="DH208" s="59"/>
      <c r="DI208" s="59"/>
      <c r="DJ208" s="59"/>
      <c r="DK208" s="59"/>
      <c r="DL208" s="59"/>
      <c r="DM208" s="59"/>
      <c r="DN208" s="59"/>
    </row>
    <row r="209" spans="2:118" ht="14.25" customHeight="1">
      <c r="B209" s="283"/>
      <c r="C209" s="296"/>
      <c r="D209" s="124" t="s">
        <v>156</v>
      </c>
      <c r="E209" s="209">
        <v>0</v>
      </c>
      <c r="F209" s="210">
        <v>0</v>
      </c>
      <c r="G209" s="199" t="str">
        <f t="shared" si="250"/>
        <v>-</v>
      </c>
      <c r="H209" s="211">
        <v>0</v>
      </c>
      <c r="I209" s="199" t="str">
        <f t="shared" si="251"/>
        <v>-</v>
      </c>
      <c r="J209" s="211">
        <v>0</v>
      </c>
      <c r="K209" s="199" t="str">
        <f t="shared" si="252"/>
        <v>-</v>
      </c>
      <c r="L209" s="209">
        <v>1</v>
      </c>
      <c r="M209" s="210">
        <v>0</v>
      </c>
      <c r="N209" s="199">
        <f t="shared" si="253"/>
        <v>0</v>
      </c>
      <c r="O209" s="211">
        <v>0</v>
      </c>
      <c r="P209" s="199">
        <f t="shared" si="254"/>
        <v>0</v>
      </c>
      <c r="Q209" s="211">
        <v>0</v>
      </c>
      <c r="R209" s="199">
        <f t="shared" si="255"/>
        <v>0</v>
      </c>
      <c r="S209" s="209">
        <v>704</v>
      </c>
      <c r="T209" s="210">
        <v>31</v>
      </c>
      <c r="U209" s="199">
        <f t="shared" si="256"/>
        <v>4.4034090909090912E-2</v>
      </c>
      <c r="V209" s="211">
        <v>117</v>
      </c>
      <c r="W209" s="199">
        <f t="shared" si="257"/>
        <v>0.16619318181818182</v>
      </c>
      <c r="X209" s="211">
        <v>57</v>
      </c>
      <c r="Y209" s="199">
        <f t="shared" si="258"/>
        <v>8.0965909090909088E-2</v>
      </c>
      <c r="Z209" s="209">
        <v>406</v>
      </c>
      <c r="AA209" s="210">
        <v>19</v>
      </c>
      <c r="AB209" s="199">
        <f t="shared" si="259"/>
        <v>4.6798029556650245E-2</v>
      </c>
      <c r="AC209" s="211">
        <v>59</v>
      </c>
      <c r="AD209" s="199">
        <f t="shared" si="260"/>
        <v>0.14532019704433496</v>
      </c>
      <c r="AE209" s="211">
        <v>32</v>
      </c>
      <c r="AF209" s="199">
        <f t="shared" si="261"/>
        <v>7.8817733990147784E-2</v>
      </c>
      <c r="AG209" s="209">
        <v>206</v>
      </c>
      <c r="AH209" s="210">
        <v>5</v>
      </c>
      <c r="AI209" s="199">
        <f t="shared" si="262"/>
        <v>2.4271844660194174E-2</v>
      </c>
      <c r="AJ209" s="211">
        <v>22</v>
      </c>
      <c r="AK209" s="199">
        <f t="shared" si="263"/>
        <v>0.10679611650485436</v>
      </c>
      <c r="AL209" s="211">
        <v>14</v>
      </c>
      <c r="AM209" s="199">
        <f t="shared" si="264"/>
        <v>6.7961165048543687E-2</v>
      </c>
      <c r="AN209" s="209">
        <v>68</v>
      </c>
      <c r="AO209" s="210">
        <v>2</v>
      </c>
      <c r="AP209" s="199">
        <f t="shared" si="265"/>
        <v>2.9411764705882353E-2</v>
      </c>
      <c r="AQ209" s="211">
        <v>8</v>
      </c>
      <c r="AR209" s="199">
        <f t="shared" si="266"/>
        <v>0.11764705882352941</v>
      </c>
      <c r="AS209" s="211">
        <v>3</v>
      </c>
      <c r="AT209" s="199">
        <f t="shared" si="267"/>
        <v>4.4117647058823532E-2</v>
      </c>
      <c r="AU209" s="209">
        <v>23</v>
      </c>
      <c r="AV209" s="210">
        <v>0</v>
      </c>
      <c r="AW209" s="199">
        <f t="shared" si="268"/>
        <v>0</v>
      </c>
      <c r="AX209" s="211">
        <v>0</v>
      </c>
      <c r="AY209" s="199">
        <f t="shared" si="269"/>
        <v>0</v>
      </c>
      <c r="AZ209" s="211">
        <v>1</v>
      </c>
      <c r="BA209" s="199">
        <f t="shared" si="270"/>
        <v>4.3478260869565216E-2</v>
      </c>
      <c r="BB209" s="209">
        <f t="shared" si="275"/>
        <v>1408</v>
      </c>
      <c r="BC209" s="212">
        <f t="shared" si="276"/>
        <v>57</v>
      </c>
      <c r="BD209" s="199">
        <f t="shared" si="271"/>
        <v>4.0482954545454544E-2</v>
      </c>
      <c r="BE209" s="212">
        <f t="shared" si="277"/>
        <v>206</v>
      </c>
      <c r="BF209" s="199">
        <f t="shared" si="272"/>
        <v>0.14630681818181818</v>
      </c>
      <c r="BG209" s="212">
        <f t="shared" si="278"/>
        <v>107</v>
      </c>
      <c r="BH209" s="199">
        <f t="shared" si="273"/>
        <v>7.5994318181818177E-2</v>
      </c>
      <c r="BJ209" s="283"/>
      <c r="BK209" s="296"/>
      <c r="BL209" s="4" t="s">
        <v>156</v>
      </c>
      <c r="BM209" s="28">
        <v>1325</v>
      </c>
      <c r="BN209" s="28">
        <v>67</v>
      </c>
      <c r="BO209" s="63">
        <v>5.0566037735849056E-2</v>
      </c>
      <c r="BP209" s="28">
        <v>167</v>
      </c>
      <c r="BQ209" s="63">
        <v>0.12603773584905661</v>
      </c>
      <c r="BR209" s="28">
        <v>110</v>
      </c>
      <c r="BS209" s="63">
        <v>8.3018867924528297E-2</v>
      </c>
      <c r="BU209" s="132"/>
      <c r="BV209" s="4" t="s">
        <v>156</v>
      </c>
      <c r="BW209" s="27">
        <f t="shared" si="274"/>
        <v>0.73721590909090906</v>
      </c>
      <c r="BX209" s="27">
        <f t="shared" si="279"/>
        <v>0.74037735849056607</v>
      </c>
      <c r="BY209" s="59"/>
      <c r="BZ209" s="106"/>
      <c r="CA209" s="59"/>
      <c r="CB209" s="59"/>
      <c r="CC209" s="59"/>
      <c r="CD209" s="59"/>
      <c r="CE209" s="59"/>
      <c r="CF209" s="59"/>
      <c r="CG209" s="59"/>
      <c r="CH209" s="59"/>
      <c r="CI209" s="59"/>
      <c r="CQ209" s="59"/>
      <c r="CR209" s="59"/>
      <c r="CS209" s="59"/>
      <c r="CT209" s="59"/>
      <c r="CU209" s="59"/>
      <c r="CV209" s="59"/>
      <c r="CY209" s="59"/>
      <c r="CZ209" s="59"/>
      <c r="DA209" s="59"/>
      <c r="DB209" s="59"/>
      <c r="DC209" s="59"/>
      <c r="DD209" s="59"/>
      <c r="DE209" s="59"/>
      <c r="DF209" s="59"/>
      <c r="DG209" s="59"/>
      <c r="DH209" s="59"/>
      <c r="DI209" s="59"/>
      <c r="DJ209" s="59"/>
      <c r="DK209" s="59"/>
      <c r="DL209" s="59"/>
      <c r="DM209" s="59"/>
      <c r="DN209" s="59"/>
    </row>
    <row r="210" spans="2:118" ht="14.25" customHeight="1">
      <c r="B210" s="283"/>
      <c r="C210" s="296"/>
      <c r="D210" s="103" t="s">
        <v>200</v>
      </c>
      <c r="E210" s="213">
        <v>1</v>
      </c>
      <c r="F210" s="214">
        <v>0</v>
      </c>
      <c r="G210" s="215">
        <f>IFERROR(F210/E210,"-")</f>
        <v>0</v>
      </c>
      <c r="H210" s="216">
        <v>0</v>
      </c>
      <c r="I210" s="215">
        <f>IFERROR(H210/E210,"-")</f>
        <v>0</v>
      </c>
      <c r="J210" s="216">
        <v>0</v>
      </c>
      <c r="K210" s="215">
        <f>IFERROR(J210/E210,"-")</f>
        <v>0</v>
      </c>
      <c r="L210" s="213">
        <v>1</v>
      </c>
      <c r="M210" s="214">
        <v>0</v>
      </c>
      <c r="N210" s="215">
        <f>IFERROR(M210/L210,"-")</f>
        <v>0</v>
      </c>
      <c r="O210" s="216">
        <v>0</v>
      </c>
      <c r="P210" s="215">
        <f>IFERROR(O210/L210,"-")</f>
        <v>0</v>
      </c>
      <c r="Q210" s="216">
        <v>0</v>
      </c>
      <c r="R210" s="215">
        <f>IFERROR(Q210/L210,"-")</f>
        <v>0</v>
      </c>
      <c r="S210" s="213">
        <v>59</v>
      </c>
      <c r="T210" s="214">
        <v>0</v>
      </c>
      <c r="U210" s="215">
        <f>IFERROR(T210/S210,"-")</f>
        <v>0</v>
      </c>
      <c r="V210" s="216">
        <v>2</v>
      </c>
      <c r="W210" s="215">
        <f>IFERROR(V210/S210,"-")</f>
        <v>3.3898305084745763E-2</v>
      </c>
      <c r="X210" s="216">
        <v>1</v>
      </c>
      <c r="Y210" s="215">
        <f>IFERROR(X210/S210,"-")</f>
        <v>1.6949152542372881E-2</v>
      </c>
      <c r="Z210" s="213">
        <v>112</v>
      </c>
      <c r="AA210" s="214">
        <v>0</v>
      </c>
      <c r="AB210" s="215">
        <f>IFERROR(AA210/Z210,"-")</f>
        <v>0</v>
      </c>
      <c r="AC210" s="216">
        <v>0</v>
      </c>
      <c r="AD210" s="215">
        <f>IFERROR(AC210/Z210,"-")</f>
        <v>0</v>
      </c>
      <c r="AE210" s="216">
        <v>4</v>
      </c>
      <c r="AF210" s="215">
        <f>IFERROR(AE210/Z210,"-")</f>
        <v>3.5714285714285712E-2</v>
      </c>
      <c r="AG210" s="213">
        <v>121</v>
      </c>
      <c r="AH210" s="214">
        <v>0</v>
      </c>
      <c r="AI210" s="215">
        <f>IFERROR(AH210/AG210,"-")</f>
        <v>0</v>
      </c>
      <c r="AJ210" s="216">
        <v>2</v>
      </c>
      <c r="AK210" s="215">
        <f>IFERROR(AJ210/AG210,"-")</f>
        <v>1.6528925619834711E-2</v>
      </c>
      <c r="AL210" s="216">
        <v>4</v>
      </c>
      <c r="AM210" s="215">
        <f>IFERROR(AL210/AG210,"-")</f>
        <v>3.3057851239669422E-2</v>
      </c>
      <c r="AN210" s="213">
        <v>86</v>
      </c>
      <c r="AO210" s="214">
        <v>0</v>
      </c>
      <c r="AP210" s="215">
        <f>IFERROR(AO210/AN210,"-")</f>
        <v>0</v>
      </c>
      <c r="AQ210" s="216">
        <v>1</v>
      </c>
      <c r="AR210" s="215">
        <f>IFERROR(AQ210/AN210,"-")</f>
        <v>1.1627906976744186E-2</v>
      </c>
      <c r="AS210" s="216">
        <v>0</v>
      </c>
      <c r="AT210" s="215">
        <f>IFERROR(AS210/AN210,"-")</f>
        <v>0</v>
      </c>
      <c r="AU210" s="213">
        <v>78</v>
      </c>
      <c r="AV210" s="214">
        <v>0</v>
      </c>
      <c r="AW210" s="215">
        <f>IFERROR(AV210/AU210,"-")</f>
        <v>0</v>
      </c>
      <c r="AX210" s="216">
        <v>0</v>
      </c>
      <c r="AY210" s="215">
        <f>IFERROR(AX210/AU210,"-")</f>
        <v>0</v>
      </c>
      <c r="AZ210" s="216">
        <v>0</v>
      </c>
      <c r="BA210" s="215">
        <f>IFERROR(AZ210/AU210,"-")</f>
        <v>0</v>
      </c>
      <c r="BB210" s="213">
        <f t="shared" si="275"/>
        <v>458</v>
      </c>
      <c r="BC210" s="217">
        <f t="shared" si="276"/>
        <v>0</v>
      </c>
      <c r="BD210" s="215">
        <f>IFERROR(BC210/BB210,"-")</f>
        <v>0</v>
      </c>
      <c r="BE210" s="217">
        <f t="shared" si="277"/>
        <v>5</v>
      </c>
      <c r="BF210" s="215">
        <f>IFERROR(BE210/BB210,"-")</f>
        <v>1.0917030567685589E-2</v>
      </c>
      <c r="BG210" s="217">
        <f t="shared" si="278"/>
        <v>9</v>
      </c>
      <c r="BH210" s="215">
        <f>IFERROR(BG210/BB210,"-")</f>
        <v>1.9650655021834062E-2</v>
      </c>
      <c r="BJ210" s="283"/>
      <c r="BK210" s="296"/>
      <c r="BL210" s="4" t="s">
        <v>199</v>
      </c>
      <c r="BM210" s="28">
        <v>912</v>
      </c>
      <c r="BN210" s="28">
        <v>2</v>
      </c>
      <c r="BO210" s="63">
        <v>2.1929824561403508E-3</v>
      </c>
      <c r="BP210" s="28">
        <v>5</v>
      </c>
      <c r="BQ210" s="63">
        <v>5.4824561403508769E-3</v>
      </c>
      <c r="BR210" s="28">
        <v>6</v>
      </c>
      <c r="BS210" s="63">
        <v>6.5789473684210523E-3</v>
      </c>
      <c r="BU210" s="132"/>
      <c r="BV210" s="4" t="s">
        <v>199</v>
      </c>
      <c r="BW210" s="27">
        <f t="shared" si="274"/>
        <v>0.96943231441048039</v>
      </c>
      <c r="BX210" s="27">
        <f t="shared" si="279"/>
        <v>0.98574561403508776</v>
      </c>
      <c r="BY210" s="59"/>
      <c r="BZ210" s="106"/>
      <c r="CA210" s="59"/>
      <c r="CB210" s="59"/>
      <c r="CC210" s="59"/>
      <c r="CD210" s="59"/>
      <c r="CE210" s="59"/>
      <c r="CF210" s="59"/>
      <c r="CG210" s="59"/>
      <c r="CH210" s="59"/>
      <c r="CI210" s="59"/>
      <c r="CQ210" s="59"/>
      <c r="CR210" s="59"/>
      <c r="CS210" s="59"/>
      <c r="CT210" s="59"/>
      <c r="CU210" s="59"/>
      <c r="CV210" s="59"/>
      <c r="CY210" s="59"/>
      <c r="CZ210" s="59"/>
      <c r="DA210" s="59"/>
      <c r="DB210" s="59"/>
      <c r="DC210" s="59"/>
      <c r="DD210" s="59"/>
      <c r="DE210" s="59"/>
      <c r="DF210" s="59"/>
      <c r="DG210" s="59"/>
      <c r="DH210" s="59"/>
      <c r="DI210" s="59"/>
      <c r="DJ210" s="59"/>
      <c r="DK210" s="59"/>
      <c r="DL210" s="59"/>
      <c r="DM210" s="59"/>
      <c r="DN210" s="59"/>
    </row>
    <row r="211" spans="2:118" ht="14.25" customHeight="1">
      <c r="B211" s="284"/>
      <c r="C211" s="297"/>
      <c r="D211" s="104" t="s">
        <v>67</v>
      </c>
      <c r="E211" s="218">
        <v>13</v>
      </c>
      <c r="F211" s="219">
        <v>0</v>
      </c>
      <c r="G211" s="180">
        <f t="shared" si="250"/>
        <v>0</v>
      </c>
      <c r="H211" s="220">
        <v>3</v>
      </c>
      <c r="I211" s="180">
        <f t="shared" si="251"/>
        <v>0.23076923076923078</v>
      </c>
      <c r="J211" s="220">
        <v>0</v>
      </c>
      <c r="K211" s="180">
        <f t="shared" si="252"/>
        <v>0</v>
      </c>
      <c r="L211" s="218">
        <v>42</v>
      </c>
      <c r="M211" s="219">
        <v>2</v>
      </c>
      <c r="N211" s="180">
        <f t="shared" si="253"/>
        <v>4.7619047619047616E-2</v>
      </c>
      <c r="O211" s="220">
        <v>6</v>
      </c>
      <c r="P211" s="180">
        <f t="shared" si="254"/>
        <v>0.14285714285714285</v>
      </c>
      <c r="Q211" s="220">
        <v>3</v>
      </c>
      <c r="R211" s="180">
        <f t="shared" si="255"/>
        <v>7.1428571428571425E-2</v>
      </c>
      <c r="S211" s="218">
        <v>8575</v>
      </c>
      <c r="T211" s="219">
        <v>472</v>
      </c>
      <c r="U211" s="180">
        <f t="shared" si="256"/>
        <v>5.5043731778425656E-2</v>
      </c>
      <c r="V211" s="220">
        <v>1339</v>
      </c>
      <c r="W211" s="180">
        <f t="shared" si="257"/>
        <v>0.15615160349854226</v>
      </c>
      <c r="X211" s="220">
        <v>678</v>
      </c>
      <c r="Y211" s="180">
        <f t="shared" si="258"/>
        <v>7.9067055393586008E-2</v>
      </c>
      <c r="Z211" s="218">
        <v>7346</v>
      </c>
      <c r="AA211" s="219">
        <v>304</v>
      </c>
      <c r="AB211" s="180">
        <f t="shared" si="259"/>
        <v>4.1383065613939556E-2</v>
      </c>
      <c r="AC211" s="220">
        <v>912</v>
      </c>
      <c r="AD211" s="180">
        <f t="shared" si="260"/>
        <v>0.12414919684181867</v>
      </c>
      <c r="AE211" s="220">
        <v>726</v>
      </c>
      <c r="AF211" s="180">
        <f t="shared" si="261"/>
        <v>9.8829294854342498E-2</v>
      </c>
      <c r="AG211" s="218">
        <v>4576</v>
      </c>
      <c r="AH211" s="219">
        <v>122</v>
      </c>
      <c r="AI211" s="180">
        <f t="shared" si="262"/>
        <v>2.666083916083916E-2</v>
      </c>
      <c r="AJ211" s="220">
        <v>379</v>
      </c>
      <c r="AK211" s="180">
        <f t="shared" si="263"/>
        <v>8.2823426573426576E-2</v>
      </c>
      <c r="AL211" s="220">
        <v>413</v>
      </c>
      <c r="AM211" s="180">
        <f t="shared" si="264"/>
        <v>9.0253496503496497E-2</v>
      </c>
      <c r="AN211" s="218">
        <v>1881</v>
      </c>
      <c r="AO211" s="219">
        <v>26</v>
      </c>
      <c r="AP211" s="180">
        <f t="shared" si="265"/>
        <v>1.3822434875066455E-2</v>
      </c>
      <c r="AQ211" s="220">
        <v>103</v>
      </c>
      <c r="AR211" s="180">
        <f t="shared" si="266"/>
        <v>5.4758107389686339E-2</v>
      </c>
      <c r="AS211" s="220">
        <v>127</v>
      </c>
      <c r="AT211" s="180">
        <f t="shared" si="267"/>
        <v>6.7517278043593837E-2</v>
      </c>
      <c r="AU211" s="218">
        <v>592</v>
      </c>
      <c r="AV211" s="219">
        <v>5</v>
      </c>
      <c r="AW211" s="180">
        <f t="shared" si="268"/>
        <v>8.4459459459459464E-3</v>
      </c>
      <c r="AX211" s="220">
        <v>15</v>
      </c>
      <c r="AY211" s="180">
        <f t="shared" si="269"/>
        <v>2.5337837837837839E-2</v>
      </c>
      <c r="AZ211" s="220">
        <v>19</v>
      </c>
      <c r="BA211" s="180">
        <f t="shared" si="270"/>
        <v>3.2094594594594593E-2</v>
      </c>
      <c r="BB211" s="218">
        <f t="shared" si="275"/>
        <v>23025</v>
      </c>
      <c r="BC211" s="182">
        <f t="shared" si="276"/>
        <v>931</v>
      </c>
      <c r="BD211" s="180">
        <f t="shared" si="271"/>
        <v>4.04343105320304E-2</v>
      </c>
      <c r="BE211" s="182">
        <f t="shared" si="277"/>
        <v>2757</v>
      </c>
      <c r="BF211" s="180">
        <f t="shared" si="272"/>
        <v>0.11973941368078175</v>
      </c>
      <c r="BG211" s="182">
        <f t="shared" si="278"/>
        <v>1966</v>
      </c>
      <c r="BH211" s="180">
        <f t="shared" si="273"/>
        <v>8.5385450597176976E-2</v>
      </c>
      <c r="BJ211" s="284"/>
      <c r="BK211" s="297"/>
      <c r="BL211" s="85" t="s">
        <v>67</v>
      </c>
      <c r="BM211" s="28">
        <v>23477</v>
      </c>
      <c r="BN211" s="28">
        <v>951</v>
      </c>
      <c r="BO211" s="63">
        <v>4.0507730970737316E-2</v>
      </c>
      <c r="BP211" s="28">
        <v>2566</v>
      </c>
      <c r="BQ211" s="63">
        <v>0.10929846232482855</v>
      </c>
      <c r="BR211" s="28">
        <v>1985</v>
      </c>
      <c r="BS211" s="63">
        <v>8.4550836989393877E-2</v>
      </c>
      <c r="BU211" s="133"/>
      <c r="BV211" s="85" t="s">
        <v>67</v>
      </c>
      <c r="BW211" s="27">
        <f t="shared" si="274"/>
        <v>0.75444082519001088</v>
      </c>
      <c r="BX211" s="27">
        <f t="shared" si="279"/>
        <v>0.7656429697150402</v>
      </c>
      <c r="BY211" s="59"/>
      <c r="BZ211" s="106"/>
      <c r="CA211" s="59"/>
      <c r="CB211" s="59"/>
      <c r="CC211" s="59"/>
      <c r="CD211" s="59"/>
      <c r="CE211" s="59"/>
      <c r="CF211" s="59"/>
      <c r="CG211" s="59"/>
      <c r="CH211" s="59"/>
      <c r="CI211" s="59"/>
      <c r="CQ211" s="59"/>
      <c r="CR211" s="59"/>
      <c r="CS211" s="59"/>
      <c r="CT211" s="59"/>
      <c r="CU211" s="59"/>
      <c r="CV211" s="59"/>
      <c r="CY211" s="59"/>
      <c r="CZ211" s="59"/>
      <c r="DA211" s="59"/>
      <c r="DB211" s="59"/>
      <c r="DC211" s="59"/>
      <c r="DD211" s="59"/>
      <c r="DE211" s="59"/>
      <c r="DF211" s="59"/>
      <c r="DG211" s="59"/>
      <c r="DH211" s="59"/>
      <c r="DI211" s="59"/>
      <c r="DJ211" s="59"/>
      <c r="DK211" s="59"/>
      <c r="DL211" s="59"/>
      <c r="DM211" s="59"/>
      <c r="DN211" s="59"/>
    </row>
    <row r="212" spans="2:118" ht="14.25" customHeight="1">
      <c r="B212" s="282">
        <v>42</v>
      </c>
      <c r="C212" s="295" t="s">
        <v>12</v>
      </c>
      <c r="D212" s="102" t="s">
        <v>201</v>
      </c>
      <c r="E212" s="201">
        <v>45</v>
      </c>
      <c r="F212" s="202">
        <v>2</v>
      </c>
      <c r="G212" s="174">
        <f t="shared" si="250"/>
        <v>4.4444444444444446E-2</v>
      </c>
      <c r="H212" s="203">
        <v>15</v>
      </c>
      <c r="I212" s="174">
        <f t="shared" si="251"/>
        <v>0.33333333333333331</v>
      </c>
      <c r="J212" s="203">
        <v>3</v>
      </c>
      <c r="K212" s="174">
        <f t="shared" si="252"/>
        <v>6.6666666666666666E-2</v>
      </c>
      <c r="L212" s="201">
        <v>175</v>
      </c>
      <c r="M212" s="202">
        <v>8</v>
      </c>
      <c r="N212" s="174">
        <f t="shared" si="253"/>
        <v>4.5714285714285714E-2</v>
      </c>
      <c r="O212" s="203">
        <v>25</v>
      </c>
      <c r="P212" s="174">
        <f t="shared" si="254"/>
        <v>0.14285714285714285</v>
      </c>
      <c r="Q212" s="203">
        <v>4</v>
      </c>
      <c r="R212" s="174">
        <f t="shared" si="255"/>
        <v>2.2857142857142857E-2</v>
      </c>
      <c r="S212" s="201">
        <v>16996</v>
      </c>
      <c r="T212" s="202">
        <v>1280</v>
      </c>
      <c r="U212" s="174">
        <f t="shared" si="256"/>
        <v>7.5311838079548124E-2</v>
      </c>
      <c r="V212" s="203">
        <v>3783</v>
      </c>
      <c r="W212" s="174">
        <f t="shared" si="257"/>
        <v>0.2225817839491645</v>
      </c>
      <c r="X212" s="203">
        <v>789</v>
      </c>
      <c r="Y212" s="174">
        <f t="shared" si="258"/>
        <v>4.6422687691221466E-2</v>
      </c>
      <c r="Z212" s="201">
        <v>13865</v>
      </c>
      <c r="AA212" s="202">
        <v>731</v>
      </c>
      <c r="AB212" s="174">
        <f t="shared" si="259"/>
        <v>5.2722683014785429E-2</v>
      </c>
      <c r="AC212" s="203">
        <v>2636</v>
      </c>
      <c r="AD212" s="174">
        <f t="shared" si="260"/>
        <v>0.19011900468806348</v>
      </c>
      <c r="AE212" s="203">
        <v>604</v>
      </c>
      <c r="AF212" s="174">
        <f t="shared" si="261"/>
        <v>4.3562928236566892E-2</v>
      </c>
      <c r="AG212" s="201">
        <v>7821</v>
      </c>
      <c r="AH212" s="202">
        <v>233</v>
      </c>
      <c r="AI212" s="174">
        <f t="shared" si="262"/>
        <v>2.979158675361207E-2</v>
      </c>
      <c r="AJ212" s="203">
        <v>1018</v>
      </c>
      <c r="AK212" s="174">
        <f t="shared" si="263"/>
        <v>0.1301623833269403</v>
      </c>
      <c r="AL212" s="203">
        <v>289</v>
      </c>
      <c r="AM212" s="174">
        <f t="shared" si="264"/>
        <v>3.6951796445467332E-2</v>
      </c>
      <c r="AN212" s="201">
        <v>3616</v>
      </c>
      <c r="AO212" s="202">
        <v>41</v>
      </c>
      <c r="AP212" s="174">
        <f t="shared" si="265"/>
        <v>1.1338495575221239E-2</v>
      </c>
      <c r="AQ212" s="203">
        <v>305</v>
      </c>
      <c r="AR212" s="174">
        <f t="shared" si="266"/>
        <v>8.4347345132743362E-2</v>
      </c>
      <c r="AS212" s="203">
        <v>88</v>
      </c>
      <c r="AT212" s="174">
        <f t="shared" si="267"/>
        <v>2.4336283185840708E-2</v>
      </c>
      <c r="AU212" s="201">
        <v>1214</v>
      </c>
      <c r="AV212" s="202">
        <v>4</v>
      </c>
      <c r="AW212" s="174">
        <f t="shared" si="268"/>
        <v>3.2948929159802307E-3</v>
      </c>
      <c r="AX212" s="203">
        <v>66</v>
      </c>
      <c r="AY212" s="174">
        <f t="shared" si="269"/>
        <v>5.4365733113673806E-2</v>
      </c>
      <c r="AZ212" s="203">
        <v>20</v>
      </c>
      <c r="BA212" s="174">
        <f t="shared" si="270"/>
        <v>1.6474464579901153E-2</v>
      </c>
      <c r="BB212" s="201">
        <f t="shared" si="275"/>
        <v>43732</v>
      </c>
      <c r="BC212" s="176">
        <f t="shared" si="276"/>
        <v>2299</v>
      </c>
      <c r="BD212" s="174">
        <f t="shared" si="271"/>
        <v>5.2570200310985089E-2</v>
      </c>
      <c r="BE212" s="176">
        <f t="shared" si="277"/>
        <v>7848</v>
      </c>
      <c r="BF212" s="174">
        <f t="shared" si="272"/>
        <v>0.17945669075276685</v>
      </c>
      <c r="BG212" s="176">
        <f t="shared" si="278"/>
        <v>1797</v>
      </c>
      <c r="BH212" s="174">
        <f t="shared" si="273"/>
        <v>4.109119180462819E-2</v>
      </c>
      <c r="BJ212" s="282">
        <v>42</v>
      </c>
      <c r="BK212" s="295" t="s">
        <v>12</v>
      </c>
      <c r="BL212" s="4" t="s">
        <v>148</v>
      </c>
      <c r="BM212" s="28">
        <v>42903</v>
      </c>
      <c r="BN212" s="28">
        <v>2036</v>
      </c>
      <c r="BO212" s="63">
        <v>4.7455888865580498E-2</v>
      </c>
      <c r="BP212" s="28">
        <v>7529</v>
      </c>
      <c r="BQ212" s="63">
        <v>0.17548889355056757</v>
      </c>
      <c r="BR212" s="28">
        <v>1820</v>
      </c>
      <c r="BS212" s="63">
        <v>4.2421275901452116E-2</v>
      </c>
      <c r="BU212" s="131" t="s">
        <v>12</v>
      </c>
      <c r="BV212" s="4" t="s">
        <v>138</v>
      </c>
      <c r="BW212" s="27">
        <f t="shared" si="274"/>
        <v>0.72688191713161987</v>
      </c>
      <c r="BX212" s="27">
        <f t="shared" si="279"/>
        <v>0.73463394168239982</v>
      </c>
      <c r="BY212" s="59"/>
      <c r="BZ212" s="106"/>
      <c r="CA212" s="59"/>
      <c r="CB212" s="59"/>
      <c r="CC212" s="59"/>
      <c r="CD212" s="59"/>
      <c r="CE212" s="59"/>
      <c r="CF212" s="59"/>
      <c r="CG212" s="59"/>
      <c r="CH212" s="59"/>
      <c r="CI212" s="59"/>
      <c r="CQ212" s="59"/>
      <c r="CR212" s="59"/>
      <c r="CS212" s="59"/>
      <c r="CT212" s="59"/>
      <c r="CU212" s="59"/>
      <c r="CV212" s="59"/>
      <c r="CY212" s="59"/>
      <c r="CZ212" s="59"/>
      <c r="DA212" s="59"/>
      <c r="DB212" s="59"/>
      <c r="DC212" s="59"/>
      <c r="DD212" s="59"/>
      <c r="DE212" s="59"/>
      <c r="DF212" s="59"/>
      <c r="DG212" s="59"/>
      <c r="DH212" s="59"/>
      <c r="DI212" s="59"/>
      <c r="DJ212" s="59"/>
      <c r="DK212" s="59"/>
      <c r="DL212" s="59"/>
      <c r="DM212" s="59"/>
      <c r="DN212" s="59"/>
    </row>
    <row r="213" spans="2:118" ht="14.25" customHeight="1">
      <c r="B213" s="283"/>
      <c r="C213" s="296"/>
      <c r="D213" s="132" t="s">
        <v>274</v>
      </c>
      <c r="E213" s="204">
        <v>7</v>
      </c>
      <c r="F213" s="205">
        <v>0</v>
      </c>
      <c r="G213" s="207">
        <f t="shared" si="250"/>
        <v>0</v>
      </c>
      <c r="H213" s="206">
        <v>2</v>
      </c>
      <c r="I213" s="207">
        <f>IFERROR(H213/E213,"-")</f>
        <v>0.2857142857142857</v>
      </c>
      <c r="J213" s="206">
        <v>0</v>
      </c>
      <c r="K213" s="207">
        <f>IFERROR(J213/E213,"-")</f>
        <v>0</v>
      </c>
      <c r="L213" s="204">
        <v>18</v>
      </c>
      <c r="M213" s="205">
        <v>1</v>
      </c>
      <c r="N213" s="207">
        <f>IFERROR(M213/L213,"-")</f>
        <v>5.5555555555555552E-2</v>
      </c>
      <c r="O213" s="206">
        <v>3</v>
      </c>
      <c r="P213" s="207">
        <f>IFERROR(O213/L213,"-")</f>
        <v>0.16666666666666666</v>
      </c>
      <c r="Q213" s="206">
        <v>0</v>
      </c>
      <c r="R213" s="207">
        <f>IFERROR(Q213/L213,"-")</f>
        <v>0</v>
      </c>
      <c r="S213" s="204">
        <v>7042</v>
      </c>
      <c r="T213" s="205">
        <v>590</v>
      </c>
      <c r="U213" s="207">
        <f>IFERROR(T213/S213,"-")</f>
        <v>8.378301618858279E-2</v>
      </c>
      <c r="V213" s="206">
        <v>1829</v>
      </c>
      <c r="W213" s="207">
        <f>IFERROR(V213/S213,"-")</f>
        <v>0.25972735018460663</v>
      </c>
      <c r="X213" s="206">
        <v>337</v>
      </c>
      <c r="Y213" s="207">
        <f>IFERROR(X213/S213,"-")</f>
        <v>4.7855722806021017E-2</v>
      </c>
      <c r="Z213" s="204">
        <v>4935</v>
      </c>
      <c r="AA213" s="205">
        <v>290</v>
      </c>
      <c r="AB213" s="207">
        <f>IFERROR(AA213/Z213,"-")</f>
        <v>5.8763931104356633E-2</v>
      </c>
      <c r="AC213" s="206">
        <v>1146</v>
      </c>
      <c r="AD213" s="207">
        <f>IFERROR(AC213/Z213,"-")</f>
        <v>0.23221884498480244</v>
      </c>
      <c r="AE213" s="206">
        <v>250</v>
      </c>
      <c r="AF213" s="207">
        <f>IFERROR(AE213/Z213,"-")</f>
        <v>5.0658561296859167E-2</v>
      </c>
      <c r="AG213" s="204">
        <v>2715</v>
      </c>
      <c r="AH213" s="205">
        <v>89</v>
      </c>
      <c r="AI213" s="207">
        <f>IFERROR(AH213/AG213,"-")</f>
        <v>3.2780847145488026E-2</v>
      </c>
      <c r="AJ213" s="206">
        <v>439</v>
      </c>
      <c r="AK213" s="207">
        <f>IFERROR(AJ213/AG213,"-")</f>
        <v>0.16169429097605892</v>
      </c>
      <c r="AL213" s="206">
        <v>117</v>
      </c>
      <c r="AM213" s="207">
        <f>IFERROR(AL213/AG213,"-")</f>
        <v>4.3093922651933701E-2</v>
      </c>
      <c r="AN213" s="204">
        <v>977</v>
      </c>
      <c r="AO213" s="205">
        <v>25</v>
      </c>
      <c r="AP213" s="207">
        <f>IFERROR(AO213/AN213,"-")</f>
        <v>2.5588536335721598E-2</v>
      </c>
      <c r="AQ213" s="206">
        <v>102</v>
      </c>
      <c r="AR213" s="207">
        <f>IFERROR(AQ213/AN213,"-")</f>
        <v>0.10440122824974411</v>
      </c>
      <c r="AS213" s="206">
        <v>39</v>
      </c>
      <c r="AT213" s="207">
        <f>IFERROR(AS213/AN213,"-")</f>
        <v>3.9918116683725691E-2</v>
      </c>
      <c r="AU213" s="204">
        <v>247</v>
      </c>
      <c r="AV213" s="205">
        <v>1</v>
      </c>
      <c r="AW213" s="207">
        <f>IFERROR(AV213/AU213,"-")</f>
        <v>4.048582995951417E-3</v>
      </c>
      <c r="AX213" s="206">
        <v>18</v>
      </c>
      <c r="AY213" s="207">
        <f>IFERROR(AX213/AU213,"-")</f>
        <v>7.28744939271255E-2</v>
      </c>
      <c r="AZ213" s="206">
        <v>7</v>
      </c>
      <c r="BA213" s="207">
        <f>IFERROR(AZ213/AU213,"-")</f>
        <v>2.8340080971659919E-2</v>
      </c>
      <c r="BB213" s="204">
        <f t="shared" si="275"/>
        <v>15941</v>
      </c>
      <c r="BC213" s="208">
        <f t="shared" si="276"/>
        <v>996</v>
      </c>
      <c r="BD213" s="207">
        <f>IFERROR(BC213/BB213,"-")</f>
        <v>6.2480396461953455E-2</v>
      </c>
      <c r="BE213" s="208">
        <f t="shared" si="277"/>
        <v>3539</v>
      </c>
      <c r="BF213" s="207">
        <f>IFERROR(BE213/BB213,"-")</f>
        <v>0.22200614766953139</v>
      </c>
      <c r="BG213" s="208">
        <f t="shared" si="278"/>
        <v>750</v>
      </c>
      <c r="BH213" s="207">
        <f>IFERROR(BG213/BB213,"-")</f>
        <v>4.7048491311711939E-2</v>
      </c>
      <c r="BJ213" s="283"/>
      <c r="BK213" s="296"/>
      <c r="BL213" s="4" t="s">
        <v>273</v>
      </c>
      <c r="BM213" s="28">
        <v>15155</v>
      </c>
      <c r="BN213" s="28">
        <v>963</v>
      </c>
      <c r="BO213" s="63">
        <v>6.3543385021445062E-2</v>
      </c>
      <c r="BP213" s="28">
        <v>3366</v>
      </c>
      <c r="BQ213" s="63">
        <v>0.22210491586935005</v>
      </c>
      <c r="BR213" s="28">
        <v>718</v>
      </c>
      <c r="BS213" s="63">
        <v>4.7377103266248763E-2</v>
      </c>
      <c r="BU213" s="132"/>
      <c r="BV213" s="4" t="s">
        <v>270</v>
      </c>
      <c r="BW213" s="27">
        <f t="shared" si="274"/>
        <v>0.66846496455680326</v>
      </c>
      <c r="BX213" s="27">
        <f t="shared" si="279"/>
        <v>0.66697459584295615</v>
      </c>
      <c r="BY213" s="59"/>
      <c r="BZ213" s="106"/>
      <c r="CA213" s="59"/>
      <c r="CB213" s="59"/>
      <c r="CC213" s="59"/>
      <c r="CD213" s="59"/>
      <c r="CE213" s="59"/>
      <c r="CF213" s="59"/>
      <c r="CG213" s="59"/>
      <c r="CH213" s="59"/>
      <c r="CI213" s="59"/>
      <c r="CQ213" s="59"/>
      <c r="CR213" s="59"/>
      <c r="CS213" s="59"/>
      <c r="CT213" s="59"/>
      <c r="CU213" s="59"/>
      <c r="CV213" s="59"/>
      <c r="CY213" s="59"/>
      <c r="CZ213" s="59"/>
      <c r="DA213" s="59"/>
      <c r="DB213" s="59"/>
      <c r="DC213" s="59"/>
      <c r="DD213" s="59"/>
      <c r="DE213" s="59"/>
      <c r="DF213" s="59"/>
      <c r="DG213" s="59"/>
      <c r="DH213" s="59"/>
      <c r="DI213" s="59"/>
      <c r="DJ213" s="59"/>
      <c r="DK213" s="59"/>
      <c r="DL213" s="59"/>
      <c r="DM213" s="59"/>
      <c r="DN213" s="59"/>
    </row>
    <row r="214" spans="2:118" ht="14.25" customHeight="1">
      <c r="B214" s="283"/>
      <c r="C214" s="296"/>
      <c r="D214" s="124" t="s">
        <v>156</v>
      </c>
      <c r="E214" s="209">
        <v>3</v>
      </c>
      <c r="F214" s="210">
        <v>0</v>
      </c>
      <c r="G214" s="199">
        <f t="shared" si="250"/>
        <v>0</v>
      </c>
      <c r="H214" s="211">
        <v>2</v>
      </c>
      <c r="I214" s="199">
        <f t="shared" si="251"/>
        <v>0.66666666666666663</v>
      </c>
      <c r="J214" s="211">
        <v>0</v>
      </c>
      <c r="K214" s="199">
        <f t="shared" si="252"/>
        <v>0</v>
      </c>
      <c r="L214" s="209">
        <v>3</v>
      </c>
      <c r="M214" s="210">
        <v>0</v>
      </c>
      <c r="N214" s="199">
        <f t="shared" si="253"/>
        <v>0</v>
      </c>
      <c r="O214" s="211">
        <v>2</v>
      </c>
      <c r="P214" s="199">
        <f t="shared" si="254"/>
        <v>0.66666666666666663</v>
      </c>
      <c r="Q214" s="211">
        <v>0</v>
      </c>
      <c r="R214" s="199">
        <f t="shared" si="255"/>
        <v>0</v>
      </c>
      <c r="S214" s="209">
        <v>2670</v>
      </c>
      <c r="T214" s="210">
        <v>187</v>
      </c>
      <c r="U214" s="199">
        <f t="shared" si="256"/>
        <v>7.0037453183520601E-2</v>
      </c>
      <c r="V214" s="211">
        <v>587</v>
      </c>
      <c r="W214" s="199">
        <f t="shared" si="257"/>
        <v>0.2198501872659176</v>
      </c>
      <c r="X214" s="211">
        <v>126</v>
      </c>
      <c r="Y214" s="199">
        <f t="shared" si="258"/>
        <v>4.7191011235955059E-2</v>
      </c>
      <c r="Z214" s="209">
        <v>1577</v>
      </c>
      <c r="AA214" s="210">
        <v>80</v>
      </c>
      <c r="AB214" s="199">
        <f t="shared" si="259"/>
        <v>5.0729232720355108E-2</v>
      </c>
      <c r="AC214" s="211">
        <v>365</v>
      </c>
      <c r="AD214" s="199">
        <f t="shared" si="260"/>
        <v>0.23145212428662015</v>
      </c>
      <c r="AE214" s="211">
        <v>69</v>
      </c>
      <c r="AF214" s="199">
        <f t="shared" si="261"/>
        <v>4.3753963221306279E-2</v>
      </c>
      <c r="AG214" s="209">
        <v>874</v>
      </c>
      <c r="AH214" s="210">
        <v>41</v>
      </c>
      <c r="AI214" s="199">
        <f t="shared" si="262"/>
        <v>4.691075514874142E-2</v>
      </c>
      <c r="AJ214" s="211">
        <v>167</v>
      </c>
      <c r="AK214" s="199">
        <f t="shared" si="263"/>
        <v>0.19107551487414187</v>
      </c>
      <c r="AL214" s="211">
        <v>49</v>
      </c>
      <c r="AM214" s="199">
        <f t="shared" si="264"/>
        <v>5.6064073226544622E-2</v>
      </c>
      <c r="AN214" s="209">
        <v>335</v>
      </c>
      <c r="AO214" s="210">
        <v>12</v>
      </c>
      <c r="AP214" s="199">
        <f t="shared" si="265"/>
        <v>3.5820895522388062E-2</v>
      </c>
      <c r="AQ214" s="211">
        <v>45</v>
      </c>
      <c r="AR214" s="199">
        <f t="shared" si="266"/>
        <v>0.13432835820895522</v>
      </c>
      <c r="AS214" s="211">
        <v>13</v>
      </c>
      <c r="AT214" s="199">
        <f t="shared" si="267"/>
        <v>3.880597014925373E-2</v>
      </c>
      <c r="AU214" s="209">
        <v>93</v>
      </c>
      <c r="AV214" s="210">
        <v>0</v>
      </c>
      <c r="AW214" s="199">
        <f t="shared" si="268"/>
        <v>0</v>
      </c>
      <c r="AX214" s="211">
        <v>5</v>
      </c>
      <c r="AY214" s="199">
        <f t="shared" si="269"/>
        <v>5.3763440860215055E-2</v>
      </c>
      <c r="AZ214" s="211">
        <v>1</v>
      </c>
      <c r="BA214" s="199">
        <f t="shared" si="270"/>
        <v>1.0752688172043012E-2</v>
      </c>
      <c r="BB214" s="209">
        <f t="shared" si="275"/>
        <v>5555</v>
      </c>
      <c r="BC214" s="212">
        <f t="shared" si="276"/>
        <v>320</v>
      </c>
      <c r="BD214" s="199">
        <f t="shared" si="271"/>
        <v>5.7605760576057603E-2</v>
      </c>
      <c r="BE214" s="212">
        <f t="shared" si="277"/>
        <v>1173</v>
      </c>
      <c r="BF214" s="199">
        <f t="shared" si="272"/>
        <v>0.21116111611161117</v>
      </c>
      <c r="BG214" s="212">
        <f t="shared" si="278"/>
        <v>258</v>
      </c>
      <c r="BH214" s="199">
        <f t="shared" si="273"/>
        <v>4.6444644464446447E-2</v>
      </c>
      <c r="BJ214" s="283"/>
      <c r="BK214" s="296"/>
      <c r="BL214" s="4" t="s">
        <v>156</v>
      </c>
      <c r="BM214" s="28">
        <v>5207</v>
      </c>
      <c r="BN214" s="28">
        <v>325</v>
      </c>
      <c r="BO214" s="63">
        <v>6.2415978490493566E-2</v>
      </c>
      <c r="BP214" s="28">
        <v>1100</v>
      </c>
      <c r="BQ214" s="63">
        <v>0.21125408104474747</v>
      </c>
      <c r="BR214" s="28">
        <v>242</v>
      </c>
      <c r="BS214" s="63">
        <v>4.6475897829844438E-2</v>
      </c>
      <c r="BU214" s="132"/>
      <c r="BV214" s="4" t="s">
        <v>156</v>
      </c>
      <c r="BW214" s="27">
        <f t="shared" si="274"/>
        <v>0.68478847884788474</v>
      </c>
      <c r="BX214" s="27">
        <f t="shared" si="279"/>
        <v>0.67985404263491456</v>
      </c>
      <c r="BY214" s="59"/>
      <c r="BZ214" s="106"/>
      <c r="CA214" s="59"/>
      <c r="CB214" s="59"/>
      <c r="CC214" s="59"/>
      <c r="CD214" s="59"/>
      <c r="CE214" s="59"/>
      <c r="CF214" s="59"/>
      <c r="CG214" s="59"/>
      <c r="CH214" s="59"/>
      <c r="CI214" s="59"/>
      <c r="CQ214" s="59"/>
      <c r="CR214" s="59"/>
      <c r="CS214" s="59"/>
      <c r="CT214" s="59"/>
      <c r="CU214" s="59"/>
      <c r="CV214" s="59"/>
      <c r="CY214" s="59"/>
      <c r="CZ214" s="59"/>
      <c r="DA214" s="59"/>
      <c r="DB214" s="59"/>
      <c r="DC214" s="59"/>
      <c r="DD214" s="59"/>
      <c r="DE214" s="59"/>
      <c r="DF214" s="59"/>
      <c r="DG214" s="59"/>
      <c r="DH214" s="59"/>
      <c r="DI214" s="59"/>
      <c r="DJ214" s="59"/>
      <c r="DK214" s="59"/>
      <c r="DL214" s="59"/>
      <c r="DM214" s="59"/>
      <c r="DN214" s="59"/>
    </row>
    <row r="215" spans="2:118" ht="14.25" customHeight="1">
      <c r="B215" s="283"/>
      <c r="C215" s="296"/>
      <c r="D215" s="103" t="s">
        <v>200</v>
      </c>
      <c r="E215" s="213">
        <v>0</v>
      </c>
      <c r="F215" s="214">
        <v>0</v>
      </c>
      <c r="G215" s="215" t="str">
        <f>IFERROR(F215/E215,"-")</f>
        <v>-</v>
      </c>
      <c r="H215" s="216">
        <v>0</v>
      </c>
      <c r="I215" s="215" t="str">
        <f>IFERROR(H215/E215,"-")</f>
        <v>-</v>
      </c>
      <c r="J215" s="216">
        <v>0</v>
      </c>
      <c r="K215" s="215" t="str">
        <f>IFERROR(J215/E215,"-")</f>
        <v>-</v>
      </c>
      <c r="L215" s="213">
        <v>3</v>
      </c>
      <c r="M215" s="214">
        <v>0</v>
      </c>
      <c r="N215" s="215">
        <f>IFERROR(M215/L215,"-")</f>
        <v>0</v>
      </c>
      <c r="O215" s="216">
        <v>0</v>
      </c>
      <c r="P215" s="215">
        <f>IFERROR(O215/L215,"-")</f>
        <v>0</v>
      </c>
      <c r="Q215" s="216">
        <v>0</v>
      </c>
      <c r="R215" s="215">
        <f>IFERROR(Q215/L215,"-")</f>
        <v>0</v>
      </c>
      <c r="S215" s="213">
        <v>113</v>
      </c>
      <c r="T215" s="214">
        <v>1</v>
      </c>
      <c r="U215" s="215">
        <f>IFERROR(T215/S215,"-")</f>
        <v>8.8495575221238937E-3</v>
      </c>
      <c r="V215" s="216">
        <v>3</v>
      </c>
      <c r="W215" s="215">
        <f>IFERROR(V215/S215,"-")</f>
        <v>2.6548672566371681E-2</v>
      </c>
      <c r="X215" s="216">
        <v>1</v>
      </c>
      <c r="Y215" s="215">
        <f>IFERROR(X215/S215,"-")</f>
        <v>8.8495575221238937E-3</v>
      </c>
      <c r="Z215" s="213">
        <v>137</v>
      </c>
      <c r="AA215" s="214">
        <v>1</v>
      </c>
      <c r="AB215" s="215">
        <f>IFERROR(AA215/Z215,"-")</f>
        <v>7.2992700729927005E-3</v>
      </c>
      <c r="AC215" s="216">
        <v>6</v>
      </c>
      <c r="AD215" s="215">
        <f>IFERROR(AC215/Z215,"-")</f>
        <v>4.3795620437956206E-2</v>
      </c>
      <c r="AE215" s="216">
        <v>2</v>
      </c>
      <c r="AF215" s="215">
        <f>IFERROR(AE215/Z215,"-")</f>
        <v>1.4598540145985401E-2</v>
      </c>
      <c r="AG215" s="213">
        <v>173</v>
      </c>
      <c r="AH215" s="214">
        <v>2</v>
      </c>
      <c r="AI215" s="215">
        <f>IFERROR(AH215/AG215,"-")</f>
        <v>1.1560693641618497E-2</v>
      </c>
      <c r="AJ215" s="216">
        <v>6</v>
      </c>
      <c r="AK215" s="215">
        <f>IFERROR(AJ215/AG215,"-")</f>
        <v>3.4682080924855488E-2</v>
      </c>
      <c r="AL215" s="216">
        <v>0</v>
      </c>
      <c r="AM215" s="215">
        <f>IFERROR(AL215/AG215,"-")</f>
        <v>0</v>
      </c>
      <c r="AN215" s="213">
        <v>179</v>
      </c>
      <c r="AO215" s="214">
        <v>0</v>
      </c>
      <c r="AP215" s="215">
        <f>IFERROR(AO215/AN215,"-")</f>
        <v>0</v>
      </c>
      <c r="AQ215" s="216">
        <v>5</v>
      </c>
      <c r="AR215" s="215">
        <f>IFERROR(AQ215/AN215,"-")</f>
        <v>2.7932960893854747E-2</v>
      </c>
      <c r="AS215" s="216">
        <v>0</v>
      </c>
      <c r="AT215" s="215">
        <f>IFERROR(AS215/AN215,"-")</f>
        <v>0</v>
      </c>
      <c r="AU215" s="213">
        <v>116</v>
      </c>
      <c r="AV215" s="214">
        <v>0</v>
      </c>
      <c r="AW215" s="215">
        <f>IFERROR(AV215/AU215,"-")</f>
        <v>0</v>
      </c>
      <c r="AX215" s="216">
        <v>0</v>
      </c>
      <c r="AY215" s="215">
        <f>IFERROR(AX215/AU215,"-")</f>
        <v>0</v>
      </c>
      <c r="AZ215" s="216">
        <v>2</v>
      </c>
      <c r="BA215" s="215">
        <f>IFERROR(AZ215/AU215,"-")</f>
        <v>1.7241379310344827E-2</v>
      </c>
      <c r="BB215" s="213">
        <f t="shared" si="275"/>
        <v>721</v>
      </c>
      <c r="BC215" s="217">
        <f t="shared" si="276"/>
        <v>4</v>
      </c>
      <c r="BD215" s="215">
        <f>IFERROR(BC215/BB215,"-")</f>
        <v>5.5478502080443829E-3</v>
      </c>
      <c r="BE215" s="217">
        <f t="shared" si="277"/>
        <v>20</v>
      </c>
      <c r="BF215" s="215">
        <f>IFERROR(BE215/BB215,"-")</f>
        <v>2.7739251040221916E-2</v>
      </c>
      <c r="BG215" s="217">
        <f t="shared" si="278"/>
        <v>5</v>
      </c>
      <c r="BH215" s="215">
        <f>IFERROR(BG215/BB215,"-")</f>
        <v>6.9348127600554789E-3</v>
      </c>
      <c r="BJ215" s="283"/>
      <c r="BK215" s="296"/>
      <c r="BL215" s="4" t="s">
        <v>199</v>
      </c>
      <c r="BM215" s="28">
        <v>1294</v>
      </c>
      <c r="BN215" s="28">
        <v>1</v>
      </c>
      <c r="BO215" s="63">
        <v>7.7279752704791343E-4</v>
      </c>
      <c r="BP215" s="28">
        <v>22</v>
      </c>
      <c r="BQ215" s="63">
        <v>1.7001545595054096E-2</v>
      </c>
      <c r="BR215" s="28">
        <v>12</v>
      </c>
      <c r="BS215" s="63">
        <v>9.2735703245749607E-3</v>
      </c>
      <c r="BU215" s="132"/>
      <c r="BV215" s="4" t="s">
        <v>199</v>
      </c>
      <c r="BW215" s="27">
        <f t="shared" si="274"/>
        <v>0.95977808599167824</v>
      </c>
      <c r="BX215" s="27">
        <f t="shared" si="279"/>
        <v>0.97295208655332299</v>
      </c>
      <c r="BY215" s="59"/>
      <c r="BZ215" s="106"/>
      <c r="CA215" s="59"/>
      <c r="CB215" s="59"/>
      <c r="CC215" s="59"/>
      <c r="CD215" s="59"/>
      <c r="CE215" s="59"/>
      <c r="CF215" s="59"/>
      <c r="CG215" s="59"/>
      <c r="CH215" s="59"/>
      <c r="CI215" s="59"/>
      <c r="CQ215" s="59"/>
      <c r="CR215" s="59"/>
      <c r="CS215" s="59"/>
      <c r="CT215" s="59"/>
      <c r="CU215" s="59"/>
      <c r="CV215" s="59"/>
      <c r="CY215" s="59"/>
      <c r="CZ215" s="59"/>
      <c r="DA215" s="59"/>
      <c r="DB215" s="59"/>
      <c r="DC215" s="59"/>
      <c r="DD215" s="59"/>
      <c r="DE215" s="59"/>
      <c r="DF215" s="59"/>
      <c r="DG215" s="59"/>
      <c r="DH215" s="59"/>
      <c r="DI215" s="59"/>
      <c r="DJ215" s="59"/>
      <c r="DK215" s="59"/>
      <c r="DL215" s="59"/>
      <c r="DM215" s="59"/>
      <c r="DN215" s="59"/>
    </row>
    <row r="216" spans="2:118" ht="14.25" customHeight="1">
      <c r="B216" s="284"/>
      <c r="C216" s="297"/>
      <c r="D216" s="104" t="s">
        <v>67</v>
      </c>
      <c r="E216" s="218">
        <v>55</v>
      </c>
      <c r="F216" s="219">
        <v>2</v>
      </c>
      <c r="G216" s="180">
        <f t="shared" si="250"/>
        <v>3.6363636363636362E-2</v>
      </c>
      <c r="H216" s="220">
        <v>19</v>
      </c>
      <c r="I216" s="180">
        <f t="shared" si="251"/>
        <v>0.34545454545454546</v>
      </c>
      <c r="J216" s="220">
        <v>3</v>
      </c>
      <c r="K216" s="180">
        <f t="shared" si="252"/>
        <v>5.4545454545454543E-2</v>
      </c>
      <c r="L216" s="218">
        <v>199</v>
      </c>
      <c r="M216" s="219">
        <v>9</v>
      </c>
      <c r="N216" s="180">
        <f t="shared" si="253"/>
        <v>4.5226130653266333E-2</v>
      </c>
      <c r="O216" s="220">
        <v>30</v>
      </c>
      <c r="P216" s="180">
        <f t="shared" si="254"/>
        <v>0.15075376884422109</v>
      </c>
      <c r="Q216" s="220">
        <v>4</v>
      </c>
      <c r="R216" s="180">
        <f t="shared" si="255"/>
        <v>2.0100502512562814E-2</v>
      </c>
      <c r="S216" s="218">
        <v>26821</v>
      </c>
      <c r="T216" s="219">
        <v>2058</v>
      </c>
      <c r="U216" s="180">
        <f t="shared" si="256"/>
        <v>7.6730919801647965E-2</v>
      </c>
      <c r="V216" s="220">
        <v>6202</v>
      </c>
      <c r="W216" s="180">
        <f t="shared" si="257"/>
        <v>0.23123671749748331</v>
      </c>
      <c r="X216" s="220">
        <v>1253</v>
      </c>
      <c r="Y216" s="180">
        <f t="shared" si="258"/>
        <v>4.6717124641139404E-2</v>
      </c>
      <c r="Z216" s="218">
        <v>20514</v>
      </c>
      <c r="AA216" s="219">
        <v>1102</v>
      </c>
      <c r="AB216" s="180">
        <f t="shared" si="259"/>
        <v>5.37194111338598E-2</v>
      </c>
      <c r="AC216" s="220">
        <v>4153</v>
      </c>
      <c r="AD216" s="180">
        <f t="shared" si="260"/>
        <v>0.20244710929121576</v>
      </c>
      <c r="AE216" s="220">
        <v>925</v>
      </c>
      <c r="AF216" s="180">
        <f t="shared" si="261"/>
        <v>4.5091157258457637E-2</v>
      </c>
      <c r="AG216" s="218">
        <v>11583</v>
      </c>
      <c r="AH216" s="219">
        <v>365</v>
      </c>
      <c r="AI216" s="180">
        <f t="shared" si="262"/>
        <v>3.1511698178364848E-2</v>
      </c>
      <c r="AJ216" s="220">
        <v>1630</v>
      </c>
      <c r="AK216" s="180">
        <f t="shared" si="263"/>
        <v>0.14072347405680738</v>
      </c>
      <c r="AL216" s="220">
        <v>455</v>
      </c>
      <c r="AM216" s="180">
        <f t="shared" si="264"/>
        <v>3.9281705948372617E-2</v>
      </c>
      <c r="AN216" s="218">
        <v>5107</v>
      </c>
      <c r="AO216" s="219">
        <v>78</v>
      </c>
      <c r="AP216" s="180">
        <f t="shared" si="265"/>
        <v>1.5273154493831995E-2</v>
      </c>
      <c r="AQ216" s="220">
        <v>457</v>
      </c>
      <c r="AR216" s="180">
        <f t="shared" si="266"/>
        <v>8.9485020560015671E-2</v>
      </c>
      <c r="AS216" s="220">
        <v>140</v>
      </c>
      <c r="AT216" s="180">
        <f t="shared" si="267"/>
        <v>2.7413354219698455E-2</v>
      </c>
      <c r="AU216" s="218">
        <v>1670</v>
      </c>
      <c r="AV216" s="219">
        <v>5</v>
      </c>
      <c r="AW216" s="180">
        <f t="shared" si="268"/>
        <v>2.9940119760479044E-3</v>
      </c>
      <c r="AX216" s="220">
        <v>89</v>
      </c>
      <c r="AY216" s="180">
        <f t="shared" si="269"/>
        <v>5.3293413173652694E-2</v>
      </c>
      <c r="AZ216" s="220">
        <v>30</v>
      </c>
      <c r="BA216" s="180">
        <f t="shared" si="270"/>
        <v>1.7964071856287425E-2</v>
      </c>
      <c r="BB216" s="218">
        <f t="shared" si="275"/>
        <v>65949</v>
      </c>
      <c r="BC216" s="182">
        <f t="shared" si="276"/>
        <v>3619</v>
      </c>
      <c r="BD216" s="180">
        <f t="shared" si="271"/>
        <v>5.4875737312165461E-2</v>
      </c>
      <c r="BE216" s="182">
        <f t="shared" si="277"/>
        <v>12580</v>
      </c>
      <c r="BF216" s="180">
        <f t="shared" si="272"/>
        <v>0.1907534610077484</v>
      </c>
      <c r="BG216" s="182">
        <f t="shared" si="278"/>
        <v>2810</v>
      </c>
      <c r="BH216" s="180">
        <f t="shared" si="273"/>
        <v>4.2608682466754616E-2</v>
      </c>
      <c r="BJ216" s="284"/>
      <c r="BK216" s="297"/>
      <c r="BL216" s="85" t="s">
        <v>67</v>
      </c>
      <c r="BM216" s="28">
        <v>64559</v>
      </c>
      <c r="BN216" s="28">
        <v>3325</v>
      </c>
      <c r="BO216" s="63">
        <v>5.1503276073049456E-2</v>
      </c>
      <c r="BP216" s="28">
        <v>12017</v>
      </c>
      <c r="BQ216" s="63">
        <v>0.18613981009619107</v>
      </c>
      <c r="BR216" s="28">
        <v>2792</v>
      </c>
      <c r="BS216" s="63">
        <v>4.3247262194271906E-2</v>
      </c>
      <c r="BU216" s="133"/>
      <c r="BV216" s="85" t="s">
        <v>67</v>
      </c>
      <c r="BW216" s="27">
        <f t="shared" si="274"/>
        <v>0.71176211921333155</v>
      </c>
      <c r="BX216" s="27">
        <f t="shared" si="279"/>
        <v>0.71910965163648755</v>
      </c>
      <c r="BY216" s="59"/>
      <c r="BZ216" s="106"/>
      <c r="CA216" s="59"/>
      <c r="CB216" s="59"/>
      <c r="CC216" s="59"/>
      <c r="CD216" s="59"/>
      <c r="CE216" s="59"/>
      <c r="CF216" s="59"/>
      <c r="CG216" s="59"/>
      <c r="CH216" s="59"/>
      <c r="CI216" s="59"/>
      <c r="CQ216" s="59"/>
      <c r="CR216" s="59"/>
      <c r="CS216" s="59"/>
      <c r="CT216" s="59"/>
      <c r="CU216" s="59"/>
      <c r="CV216" s="59"/>
      <c r="CY216" s="59"/>
      <c r="CZ216" s="59"/>
      <c r="DA216" s="59"/>
      <c r="DB216" s="59"/>
      <c r="DC216" s="59"/>
      <c r="DD216" s="59"/>
      <c r="DE216" s="59"/>
      <c r="DF216" s="59"/>
      <c r="DG216" s="59"/>
      <c r="DH216" s="59"/>
      <c r="DI216" s="59"/>
      <c r="DJ216" s="59"/>
      <c r="DK216" s="59"/>
      <c r="DL216" s="59"/>
      <c r="DM216" s="59"/>
      <c r="DN216" s="59"/>
    </row>
    <row r="217" spans="2:118" ht="14.25" customHeight="1">
      <c r="B217" s="282">
        <v>43</v>
      </c>
      <c r="C217" s="295" t="s">
        <v>8</v>
      </c>
      <c r="D217" s="102" t="s">
        <v>201</v>
      </c>
      <c r="E217" s="201">
        <v>22</v>
      </c>
      <c r="F217" s="202">
        <v>1</v>
      </c>
      <c r="G217" s="174">
        <f t="shared" si="250"/>
        <v>4.5454545454545456E-2</v>
      </c>
      <c r="H217" s="203">
        <v>5</v>
      </c>
      <c r="I217" s="174">
        <f t="shared" si="251"/>
        <v>0.22727272727272727</v>
      </c>
      <c r="J217" s="203">
        <v>0</v>
      </c>
      <c r="K217" s="174">
        <f t="shared" si="252"/>
        <v>0</v>
      </c>
      <c r="L217" s="201">
        <v>81</v>
      </c>
      <c r="M217" s="202">
        <v>3</v>
      </c>
      <c r="N217" s="174">
        <f t="shared" si="253"/>
        <v>3.7037037037037035E-2</v>
      </c>
      <c r="O217" s="203">
        <v>7</v>
      </c>
      <c r="P217" s="174">
        <f t="shared" si="254"/>
        <v>8.6419753086419748E-2</v>
      </c>
      <c r="Q217" s="203">
        <v>6</v>
      </c>
      <c r="R217" s="174">
        <f t="shared" si="255"/>
        <v>7.407407407407407E-2</v>
      </c>
      <c r="S217" s="201">
        <v>9975</v>
      </c>
      <c r="T217" s="202">
        <v>1093</v>
      </c>
      <c r="U217" s="174">
        <f t="shared" si="256"/>
        <v>0.10957393483709273</v>
      </c>
      <c r="V217" s="203">
        <v>1860</v>
      </c>
      <c r="W217" s="174">
        <f t="shared" si="257"/>
        <v>0.18646616541353384</v>
      </c>
      <c r="X217" s="203">
        <v>1369</v>
      </c>
      <c r="Y217" s="174">
        <f t="shared" si="258"/>
        <v>0.13724310776942356</v>
      </c>
      <c r="Z217" s="201">
        <v>7820</v>
      </c>
      <c r="AA217" s="202">
        <v>820</v>
      </c>
      <c r="AB217" s="174">
        <f t="shared" si="259"/>
        <v>0.10485933503836317</v>
      </c>
      <c r="AC217" s="203">
        <v>1315</v>
      </c>
      <c r="AD217" s="174">
        <f t="shared" si="260"/>
        <v>0.16815856777493607</v>
      </c>
      <c r="AE217" s="203">
        <v>1226</v>
      </c>
      <c r="AF217" s="174">
        <f t="shared" si="261"/>
        <v>0.1567774936061381</v>
      </c>
      <c r="AG217" s="201">
        <v>4624</v>
      </c>
      <c r="AH217" s="202">
        <v>323</v>
      </c>
      <c r="AI217" s="174">
        <f t="shared" si="262"/>
        <v>6.985294117647059E-2</v>
      </c>
      <c r="AJ217" s="203">
        <v>609</v>
      </c>
      <c r="AK217" s="174">
        <f t="shared" si="263"/>
        <v>0.13170415224913495</v>
      </c>
      <c r="AL217" s="203">
        <v>585</v>
      </c>
      <c r="AM217" s="174">
        <f t="shared" si="264"/>
        <v>0.12651384083044984</v>
      </c>
      <c r="AN217" s="201">
        <v>2144</v>
      </c>
      <c r="AO217" s="202">
        <v>72</v>
      </c>
      <c r="AP217" s="174">
        <f t="shared" si="265"/>
        <v>3.3582089552238806E-2</v>
      </c>
      <c r="AQ217" s="203">
        <v>181</v>
      </c>
      <c r="AR217" s="174">
        <f t="shared" si="266"/>
        <v>8.4421641791044777E-2</v>
      </c>
      <c r="AS217" s="203">
        <v>203</v>
      </c>
      <c r="AT217" s="174">
        <f t="shared" si="267"/>
        <v>9.4682835820895525E-2</v>
      </c>
      <c r="AU217" s="201">
        <v>792</v>
      </c>
      <c r="AV217" s="202">
        <v>11</v>
      </c>
      <c r="AW217" s="174">
        <f t="shared" si="268"/>
        <v>1.3888888888888888E-2</v>
      </c>
      <c r="AX217" s="203">
        <v>36</v>
      </c>
      <c r="AY217" s="174">
        <f t="shared" si="269"/>
        <v>4.5454545454545456E-2</v>
      </c>
      <c r="AZ217" s="203">
        <v>37</v>
      </c>
      <c r="BA217" s="174">
        <f t="shared" si="270"/>
        <v>4.671717171717172E-2</v>
      </c>
      <c r="BB217" s="201">
        <f t="shared" si="275"/>
        <v>25458</v>
      </c>
      <c r="BC217" s="176">
        <f t="shared" si="276"/>
        <v>2323</v>
      </c>
      <c r="BD217" s="174">
        <f t="shared" si="271"/>
        <v>9.1248330583706502E-2</v>
      </c>
      <c r="BE217" s="176">
        <f t="shared" si="277"/>
        <v>4013</v>
      </c>
      <c r="BF217" s="174">
        <f t="shared" si="272"/>
        <v>0.15763217849006206</v>
      </c>
      <c r="BG217" s="176">
        <f t="shared" si="278"/>
        <v>3426</v>
      </c>
      <c r="BH217" s="174">
        <f t="shared" si="273"/>
        <v>0.13457459344803205</v>
      </c>
      <c r="BJ217" s="282">
        <v>43</v>
      </c>
      <c r="BK217" s="295" t="s">
        <v>8</v>
      </c>
      <c r="BL217" s="4" t="s">
        <v>148</v>
      </c>
      <c r="BM217" s="28">
        <v>25008</v>
      </c>
      <c r="BN217" s="28">
        <v>2170</v>
      </c>
      <c r="BO217" s="63">
        <v>8.6772232885476641E-2</v>
      </c>
      <c r="BP217" s="28">
        <v>3883</v>
      </c>
      <c r="BQ217" s="63">
        <v>0.1552703134996801</v>
      </c>
      <c r="BR217" s="28">
        <v>3276</v>
      </c>
      <c r="BS217" s="63">
        <v>0.13099808061420345</v>
      </c>
      <c r="BU217" s="131" t="s">
        <v>8</v>
      </c>
      <c r="BV217" s="4" t="s">
        <v>138</v>
      </c>
      <c r="BW217" s="27">
        <f t="shared" si="274"/>
        <v>0.61654489747819941</v>
      </c>
      <c r="BX217" s="27">
        <f t="shared" si="279"/>
        <v>0.62695937300063975</v>
      </c>
      <c r="BY217" s="59"/>
      <c r="BZ217" s="106"/>
      <c r="CA217" s="59"/>
      <c r="CB217" s="59"/>
      <c r="CC217" s="59"/>
      <c r="CD217" s="59"/>
      <c r="CE217" s="59"/>
      <c r="CF217" s="59"/>
      <c r="CG217" s="59"/>
      <c r="CH217" s="59"/>
      <c r="CI217" s="59"/>
      <c r="CQ217" s="59"/>
      <c r="CR217" s="59"/>
      <c r="CS217" s="59"/>
      <c r="CT217" s="59"/>
      <c r="CU217" s="59"/>
      <c r="CV217" s="59"/>
      <c r="CY217" s="59"/>
      <c r="CZ217" s="59"/>
      <c r="DA217" s="59"/>
      <c r="DB217" s="59"/>
      <c r="DC217" s="59"/>
      <c r="DD217" s="59"/>
      <c r="DE217" s="59"/>
      <c r="DF217" s="59"/>
      <c r="DG217" s="59"/>
      <c r="DH217" s="59"/>
      <c r="DI217" s="59"/>
      <c r="DJ217" s="59"/>
      <c r="DK217" s="59"/>
      <c r="DL217" s="59"/>
      <c r="DM217" s="59"/>
      <c r="DN217" s="59"/>
    </row>
    <row r="218" spans="2:118" ht="14.25" customHeight="1">
      <c r="B218" s="283"/>
      <c r="C218" s="296"/>
      <c r="D218" s="132" t="s">
        <v>274</v>
      </c>
      <c r="E218" s="204">
        <v>2</v>
      </c>
      <c r="F218" s="205">
        <v>0</v>
      </c>
      <c r="G218" s="207">
        <f t="shared" si="250"/>
        <v>0</v>
      </c>
      <c r="H218" s="206">
        <v>0</v>
      </c>
      <c r="I218" s="207">
        <f>IFERROR(H218/E218,"-")</f>
        <v>0</v>
      </c>
      <c r="J218" s="206">
        <v>0</v>
      </c>
      <c r="K218" s="207">
        <f>IFERROR(J218/E218,"-")</f>
        <v>0</v>
      </c>
      <c r="L218" s="204">
        <v>10</v>
      </c>
      <c r="M218" s="205">
        <v>1</v>
      </c>
      <c r="N218" s="207">
        <f>IFERROR(M218/L218,"-")</f>
        <v>0.1</v>
      </c>
      <c r="O218" s="206">
        <v>1</v>
      </c>
      <c r="P218" s="207">
        <f>IFERROR(O218/L218,"-")</f>
        <v>0.1</v>
      </c>
      <c r="Q218" s="206">
        <v>0</v>
      </c>
      <c r="R218" s="207">
        <f>IFERROR(Q218/L218,"-")</f>
        <v>0</v>
      </c>
      <c r="S218" s="204">
        <v>4299</v>
      </c>
      <c r="T218" s="205">
        <v>604</v>
      </c>
      <c r="U218" s="207">
        <f>IFERROR(T218/S218,"-")</f>
        <v>0.14049779018376365</v>
      </c>
      <c r="V218" s="206">
        <v>893</v>
      </c>
      <c r="W218" s="207">
        <f>IFERROR(V218/S218,"-")</f>
        <v>0.20772272621539892</v>
      </c>
      <c r="X218" s="206">
        <v>573</v>
      </c>
      <c r="Y218" s="207">
        <f>IFERROR(X218/S218,"-")</f>
        <v>0.1332868108862526</v>
      </c>
      <c r="Z218" s="204">
        <v>3175</v>
      </c>
      <c r="AA218" s="205">
        <v>403</v>
      </c>
      <c r="AB218" s="207">
        <f>IFERROR(AA218/Z218,"-")</f>
        <v>0.12692913385826771</v>
      </c>
      <c r="AC218" s="206">
        <v>632</v>
      </c>
      <c r="AD218" s="207">
        <f>IFERROR(AC218/Z218,"-")</f>
        <v>0.19905511811023621</v>
      </c>
      <c r="AE218" s="206">
        <v>492</v>
      </c>
      <c r="AF218" s="207">
        <f>IFERROR(AE218/Z218,"-")</f>
        <v>0.15496062992125983</v>
      </c>
      <c r="AG218" s="204">
        <v>1851</v>
      </c>
      <c r="AH218" s="205">
        <v>168</v>
      </c>
      <c r="AI218" s="207">
        <f>IFERROR(AH218/AG218,"-")</f>
        <v>9.0761750405186387E-2</v>
      </c>
      <c r="AJ218" s="206">
        <v>312</v>
      </c>
      <c r="AK218" s="207">
        <f>IFERROR(AJ218/AG218,"-")</f>
        <v>0.16855753646677471</v>
      </c>
      <c r="AL218" s="206">
        <v>277</v>
      </c>
      <c r="AM218" s="207">
        <f>IFERROR(AL218/AG218,"-")</f>
        <v>0.14964883846569421</v>
      </c>
      <c r="AN218" s="204">
        <v>655</v>
      </c>
      <c r="AO218" s="205">
        <v>34</v>
      </c>
      <c r="AP218" s="207">
        <f>IFERROR(AO218/AN218,"-")</f>
        <v>5.1908396946564885E-2</v>
      </c>
      <c r="AQ218" s="206">
        <v>79</v>
      </c>
      <c r="AR218" s="207">
        <f>IFERROR(AQ218/AN218,"-")</f>
        <v>0.12061068702290076</v>
      </c>
      <c r="AS218" s="206">
        <v>71</v>
      </c>
      <c r="AT218" s="207">
        <f>IFERROR(AS218/AN218,"-")</f>
        <v>0.10839694656488549</v>
      </c>
      <c r="AU218" s="204">
        <v>134</v>
      </c>
      <c r="AV218" s="205">
        <v>5</v>
      </c>
      <c r="AW218" s="207">
        <f>IFERROR(AV218/AU218,"-")</f>
        <v>3.7313432835820892E-2</v>
      </c>
      <c r="AX218" s="206">
        <v>4</v>
      </c>
      <c r="AY218" s="207">
        <f>IFERROR(AX218/AU218,"-")</f>
        <v>2.9850746268656716E-2</v>
      </c>
      <c r="AZ218" s="206">
        <v>11</v>
      </c>
      <c r="BA218" s="207">
        <f>IFERROR(AZ218/AU218,"-")</f>
        <v>8.2089552238805971E-2</v>
      </c>
      <c r="BB218" s="204">
        <f t="shared" si="275"/>
        <v>10126</v>
      </c>
      <c r="BC218" s="208">
        <f t="shared" si="276"/>
        <v>1215</v>
      </c>
      <c r="BD218" s="207">
        <f>IFERROR(BC218/BB218,"-")</f>
        <v>0.11998814931858581</v>
      </c>
      <c r="BE218" s="208">
        <f t="shared" si="277"/>
        <v>1921</v>
      </c>
      <c r="BF218" s="207">
        <f>IFERROR(BE218/BB218,"-")</f>
        <v>0.18970965830535255</v>
      </c>
      <c r="BG218" s="208">
        <f t="shared" si="278"/>
        <v>1424</v>
      </c>
      <c r="BH218" s="207">
        <f>IFERROR(BG218/BB218,"-")</f>
        <v>0.14062808611495162</v>
      </c>
      <c r="BJ218" s="283"/>
      <c r="BK218" s="296"/>
      <c r="BL218" s="4" t="s">
        <v>273</v>
      </c>
      <c r="BM218" s="28">
        <v>9714</v>
      </c>
      <c r="BN218" s="28">
        <v>1159</v>
      </c>
      <c r="BO218" s="63">
        <v>0.1193123327156681</v>
      </c>
      <c r="BP218" s="28">
        <v>1879</v>
      </c>
      <c r="BQ218" s="63">
        <v>0.19343215976940498</v>
      </c>
      <c r="BR218" s="28">
        <v>1311</v>
      </c>
      <c r="BS218" s="63">
        <v>0.13495985176034589</v>
      </c>
      <c r="BU218" s="132"/>
      <c r="BV218" s="4" t="s">
        <v>270</v>
      </c>
      <c r="BW218" s="27">
        <f t="shared" si="274"/>
        <v>0.54967410626111002</v>
      </c>
      <c r="BX218" s="27">
        <f t="shared" si="279"/>
        <v>0.55229565575458106</v>
      </c>
      <c r="BY218" s="59"/>
      <c r="BZ218" s="106"/>
      <c r="CA218" s="59"/>
      <c r="CB218" s="59"/>
      <c r="CC218" s="59"/>
      <c r="CD218" s="59"/>
      <c r="CE218" s="59"/>
      <c r="CF218" s="59"/>
      <c r="CG218" s="59"/>
      <c r="CH218" s="59"/>
      <c r="CI218" s="59"/>
      <c r="CQ218" s="59"/>
      <c r="CR218" s="59"/>
      <c r="CS218" s="59"/>
      <c r="CT218" s="59"/>
      <c r="CU218" s="59"/>
      <c r="CV218" s="59"/>
      <c r="CY218" s="59"/>
      <c r="CZ218" s="59"/>
      <c r="DA218" s="59"/>
      <c r="DB218" s="59"/>
      <c r="DC218" s="59"/>
      <c r="DD218" s="59"/>
      <c r="DE218" s="59"/>
      <c r="DF218" s="59"/>
      <c r="DG218" s="59"/>
      <c r="DH218" s="59"/>
      <c r="DI218" s="59"/>
      <c r="DJ218" s="59"/>
      <c r="DK218" s="59"/>
      <c r="DL218" s="59"/>
      <c r="DM218" s="59"/>
      <c r="DN218" s="59"/>
    </row>
    <row r="219" spans="2:118" ht="14.25" customHeight="1">
      <c r="B219" s="283"/>
      <c r="C219" s="296"/>
      <c r="D219" s="124" t="s">
        <v>156</v>
      </c>
      <c r="E219" s="209">
        <v>0</v>
      </c>
      <c r="F219" s="210">
        <v>0</v>
      </c>
      <c r="G219" s="199" t="str">
        <f t="shared" si="250"/>
        <v>-</v>
      </c>
      <c r="H219" s="211">
        <v>0</v>
      </c>
      <c r="I219" s="199" t="str">
        <f t="shared" si="251"/>
        <v>-</v>
      </c>
      <c r="J219" s="211">
        <v>0</v>
      </c>
      <c r="K219" s="199" t="str">
        <f t="shared" si="252"/>
        <v>-</v>
      </c>
      <c r="L219" s="209">
        <v>3</v>
      </c>
      <c r="M219" s="210">
        <v>0</v>
      </c>
      <c r="N219" s="199">
        <f t="shared" si="253"/>
        <v>0</v>
      </c>
      <c r="O219" s="211">
        <v>0</v>
      </c>
      <c r="P219" s="199">
        <f t="shared" si="254"/>
        <v>0</v>
      </c>
      <c r="Q219" s="211">
        <v>0</v>
      </c>
      <c r="R219" s="199">
        <f t="shared" si="255"/>
        <v>0</v>
      </c>
      <c r="S219" s="209">
        <v>1978</v>
      </c>
      <c r="T219" s="210">
        <v>190</v>
      </c>
      <c r="U219" s="199">
        <f t="shared" si="256"/>
        <v>9.6056622851365014E-2</v>
      </c>
      <c r="V219" s="211">
        <v>374</v>
      </c>
      <c r="W219" s="199">
        <f t="shared" si="257"/>
        <v>0.1890798786653185</v>
      </c>
      <c r="X219" s="211">
        <v>273</v>
      </c>
      <c r="Y219" s="199">
        <f t="shared" si="258"/>
        <v>0.13801820020222447</v>
      </c>
      <c r="Z219" s="209">
        <v>1097</v>
      </c>
      <c r="AA219" s="210">
        <v>123</v>
      </c>
      <c r="AB219" s="199">
        <f t="shared" si="259"/>
        <v>0.11212397447584321</v>
      </c>
      <c r="AC219" s="211">
        <v>235</v>
      </c>
      <c r="AD219" s="199">
        <f t="shared" si="260"/>
        <v>0.21422060164083864</v>
      </c>
      <c r="AE219" s="211">
        <v>180</v>
      </c>
      <c r="AF219" s="199">
        <f t="shared" si="261"/>
        <v>0.16408386508659981</v>
      </c>
      <c r="AG219" s="209">
        <v>599</v>
      </c>
      <c r="AH219" s="210">
        <v>51</v>
      </c>
      <c r="AI219" s="199">
        <f t="shared" si="262"/>
        <v>8.5141903171953262E-2</v>
      </c>
      <c r="AJ219" s="211">
        <v>89</v>
      </c>
      <c r="AK219" s="199">
        <f t="shared" si="263"/>
        <v>0.14858096828046743</v>
      </c>
      <c r="AL219" s="211">
        <v>83</v>
      </c>
      <c r="AM219" s="199">
        <f t="shared" si="264"/>
        <v>0.13856427378964942</v>
      </c>
      <c r="AN219" s="209">
        <v>228</v>
      </c>
      <c r="AO219" s="210">
        <v>15</v>
      </c>
      <c r="AP219" s="199">
        <f t="shared" si="265"/>
        <v>6.5789473684210523E-2</v>
      </c>
      <c r="AQ219" s="211">
        <v>25</v>
      </c>
      <c r="AR219" s="199">
        <f t="shared" si="266"/>
        <v>0.10964912280701754</v>
      </c>
      <c r="AS219" s="211">
        <v>28</v>
      </c>
      <c r="AT219" s="199">
        <f t="shared" si="267"/>
        <v>0.12280701754385964</v>
      </c>
      <c r="AU219" s="209">
        <v>69</v>
      </c>
      <c r="AV219" s="210">
        <v>2</v>
      </c>
      <c r="AW219" s="199">
        <f t="shared" si="268"/>
        <v>2.8985507246376812E-2</v>
      </c>
      <c r="AX219" s="211">
        <v>2</v>
      </c>
      <c r="AY219" s="199">
        <f t="shared" si="269"/>
        <v>2.8985507246376812E-2</v>
      </c>
      <c r="AZ219" s="211">
        <v>3</v>
      </c>
      <c r="BA219" s="199">
        <f t="shared" si="270"/>
        <v>4.3478260869565216E-2</v>
      </c>
      <c r="BB219" s="209">
        <f t="shared" si="275"/>
        <v>3974</v>
      </c>
      <c r="BC219" s="212">
        <f t="shared" si="276"/>
        <v>381</v>
      </c>
      <c r="BD219" s="199">
        <f t="shared" si="271"/>
        <v>9.587317564167086E-2</v>
      </c>
      <c r="BE219" s="212">
        <f t="shared" si="277"/>
        <v>725</v>
      </c>
      <c r="BF219" s="199">
        <f t="shared" si="272"/>
        <v>0.18243583291394061</v>
      </c>
      <c r="BG219" s="212">
        <f t="shared" si="278"/>
        <v>567</v>
      </c>
      <c r="BH219" s="199">
        <f t="shared" si="273"/>
        <v>0.14267740312028182</v>
      </c>
      <c r="BJ219" s="283"/>
      <c r="BK219" s="296"/>
      <c r="BL219" s="4" t="s">
        <v>156</v>
      </c>
      <c r="BM219" s="28">
        <v>3724</v>
      </c>
      <c r="BN219" s="28">
        <v>377</v>
      </c>
      <c r="BO219" s="63">
        <v>0.10123523093447906</v>
      </c>
      <c r="BP219" s="28">
        <v>622</v>
      </c>
      <c r="BQ219" s="63">
        <v>0.16702470461868957</v>
      </c>
      <c r="BR219" s="28">
        <v>535</v>
      </c>
      <c r="BS219" s="63">
        <v>0.1436627282491944</v>
      </c>
      <c r="BU219" s="132"/>
      <c r="BV219" s="4" t="s">
        <v>156</v>
      </c>
      <c r="BW219" s="27">
        <f t="shared" si="274"/>
        <v>0.57901358832410665</v>
      </c>
      <c r="BX219" s="27">
        <f t="shared" si="279"/>
        <v>0.58807733619763691</v>
      </c>
      <c r="BY219" s="59"/>
      <c r="BZ219" s="106"/>
      <c r="CA219" s="59"/>
      <c r="CB219" s="59"/>
      <c r="CC219" s="59"/>
      <c r="CD219" s="59"/>
      <c r="CE219" s="59"/>
      <c r="CF219" s="59"/>
      <c r="CG219" s="59"/>
      <c r="CH219" s="59"/>
      <c r="CI219" s="59"/>
      <c r="CQ219" s="59"/>
      <c r="CR219" s="59"/>
      <c r="CS219" s="59"/>
      <c r="CT219" s="59"/>
      <c r="CU219" s="59"/>
      <c r="CV219" s="59"/>
      <c r="CY219" s="59"/>
      <c r="CZ219" s="59"/>
      <c r="DA219" s="59"/>
      <c r="DB219" s="59"/>
      <c r="DC219" s="59"/>
      <c r="DD219" s="59"/>
      <c r="DE219" s="59"/>
      <c r="DF219" s="59"/>
      <c r="DG219" s="59"/>
      <c r="DH219" s="59"/>
      <c r="DI219" s="59"/>
      <c r="DJ219" s="59"/>
      <c r="DK219" s="59"/>
      <c r="DL219" s="59"/>
      <c r="DM219" s="59"/>
      <c r="DN219" s="59"/>
    </row>
    <row r="220" spans="2:118" ht="14.25" customHeight="1">
      <c r="B220" s="283"/>
      <c r="C220" s="296"/>
      <c r="D220" s="103" t="s">
        <v>200</v>
      </c>
      <c r="E220" s="213">
        <v>1</v>
      </c>
      <c r="F220" s="214">
        <v>0</v>
      </c>
      <c r="G220" s="215">
        <f>IFERROR(F220/E220,"-")</f>
        <v>0</v>
      </c>
      <c r="H220" s="216">
        <v>0</v>
      </c>
      <c r="I220" s="215">
        <f>IFERROR(H220/E220,"-")</f>
        <v>0</v>
      </c>
      <c r="J220" s="216">
        <v>0</v>
      </c>
      <c r="K220" s="215">
        <f>IFERROR(J220/E220,"-")</f>
        <v>0</v>
      </c>
      <c r="L220" s="213">
        <v>4</v>
      </c>
      <c r="M220" s="214">
        <v>0</v>
      </c>
      <c r="N220" s="215">
        <f>IFERROR(M220/L220,"-")</f>
        <v>0</v>
      </c>
      <c r="O220" s="216">
        <v>0</v>
      </c>
      <c r="P220" s="215">
        <f>IFERROR(O220/L220,"-")</f>
        <v>0</v>
      </c>
      <c r="Q220" s="216">
        <v>0</v>
      </c>
      <c r="R220" s="215">
        <f>IFERROR(Q220/L220,"-")</f>
        <v>0</v>
      </c>
      <c r="S220" s="213">
        <v>75</v>
      </c>
      <c r="T220" s="214">
        <v>1</v>
      </c>
      <c r="U220" s="215">
        <f>IFERROR(T220/S220,"-")</f>
        <v>1.3333333333333334E-2</v>
      </c>
      <c r="V220" s="216">
        <v>1</v>
      </c>
      <c r="W220" s="215">
        <f>IFERROR(V220/S220,"-")</f>
        <v>1.3333333333333334E-2</v>
      </c>
      <c r="X220" s="216">
        <v>4</v>
      </c>
      <c r="Y220" s="215">
        <f>IFERROR(X220/S220,"-")</f>
        <v>5.3333333333333337E-2</v>
      </c>
      <c r="Z220" s="213">
        <v>121</v>
      </c>
      <c r="AA220" s="214">
        <v>0</v>
      </c>
      <c r="AB220" s="215">
        <f>IFERROR(AA220/Z220,"-")</f>
        <v>0</v>
      </c>
      <c r="AC220" s="216">
        <v>3</v>
      </c>
      <c r="AD220" s="215">
        <f>IFERROR(AC220/Z220,"-")</f>
        <v>2.4793388429752067E-2</v>
      </c>
      <c r="AE220" s="216">
        <v>6</v>
      </c>
      <c r="AF220" s="215">
        <f>IFERROR(AE220/Z220,"-")</f>
        <v>4.9586776859504134E-2</v>
      </c>
      <c r="AG220" s="213">
        <v>112</v>
      </c>
      <c r="AH220" s="214">
        <v>3</v>
      </c>
      <c r="AI220" s="215">
        <f>IFERROR(AH220/AG220,"-")</f>
        <v>2.6785714285714284E-2</v>
      </c>
      <c r="AJ220" s="216">
        <v>2</v>
      </c>
      <c r="AK220" s="215">
        <f>IFERROR(AJ220/AG220,"-")</f>
        <v>1.7857142857142856E-2</v>
      </c>
      <c r="AL220" s="216">
        <v>4</v>
      </c>
      <c r="AM220" s="215">
        <f>IFERROR(AL220/AG220,"-")</f>
        <v>3.5714285714285712E-2</v>
      </c>
      <c r="AN220" s="213">
        <v>120</v>
      </c>
      <c r="AO220" s="214">
        <v>1</v>
      </c>
      <c r="AP220" s="215">
        <f>IFERROR(AO220/AN220,"-")</f>
        <v>8.3333333333333332E-3</v>
      </c>
      <c r="AQ220" s="216">
        <v>0</v>
      </c>
      <c r="AR220" s="215">
        <f>IFERROR(AQ220/AN220,"-")</f>
        <v>0</v>
      </c>
      <c r="AS220" s="216">
        <v>5</v>
      </c>
      <c r="AT220" s="215">
        <f>IFERROR(AS220/AN220,"-")</f>
        <v>4.1666666666666664E-2</v>
      </c>
      <c r="AU220" s="213">
        <v>91</v>
      </c>
      <c r="AV220" s="214">
        <v>0</v>
      </c>
      <c r="AW220" s="215">
        <f>IFERROR(AV220/AU220,"-")</f>
        <v>0</v>
      </c>
      <c r="AX220" s="216">
        <v>1</v>
      </c>
      <c r="AY220" s="215">
        <f>IFERROR(AX220/AU220,"-")</f>
        <v>1.098901098901099E-2</v>
      </c>
      <c r="AZ220" s="216">
        <v>3</v>
      </c>
      <c r="BA220" s="215">
        <f>IFERROR(AZ220/AU220,"-")</f>
        <v>3.2967032967032968E-2</v>
      </c>
      <c r="BB220" s="213">
        <f t="shared" si="275"/>
        <v>524</v>
      </c>
      <c r="BC220" s="217">
        <f t="shared" si="276"/>
        <v>5</v>
      </c>
      <c r="BD220" s="215">
        <f>IFERROR(BC220/BB220,"-")</f>
        <v>9.5419847328244278E-3</v>
      </c>
      <c r="BE220" s="217">
        <f t="shared" si="277"/>
        <v>7</v>
      </c>
      <c r="BF220" s="215">
        <f>IFERROR(BE220/BB220,"-")</f>
        <v>1.3358778625954198E-2</v>
      </c>
      <c r="BG220" s="217">
        <f t="shared" si="278"/>
        <v>22</v>
      </c>
      <c r="BH220" s="215">
        <f>IFERROR(BG220/BB220,"-")</f>
        <v>4.1984732824427481E-2</v>
      </c>
      <c r="BJ220" s="283"/>
      <c r="BK220" s="296"/>
      <c r="BL220" s="4" t="s">
        <v>199</v>
      </c>
      <c r="BM220" s="28">
        <v>976</v>
      </c>
      <c r="BN220" s="28">
        <v>3</v>
      </c>
      <c r="BO220" s="63">
        <v>3.0737704918032786E-3</v>
      </c>
      <c r="BP220" s="28">
        <v>11</v>
      </c>
      <c r="BQ220" s="63">
        <v>1.1270491803278689E-2</v>
      </c>
      <c r="BR220" s="28">
        <v>23</v>
      </c>
      <c r="BS220" s="63">
        <v>2.3565573770491802E-2</v>
      </c>
      <c r="BU220" s="132"/>
      <c r="BV220" s="4" t="s">
        <v>199</v>
      </c>
      <c r="BW220" s="27">
        <f t="shared" si="274"/>
        <v>0.93511450381679384</v>
      </c>
      <c r="BX220" s="27">
        <f t="shared" si="279"/>
        <v>0.96209016393442626</v>
      </c>
      <c r="BY220" s="59"/>
      <c r="BZ220" s="106"/>
      <c r="CA220" s="59"/>
      <c r="CB220" s="59"/>
      <c r="CC220" s="59"/>
      <c r="CD220" s="59"/>
      <c r="CE220" s="59"/>
      <c r="CF220" s="59"/>
      <c r="CG220" s="59"/>
      <c r="CH220" s="59"/>
      <c r="CI220" s="59"/>
      <c r="CQ220" s="59"/>
      <c r="CR220" s="59"/>
      <c r="CS220" s="59"/>
      <c r="CT220" s="59"/>
      <c r="CU220" s="59"/>
      <c r="CV220" s="59"/>
      <c r="CY220" s="59"/>
      <c r="CZ220" s="59"/>
      <c r="DA220" s="59"/>
      <c r="DB220" s="59"/>
      <c r="DC220" s="59"/>
      <c r="DD220" s="59"/>
      <c r="DE220" s="59"/>
      <c r="DF220" s="59"/>
      <c r="DG220" s="59"/>
      <c r="DH220" s="59"/>
      <c r="DI220" s="59"/>
      <c r="DJ220" s="59"/>
      <c r="DK220" s="59"/>
      <c r="DL220" s="59"/>
      <c r="DM220" s="59"/>
      <c r="DN220" s="59"/>
    </row>
    <row r="221" spans="2:118" ht="14.25" customHeight="1">
      <c r="B221" s="284"/>
      <c r="C221" s="297"/>
      <c r="D221" s="104" t="s">
        <v>67</v>
      </c>
      <c r="E221" s="218">
        <v>25</v>
      </c>
      <c r="F221" s="219">
        <v>1</v>
      </c>
      <c r="G221" s="180">
        <f t="shared" si="250"/>
        <v>0.04</v>
      </c>
      <c r="H221" s="220">
        <v>5</v>
      </c>
      <c r="I221" s="180">
        <f t="shared" si="251"/>
        <v>0.2</v>
      </c>
      <c r="J221" s="220">
        <v>0</v>
      </c>
      <c r="K221" s="180">
        <f t="shared" si="252"/>
        <v>0</v>
      </c>
      <c r="L221" s="218">
        <v>98</v>
      </c>
      <c r="M221" s="219">
        <v>4</v>
      </c>
      <c r="N221" s="180">
        <f t="shared" si="253"/>
        <v>4.0816326530612242E-2</v>
      </c>
      <c r="O221" s="220">
        <v>8</v>
      </c>
      <c r="P221" s="180">
        <f t="shared" si="254"/>
        <v>8.1632653061224483E-2</v>
      </c>
      <c r="Q221" s="220">
        <v>6</v>
      </c>
      <c r="R221" s="180">
        <f t="shared" si="255"/>
        <v>6.1224489795918366E-2</v>
      </c>
      <c r="S221" s="218">
        <v>16327</v>
      </c>
      <c r="T221" s="219">
        <v>1888</v>
      </c>
      <c r="U221" s="180">
        <f t="shared" si="256"/>
        <v>0.11563667544558094</v>
      </c>
      <c r="V221" s="220">
        <v>3128</v>
      </c>
      <c r="W221" s="180">
        <f t="shared" si="257"/>
        <v>0.19158449194585656</v>
      </c>
      <c r="X221" s="220">
        <v>2219</v>
      </c>
      <c r="Y221" s="180">
        <f t="shared" si="258"/>
        <v>0.13590984259202549</v>
      </c>
      <c r="Z221" s="218">
        <v>12213</v>
      </c>
      <c r="AA221" s="219">
        <v>1346</v>
      </c>
      <c r="AB221" s="180">
        <f t="shared" si="259"/>
        <v>0.11021043150741014</v>
      </c>
      <c r="AC221" s="220">
        <v>2185</v>
      </c>
      <c r="AD221" s="180">
        <f t="shared" si="260"/>
        <v>0.17890772128060264</v>
      </c>
      <c r="AE221" s="220">
        <v>1904</v>
      </c>
      <c r="AF221" s="180">
        <f t="shared" si="261"/>
        <v>0.15589945140424138</v>
      </c>
      <c r="AG221" s="218">
        <v>7186</v>
      </c>
      <c r="AH221" s="219">
        <v>545</v>
      </c>
      <c r="AI221" s="180">
        <f t="shared" si="262"/>
        <v>7.5841914834400226E-2</v>
      </c>
      <c r="AJ221" s="220">
        <v>1012</v>
      </c>
      <c r="AK221" s="180">
        <f t="shared" si="263"/>
        <v>0.14082939048149179</v>
      </c>
      <c r="AL221" s="220">
        <v>949</v>
      </c>
      <c r="AM221" s="180">
        <f t="shared" si="264"/>
        <v>0.13206234344558865</v>
      </c>
      <c r="AN221" s="218">
        <v>3147</v>
      </c>
      <c r="AO221" s="219">
        <v>122</v>
      </c>
      <c r="AP221" s="180">
        <f t="shared" si="265"/>
        <v>3.8767079758500161E-2</v>
      </c>
      <c r="AQ221" s="220">
        <v>285</v>
      </c>
      <c r="AR221" s="180">
        <f t="shared" si="266"/>
        <v>9.0562440419447096E-2</v>
      </c>
      <c r="AS221" s="220">
        <v>307</v>
      </c>
      <c r="AT221" s="180">
        <f t="shared" si="267"/>
        <v>9.7553225293930734E-2</v>
      </c>
      <c r="AU221" s="218">
        <v>1086</v>
      </c>
      <c r="AV221" s="219">
        <v>18</v>
      </c>
      <c r="AW221" s="180">
        <f t="shared" si="268"/>
        <v>1.6574585635359115E-2</v>
      </c>
      <c r="AX221" s="220">
        <v>43</v>
      </c>
      <c r="AY221" s="180">
        <f t="shared" si="269"/>
        <v>3.959484346224678E-2</v>
      </c>
      <c r="AZ221" s="220">
        <v>54</v>
      </c>
      <c r="BA221" s="180">
        <f t="shared" si="270"/>
        <v>4.9723756906077346E-2</v>
      </c>
      <c r="BB221" s="218">
        <f t="shared" si="275"/>
        <v>40082</v>
      </c>
      <c r="BC221" s="182">
        <f t="shared" si="276"/>
        <v>3924</v>
      </c>
      <c r="BD221" s="180">
        <f t="shared" si="271"/>
        <v>9.7899306421835239E-2</v>
      </c>
      <c r="BE221" s="182">
        <f t="shared" si="277"/>
        <v>6666</v>
      </c>
      <c r="BF221" s="180">
        <f t="shared" si="272"/>
        <v>0.1663090664138516</v>
      </c>
      <c r="BG221" s="182">
        <f t="shared" si="278"/>
        <v>5439</v>
      </c>
      <c r="BH221" s="180">
        <f t="shared" si="273"/>
        <v>0.13569682151589241</v>
      </c>
      <c r="BJ221" s="284"/>
      <c r="BK221" s="297"/>
      <c r="BL221" s="85" t="s">
        <v>67</v>
      </c>
      <c r="BM221" s="28">
        <v>39422</v>
      </c>
      <c r="BN221" s="28">
        <v>3709</v>
      </c>
      <c r="BO221" s="63">
        <v>9.4084521333265683E-2</v>
      </c>
      <c r="BP221" s="28">
        <v>6395</v>
      </c>
      <c r="BQ221" s="63">
        <v>0.16221906549642331</v>
      </c>
      <c r="BR221" s="28">
        <v>5145</v>
      </c>
      <c r="BS221" s="63">
        <v>0.13051088224849069</v>
      </c>
      <c r="BU221" s="133"/>
      <c r="BV221" s="85" t="s">
        <v>67</v>
      </c>
      <c r="BW221" s="27">
        <f t="shared" si="274"/>
        <v>0.60009480564842077</v>
      </c>
      <c r="BX221" s="27">
        <f t="shared" si="279"/>
        <v>0.61318553092182027</v>
      </c>
      <c r="BY221" s="59"/>
      <c r="BZ221" s="106"/>
      <c r="CA221" s="59"/>
      <c r="CB221" s="59"/>
      <c r="CC221" s="59"/>
      <c r="CD221" s="59"/>
      <c r="CE221" s="59"/>
      <c r="CF221" s="59"/>
      <c r="CG221" s="59"/>
      <c r="CH221" s="59"/>
      <c r="CI221" s="59"/>
      <c r="CQ221" s="59"/>
      <c r="CR221" s="59"/>
      <c r="CS221" s="59"/>
      <c r="CT221" s="59"/>
      <c r="CU221" s="59"/>
      <c r="CV221" s="59"/>
      <c r="CY221" s="59"/>
      <c r="CZ221" s="59"/>
      <c r="DA221" s="59"/>
      <c r="DB221" s="59"/>
      <c r="DC221" s="59"/>
      <c r="DD221" s="59"/>
      <c r="DE221" s="59"/>
      <c r="DF221" s="59"/>
      <c r="DG221" s="59"/>
      <c r="DH221" s="59"/>
      <c r="DI221" s="59"/>
      <c r="DJ221" s="59"/>
      <c r="DK221" s="59"/>
      <c r="DL221" s="59"/>
      <c r="DM221" s="59"/>
      <c r="DN221" s="59"/>
    </row>
    <row r="222" spans="2:118" ht="14.25" customHeight="1">
      <c r="B222" s="282">
        <v>44</v>
      </c>
      <c r="C222" s="295" t="s">
        <v>18</v>
      </c>
      <c r="D222" s="102" t="s">
        <v>201</v>
      </c>
      <c r="E222" s="201">
        <v>8</v>
      </c>
      <c r="F222" s="176">
        <v>1</v>
      </c>
      <c r="G222" s="174">
        <f t="shared" si="250"/>
        <v>0.125</v>
      </c>
      <c r="H222" s="176">
        <v>0</v>
      </c>
      <c r="I222" s="174">
        <f t="shared" si="251"/>
        <v>0</v>
      </c>
      <c r="J222" s="176">
        <v>0</v>
      </c>
      <c r="K222" s="174">
        <f t="shared" si="252"/>
        <v>0</v>
      </c>
      <c r="L222" s="201">
        <v>43</v>
      </c>
      <c r="M222" s="176">
        <v>2</v>
      </c>
      <c r="N222" s="174">
        <f t="shared" si="253"/>
        <v>4.6511627906976744E-2</v>
      </c>
      <c r="O222" s="176">
        <v>3</v>
      </c>
      <c r="P222" s="174">
        <f t="shared" si="254"/>
        <v>6.9767441860465115E-2</v>
      </c>
      <c r="Q222" s="176">
        <v>5</v>
      </c>
      <c r="R222" s="174">
        <f t="shared" si="255"/>
        <v>0.11627906976744186</v>
      </c>
      <c r="S222" s="201">
        <v>11352</v>
      </c>
      <c r="T222" s="176">
        <v>1104</v>
      </c>
      <c r="U222" s="174">
        <f t="shared" si="256"/>
        <v>9.7251585623678652E-2</v>
      </c>
      <c r="V222" s="176">
        <v>2543</v>
      </c>
      <c r="W222" s="174">
        <f t="shared" si="257"/>
        <v>0.22401338971106413</v>
      </c>
      <c r="X222" s="176">
        <v>1125</v>
      </c>
      <c r="Y222" s="174">
        <f t="shared" si="258"/>
        <v>9.9101479915433402E-2</v>
      </c>
      <c r="Z222" s="201">
        <v>10195</v>
      </c>
      <c r="AA222" s="176">
        <v>832</v>
      </c>
      <c r="AB222" s="174">
        <f t="shared" si="259"/>
        <v>8.1608631682197161E-2</v>
      </c>
      <c r="AC222" s="176">
        <v>2188</v>
      </c>
      <c r="AD222" s="174">
        <f t="shared" si="260"/>
        <v>0.21461500735654732</v>
      </c>
      <c r="AE222" s="176">
        <v>1088</v>
      </c>
      <c r="AF222" s="174">
        <f t="shared" si="261"/>
        <v>0.10671897989210397</v>
      </c>
      <c r="AG222" s="201">
        <v>6052</v>
      </c>
      <c r="AH222" s="176">
        <v>354</v>
      </c>
      <c r="AI222" s="174">
        <f t="shared" si="262"/>
        <v>5.8493060145406478E-2</v>
      </c>
      <c r="AJ222" s="176">
        <v>941</v>
      </c>
      <c r="AK222" s="174">
        <f t="shared" si="263"/>
        <v>0.15548578982154659</v>
      </c>
      <c r="AL222" s="176">
        <v>588</v>
      </c>
      <c r="AM222" s="174">
        <f t="shared" si="264"/>
        <v>9.7157964309319236E-2</v>
      </c>
      <c r="AN222" s="201">
        <v>2608</v>
      </c>
      <c r="AO222" s="176">
        <v>110</v>
      </c>
      <c r="AP222" s="174">
        <f t="shared" si="265"/>
        <v>4.2177914110429447E-2</v>
      </c>
      <c r="AQ222" s="176">
        <v>319</v>
      </c>
      <c r="AR222" s="174">
        <f t="shared" si="266"/>
        <v>0.1223159509202454</v>
      </c>
      <c r="AS222" s="176">
        <v>177</v>
      </c>
      <c r="AT222" s="174">
        <f t="shared" si="267"/>
        <v>6.7868098159509199E-2</v>
      </c>
      <c r="AU222" s="201">
        <v>749</v>
      </c>
      <c r="AV222" s="176">
        <v>15</v>
      </c>
      <c r="AW222" s="174">
        <f t="shared" si="268"/>
        <v>2.0026702269692925E-2</v>
      </c>
      <c r="AX222" s="176">
        <v>67</v>
      </c>
      <c r="AY222" s="174">
        <f t="shared" si="269"/>
        <v>8.9452603471295064E-2</v>
      </c>
      <c r="AZ222" s="176">
        <v>21</v>
      </c>
      <c r="BA222" s="174">
        <f t="shared" si="270"/>
        <v>2.8037383177570093E-2</v>
      </c>
      <c r="BB222" s="201">
        <f t="shared" si="275"/>
        <v>31007</v>
      </c>
      <c r="BC222" s="176">
        <f t="shared" si="276"/>
        <v>2418</v>
      </c>
      <c r="BD222" s="174">
        <f t="shared" si="271"/>
        <v>7.798239107298352E-2</v>
      </c>
      <c r="BE222" s="176">
        <f t="shared" si="277"/>
        <v>6061</v>
      </c>
      <c r="BF222" s="174">
        <f t="shared" si="272"/>
        <v>0.19547199019576225</v>
      </c>
      <c r="BG222" s="176">
        <f t="shared" si="278"/>
        <v>3004</v>
      </c>
      <c r="BH222" s="174">
        <f t="shared" si="273"/>
        <v>9.6881349372722289E-2</v>
      </c>
      <c r="BJ222" s="282">
        <v>44</v>
      </c>
      <c r="BK222" s="295" t="s">
        <v>18</v>
      </c>
      <c r="BL222" s="4" t="s">
        <v>148</v>
      </c>
      <c r="BM222" s="28">
        <v>30968</v>
      </c>
      <c r="BN222" s="28">
        <v>2400</v>
      </c>
      <c r="BO222" s="63">
        <v>7.7499354172048562E-2</v>
      </c>
      <c r="BP222" s="28">
        <v>5673</v>
      </c>
      <c r="BQ222" s="63">
        <v>0.1831890984241798</v>
      </c>
      <c r="BR222" s="28">
        <v>3210</v>
      </c>
      <c r="BS222" s="63">
        <v>0.10365538620511495</v>
      </c>
      <c r="BU222" s="131" t="s">
        <v>18</v>
      </c>
      <c r="BV222" s="4" t="s">
        <v>138</v>
      </c>
      <c r="BW222" s="27">
        <f t="shared" si="274"/>
        <v>0.62966426935853193</v>
      </c>
      <c r="BX222" s="27">
        <f t="shared" si="279"/>
        <v>0.63565616119865664</v>
      </c>
      <c r="BY222" s="59"/>
      <c r="BZ222" s="106"/>
      <c r="CA222" s="59"/>
      <c r="CB222" s="59"/>
      <c r="CC222" s="59"/>
      <c r="CD222" s="59"/>
      <c r="CE222" s="59"/>
      <c r="CF222" s="59"/>
      <c r="CG222" s="59"/>
      <c r="CH222" s="59"/>
      <c r="CI222" s="59"/>
      <c r="CQ222" s="59"/>
      <c r="CR222" s="59"/>
      <c r="CS222" s="59"/>
      <c r="CT222" s="59"/>
      <c r="CU222" s="59"/>
      <c r="CV222" s="59"/>
      <c r="CY222" s="59"/>
      <c r="CZ222" s="59"/>
      <c r="DA222" s="59"/>
      <c r="DB222" s="59"/>
      <c r="DC222" s="59"/>
      <c r="DD222" s="59"/>
      <c r="DE222" s="59"/>
      <c r="DF222" s="59"/>
      <c r="DG222" s="59"/>
      <c r="DH222" s="59"/>
      <c r="DI222" s="59"/>
      <c r="DJ222" s="59"/>
      <c r="DK222" s="59"/>
      <c r="DL222" s="59"/>
      <c r="DM222" s="59"/>
      <c r="DN222" s="59"/>
    </row>
    <row r="223" spans="2:118" ht="14.25" customHeight="1">
      <c r="B223" s="283"/>
      <c r="C223" s="296"/>
      <c r="D223" s="132" t="s">
        <v>274</v>
      </c>
      <c r="E223" s="204">
        <v>0</v>
      </c>
      <c r="F223" s="208">
        <v>0</v>
      </c>
      <c r="G223" s="207" t="str">
        <f t="shared" si="250"/>
        <v>-</v>
      </c>
      <c r="H223" s="208">
        <v>0</v>
      </c>
      <c r="I223" s="207" t="str">
        <f>IFERROR(H223/E223,"-")</f>
        <v>-</v>
      </c>
      <c r="J223" s="208">
        <v>0</v>
      </c>
      <c r="K223" s="207" t="str">
        <f>IFERROR(J223/E223,"-")</f>
        <v>-</v>
      </c>
      <c r="L223" s="204">
        <v>5</v>
      </c>
      <c r="M223" s="208">
        <v>0</v>
      </c>
      <c r="N223" s="207">
        <f>IFERROR(M223/L223,"-")</f>
        <v>0</v>
      </c>
      <c r="O223" s="208">
        <v>2</v>
      </c>
      <c r="P223" s="207">
        <f>IFERROR(O223/L223,"-")</f>
        <v>0.4</v>
      </c>
      <c r="Q223" s="208">
        <v>1</v>
      </c>
      <c r="R223" s="207">
        <f>IFERROR(Q223/L223,"-")</f>
        <v>0.2</v>
      </c>
      <c r="S223" s="204">
        <v>3197</v>
      </c>
      <c r="T223" s="208">
        <v>342</v>
      </c>
      <c r="U223" s="207">
        <f>IFERROR(T223/S223,"-")</f>
        <v>0.10697528933375039</v>
      </c>
      <c r="V223" s="208">
        <v>838</v>
      </c>
      <c r="W223" s="207">
        <f>IFERROR(V223/S223,"-")</f>
        <v>0.26212073819205506</v>
      </c>
      <c r="X223" s="208">
        <v>324</v>
      </c>
      <c r="Y223" s="207">
        <f>IFERROR(X223/S223,"-")</f>
        <v>0.10134501094776353</v>
      </c>
      <c r="Z223" s="204">
        <v>2245</v>
      </c>
      <c r="AA223" s="208">
        <v>199</v>
      </c>
      <c r="AB223" s="207">
        <f>IFERROR(AA223/Z223,"-")</f>
        <v>8.8641425389755016E-2</v>
      </c>
      <c r="AC223" s="208">
        <v>558</v>
      </c>
      <c r="AD223" s="207">
        <f>IFERROR(AC223/Z223,"-")</f>
        <v>0.24855233853006681</v>
      </c>
      <c r="AE223" s="208">
        <v>229</v>
      </c>
      <c r="AF223" s="207">
        <f>IFERROR(AE223/Z223,"-")</f>
        <v>0.10200445434298441</v>
      </c>
      <c r="AG223" s="204">
        <v>1287</v>
      </c>
      <c r="AH223" s="208">
        <v>95</v>
      </c>
      <c r="AI223" s="207">
        <f>IFERROR(AH223/AG223,"-")</f>
        <v>7.3815073815073809E-2</v>
      </c>
      <c r="AJ223" s="208">
        <v>234</v>
      </c>
      <c r="AK223" s="207">
        <f>IFERROR(AJ223/AG223,"-")</f>
        <v>0.18181818181818182</v>
      </c>
      <c r="AL223" s="208">
        <v>143</v>
      </c>
      <c r="AM223" s="207">
        <f>IFERROR(AL223/AG223,"-")</f>
        <v>0.1111111111111111</v>
      </c>
      <c r="AN223" s="204">
        <v>506</v>
      </c>
      <c r="AO223" s="208">
        <v>33</v>
      </c>
      <c r="AP223" s="207">
        <f>IFERROR(AO223/AN223,"-")</f>
        <v>6.5217391304347824E-2</v>
      </c>
      <c r="AQ223" s="208">
        <v>68</v>
      </c>
      <c r="AR223" s="207">
        <f>IFERROR(AQ223/AN223,"-")</f>
        <v>0.13438735177865613</v>
      </c>
      <c r="AS223" s="208">
        <v>43</v>
      </c>
      <c r="AT223" s="207">
        <f>IFERROR(AS223/AN223,"-")</f>
        <v>8.4980237154150193E-2</v>
      </c>
      <c r="AU223" s="204">
        <v>103</v>
      </c>
      <c r="AV223" s="208">
        <v>5</v>
      </c>
      <c r="AW223" s="207">
        <f>IFERROR(AV223/AU223,"-")</f>
        <v>4.8543689320388349E-2</v>
      </c>
      <c r="AX223" s="208">
        <v>9</v>
      </c>
      <c r="AY223" s="207">
        <f>IFERROR(AX223/AU223,"-")</f>
        <v>8.7378640776699032E-2</v>
      </c>
      <c r="AZ223" s="208">
        <v>6</v>
      </c>
      <c r="BA223" s="207">
        <f>IFERROR(AZ223/AU223,"-")</f>
        <v>5.8252427184466021E-2</v>
      </c>
      <c r="BB223" s="204">
        <f t="shared" si="275"/>
        <v>7343</v>
      </c>
      <c r="BC223" s="208">
        <f t="shared" si="276"/>
        <v>674</v>
      </c>
      <c r="BD223" s="207">
        <f>IFERROR(BC223/BB223,"-")</f>
        <v>9.1788097507830582E-2</v>
      </c>
      <c r="BE223" s="208">
        <f t="shared" si="277"/>
        <v>1709</v>
      </c>
      <c r="BF223" s="207">
        <f>IFERROR(BE223/BB223,"-")</f>
        <v>0.23273866267193244</v>
      </c>
      <c r="BG223" s="208">
        <f t="shared" si="278"/>
        <v>746</v>
      </c>
      <c r="BH223" s="207">
        <f>IFERROR(BG223/BB223,"-")</f>
        <v>0.10159335421489854</v>
      </c>
      <c r="BJ223" s="283"/>
      <c r="BK223" s="296"/>
      <c r="BL223" s="4" t="s">
        <v>273</v>
      </c>
      <c r="BM223" s="28">
        <v>7014</v>
      </c>
      <c r="BN223" s="28">
        <v>693</v>
      </c>
      <c r="BO223" s="63">
        <v>9.880239520958084E-2</v>
      </c>
      <c r="BP223" s="28">
        <v>1464</v>
      </c>
      <c r="BQ223" s="63">
        <v>0.20872540633019676</v>
      </c>
      <c r="BR223" s="28">
        <v>791</v>
      </c>
      <c r="BS223" s="63">
        <v>0.11277445109780439</v>
      </c>
      <c r="BU223" s="132"/>
      <c r="BV223" s="4" t="s">
        <v>270</v>
      </c>
      <c r="BW223" s="27">
        <f t="shared" si="274"/>
        <v>0.57387988560533842</v>
      </c>
      <c r="BX223" s="27">
        <f t="shared" si="279"/>
        <v>0.57969774736241797</v>
      </c>
      <c r="BY223" s="59"/>
      <c r="BZ223" s="106"/>
      <c r="CA223" s="59"/>
      <c r="CB223" s="59"/>
      <c r="CC223" s="59"/>
      <c r="CD223" s="59"/>
      <c r="CE223" s="59"/>
      <c r="CF223" s="59"/>
      <c r="CG223" s="59"/>
      <c r="CH223" s="59"/>
      <c r="CI223" s="59"/>
      <c r="CQ223" s="59"/>
      <c r="CR223" s="59"/>
      <c r="CS223" s="59"/>
      <c r="CT223" s="59"/>
      <c r="CU223" s="59"/>
      <c r="CV223" s="59"/>
      <c r="CY223" s="59"/>
      <c r="CZ223" s="59"/>
      <c r="DA223" s="59"/>
      <c r="DB223" s="59"/>
      <c r="DC223" s="59"/>
      <c r="DD223" s="59"/>
      <c r="DE223" s="59"/>
      <c r="DF223" s="59"/>
      <c r="DG223" s="59"/>
      <c r="DH223" s="59"/>
      <c r="DI223" s="59"/>
      <c r="DJ223" s="59"/>
      <c r="DK223" s="59"/>
      <c r="DL223" s="59"/>
      <c r="DM223" s="59"/>
      <c r="DN223" s="59"/>
    </row>
    <row r="224" spans="2:118" ht="14.25" customHeight="1">
      <c r="B224" s="283"/>
      <c r="C224" s="296"/>
      <c r="D224" s="124" t="s">
        <v>156</v>
      </c>
      <c r="E224" s="209">
        <v>0</v>
      </c>
      <c r="F224" s="212">
        <v>0</v>
      </c>
      <c r="G224" s="199" t="str">
        <f t="shared" si="250"/>
        <v>-</v>
      </c>
      <c r="H224" s="212">
        <v>0</v>
      </c>
      <c r="I224" s="199" t="str">
        <f t="shared" si="251"/>
        <v>-</v>
      </c>
      <c r="J224" s="212">
        <v>0</v>
      </c>
      <c r="K224" s="199" t="str">
        <f t="shared" si="252"/>
        <v>-</v>
      </c>
      <c r="L224" s="209">
        <v>0</v>
      </c>
      <c r="M224" s="212">
        <v>0</v>
      </c>
      <c r="N224" s="199" t="str">
        <f t="shared" si="253"/>
        <v>-</v>
      </c>
      <c r="O224" s="212">
        <v>0</v>
      </c>
      <c r="P224" s="199" t="str">
        <f t="shared" si="254"/>
        <v>-</v>
      </c>
      <c r="Q224" s="212">
        <v>0</v>
      </c>
      <c r="R224" s="199" t="str">
        <f t="shared" si="255"/>
        <v>-</v>
      </c>
      <c r="S224" s="209">
        <v>1664</v>
      </c>
      <c r="T224" s="212">
        <v>143</v>
      </c>
      <c r="U224" s="199">
        <f t="shared" si="256"/>
        <v>8.59375E-2</v>
      </c>
      <c r="V224" s="212">
        <v>330</v>
      </c>
      <c r="W224" s="199">
        <f t="shared" si="257"/>
        <v>0.19831730769230768</v>
      </c>
      <c r="X224" s="212">
        <v>173</v>
      </c>
      <c r="Y224" s="199">
        <f t="shared" si="258"/>
        <v>0.10396634615384616</v>
      </c>
      <c r="Z224" s="209">
        <v>951</v>
      </c>
      <c r="AA224" s="212">
        <v>102</v>
      </c>
      <c r="AB224" s="199">
        <f t="shared" si="259"/>
        <v>0.10725552050473186</v>
      </c>
      <c r="AC224" s="212">
        <v>142</v>
      </c>
      <c r="AD224" s="199">
        <f t="shared" si="260"/>
        <v>0.14931650893796003</v>
      </c>
      <c r="AE224" s="212">
        <v>117</v>
      </c>
      <c r="AF224" s="199">
        <f t="shared" si="261"/>
        <v>0.12302839116719243</v>
      </c>
      <c r="AG224" s="209">
        <v>485</v>
      </c>
      <c r="AH224" s="212">
        <v>43</v>
      </c>
      <c r="AI224" s="199">
        <f t="shared" si="262"/>
        <v>8.8659793814432994E-2</v>
      </c>
      <c r="AJ224" s="212">
        <v>86</v>
      </c>
      <c r="AK224" s="199">
        <f t="shared" si="263"/>
        <v>0.17731958762886599</v>
      </c>
      <c r="AL224" s="212">
        <v>57</v>
      </c>
      <c r="AM224" s="199">
        <f t="shared" si="264"/>
        <v>0.11752577319587629</v>
      </c>
      <c r="AN224" s="209">
        <v>209</v>
      </c>
      <c r="AO224" s="212">
        <v>8</v>
      </c>
      <c r="AP224" s="199">
        <f t="shared" si="265"/>
        <v>3.8277511961722487E-2</v>
      </c>
      <c r="AQ224" s="212">
        <v>28</v>
      </c>
      <c r="AR224" s="199">
        <f t="shared" si="266"/>
        <v>0.13397129186602871</v>
      </c>
      <c r="AS224" s="212">
        <v>21</v>
      </c>
      <c r="AT224" s="199">
        <f t="shared" si="267"/>
        <v>0.10047846889952153</v>
      </c>
      <c r="AU224" s="209">
        <v>57</v>
      </c>
      <c r="AV224" s="212">
        <v>3</v>
      </c>
      <c r="AW224" s="199">
        <f t="shared" si="268"/>
        <v>5.2631578947368418E-2</v>
      </c>
      <c r="AX224" s="212">
        <v>2</v>
      </c>
      <c r="AY224" s="199">
        <f t="shared" si="269"/>
        <v>3.5087719298245612E-2</v>
      </c>
      <c r="AZ224" s="212">
        <v>3</v>
      </c>
      <c r="BA224" s="199">
        <f t="shared" si="270"/>
        <v>5.2631578947368418E-2</v>
      </c>
      <c r="BB224" s="209">
        <f t="shared" si="275"/>
        <v>3366</v>
      </c>
      <c r="BC224" s="212">
        <f t="shared" si="276"/>
        <v>299</v>
      </c>
      <c r="BD224" s="199">
        <f t="shared" si="271"/>
        <v>8.8829471182412356E-2</v>
      </c>
      <c r="BE224" s="212">
        <f t="shared" si="277"/>
        <v>588</v>
      </c>
      <c r="BF224" s="199">
        <f t="shared" si="272"/>
        <v>0.17468805704099821</v>
      </c>
      <c r="BG224" s="212">
        <f t="shared" si="278"/>
        <v>371</v>
      </c>
      <c r="BH224" s="199">
        <f t="shared" si="273"/>
        <v>0.11021984551396316</v>
      </c>
      <c r="BJ224" s="283"/>
      <c r="BK224" s="296"/>
      <c r="BL224" s="4" t="s">
        <v>156</v>
      </c>
      <c r="BM224" s="28">
        <v>3200</v>
      </c>
      <c r="BN224" s="28">
        <v>277</v>
      </c>
      <c r="BO224" s="63">
        <v>8.6562500000000001E-2</v>
      </c>
      <c r="BP224" s="28">
        <v>530</v>
      </c>
      <c r="BQ224" s="63">
        <v>0.16562499999999999</v>
      </c>
      <c r="BR224" s="28">
        <v>376</v>
      </c>
      <c r="BS224" s="63">
        <v>0.11749999999999999</v>
      </c>
      <c r="BU224" s="132"/>
      <c r="BV224" s="4" t="s">
        <v>156</v>
      </c>
      <c r="BW224" s="27">
        <f t="shared" si="274"/>
        <v>0.6262626262626263</v>
      </c>
      <c r="BX224" s="27">
        <f t="shared" si="279"/>
        <v>0.63031250000000005</v>
      </c>
      <c r="BY224" s="59"/>
      <c r="BZ224" s="106"/>
      <c r="CA224" s="59"/>
      <c r="CB224" s="59"/>
      <c r="CC224" s="59"/>
      <c r="CD224" s="59"/>
      <c r="CE224" s="59"/>
      <c r="CF224" s="59"/>
      <c r="CG224" s="59"/>
      <c r="CH224" s="59"/>
      <c r="CI224" s="59"/>
      <c r="CQ224" s="59"/>
      <c r="CR224" s="59"/>
      <c r="CS224" s="59"/>
      <c r="CT224" s="59"/>
      <c r="CU224" s="59"/>
      <c r="CV224" s="59"/>
      <c r="CY224" s="59"/>
      <c r="CZ224" s="59"/>
      <c r="DA224" s="59"/>
      <c r="DB224" s="59"/>
      <c r="DC224" s="59"/>
      <c r="DD224" s="59"/>
      <c r="DE224" s="59"/>
      <c r="DF224" s="59"/>
      <c r="DG224" s="59"/>
      <c r="DH224" s="59"/>
      <c r="DI224" s="59"/>
      <c r="DJ224" s="59"/>
      <c r="DK224" s="59"/>
      <c r="DL224" s="59"/>
      <c r="DM224" s="59"/>
      <c r="DN224" s="59"/>
    </row>
    <row r="225" spans="2:119" ht="14.25" customHeight="1">
      <c r="B225" s="283"/>
      <c r="C225" s="296"/>
      <c r="D225" s="103" t="s">
        <v>200</v>
      </c>
      <c r="E225" s="213">
        <v>0</v>
      </c>
      <c r="F225" s="217">
        <v>0</v>
      </c>
      <c r="G225" s="215" t="str">
        <f>IFERROR(F225/E225,"-")</f>
        <v>-</v>
      </c>
      <c r="H225" s="217">
        <v>0</v>
      </c>
      <c r="I225" s="215" t="str">
        <f>IFERROR(H225/E225,"-")</f>
        <v>-</v>
      </c>
      <c r="J225" s="217">
        <v>0</v>
      </c>
      <c r="K225" s="215" t="str">
        <f>IFERROR(J225/E225,"-")</f>
        <v>-</v>
      </c>
      <c r="L225" s="213">
        <v>2</v>
      </c>
      <c r="M225" s="217">
        <v>0</v>
      </c>
      <c r="N225" s="215">
        <f>IFERROR(M225/L225,"-")</f>
        <v>0</v>
      </c>
      <c r="O225" s="217">
        <v>1</v>
      </c>
      <c r="P225" s="215">
        <f>IFERROR(O225/L225,"-")</f>
        <v>0.5</v>
      </c>
      <c r="Q225" s="217">
        <v>0</v>
      </c>
      <c r="R225" s="215">
        <f>IFERROR(Q225/L225,"-")</f>
        <v>0</v>
      </c>
      <c r="S225" s="213">
        <v>75</v>
      </c>
      <c r="T225" s="217">
        <v>1</v>
      </c>
      <c r="U225" s="215">
        <f>IFERROR(T225/S225,"-")</f>
        <v>1.3333333333333334E-2</v>
      </c>
      <c r="V225" s="217">
        <v>2</v>
      </c>
      <c r="W225" s="215">
        <f>IFERROR(V225/S225,"-")</f>
        <v>2.6666666666666668E-2</v>
      </c>
      <c r="X225" s="217">
        <v>2</v>
      </c>
      <c r="Y225" s="215">
        <f>IFERROR(X225/S225,"-")</f>
        <v>2.6666666666666668E-2</v>
      </c>
      <c r="Z225" s="213">
        <v>146</v>
      </c>
      <c r="AA225" s="217">
        <v>0</v>
      </c>
      <c r="AB225" s="215">
        <f>IFERROR(AA225/Z225,"-")</f>
        <v>0</v>
      </c>
      <c r="AC225" s="217">
        <v>2</v>
      </c>
      <c r="AD225" s="215">
        <f>IFERROR(AC225/Z225,"-")</f>
        <v>1.3698630136986301E-2</v>
      </c>
      <c r="AE225" s="217">
        <v>4</v>
      </c>
      <c r="AF225" s="215">
        <f>IFERROR(AE225/Z225,"-")</f>
        <v>2.7397260273972601E-2</v>
      </c>
      <c r="AG225" s="213">
        <v>170</v>
      </c>
      <c r="AH225" s="217">
        <v>1</v>
      </c>
      <c r="AI225" s="215">
        <f>IFERROR(AH225/AG225,"-")</f>
        <v>5.8823529411764705E-3</v>
      </c>
      <c r="AJ225" s="217">
        <v>5</v>
      </c>
      <c r="AK225" s="215">
        <f>IFERROR(AJ225/AG225,"-")</f>
        <v>2.9411764705882353E-2</v>
      </c>
      <c r="AL225" s="217">
        <v>2</v>
      </c>
      <c r="AM225" s="215">
        <f>IFERROR(AL225/AG225,"-")</f>
        <v>1.1764705882352941E-2</v>
      </c>
      <c r="AN225" s="213">
        <v>165</v>
      </c>
      <c r="AO225" s="217">
        <v>1</v>
      </c>
      <c r="AP225" s="215">
        <f>IFERROR(AO225/AN225,"-")</f>
        <v>6.0606060606060606E-3</v>
      </c>
      <c r="AQ225" s="217">
        <v>3</v>
      </c>
      <c r="AR225" s="215">
        <f>IFERROR(AQ225/AN225,"-")</f>
        <v>1.8181818181818181E-2</v>
      </c>
      <c r="AS225" s="217">
        <v>1</v>
      </c>
      <c r="AT225" s="215">
        <f>IFERROR(AS225/AN225,"-")</f>
        <v>6.0606060606060606E-3</v>
      </c>
      <c r="AU225" s="213">
        <v>103</v>
      </c>
      <c r="AV225" s="217">
        <v>1</v>
      </c>
      <c r="AW225" s="215">
        <f>IFERROR(AV225/AU225,"-")</f>
        <v>9.7087378640776691E-3</v>
      </c>
      <c r="AX225" s="217">
        <v>2</v>
      </c>
      <c r="AY225" s="215">
        <f>IFERROR(AX225/AU225,"-")</f>
        <v>1.9417475728155338E-2</v>
      </c>
      <c r="AZ225" s="217">
        <v>1</v>
      </c>
      <c r="BA225" s="215">
        <f>IFERROR(AZ225/AU225,"-")</f>
        <v>9.7087378640776691E-3</v>
      </c>
      <c r="BB225" s="213">
        <f t="shared" si="275"/>
        <v>661</v>
      </c>
      <c r="BC225" s="217">
        <f t="shared" si="276"/>
        <v>4</v>
      </c>
      <c r="BD225" s="215">
        <f>IFERROR(BC225/BB225,"-")</f>
        <v>6.0514372163388806E-3</v>
      </c>
      <c r="BE225" s="217">
        <f t="shared" si="277"/>
        <v>15</v>
      </c>
      <c r="BF225" s="215">
        <f>IFERROR(BE225/BB225,"-")</f>
        <v>2.2692889561270801E-2</v>
      </c>
      <c r="BG225" s="217">
        <f t="shared" si="278"/>
        <v>10</v>
      </c>
      <c r="BH225" s="215">
        <f>IFERROR(BG225/BB225,"-")</f>
        <v>1.5128593040847202E-2</v>
      </c>
      <c r="BJ225" s="283"/>
      <c r="BK225" s="296"/>
      <c r="BL225" s="4" t="s">
        <v>199</v>
      </c>
      <c r="BM225" s="28">
        <v>1135</v>
      </c>
      <c r="BN225" s="28">
        <v>6</v>
      </c>
      <c r="BO225" s="63">
        <v>5.2863436123348016E-3</v>
      </c>
      <c r="BP225" s="28">
        <v>20</v>
      </c>
      <c r="BQ225" s="63">
        <v>1.7621145374449341E-2</v>
      </c>
      <c r="BR225" s="28">
        <v>17</v>
      </c>
      <c r="BS225" s="63">
        <v>1.4977973568281937E-2</v>
      </c>
      <c r="BU225" s="132"/>
      <c r="BV225" s="4" t="s">
        <v>199</v>
      </c>
      <c r="BW225" s="27">
        <f t="shared" si="274"/>
        <v>0.95612708018154313</v>
      </c>
      <c r="BX225" s="27">
        <f t="shared" si="279"/>
        <v>0.96211453744493391</v>
      </c>
      <c r="BY225" s="59"/>
      <c r="BZ225" s="106"/>
      <c r="CA225" s="59"/>
      <c r="CB225" s="59"/>
      <c r="CC225" s="59"/>
      <c r="CD225" s="59"/>
      <c r="CE225" s="59"/>
      <c r="CF225" s="59"/>
      <c r="CG225" s="59"/>
      <c r="CH225" s="59"/>
      <c r="CI225" s="59"/>
      <c r="CQ225" s="59"/>
      <c r="CR225" s="59"/>
      <c r="CS225" s="59"/>
      <c r="CT225" s="59"/>
      <c r="CU225" s="59"/>
      <c r="CV225" s="59"/>
      <c r="CY225" s="59"/>
      <c r="CZ225" s="59"/>
      <c r="DA225" s="59"/>
      <c r="DB225" s="59"/>
      <c r="DC225" s="59"/>
      <c r="DD225" s="59"/>
      <c r="DE225" s="59"/>
      <c r="DF225" s="59"/>
      <c r="DG225" s="59"/>
      <c r="DH225" s="59"/>
      <c r="DI225" s="59"/>
      <c r="DJ225" s="59"/>
      <c r="DK225" s="59"/>
      <c r="DL225" s="59"/>
      <c r="DM225" s="59"/>
      <c r="DN225" s="59"/>
    </row>
    <row r="226" spans="2:119" ht="14.25" customHeight="1">
      <c r="B226" s="284"/>
      <c r="C226" s="297"/>
      <c r="D226" s="104" t="s">
        <v>67</v>
      </c>
      <c r="E226" s="189">
        <v>8</v>
      </c>
      <c r="F226" s="183">
        <v>1</v>
      </c>
      <c r="G226" s="184">
        <f t="shared" si="250"/>
        <v>0.125</v>
      </c>
      <c r="H226" s="183">
        <v>0</v>
      </c>
      <c r="I226" s="184">
        <f t="shared" si="251"/>
        <v>0</v>
      </c>
      <c r="J226" s="183">
        <v>0</v>
      </c>
      <c r="K226" s="184">
        <f t="shared" si="252"/>
        <v>0</v>
      </c>
      <c r="L226" s="189">
        <v>50</v>
      </c>
      <c r="M226" s="183">
        <v>2</v>
      </c>
      <c r="N226" s="184">
        <f t="shared" si="253"/>
        <v>0.04</v>
      </c>
      <c r="O226" s="183">
        <v>6</v>
      </c>
      <c r="P226" s="184">
        <f t="shared" si="254"/>
        <v>0.12</v>
      </c>
      <c r="Q226" s="183">
        <v>6</v>
      </c>
      <c r="R226" s="184">
        <f t="shared" si="255"/>
        <v>0.12</v>
      </c>
      <c r="S226" s="189">
        <v>16288</v>
      </c>
      <c r="T226" s="183">
        <v>1590</v>
      </c>
      <c r="U226" s="184">
        <f t="shared" si="256"/>
        <v>9.7617878192534382E-2</v>
      </c>
      <c r="V226" s="183">
        <v>3713</v>
      </c>
      <c r="W226" s="184">
        <f t="shared" si="257"/>
        <v>0.22795923379174854</v>
      </c>
      <c r="X226" s="183">
        <v>1624</v>
      </c>
      <c r="Y226" s="184">
        <f t="shared" si="258"/>
        <v>9.9705304518664051E-2</v>
      </c>
      <c r="Z226" s="189">
        <v>13537</v>
      </c>
      <c r="AA226" s="183">
        <v>1133</v>
      </c>
      <c r="AB226" s="184">
        <f t="shared" si="259"/>
        <v>8.369653542143754E-2</v>
      </c>
      <c r="AC226" s="183">
        <v>2890</v>
      </c>
      <c r="AD226" s="184">
        <f t="shared" si="260"/>
        <v>0.2134889561941346</v>
      </c>
      <c r="AE226" s="183">
        <v>1438</v>
      </c>
      <c r="AF226" s="184">
        <f t="shared" si="261"/>
        <v>0.10622737681908842</v>
      </c>
      <c r="AG226" s="189">
        <v>7994</v>
      </c>
      <c r="AH226" s="183">
        <v>493</v>
      </c>
      <c r="AI226" s="184">
        <f t="shared" si="262"/>
        <v>6.1671253440080058E-2</v>
      </c>
      <c r="AJ226" s="183">
        <v>1266</v>
      </c>
      <c r="AK226" s="184">
        <f t="shared" si="263"/>
        <v>0.15836877658243684</v>
      </c>
      <c r="AL226" s="183">
        <v>790</v>
      </c>
      <c r="AM226" s="184">
        <f t="shared" si="264"/>
        <v>9.8824118088566421E-2</v>
      </c>
      <c r="AN226" s="189">
        <v>3488</v>
      </c>
      <c r="AO226" s="183">
        <v>152</v>
      </c>
      <c r="AP226" s="184">
        <f t="shared" si="265"/>
        <v>4.3577981651376149E-2</v>
      </c>
      <c r="AQ226" s="183">
        <v>418</v>
      </c>
      <c r="AR226" s="184">
        <f t="shared" si="266"/>
        <v>0.11983944954128441</v>
      </c>
      <c r="AS226" s="183">
        <v>242</v>
      </c>
      <c r="AT226" s="184">
        <f t="shared" si="267"/>
        <v>6.9380733944954129E-2</v>
      </c>
      <c r="AU226" s="189">
        <v>1012</v>
      </c>
      <c r="AV226" s="183">
        <v>24</v>
      </c>
      <c r="AW226" s="184">
        <f t="shared" si="268"/>
        <v>2.3715415019762844E-2</v>
      </c>
      <c r="AX226" s="183">
        <v>80</v>
      </c>
      <c r="AY226" s="184">
        <f t="shared" si="269"/>
        <v>7.9051383399209488E-2</v>
      </c>
      <c r="AZ226" s="183">
        <v>31</v>
      </c>
      <c r="BA226" s="184">
        <f t="shared" si="270"/>
        <v>3.0632411067193676E-2</v>
      </c>
      <c r="BB226" s="189">
        <f t="shared" si="275"/>
        <v>42377</v>
      </c>
      <c r="BC226" s="183">
        <f t="shared" si="276"/>
        <v>3395</v>
      </c>
      <c r="BD226" s="184">
        <f t="shared" si="271"/>
        <v>8.011421289850626E-2</v>
      </c>
      <c r="BE226" s="183">
        <f t="shared" si="277"/>
        <v>8373</v>
      </c>
      <c r="BF226" s="184">
        <f t="shared" si="272"/>
        <v>0.19758359487457819</v>
      </c>
      <c r="BG226" s="183">
        <f t="shared" si="278"/>
        <v>4131</v>
      </c>
      <c r="BH226" s="184">
        <f t="shared" si="273"/>
        <v>9.7482124737475515E-2</v>
      </c>
      <c r="BJ226" s="284"/>
      <c r="BK226" s="297"/>
      <c r="BL226" s="85" t="s">
        <v>67</v>
      </c>
      <c r="BM226" s="28">
        <v>42317</v>
      </c>
      <c r="BN226" s="28">
        <v>3376</v>
      </c>
      <c r="BO226" s="63">
        <v>7.9778812297658153E-2</v>
      </c>
      <c r="BP226" s="28">
        <v>7687</v>
      </c>
      <c r="BQ226" s="63">
        <v>0.18165276366472102</v>
      </c>
      <c r="BR226" s="28">
        <v>4394</v>
      </c>
      <c r="BS226" s="63">
        <v>0.10383533804381218</v>
      </c>
      <c r="BU226" s="133"/>
      <c r="BV226" s="85" t="s">
        <v>67</v>
      </c>
      <c r="BW226" s="27">
        <f t="shared" si="274"/>
        <v>0.62482006748944008</v>
      </c>
      <c r="BX226" s="27">
        <f t="shared" si="279"/>
        <v>0.63473308599380862</v>
      </c>
      <c r="BY226" s="59"/>
      <c r="BZ226" s="106"/>
      <c r="CA226" s="59"/>
      <c r="CB226" s="59"/>
      <c r="CC226" s="59"/>
      <c r="CD226" s="59"/>
      <c r="CE226" s="59"/>
      <c r="CF226" s="59"/>
      <c r="CG226" s="59"/>
      <c r="CH226" s="59"/>
      <c r="CI226" s="59"/>
      <c r="CQ226" s="59"/>
      <c r="CR226" s="59"/>
      <c r="CS226" s="59"/>
      <c r="CT226" s="59"/>
      <c r="CU226" s="59"/>
      <c r="CV226" s="59"/>
      <c r="CY226" s="59"/>
      <c r="CZ226" s="59"/>
      <c r="DA226" s="59"/>
      <c r="DB226" s="59"/>
      <c r="DC226" s="59"/>
      <c r="DD226" s="59"/>
      <c r="DE226" s="59"/>
      <c r="DF226" s="59"/>
      <c r="DG226" s="59"/>
      <c r="DH226" s="59"/>
      <c r="DI226" s="59"/>
      <c r="DJ226" s="59"/>
      <c r="DK226" s="59"/>
      <c r="DL226" s="59"/>
      <c r="DM226" s="59"/>
      <c r="DN226" s="59"/>
    </row>
    <row r="227" spans="2:119" ht="14.25" customHeight="1">
      <c r="B227" s="282">
        <v>45</v>
      </c>
      <c r="C227" s="295" t="s">
        <v>41</v>
      </c>
      <c r="D227" s="102" t="s">
        <v>201</v>
      </c>
      <c r="E227" s="201">
        <v>47</v>
      </c>
      <c r="F227" s="202">
        <v>2</v>
      </c>
      <c r="G227" s="174">
        <f t="shared" ref="G227:G236" si="280">IFERROR(F227/E227,"-")</f>
        <v>4.2553191489361701E-2</v>
      </c>
      <c r="H227" s="203">
        <v>9</v>
      </c>
      <c r="I227" s="174">
        <f t="shared" ref="I227:I236" si="281">IFERROR(H227/E227,"-")</f>
        <v>0.19148936170212766</v>
      </c>
      <c r="J227" s="203">
        <v>2</v>
      </c>
      <c r="K227" s="174">
        <f t="shared" ref="K227:K236" si="282">IFERROR(J227/E227,"-")</f>
        <v>4.2553191489361701E-2</v>
      </c>
      <c r="L227" s="201">
        <v>80</v>
      </c>
      <c r="M227" s="202">
        <v>4</v>
      </c>
      <c r="N227" s="174">
        <f t="shared" ref="N227:N236" si="283">IFERROR(M227/L227,"-")</f>
        <v>0.05</v>
      </c>
      <c r="O227" s="203">
        <v>12</v>
      </c>
      <c r="P227" s="174">
        <f t="shared" ref="P227:P236" si="284">IFERROR(O227/L227,"-")</f>
        <v>0.15</v>
      </c>
      <c r="Q227" s="203">
        <v>6</v>
      </c>
      <c r="R227" s="174">
        <f t="shared" ref="R227:R236" si="285">IFERROR(Q227/L227,"-")</f>
        <v>7.4999999999999997E-2</v>
      </c>
      <c r="S227" s="201">
        <v>4105</v>
      </c>
      <c r="T227" s="202">
        <v>319</v>
      </c>
      <c r="U227" s="174">
        <f t="shared" ref="U227:U236" si="286">IFERROR(T227/S227,"-")</f>
        <v>7.7710109622411691E-2</v>
      </c>
      <c r="V227" s="203">
        <v>797</v>
      </c>
      <c r="W227" s="174">
        <f t="shared" ref="W227:W236" si="287">IFERROR(V227/S227,"-")</f>
        <v>0.19415347137637029</v>
      </c>
      <c r="X227" s="203">
        <v>360</v>
      </c>
      <c r="Y227" s="174">
        <f t="shared" ref="Y227:Y236" si="288">IFERROR(X227/S227,"-")</f>
        <v>8.76979293544458E-2</v>
      </c>
      <c r="Z227" s="201">
        <v>3369</v>
      </c>
      <c r="AA227" s="202">
        <v>185</v>
      </c>
      <c r="AB227" s="174">
        <f t="shared" ref="AB227:AB236" si="289">IFERROR(AA227/Z227,"-")</f>
        <v>5.4912436924903531E-2</v>
      </c>
      <c r="AC227" s="203">
        <v>522</v>
      </c>
      <c r="AD227" s="174">
        <f t="shared" ref="AD227:AD236" si="290">IFERROR(AC227/Z227,"-")</f>
        <v>0.15494211932324131</v>
      </c>
      <c r="AE227" s="203">
        <v>331</v>
      </c>
      <c r="AF227" s="174">
        <f t="shared" ref="AF227:AF236" si="291">IFERROR(AE227/Z227,"-")</f>
        <v>9.8248738498070642E-2</v>
      </c>
      <c r="AG227" s="201">
        <v>2158</v>
      </c>
      <c r="AH227" s="202">
        <v>66</v>
      </c>
      <c r="AI227" s="174">
        <f t="shared" ref="AI227:AI236" si="292">IFERROR(AH227/AG227,"-")</f>
        <v>3.0583873957367932E-2</v>
      </c>
      <c r="AJ227" s="203">
        <v>250</v>
      </c>
      <c r="AK227" s="174">
        <f t="shared" ref="AK227:AK236" si="293">IFERROR(AJ227/AG227,"-")</f>
        <v>0.11584800741427248</v>
      </c>
      <c r="AL227" s="203">
        <v>199</v>
      </c>
      <c r="AM227" s="174">
        <f t="shared" ref="AM227:AM236" si="294">IFERROR(AL227/AG227,"-")</f>
        <v>9.2215013901760887E-2</v>
      </c>
      <c r="AN227" s="201">
        <v>1015</v>
      </c>
      <c r="AO227" s="202">
        <v>19</v>
      </c>
      <c r="AP227" s="174">
        <f t="shared" ref="AP227:AP236" si="295">IFERROR(AO227/AN227,"-")</f>
        <v>1.8719211822660099E-2</v>
      </c>
      <c r="AQ227" s="203">
        <v>72</v>
      </c>
      <c r="AR227" s="174">
        <f t="shared" ref="AR227:AR236" si="296">IFERROR(AQ227/AN227,"-")</f>
        <v>7.093596059113301E-2</v>
      </c>
      <c r="AS227" s="203">
        <v>50</v>
      </c>
      <c r="AT227" s="174">
        <f t="shared" ref="AT227:AT236" si="297">IFERROR(AS227/AN227,"-")</f>
        <v>4.9261083743842367E-2</v>
      </c>
      <c r="AU227" s="201">
        <v>263</v>
      </c>
      <c r="AV227" s="202">
        <v>1</v>
      </c>
      <c r="AW227" s="174">
        <f t="shared" ref="AW227:AW236" si="298">IFERROR(AV227/AU227,"-")</f>
        <v>3.8022813688212928E-3</v>
      </c>
      <c r="AX227" s="203">
        <v>8</v>
      </c>
      <c r="AY227" s="174">
        <f t="shared" ref="AY227:AY236" si="299">IFERROR(AX227/AU227,"-")</f>
        <v>3.0418250950570342E-2</v>
      </c>
      <c r="AZ227" s="203">
        <v>5</v>
      </c>
      <c r="BA227" s="174">
        <f t="shared" ref="BA227:BA236" si="300">IFERROR(AZ227/AU227,"-")</f>
        <v>1.9011406844106463E-2</v>
      </c>
      <c r="BB227" s="201">
        <f t="shared" si="275"/>
        <v>11037</v>
      </c>
      <c r="BC227" s="176">
        <f t="shared" si="276"/>
        <v>596</v>
      </c>
      <c r="BD227" s="174">
        <f t="shared" ref="BD227:BD236" si="301">IFERROR(BC227/BB227,"-")</f>
        <v>5.4000181208661777E-2</v>
      </c>
      <c r="BE227" s="176">
        <f t="shared" si="277"/>
        <v>1670</v>
      </c>
      <c r="BF227" s="174">
        <f t="shared" ref="BF227:BF236" si="302">IFERROR(BE227/BB227,"-")</f>
        <v>0.1513092325813174</v>
      </c>
      <c r="BG227" s="176">
        <f t="shared" si="278"/>
        <v>953</v>
      </c>
      <c r="BH227" s="174">
        <f t="shared" ref="BH227:BH236" si="303">IFERROR(BG227/BB227,"-")</f>
        <v>8.634592733532663E-2</v>
      </c>
      <c r="BJ227" s="282">
        <v>45</v>
      </c>
      <c r="BK227" s="295" t="s">
        <v>41</v>
      </c>
      <c r="BL227" s="4" t="s">
        <v>148</v>
      </c>
      <c r="BM227" s="28">
        <v>11097</v>
      </c>
      <c r="BN227" s="28">
        <v>555</v>
      </c>
      <c r="BO227" s="63">
        <v>5.0013517166801837E-2</v>
      </c>
      <c r="BP227" s="28">
        <v>1635</v>
      </c>
      <c r="BQ227" s="63">
        <v>0.14733711814003786</v>
      </c>
      <c r="BR227" s="28">
        <v>912</v>
      </c>
      <c r="BS227" s="63">
        <v>8.218437415517707E-2</v>
      </c>
      <c r="BU227" s="131" t="s">
        <v>41</v>
      </c>
      <c r="BV227" s="4" t="s">
        <v>138</v>
      </c>
      <c r="BW227" s="27">
        <f t="shared" si="274"/>
        <v>0.70834465887469422</v>
      </c>
      <c r="BX227" s="27">
        <f t="shared" si="279"/>
        <v>0.72046499053798319</v>
      </c>
      <c r="BY227" s="59"/>
      <c r="BZ227" s="106"/>
      <c r="CA227" s="59"/>
      <c r="CB227" s="59"/>
      <c r="CC227" s="59"/>
      <c r="CD227" s="59"/>
      <c r="CE227" s="59"/>
      <c r="CF227" s="59"/>
      <c r="CG227" s="59"/>
      <c r="CH227" s="59"/>
      <c r="CI227" s="59"/>
      <c r="CQ227" s="59"/>
      <c r="CR227" s="59"/>
      <c r="CS227" s="59"/>
      <c r="CT227" s="59"/>
      <c r="CU227" s="59"/>
      <c r="CV227" s="59"/>
      <c r="CY227" s="59"/>
      <c r="CZ227" s="59"/>
      <c r="DA227" s="59"/>
      <c r="DB227" s="59"/>
      <c r="DC227" s="59"/>
      <c r="DD227" s="59"/>
      <c r="DE227" s="59"/>
      <c r="DF227" s="59"/>
      <c r="DG227" s="59"/>
      <c r="DH227" s="59"/>
      <c r="DI227" s="59"/>
      <c r="DJ227" s="59"/>
      <c r="DK227" s="59"/>
      <c r="DL227" s="59"/>
      <c r="DM227" s="59"/>
      <c r="DN227" s="59"/>
    </row>
    <row r="228" spans="2:119" ht="14.25" customHeight="1">
      <c r="B228" s="283"/>
      <c r="C228" s="296"/>
      <c r="D228" s="132" t="s">
        <v>274</v>
      </c>
      <c r="E228" s="204">
        <v>3</v>
      </c>
      <c r="F228" s="205">
        <v>0</v>
      </c>
      <c r="G228" s="207">
        <f t="shared" si="280"/>
        <v>0</v>
      </c>
      <c r="H228" s="206">
        <v>1</v>
      </c>
      <c r="I228" s="207">
        <f t="shared" si="281"/>
        <v>0.33333333333333331</v>
      </c>
      <c r="J228" s="206">
        <v>0</v>
      </c>
      <c r="K228" s="207">
        <f t="shared" si="282"/>
        <v>0</v>
      </c>
      <c r="L228" s="204">
        <v>12</v>
      </c>
      <c r="M228" s="205">
        <v>2</v>
      </c>
      <c r="N228" s="207">
        <f t="shared" si="283"/>
        <v>0.16666666666666666</v>
      </c>
      <c r="O228" s="206">
        <v>2</v>
      </c>
      <c r="P228" s="207">
        <f t="shared" si="284"/>
        <v>0.16666666666666666</v>
      </c>
      <c r="Q228" s="206">
        <v>0</v>
      </c>
      <c r="R228" s="207">
        <f t="shared" si="285"/>
        <v>0</v>
      </c>
      <c r="S228" s="204">
        <v>1012</v>
      </c>
      <c r="T228" s="205">
        <v>99</v>
      </c>
      <c r="U228" s="207">
        <f t="shared" si="286"/>
        <v>9.7826086956521743E-2</v>
      </c>
      <c r="V228" s="206">
        <v>225</v>
      </c>
      <c r="W228" s="207">
        <f t="shared" si="287"/>
        <v>0.22233201581027667</v>
      </c>
      <c r="X228" s="206">
        <v>97</v>
      </c>
      <c r="Y228" s="207">
        <f t="shared" si="288"/>
        <v>9.5849802371541504E-2</v>
      </c>
      <c r="Z228" s="204">
        <v>744</v>
      </c>
      <c r="AA228" s="205">
        <v>60</v>
      </c>
      <c r="AB228" s="207">
        <f t="shared" si="289"/>
        <v>8.0645161290322578E-2</v>
      </c>
      <c r="AC228" s="206">
        <v>159</v>
      </c>
      <c r="AD228" s="207">
        <f t="shared" si="290"/>
        <v>0.21370967741935484</v>
      </c>
      <c r="AE228" s="206">
        <v>68</v>
      </c>
      <c r="AF228" s="207">
        <f t="shared" si="291"/>
        <v>9.1397849462365593E-2</v>
      </c>
      <c r="AG228" s="204">
        <v>449</v>
      </c>
      <c r="AH228" s="205">
        <v>18</v>
      </c>
      <c r="AI228" s="207">
        <f t="shared" si="292"/>
        <v>4.0089086859688199E-2</v>
      </c>
      <c r="AJ228" s="206">
        <v>77</v>
      </c>
      <c r="AK228" s="207">
        <f t="shared" si="293"/>
        <v>0.17149220489977729</v>
      </c>
      <c r="AL228" s="206">
        <v>44</v>
      </c>
      <c r="AM228" s="207">
        <f t="shared" si="294"/>
        <v>9.7995545657015584E-2</v>
      </c>
      <c r="AN228" s="204">
        <v>172</v>
      </c>
      <c r="AO228" s="205">
        <v>9</v>
      </c>
      <c r="AP228" s="207">
        <f t="shared" si="295"/>
        <v>5.232558139534884E-2</v>
      </c>
      <c r="AQ228" s="206">
        <v>18</v>
      </c>
      <c r="AR228" s="207">
        <f t="shared" si="296"/>
        <v>0.10465116279069768</v>
      </c>
      <c r="AS228" s="206">
        <v>20</v>
      </c>
      <c r="AT228" s="207">
        <f t="shared" si="297"/>
        <v>0.11627906976744186</v>
      </c>
      <c r="AU228" s="204">
        <v>23</v>
      </c>
      <c r="AV228" s="205">
        <v>0</v>
      </c>
      <c r="AW228" s="207">
        <f t="shared" si="298"/>
        <v>0</v>
      </c>
      <c r="AX228" s="206">
        <v>0</v>
      </c>
      <c r="AY228" s="207">
        <f t="shared" si="299"/>
        <v>0</v>
      </c>
      <c r="AZ228" s="206">
        <v>1</v>
      </c>
      <c r="BA228" s="207">
        <f t="shared" si="300"/>
        <v>4.3478260869565216E-2</v>
      </c>
      <c r="BB228" s="204">
        <f t="shared" si="275"/>
        <v>2415</v>
      </c>
      <c r="BC228" s="208">
        <f t="shared" si="276"/>
        <v>188</v>
      </c>
      <c r="BD228" s="207">
        <f t="shared" si="301"/>
        <v>7.7846790890269149E-2</v>
      </c>
      <c r="BE228" s="208">
        <f t="shared" si="277"/>
        <v>482</v>
      </c>
      <c r="BF228" s="207">
        <f t="shared" si="302"/>
        <v>0.19958592132505176</v>
      </c>
      <c r="BG228" s="208">
        <f t="shared" si="278"/>
        <v>230</v>
      </c>
      <c r="BH228" s="207">
        <f t="shared" si="303"/>
        <v>9.5238095238095233E-2</v>
      </c>
      <c r="BJ228" s="283"/>
      <c r="BK228" s="296"/>
      <c r="BL228" s="4" t="s">
        <v>273</v>
      </c>
      <c r="BM228" s="28">
        <v>2220</v>
      </c>
      <c r="BN228" s="28">
        <v>182</v>
      </c>
      <c r="BO228" s="63">
        <v>8.1981981981981977E-2</v>
      </c>
      <c r="BP228" s="28">
        <v>434</v>
      </c>
      <c r="BQ228" s="63">
        <v>0.1954954954954955</v>
      </c>
      <c r="BR228" s="28">
        <v>201</v>
      </c>
      <c r="BS228" s="63">
        <v>9.0540540540540546E-2</v>
      </c>
      <c r="BU228" s="132"/>
      <c r="BV228" s="4" t="s">
        <v>270</v>
      </c>
      <c r="BW228" s="27">
        <f t="shared" si="274"/>
        <v>0.62732919254658381</v>
      </c>
      <c r="BX228" s="27">
        <f t="shared" si="279"/>
        <v>0.63198198198198197</v>
      </c>
      <c r="BY228" s="59"/>
      <c r="BZ228" s="106"/>
      <c r="CA228" s="59"/>
      <c r="CB228" s="59"/>
      <c r="CC228" s="59"/>
      <c r="CD228" s="59"/>
      <c r="CE228" s="59"/>
      <c r="CF228" s="59"/>
      <c r="CG228" s="59"/>
      <c r="CH228" s="59"/>
      <c r="CI228" s="59"/>
      <c r="CQ228" s="59"/>
      <c r="CR228" s="59"/>
      <c r="CS228" s="59"/>
      <c r="CT228" s="59"/>
      <c r="CU228" s="59"/>
      <c r="CV228" s="59"/>
      <c r="CY228" s="59"/>
      <c r="CZ228" s="59"/>
      <c r="DA228" s="59"/>
      <c r="DB228" s="59"/>
      <c r="DC228" s="59"/>
      <c r="DD228" s="59"/>
      <c r="DE228" s="59"/>
      <c r="DF228" s="59"/>
      <c r="DG228" s="59"/>
      <c r="DH228" s="59"/>
      <c r="DI228" s="59"/>
      <c r="DJ228" s="59"/>
      <c r="DK228" s="59"/>
      <c r="DL228" s="59"/>
      <c r="DM228" s="59"/>
      <c r="DN228" s="59"/>
    </row>
    <row r="229" spans="2:119" ht="14.25" customHeight="1">
      <c r="B229" s="283"/>
      <c r="C229" s="296"/>
      <c r="D229" s="124" t="s">
        <v>156</v>
      </c>
      <c r="E229" s="209">
        <v>0</v>
      </c>
      <c r="F229" s="210">
        <v>0</v>
      </c>
      <c r="G229" s="199" t="str">
        <f t="shared" si="280"/>
        <v>-</v>
      </c>
      <c r="H229" s="211">
        <v>0</v>
      </c>
      <c r="I229" s="199" t="str">
        <f t="shared" si="281"/>
        <v>-</v>
      </c>
      <c r="J229" s="211">
        <v>0</v>
      </c>
      <c r="K229" s="199" t="str">
        <f t="shared" si="282"/>
        <v>-</v>
      </c>
      <c r="L229" s="209">
        <v>1</v>
      </c>
      <c r="M229" s="210">
        <v>0</v>
      </c>
      <c r="N229" s="199">
        <f t="shared" si="283"/>
        <v>0</v>
      </c>
      <c r="O229" s="211">
        <v>0</v>
      </c>
      <c r="P229" s="199">
        <f t="shared" si="284"/>
        <v>0</v>
      </c>
      <c r="Q229" s="211">
        <v>0</v>
      </c>
      <c r="R229" s="199">
        <f t="shared" si="285"/>
        <v>0</v>
      </c>
      <c r="S229" s="209">
        <v>461</v>
      </c>
      <c r="T229" s="210">
        <v>38</v>
      </c>
      <c r="U229" s="199">
        <f t="shared" si="286"/>
        <v>8.2429501084598705E-2</v>
      </c>
      <c r="V229" s="211">
        <v>68</v>
      </c>
      <c r="W229" s="199">
        <f t="shared" si="287"/>
        <v>0.1475054229934924</v>
      </c>
      <c r="X229" s="211">
        <v>57</v>
      </c>
      <c r="Y229" s="199">
        <f t="shared" si="288"/>
        <v>0.12364425162689804</v>
      </c>
      <c r="Z229" s="209">
        <v>215</v>
      </c>
      <c r="AA229" s="210">
        <v>14</v>
      </c>
      <c r="AB229" s="199">
        <f t="shared" si="289"/>
        <v>6.5116279069767441E-2</v>
      </c>
      <c r="AC229" s="211">
        <v>45</v>
      </c>
      <c r="AD229" s="199">
        <f t="shared" si="290"/>
        <v>0.20930232558139536</v>
      </c>
      <c r="AE229" s="211">
        <v>14</v>
      </c>
      <c r="AF229" s="199">
        <f t="shared" si="291"/>
        <v>6.5116279069767441E-2</v>
      </c>
      <c r="AG229" s="209">
        <v>106</v>
      </c>
      <c r="AH229" s="210">
        <v>3</v>
      </c>
      <c r="AI229" s="199">
        <f t="shared" si="292"/>
        <v>2.8301886792452831E-2</v>
      </c>
      <c r="AJ229" s="211">
        <v>16</v>
      </c>
      <c r="AK229" s="199">
        <f t="shared" si="293"/>
        <v>0.15094339622641509</v>
      </c>
      <c r="AL229" s="211">
        <v>16</v>
      </c>
      <c r="AM229" s="199">
        <f t="shared" si="294"/>
        <v>0.15094339622641509</v>
      </c>
      <c r="AN229" s="209">
        <v>30</v>
      </c>
      <c r="AO229" s="210">
        <v>2</v>
      </c>
      <c r="AP229" s="199">
        <f t="shared" si="295"/>
        <v>6.6666666666666666E-2</v>
      </c>
      <c r="AQ229" s="211">
        <v>4</v>
      </c>
      <c r="AR229" s="199">
        <f t="shared" si="296"/>
        <v>0.13333333333333333</v>
      </c>
      <c r="AS229" s="211">
        <v>2</v>
      </c>
      <c r="AT229" s="199">
        <f t="shared" si="297"/>
        <v>6.6666666666666666E-2</v>
      </c>
      <c r="AU229" s="209">
        <v>11</v>
      </c>
      <c r="AV229" s="210">
        <v>0</v>
      </c>
      <c r="AW229" s="199">
        <f t="shared" si="298"/>
        <v>0</v>
      </c>
      <c r="AX229" s="211">
        <v>1</v>
      </c>
      <c r="AY229" s="199">
        <f t="shared" si="299"/>
        <v>9.0909090909090912E-2</v>
      </c>
      <c r="AZ229" s="211">
        <v>2</v>
      </c>
      <c r="BA229" s="199">
        <f t="shared" si="300"/>
        <v>0.18181818181818182</v>
      </c>
      <c r="BB229" s="209">
        <f t="shared" si="275"/>
        <v>824</v>
      </c>
      <c r="BC229" s="212">
        <f t="shared" si="276"/>
        <v>57</v>
      </c>
      <c r="BD229" s="199">
        <f t="shared" si="301"/>
        <v>6.9174757281553395E-2</v>
      </c>
      <c r="BE229" s="212">
        <f t="shared" si="277"/>
        <v>134</v>
      </c>
      <c r="BF229" s="199">
        <f t="shared" si="302"/>
        <v>0.16262135922330098</v>
      </c>
      <c r="BG229" s="212">
        <f t="shared" si="278"/>
        <v>91</v>
      </c>
      <c r="BH229" s="199">
        <f t="shared" si="303"/>
        <v>0.1104368932038835</v>
      </c>
      <c r="BJ229" s="283"/>
      <c r="BK229" s="296"/>
      <c r="BL229" s="4" t="s">
        <v>156</v>
      </c>
      <c r="BM229" s="28">
        <v>780</v>
      </c>
      <c r="BN229" s="28">
        <v>43</v>
      </c>
      <c r="BO229" s="63">
        <v>5.5128205128205127E-2</v>
      </c>
      <c r="BP229" s="28">
        <v>129</v>
      </c>
      <c r="BQ229" s="63">
        <v>0.16538461538461538</v>
      </c>
      <c r="BR229" s="28">
        <v>67</v>
      </c>
      <c r="BS229" s="63">
        <v>8.5897435897435898E-2</v>
      </c>
      <c r="BU229" s="132"/>
      <c r="BV229" s="4" t="s">
        <v>156</v>
      </c>
      <c r="BW229" s="27">
        <f t="shared" si="274"/>
        <v>0.65776699029126218</v>
      </c>
      <c r="BX229" s="27">
        <f t="shared" si="279"/>
        <v>0.69358974358974357</v>
      </c>
      <c r="BY229" s="59"/>
      <c r="BZ229" s="106"/>
      <c r="CA229" s="59"/>
      <c r="CB229" s="59"/>
      <c r="CC229" s="59"/>
      <c r="CD229" s="59"/>
      <c r="CE229" s="59"/>
      <c r="CF229" s="59"/>
      <c r="CG229" s="59"/>
      <c r="CH229" s="59"/>
      <c r="CI229" s="59"/>
      <c r="CQ229" s="59"/>
      <c r="CR229" s="59"/>
      <c r="CS229" s="59"/>
      <c r="CT229" s="59"/>
      <c r="CU229" s="59"/>
      <c r="CV229" s="59"/>
      <c r="CY229" s="59"/>
      <c r="CZ229" s="59"/>
      <c r="DA229" s="59"/>
      <c r="DB229" s="59"/>
      <c r="DC229" s="59"/>
      <c r="DD229" s="59"/>
      <c r="DE229" s="59"/>
      <c r="DF229" s="59"/>
      <c r="DG229" s="59"/>
      <c r="DH229" s="59"/>
      <c r="DI229" s="59"/>
      <c r="DJ229" s="59"/>
      <c r="DK229" s="59"/>
      <c r="DL229" s="59"/>
      <c r="DM229" s="59"/>
      <c r="DN229" s="59"/>
    </row>
    <row r="230" spans="2:119" ht="14.25" customHeight="1">
      <c r="B230" s="283"/>
      <c r="C230" s="296"/>
      <c r="D230" s="103" t="s">
        <v>200</v>
      </c>
      <c r="E230" s="213">
        <v>1</v>
      </c>
      <c r="F230" s="214">
        <v>0</v>
      </c>
      <c r="G230" s="215">
        <f t="shared" si="280"/>
        <v>0</v>
      </c>
      <c r="H230" s="216">
        <v>0</v>
      </c>
      <c r="I230" s="215">
        <f t="shared" si="281"/>
        <v>0</v>
      </c>
      <c r="J230" s="216">
        <v>0</v>
      </c>
      <c r="K230" s="215">
        <f t="shared" si="282"/>
        <v>0</v>
      </c>
      <c r="L230" s="213">
        <v>3</v>
      </c>
      <c r="M230" s="214">
        <v>0</v>
      </c>
      <c r="N230" s="215">
        <f t="shared" si="283"/>
        <v>0</v>
      </c>
      <c r="O230" s="216">
        <v>0</v>
      </c>
      <c r="P230" s="215">
        <f t="shared" si="284"/>
        <v>0</v>
      </c>
      <c r="Q230" s="216">
        <v>0</v>
      </c>
      <c r="R230" s="215">
        <f t="shared" si="285"/>
        <v>0</v>
      </c>
      <c r="S230" s="213">
        <v>32</v>
      </c>
      <c r="T230" s="214">
        <v>1</v>
      </c>
      <c r="U230" s="215">
        <f t="shared" si="286"/>
        <v>3.125E-2</v>
      </c>
      <c r="V230" s="216">
        <v>1</v>
      </c>
      <c r="W230" s="215">
        <f t="shared" si="287"/>
        <v>3.125E-2</v>
      </c>
      <c r="X230" s="216">
        <v>4</v>
      </c>
      <c r="Y230" s="215">
        <f t="shared" si="288"/>
        <v>0.125</v>
      </c>
      <c r="Z230" s="213">
        <v>48</v>
      </c>
      <c r="AA230" s="214">
        <v>0</v>
      </c>
      <c r="AB230" s="215">
        <f t="shared" si="289"/>
        <v>0</v>
      </c>
      <c r="AC230" s="216">
        <v>1</v>
      </c>
      <c r="AD230" s="215">
        <f t="shared" si="290"/>
        <v>2.0833333333333332E-2</v>
      </c>
      <c r="AE230" s="216">
        <v>1</v>
      </c>
      <c r="AF230" s="215">
        <f t="shared" si="291"/>
        <v>2.0833333333333332E-2</v>
      </c>
      <c r="AG230" s="213">
        <v>61</v>
      </c>
      <c r="AH230" s="214">
        <v>0</v>
      </c>
      <c r="AI230" s="215">
        <f t="shared" si="292"/>
        <v>0</v>
      </c>
      <c r="AJ230" s="216">
        <v>3</v>
      </c>
      <c r="AK230" s="215">
        <f t="shared" si="293"/>
        <v>4.9180327868852458E-2</v>
      </c>
      <c r="AL230" s="216">
        <v>3</v>
      </c>
      <c r="AM230" s="215">
        <f t="shared" si="294"/>
        <v>4.9180327868852458E-2</v>
      </c>
      <c r="AN230" s="213">
        <v>64</v>
      </c>
      <c r="AO230" s="214">
        <v>1</v>
      </c>
      <c r="AP230" s="215">
        <f t="shared" si="295"/>
        <v>1.5625E-2</v>
      </c>
      <c r="AQ230" s="216">
        <v>1</v>
      </c>
      <c r="AR230" s="215">
        <f t="shared" si="296"/>
        <v>1.5625E-2</v>
      </c>
      <c r="AS230" s="216">
        <v>0</v>
      </c>
      <c r="AT230" s="215">
        <f t="shared" si="297"/>
        <v>0</v>
      </c>
      <c r="AU230" s="213">
        <v>43</v>
      </c>
      <c r="AV230" s="214">
        <v>0</v>
      </c>
      <c r="AW230" s="215">
        <f t="shared" si="298"/>
        <v>0</v>
      </c>
      <c r="AX230" s="216">
        <v>0</v>
      </c>
      <c r="AY230" s="215">
        <f t="shared" si="299"/>
        <v>0</v>
      </c>
      <c r="AZ230" s="216">
        <v>0</v>
      </c>
      <c r="BA230" s="215">
        <f t="shared" si="300"/>
        <v>0</v>
      </c>
      <c r="BB230" s="213">
        <f t="shared" si="275"/>
        <v>252</v>
      </c>
      <c r="BC230" s="217">
        <f t="shared" si="276"/>
        <v>2</v>
      </c>
      <c r="BD230" s="215">
        <f t="shared" si="301"/>
        <v>7.9365079365079361E-3</v>
      </c>
      <c r="BE230" s="217">
        <f t="shared" si="277"/>
        <v>6</v>
      </c>
      <c r="BF230" s="215">
        <f t="shared" si="302"/>
        <v>2.3809523809523808E-2</v>
      </c>
      <c r="BG230" s="217">
        <f t="shared" si="278"/>
        <v>8</v>
      </c>
      <c r="BH230" s="215">
        <f t="shared" si="303"/>
        <v>3.1746031746031744E-2</v>
      </c>
      <c r="BJ230" s="283"/>
      <c r="BK230" s="296"/>
      <c r="BL230" s="4" t="s">
        <v>199</v>
      </c>
      <c r="BM230" s="28">
        <v>432</v>
      </c>
      <c r="BN230" s="28">
        <v>0</v>
      </c>
      <c r="BO230" s="63">
        <v>0</v>
      </c>
      <c r="BP230" s="28">
        <v>5</v>
      </c>
      <c r="BQ230" s="63">
        <v>1.1574074074074073E-2</v>
      </c>
      <c r="BR230" s="28">
        <v>3</v>
      </c>
      <c r="BS230" s="63">
        <v>6.9444444444444441E-3</v>
      </c>
      <c r="BU230" s="132"/>
      <c r="BV230" s="4" t="s">
        <v>199</v>
      </c>
      <c r="BW230" s="27">
        <f t="shared" si="274"/>
        <v>0.93650793650793651</v>
      </c>
      <c r="BX230" s="27">
        <f t="shared" si="279"/>
        <v>0.98148148148148151</v>
      </c>
      <c r="BY230" s="59"/>
      <c r="BZ230" s="106"/>
      <c r="CA230" s="59"/>
      <c r="CB230" s="59"/>
      <c r="CC230" s="59"/>
      <c r="CD230" s="59"/>
      <c r="CE230" s="59"/>
      <c r="CF230" s="59"/>
      <c r="CG230" s="59"/>
      <c r="CH230" s="59"/>
      <c r="CI230" s="59"/>
      <c r="CQ230" s="59"/>
      <c r="CR230" s="59"/>
      <c r="CS230" s="59"/>
      <c r="CT230" s="59"/>
      <c r="CU230" s="59"/>
      <c r="CV230" s="59"/>
      <c r="CY230" s="59"/>
      <c r="CZ230" s="59"/>
      <c r="DA230" s="59"/>
      <c r="DB230" s="59"/>
      <c r="DC230" s="59"/>
      <c r="DD230" s="59"/>
      <c r="DE230" s="59"/>
      <c r="DF230" s="59"/>
      <c r="DG230" s="59"/>
      <c r="DH230" s="59"/>
      <c r="DI230" s="59"/>
      <c r="DJ230" s="59"/>
      <c r="DK230" s="59"/>
      <c r="DL230" s="59"/>
      <c r="DM230" s="59"/>
      <c r="DN230" s="59"/>
    </row>
    <row r="231" spans="2:119" ht="14.25" customHeight="1">
      <c r="B231" s="284"/>
      <c r="C231" s="297"/>
      <c r="D231" s="85" t="s">
        <v>67</v>
      </c>
      <c r="E231" s="189">
        <v>51</v>
      </c>
      <c r="F231" s="221">
        <v>2</v>
      </c>
      <c r="G231" s="184">
        <f t="shared" si="280"/>
        <v>3.9215686274509803E-2</v>
      </c>
      <c r="H231" s="222">
        <v>10</v>
      </c>
      <c r="I231" s="184">
        <f t="shared" si="281"/>
        <v>0.19607843137254902</v>
      </c>
      <c r="J231" s="222">
        <v>2</v>
      </c>
      <c r="K231" s="184">
        <f t="shared" si="282"/>
        <v>3.9215686274509803E-2</v>
      </c>
      <c r="L231" s="189">
        <v>96</v>
      </c>
      <c r="M231" s="221">
        <v>6</v>
      </c>
      <c r="N231" s="184">
        <f t="shared" si="283"/>
        <v>6.25E-2</v>
      </c>
      <c r="O231" s="222">
        <v>14</v>
      </c>
      <c r="P231" s="184">
        <f t="shared" si="284"/>
        <v>0.14583333333333334</v>
      </c>
      <c r="Q231" s="222">
        <v>6</v>
      </c>
      <c r="R231" s="184">
        <f t="shared" si="285"/>
        <v>6.25E-2</v>
      </c>
      <c r="S231" s="189">
        <v>5610</v>
      </c>
      <c r="T231" s="221">
        <v>457</v>
      </c>
      <c r="U231" s="184">
        <f t="shared" si="286"/>
        <v>8.1461675579322643E-2</v>
      </c>
      <c r="V231" s="222">
        <v>1091</v>
      </c>
      <c r="W231" s="184">
        <f t="shared" si="287"/>
        <v>0.19447415329768272</v>
      </c>
      <c r="X231" s="222">
        <v>518</v>
      </c>
      <c r="Y231" s="184">
        <f t="shared" si="288"/>
        <v>9.2335115864527625E-2</v>
      </c>
      <c r="Z231" s="189">
        <v>4376</v>
      </c>
      <c r="AA231" s="221">
        <v>259</v>
      </c>
      <c r="AB231" s="184">
        <f t="shared" si="289"/>
        <v>5.9186471663619747E-2</v>
      </c>
      <c r="AC231" s="222">
        <v>727</v>
      </c>
      <c r="AD231" s="184">
        <f t="shared" si="290"/>
        <v>0.16613345521023767</v>
      </c>
      <c r="AE231" s="222">
        <v>414</v>
      </c>
      <c r="AF231" s="184">
        <f t="shared" si="291"/>
        <v>9.4606946983546616E-2</v>
      </c>
      <c r="AG231" s="189">
        <v>2774</v>
      </c>
      <c r="AH231" s="221">
        <v>87</v>
      </c>
      <c r="AI231" s="184">
        <f t="shared" si="292"/>
        <v>3.1362653208363372E-2</v>
      </c>
      <c r="AJ231" s="222">
        <v>346</v>
      </c>
      <c r="AK231" s="184">
        <f t="shared" si="293"/>
        <v>0.1247296322999279</v>
      </c>
      <c r="AL231" s="222">
        <v>262</v>
      </c>
      <c r="AM231" s="184">
        <f t="shared" si="294"/>
        <v>9.4448449891852915E-2</v>
      </c>
      <c r="AN231" s="189">
        <v>1281</v>
      </c>
      <c r="AO231" s="221">
        <v>31</v>
      </c>
      <c r="AP231" s="184">
        <f t="shared" si="295"/>
        <v>2.4199843871975019E-2</v>
      </c>
      <c r="AQ231" s="222">
        <v>95</v>
      </c>
      <c r="AR231" s="184">
        <f t="shared" si="296"/>
        <v>7.4160811865729898E-2</v>
      </c>
      <c r="AS231" s="222">
        <v>72</v>
      </c>
      <c r="AT231" s="184">
        <f t="shared" si="297"/>
        <v>5.6206088992974239E-2</v>
      </c>
      <c r="AU231" s="189">
        <v>340</v>
      </c>
      <c r="AV231" s="221">
        <v>1</v>
      </c>
      <c r="AW231" s="184">
        <f t="shared" si="298"/>
        <v>2.9411764705882353E-3</v>
      </c>
      <c r="AX231" s="222">
        <v>9</v>
      </c>
      <c r="AY231" s="184">
        <f t="shared" si="299"/>
        <v>2.6470588235294117E-2</v>
      </c>
      <c r="AZ231" s="222">
        <v>8</v>
      </c>
      <c r="BA231" s="184">
        <f t="shared" si="300"/>
        <v>2.3529411764705882E-2</v>
      </c>
      <c r="BB231" s="189">
        <f t="shared" si="275"/>
        <v>14528</v>
      </c>
      <c r="BC231" s="183">
        <f t="shared" si="276"/>
        <v>843</v>
      </c>
      <c r="BD231" s="184">
        <f t="shared" si="301"/>
        <v>5.8025881057268726E-2</v>
      </c>
      <c r="BE231" s="183">
        <f t="shared" si="277"/>
        <v>2292</v>
      </c>
      <c r="BF231" s="184">
        <f t="shared" si="302"/>
        <v>0.15776431718061673</v>
      </c>
      <c r="BG231" s="183">
        <f t="shared" si="278"/>
        <v>1282</v>
      </c>
      <c r="BH231" s="184">
        <f t="shared" si="303"/>
        <v>8.824339207048458E-2</v>
      </c>
      <c r="BJ231" s="284"/>
      <c r="BK231" s="297"/>
      <c r="BL231" s="85" t="s">
        <v>67</v>
      </c>
      <c r="BM231" s="28">
        <v>14529</v>
      </c>
      <c r="BN231" s="28">
        <v>780</v>
      </c>
      <c r="BO231" s="63">
        <v>5.3685731984307247E-2</v>
      </c>
      <c r="BP231" s="28">
        <v>2203</v>
      </c>
      <c r="BQ231" s="63">
        <v>0.15162777892490881</v>
      </c>
      <c r="BR231" s="28">
        <v>1183</v>
      </c>
      <c r="BS231" s="63">
        <v>8.1423360176199319E-2</v>
      </c>
      <c r="BU231" s="133"/>
      <c r="BV231" s="85" t="s">
        <v>67</v>
      </c>
      <c r="BW231" s="27">
        <f t="shared" si="274"/>
        <v>0.69596640969162993</v>
      </c>
      <c r="BX231" s="27">
        <f t="shared" si="279"/>
        <v>0.71326312891458465</v>
      </c>
      <c r="BY231" s="59"/>
      <c r="BZ231" s="106"/>
      <c r="CA231" s="59"/>
      <c r="CB231" s="59"/>
      <c r="CC231" s="59"/>
      <c r="CD231" s="59"/>
      <c r="CE231" s="59"/>
      <c r="CF231" s="59"/>
      <c r="CG231" s="59"/>
      <c r="CH231" s="59"/>
      <c r="CI231" s="59"/>
      <c r="CQ231" s="59"/>
      <c r="CR231" s="59"/>
      <c r="CS231" s="59"/>
      <c r="CT231" s="59"/>
      <c r="CU231" s="59"/>
      <c r="CV231" s="59"/>
      <c r="CY231" s="59"/>
      <c r="CZ231" s="59"/>
      <c r="DA231" s="59"/>
      <c r="DB231" s="59"/>
      <c r="DC231" s="59"/>
      <c r="DD231" s="59"/>
      <c r="DE231" s="59"/>
      <c r="DF231" s="59"/>
      <c r="DG231" s="59"/>
      <c r="DH231" s="59"/>
      <c r="DI231" s="59"/>
      <c r="DJ231" s="59"/>
      <c r="DK231" s="59"/>
      <c r="DL231" s="59"/>
      <c r="DM231" s="59"/>
      <c r="DN231" s="59"/>
    </row>
    <row r="232" spans="2:119" ht="14.25" customHeight="1">
      <c r="B232" s="282">
        <v>46</v>
      </c>
      <c r="C232" s="295" t="s">
        <v>21</v>
      </c>
      <c r="D232" s="102" t="s">
        <v>201</v>
      </c>
      <c r="E232" s="201">
        <v>11</v>
      </c>
      <c r="F232" s="202">
        <v>0</v>
      </c>
      <c r="G232" s="174">
        <f t="shared" si="280"/>
        <v>0</v>
      </c>
      <c r="H232" s="203">
        <v>1</v>
      </c>
      <c r="I232" s="174">
        <f t="shared" si="281"/>
        <v>9.0909090909090912E-2</v>
      </c>
      <c r="J232" s="203">
        <v>0</v>
      </c>
      <c r="K232" s="174">
        <f t="shared" si="282"/>
        <v>0</v>
      </c>
      <c r="L232" s="201">
        <v>61</v>
      </c>
      <c r="M232" s="202">
        <v>4</v>
      </c>
      <c r="N232" s="174">
        <f t="shared" si="283"/>
        <v>6.5573770491803282E-2</v>
      </c>
      <c r="O232" s="203">
        <v>10</v>
      </c>
      <c r="P232" s="174">
        <f t="shared" si="284"/>
        <v>0.16393442622950818</v>
      </c>
      <c r="Q232" s="203">
        <v>3</v>
      </c>
      <c r="R232" s="174">
        <f t="shared" si="285"/>
        <v>4.9180327868852458E-2</v>
      </c>
      <c r="S232" s="201">
        <v>4946</v>
      </c>
      <c r="T232" s="202">
        <v>394</v>
      </c>
      <c r="U232" s="174">
        <f t="shared" si="286"/>
        <v>7.9660331581075619E-2</v>
      </c>
      <c r="V232" s="203">
        <v>1210</v>
      </c>
      <c r="W232" s="174">
        <f t="shared" si="287"/>
        <v>0.24464213505863325</v>
      </c>
      <c r="X232" s="203">
        <v>369</v>
      </c>
      <c r="Y232" s="174">
        <f t="shared" si="288"/>
        <v>7.4605742013748477E-2</v>
      </c>
      <c r="Z232" s="201">
        <v>3947</v>
      </c>
      <c r="AA232" s="202">
        <v>275</v>
      </c>
      <c r="AB232" s="174">
        <f t="shared" si="289"/>
        <v>6.9673169495819615E-2</v>
      </c>
      <c r="AC232" s="203">
        <v>888</v>
      </c>
      <c r="AD232" s="174">
        <f t="shared" si="290"/>
        <v>0.22498099822650114</v>
      </c>
      <c r="AE232" s="203">
        <v>317</v>
      </c>
      <c r="AF232" s="174">
        <f t="shared" si="291"/>
        <v>8.0314162655181154E-2</v>
      </c>
      <c r="AG232" s="201">
        <v>2455</v>
      </c>
      <c r="AH232" s="202">
        <v>116</v>
      </c>
      <c r="AI232" s="174">
        <f t="shared" si="292"/>
        <v>4.7250509164969451E-2</v>
      </c>
      <c r="AJ232" s="203">
        <v>452</v>
      </c>
      <c r="AK232" s="174">
        <f t="shared" si="293"/>
        <v>0.18411405295315683</v>
      </c>
      <c r="AL232" s="203">
        <v>169</v>
      </c>
      <c r="AM232" s="174">
        <f t="shared" si="294"/>
        <v>6.8839103869653764E-2</v>
      </c>
      <c r="AN232" s="201">
        <v>1157</v>
      </c>
      <c r="AO232" s="202">
        <v>43</v>
      </c>
      <c r="AP232" s="174">
        <f t="shared" si="295"/>
        <v>3.7165082108902334E-2</v>
      </c>
      <c r="AQ232" s="203">
        <v>150</v>
      </c>
      <c r="AR232" s="174">
        <f t="shared" si="296"/>
        <v>0.12964563526361278</v>
      </c>
      <c r="AS232" s="203">
        <v>51</v>
      </c>
      <c r="AT232" s="174">
        <f t="shared" si="297"/>
        <v>4.4079515989628351E-2</v>
      </c>
      <c r="AU232" s="201">
        <v>387</v>
      </c>
      <c r="AV232" s="202">
        <v>4</v>
      </c>
      <c r="AW232" s="174">
        <f t="shared" si="298"/>
        <v>1.0335917312661499E-2</v>
      </c>
      <c r="AX232" s="203">
        <v>39</v>
      </c>
      <c r="AY232" s="174">
        <f t="shared" si="299"/>
        <v>0.10077519379844961</v>
      </c>
      <c r="AZ232" s="203">
        <v>16</v>
      </c>
      <c r="BA232" s="174">
        <f t="shared" si="300"/>
        <v>4.1343669250645997E-2</v>
      </c>
      <c r="BB232" s="201">
        <f t="shared" si="275"/>
        <v>12964</v>
      </c>
      <c r="BC232" s="176">
        <f t="shared" si="276"/>
        <v>836</v>
      </c>
      <c r="BD232" s="174">
        <f t="shared" si="301"/>
        <v>6.448626966985499E-2</v>
      </c>
      <c r="BE232" s="176">
        <f t="shared" si="277"/>
        <v>2750</v>
      </c>
      <c r="BF232" s="174">
        <f t="shared" si="302"/>
        <v>0.21212588707189139</v>
      </c>
      <c r="BG232" s="176">
        <f t="shared" si="278"/>
        <v>925</v>
      </c>
      <c r="BH232" s="174">
        <f t="shared" si="303"/>
        <v>7.1351434742363468E-2</v>
      </c>
      <c r="BJ232" s="282">
        <v>46</v>
      </c>
      <c r="BK232" s="295" t="s">
        <v>21</v>
      </c>
      <c r="BL232" s="4" t="s">
        <v>148</v>
      </c>
      <c r="BM232" s="28">
        <v>12929</v>
      </c>
      <c r="BN232" s="28">
        <v>873</v>
      </c>
      <c r="BO232" s="63">
        <v>6.7522623559440012E-2</v>
      </c>
      <c r="BP232" s="28">
        <v>2802</v>
      </c>
      <c r="BQ232" s="63">
        <v>0.21672209761002398</v>
      </c>
      <c r="BR232" s="28">
        <v>883</v>
      </c>
      <c r="BS232" s="63">
        <v>6.8296078583030398E-2</v>
      </c>
      <c r="BU232" s="131" t="s">
        <v>21</v>
      </c>
      <c r="BV232" s="4" t="s">
        <v>138</v>
      </c>
      <c r="BW232" s="27">
        <f t="shared" si="274"/>
        <v>0.65203640851589018</v>
      </c>
      <c r="BX232" s="27">
        <f t="shared" si="279"/>
        <v>0.64745920024750558</v>
      </c>
      <c r="BY232" s="59"/>
      <c r="BZ232" s="106"/>
      <c r="CA232" s="59"/>
      <c r="CB232" s="59"/>
      <c r="CC232" s="59"/>
      <c r="CD232" s="59"/>
      <c r="CE232" s="59"/>
      <c r="CF232" s="59"/>
      <c r="CG232" s="59"/>
      <c r="CH232" s="59"/>
      <c r="CI232" s="59"/>
      <c r="CQ232" s="59"/>
      <c r="CR232" s="59"/>
      <c r="CS232" s="59"/>
      <c r="CT232" s="59"/>
      <c r="CU232" s="59"/>
      <c r="CV232" s="59"/>
      <c r="CY232" s="59"/>
      <c r="CZ232" s="59"/>
      <c r="DA232" s="59"/>
      <c r="DB232" s="59"/>
      <c r="DC232" s="59"/>
      <c r="DD232" s="59"/>
      <c r="DE232" s="59"/>
      <c r="DF232" s="59"/>
      <c r="DG232" s="59"/>
      <c r="DH232" s="59"/>
      <c r="DI232" s="59"/>
      <c r="DJ232" s="59"/>
      <c r="DK232" s="59"/>
      <c r="DL232" s="59"/>
      <c r="DM232" s="59"/>
      <c r="DN232" s="59"/>
    </row>
    <row r="233" spans="2:119" ht="14.25" customHeight="1">
      <c r="B233" s="283"/>
      <c r="C233" s="296"/>
      <c r="D233" s="132" t="s">
        <v>274</v>
      </c>
      <c r="E233" s="204">
        <v>0</v>
      </c>
      <c r="F233" s="205">
        <v>0</v>
      </c>
      <c r="G233" s="207" t="str">
        <f t="shared" si="280"/>
        <v>-</v>
      </c>
      <c r="H233" s="206">
        <v>0</v>
      </c>
      <c r="I233" s="207" t="str">
        <f t="shared" si="281"/>
        <v>-</v>
      </c>
      <c r="J233" s="206">
        <v>0</v>
      </c>
      <c r="K233" s="207" t="str">
        <f t="shared" si="282"/>
        <v>-</v>
      </c>
      <c r="L233" s="204">
        <v>6</v>
      </c>
      <c r="M233" s="205">
        <v>1</v>
      </c>
      <c r="N233" s="207">
        <f t="shared" si="283"/>
        <v>0.16666666666666666</v>
      </c>
      <c r="O233" s="206">
        <v>0</v>
      </c>
      <c r="P233" s="207">
        <f t="shared" si="284"/>
        <v>0</v>
      </c>
      <c r="Q233" s="206">
        <v>2</v>
      </c>
      <c r="R233" s="207">
        <f t="shared" si="285"/>
        <v>0.33333333333333331</v>
      </c>
      <c r="S233" s="204">
        <v>1830</v>
      </c>
      <c r="T233" s="205">
        <v>191</v>
      </c>
      <c r="U233" s="207">
        <f t="shared" si="286"/>
        <v>0.10437158469945355</v>
      </c>
      <c r="V233" s="206">
        <v>517</v>
      </c>
      <c r="W233" s="207">
        <f t="shared" si="287"/>
        <v>0.2825136612021858</v>
      </c>
      <c r="X233" s="206">
        <v>133</v>
      </c>
      <c r="Y233" s="207">
        <f t="shared" si="288"/>
        <v>7.2677595628415304E-2</v>
      </c>
      <c r="Z233" s="204">
        <v>1270</v>
      </c>
      <c r="AA233" s="205">
        <v>114</v>
      </c>
      <c r="AB233" s="207">
        <f t="shared" si="289"/>
        <v>8.9763779527559054E-2</v>
      </c>
      <c r="AC233" s="206">
        <v>346</v>
      </c>
      <c r="AD233" s="207">
        <f t="shared" si="290"/>
        <v>0.27244094488188975</v>
      </c>
      <c r="AE233" s="206">
        <v>98</v>
      </c>
      <c r="AF233" s="207">
        <f t="shared" si="291"/>
        <v>7.716535433070866E-2</v>
      </c>
      <c r="AG233" s="204">
        <v>722</v>
      </c>
      <c r="AH233" s="205">
        <v>45</v>
      </c>
      <c r="AI233" s="207">
        <f t="shared" si="292"/>
        <v>6.2326869806094184E-2</v>
      </c>
      <c r="AJ233" s="206">
        <v>139</v>
      </c>
      <c r="AK233" s="207">
        <f t="shared" si="293"/>
        <v>0.19252077562326869</v>
      </c>
      <c r="AL233" s="206">
        <v>54</v>
      </c>
      <c r="AM233" s="207">
        <f t="shared" si="294"/>
        <v>7.4792243767313013E-2</v>
      </c>
      <c r="AN233" s="204">
        <v>310</v>
      </c>
      <c r="AO233" s="205">
        <v>23</v>
      </c>
      <c r="AP233" s="207">
        <f t="shared" si="295"/>
        <v>7.4193548387096769E-2</v>
      </c>
      <c r="AQ233" s="206">
        <v>55</v>
      </c>
      <c r="AR233" s="207">
        <f t="shared" si="296"/>
        <v>0.17741935483870969</v>
      </c>
      <c r="AS233" s="206">
        <v>20</v>
      </c>
      <c r="AT233" s="207">
        <f t="shared" si="297"/>
        <v>6.4516129032258063E-2</v>
      </c>
      <c r="AU233" s="204">
        <v>73</v>
      </c>
      <c r="AV233" s="205">
        <v>2</v>
      </c>
      <c r="AW233" s="207">
        <f t="shared" si="298"/>
        <v>2.7397260273972601E-2</v>
      </c>
      <c r="AX233" s="206">
        <v>12</v>
      </c>
      <c r="AY233" s="207">
        <f t="shared" si="299"/>
        <v>0.16438356164383561</v>
      </c>
      <c r="AZ233" s="206">
        <v>1</v>
      </c>
      <c r="BA233" s="207">
        <f t="shared" si="300"/>
        <v>1.3698630136986301E-2</v>
      </c>
      <c r="BB233" s="204">
        <f t="shared" si="275"/>
        <v>4211</v>
      </c>
      <c r="BC233" s="208">
        <f t="shared" si="276"/>
        <v>376</v>
      </c>
      <c r="BD233" s="207">
        <f t="shared" si="301"/>
        <v>8.9289954880075989E-2</v>
      </c>
      <c r="BE233" s="208">
        <f t="shared" si="277"/>
        <v>1069</v>
      </c>
      <c r="BF233" s="207">
        <f t="shared" si="302"/>
        <v>0.25385894086915223</v>
      </c>
      <c r="BG233" s="208">
        <f t="shared" si="278"/>
        <v>308</v>
      </c>
      <c r="BH233" s="207">
        <f t="shared" si="303"/>
        <v>7.3141771550700549E-2</v>
      </c>
      <c r="BJ233" s="283"/>
      <c r="BK233" s="296"/>
      <c r="BL233" s="4" t="s">
        <v>273</v>
      </c>
      <c r="BM233" s="28">
        <v>3956</v>
      </c>
      <c r="BN233" s="28">
        <v>363</v>
      </c>
      <c r="BO233" s="63">
        <v>9.1759352881698689E-2</v>
      </c>
      <c r="BP233" s="28">
        <v>939</v>
      </c>
      <c r="BQ233" s="63">
        <v>0.23736097067745196</v>
      </c>
      <c r="BR233" s="28">
        <v>316</v>
      </c>
      <c r="BS233" s="63">
        <v>7.9878665318503544E-2</v>
      </c>
      <c r="BU233" s="132"/>
      <c r="BV233" s="4" t="s">
        <v>270</v>
      </c>
      <c r="BW233" s="27">
        <f t="shared" si="274"/>
        <v>0.58370933270007119</v>
      </c>
      <c r="BX233" s="27">
        <f t="shared" si="279"/>
        <v>0.59100101112234582</v>
      </c>
      <c r="BY233" s="67"/>
      <c r="BZ233" s="2"/>
      <c r="CA233" s="67"/>
      <c r="CB233" s="67"/>
      <c r="CC233" s="67"/>
      <c r="CD233" s="67"/>
      <c r="CE233" s="67"/>
      <c r="CF233" s="67"/>
      <c r="CG233" s="67"/>
      <c r="CH233" s="67"/>
      <c r="CI233" s="67"/>
      <c r="CQ233" s="67"/>
      <c r="CR233" s="67"/>
      <c r="CS233" s="67"/>
      <c r="CT233" s="67"/>
      <c r="CU233" s="67"/>
      <c r="CV233" s="67"/>
      <c r="CY233" s="67"/>
      <c r="CZ233" s="67"/>
      <c r="DA233" s="67"/>
      <c r="DB233" s="67"/>
      <c r="DC233" s="67"/>
      <c r="DD233" s="67"/>
      <c r="DE233" s="67"/>
      <c r="DF233" s="67"/>
      <c r="DG233" s="67"/>
      <c r="DH233" s="67"/>
      <c r="DI233" s="67"/>
      <c r="DJ233" s="67"/>
      <c r="DK233" s="67"/>
      <c r="DL233" s="67"/>
      <c r="DM233" s="67"/>
      <c r="DN233" s="67"/>
      <c r="DO233" s="2"/>
    </row>
    <row r="234" spans="2:119" ht="14.25" customHeight="1">
      <c r="B234" s="283"/>
      <c r="C234" s="296"/>
      <c r="D234" s="124" t="s">
        <v>156</v>
      </c>
      <c r="E234" s="209">
        <v>0</v>
      </c>
      <c r="F234" s="210">
        <v>0</v>
      </c>
      <c r="G234" s="199" t="str">
        <f t="shared" si="280"/>
        <v>-</v>
      </c>
      <c r="H234" s="211">
        <v>0</v>
      </c>
      <c r="I234" s="199" t="str">
        <f t="shared" si="281"/>
        <v>-</v>
      </c>
      <c r="J234" s="211">
        <v>0</v>
      </c>
      <c r="K234" s="199" t="str">
        <f t="shared" si="282"/>
        <v>-</v>
      </c>
      <c r="L234" s="209">
        <v>2</v>
      </c>
      <c r="M234" s="210">
        <v>0</v>
      </c>
      <c r="N234" s="199">
        <f t="shared" si="283"/>
        <v>0</v>
      </c>
      <c r="O234" s="211">
        <v>0</v>
      </c>
      <c r="P234" s="199">
        <f t="shared" si="284"/>
        <v>0</v>
      </c>
      <c r="Q234" s="211">
        <v>0</v>
      </c>
      <c r="R234" s="199">
        <f t="shared" si="285"/>
        <v>0</v>
      </c>
      <c r="S234" s="209">
        <v>790</v>
      </c>
      <c r="T234" s="210">
        <v>53</v>
      </c>
      <c r="U234" s="199">
        <f t="shared" si="286"/>
        <v>6.7088607594936706E-2</v>
      </c>
      <c r="V234" s="211">
        <v>178</v>
      </c>
      <c r="W234" s="199">
        <f t="shared" si="287"/>
        <v>0.22531645569620254</v>
      </c>
      <c r="X234" s="211">
        <v>56</v>
      </c>
      <c r="Y234" s="199">
        <f t="shared" si="288"/>
        <v>7.0886075949367092E-2</v>
      </c>
      <c r="Z234" s="209">
        <v>377</v>
      </c>
      <c r="AA234" s="210">
        <v>31</v>
      </c>
      <c r="AB234" s="199">
        <f t="shared" si="289"/>
        <v>8.2228116710875335E-2</v>
      </c>
      <c r="AC234" s="211">
        <v>77</v>
      </c>
      <c r="AD234" s="199">
        <f t="shared" si="290"/>
        <v>0.20424403183023873</v>
      </c>
      <c r="AE234" s="211">
        <v>29</v>
      </c>
      <c r="AF234" s="199">
        <f t="shared" si="291"/>
        <v>7.6923076923076927E-2</v>
      </c>
      <c r="AG234" s="209">
        <v>210</v>
      </c>
      <c r="AH234" s="210">
        <v>12</v>
      </c>
      <c r="AI234" s="199">
        <f t="shared" si="292"/>
        <v>5.7142857142857141E-2</v>
      </c>
      <c r="AJ234" s="211">
        <v>34</v>
      </c>
      <c r="AK234" s="199">
        <f t="shared" si="293"/>
        <v>0.16190476190476191</v>
      </c>
      <c r="AL234" s="211">
        <v>17</v>
      </c>
      <c r="AM234" s="199">
        <f t="shared" si="294"/>
        <v>8.0952380952380956E-2</v>
      </c>
      <c r="AN234" s="209">
        <v>67</v>
      </c>
      <c r="AO234" s="210">
        <v>2</v>
      </c>
      <c r="AP234" s="199">
        <f t="shared" si="295"/>
        <v>2.9850746268656716E-2</v>
      </c>
      <c r="AQ234" s="211">
        <v>13</v>
      </c>
      <c r="AR234" s="199">
        <f t="shared" si="296"/>
        <v>0.19402985074626866</v>
      </c>
      <c r="AS234" s="211">
        <v>7</v>
      </c>
      <c r="AT234" s="199">
        <f t="shared" si="297"/>
        <v>0.1044776119402985</v>
      </c>
      <c r="AU234" s="209">
        <v>15</v>
      </c>
      <c r="AV234" s="210">
        <v>1</v>
      </c>
      <c r="AW234" s="199">
        <f t="shared" si="298"/>
        <v>6.6666666666666666E-2</v>
      </c>
      <c r="AX234" s="211">
        <v>2</v>
      </c>
      <c r="AY234" s="199">
        <f t="shared" si="299"/>
        <v>0.13333333333333333</v>
      </c>
      <c r="AZ234" s="211">
        <v>0</v>
      </c>
      <c r="BA234" s="199">
        <f t="shared" si="300"/>
        <v>0</v>
      </c>
      <c r="BB234" s="209">
        <f t="shared" si="275"/>
        <v>1461</v>
      </c>
      <c r="BC234" s="212">
        <f t="shared" si="276"/>
        <v>99</v>
      </c>
      <c r="BD234" s="199">
        <f t="shared" si="301"/>
        <v>6.7761806981519512E-2</v>
      </c>
      <c r="BE234" s="212">
        <f t="shared" si="277"/>
        <v>304</v>
      </c>
      <c r="BF234" s="199">
        <f t="shared" si="302"/>
        <v>0.20807665982203971</v>
      </c>
      <c r="BG234" s="212">
        <f t="shared" si="278"/>
        <v>109</v>
      </c>
      <c r="BH234" s="199">
        <f t="shared" si="303"/>
        <v>7.4606433949349765E-2</v>
      </c>
      <c r="BJ234" s="283"/>
      <c r="BK234" s="296"/>
      <c r="BL234" s="4" t="s">
        <v>156</v>
      </c>
      <c r="BM234" s="28">
        <v>1353</v>
      </c>
      <c r="BN234" s="28">
        <v>107</v>
      </c>
      <c r="BO234" s="63">
        <v>7.9083518107908354E-2</v>
      </c>
      <c r="BP234" s="28">
        <v>296</v>
      </c>
      <c r="BQ234" s="63">
        <v>0.21877309682187732</v>
      </c>
      <c r="BR234" s="28">
        <v>105</v>
      </c>
      <c r="BS234" s="63">
        <v>7.7605321507760533E-2</v>
      </c>
      <c r="BU234" s="132"/>
      <c r="BV234" s="4" t="s">
        <v>156</v>
      </c>
      <c r="BW234" s="27">
        <f t="shared" si="274"/>
        <v>0.64955509924709098</v>
      </c>
      <c r="BX234" s="27">
        <f t="shared" si="279"/>
        <v>0.62453806356245378</v>
      </c>
    </row>
    <row r="235" spans="2:119" ht="14.25" customHeight="1">
      <c r="B235" s="283"/>
      <c r="C235" s="296"/>
      <c r="D235" s="103" t="s">
        <v>200</v>
      </c>
      <c r="E235" s="213">
        <v>0</v>
      </c>
      <c r="F235" s="214">
        <v>0</v>
      </c>
      <c r="G235" s="215" t="str">
        <f t="shared" si="280"/>
        <v>-</v>
      </c>
      <c r="H235" s="216">
        <v>0</v>
      </c>
      <c r="I235" s="215" t="str">
        <f t="shared" si="281"/>
        <v>-</v>
      </c>
      <c r="J235" s="216">
        <v>0</v>
      </c>
      <c r="K235" s="215" t="str">
        <f t="shared" si="282"/>
        <v>-</v>
      </c>
      <c r="L235" s="213">
        <v>0</v>
      </c>
      <c r="M235" s="214">
        <v>0</v>
      </c>
      <c r="N235" s="215" t="str">
        <f t="shared" si="283"/>
        <v>-</v>
      </c>
      <c r="O235" s="216">
        <v>0</v>
      </c>
      <c r="P235" s="215" t="str">
        <f t="shared" si="284"/>
        <v>-</v>
      </c>
      <c r="Q235" s="216">
        <v>0</v>
      </c>
      <c r="R235" s="215" t="str">
        <f t="shared" si="285"/>
        <v>-</v>
      </c>
      <c r="S235" s="213">
        <v>37</v>
      </c>
      <c r="T235" s="214">
        <v>0</v>
      </c>
      <c r="U235" s="215">
        <f t="shared" si="286"/>
        <v>0</v>
      </c>
      <c r="V235" s="216">
        <v>2</v>
      </c>
      <c r="W235" s="215">
        <f t="shared" si="287"/>
        <v>5.4054054054054057E-2</v>
      </c>
      <c r="X235" s="216">
        <v>3</v>
      </c>
      <c r="Y235" s="215">
        <f t="shared" si="288"/>
        <v>8.1081081081081086E-2</v>
      </c>
      <c r="Z235" s="213">
        <v>73</v>
      </c>
      <c r="AA235" s="214">
        <v>0</v>
      </c>
      <c r="AB235" s="215">
        <f t="shared" si="289"/>
        <v>0</v>
      </c>
      <c r="AC235" s="216">
        <v>0</v>
      </c>
      <c r="AD235" s="215">
        <f t="shared" si="290"/>
        <v>0</v>
      </c>
      <c r="AE235" s="216">
        <v>2</v>
      </c>
      <c r="AF235" s="215">
        <f t="shared" si="291"/>
        <v>2.7397260273972601E-2</v>
      </c>
      <c r="AG235" s="213">
        <v>81</v>
      </c>
      <c r="AH235" s="214">
        <v>1</v>
      </c>
      <c r="AI235" s="215">
        <f t="shared" si="292"/>
        <v>1.2345679012345678E-2</v>
      </c>
      <c r="AJ235" s="216">
        <v>3</v>
      </c>
      <c r="AK235" s="215">
        <f t="shared" si="293"/>
        <v>3.7037037037037035E-2</v>
      </c>
      <c r="AL235" s="216">
        <v>1</v>
      </c>
      <c r="AM235" s="215">
        <f t="shared" si="294"/>
        <v>1.2345679012345678E-2</v>
      </c>
      <c r="AN235" s="213">
        <v>68</v>
      </c>
      <c r="AO235" s="214">
        <v>1</v>
      </c>
      <c r="AP235" s="215">
        <f t="shared" si="295"/>
        <v>1.4705882352941176E-2</v>
      </c>
      <c r="AQ235" s="216">
        <v>1</v>
      </c>
      <c r="AR235" s="215">
        <f t="shared" si="296"/>
        <v>1.4705882352941176E-2</v>
      </c>
      <c r="AS235" s="216">
        <v>0</v>
      </c>
      <c r="AT235" s="215">
        <f t="shared" si="297"/>
        <v>0</v>
      </c>
      <c r="AU235" s="213">
        <v>48</v>
      </c>
      <c r="AV235" s="214">
        <v>0</v>
      </c>
      <c r="AW235" s="215">
        <f t="shared" si="298"/>
        <v>0</v>
      </c>
      <c r="AX235" s="216">
        <v>1</v>
      </c>
      <c r="AY235" s="215">
        <f t="shared" si="299"/>
        <v>2.0833333333333332E-2</v>
      </c>
      <c r="AZ235" s="216">
        <v>0</v>
      </c>
      <c r="BA235" s="215">
        <f t="shared" si="300"/>
        <v>0</v>
      </c>
      <c r="BB235" s="213">
        <f t="shared" si="275"/>
        <v>307</v>
      </c>
      <c r="BC235" s="217">
        <f t="shared" si="276"/>
        <v>2</v>
      </c>
      <c r="BD235" s="215">
        <f t="shared" si="301"/>
        <v>6.5146579804560263E-3</v>
      </c>
      <c r="BE235" s="217">
        <f t="shared" si="277"/>
        <v>7</v>
      </c>
      <c r="BF235" s="215">
        <f t="shared" si="302"/>
        <v>2.2801302931596091E-2</v>
      </c>
      <c r="BG235" s="217">
        <f t="shared" si="278"/>
        <v>6</v>
      </c>
      <c r="BH235" s="215">
        <f t="shared" si="303"/>
        <v>1.9543973941368076E-2</v>
      </c>
      <c r="BJ235" s="283"/>
      <c r="BK235" s="296"/>
      <c r="BL235" s="4" t="s">
        <v>199</v>
      </c>
      <c r="BM235" s="28">
        <v>632</v>
      </c>
      <c r="BN235" s="28">
        <v>1</v>
      </c>
      <c r="BO235" s="63">
        <v>1.5822784810126582E-3</v>
      </c>
      <c r="BP235" s="28">
        <v>11</v>
      </c>
      <c r="BQ235" s="63">
        <v>1.740506329113924E-2</v>
      </c>
      <c r="BR235" s="28">
        <v>5</v>
      </c>
      <c r="BS235" s="63">
        <v>7.9113924050632917E-3</v>
      </c>
      <c r="BU235" s="132"/>
      <c r="BV235" s="4" t="s">
        <v>199</v>
      </c>
      <c r="BW235" s="27">
        <f t="shared" si="274"/>
        <v>0.95114006514657978</v>
      </c>
      <c r="BX235" s="27">
        <f t="shared" si="279"/>
        <v>0.97310126582278478</v>
      </c>
    </row>
    <row r="236" spans="2:119" ht="14.25" customHeight="1">
      <c r="B236" s="284"/>
      <c r="C236" s="297"/>
      <c r="D236" s="104" t="s">
        <v>67</v>
      </c>
      <c r="E236" s="218">
        <v>11</v>
      </c>
      <c r="F236" s="219">
        <v>0</v>
      </c>
      <c r="G236" s="180">
        <f t="shared" si="280"/>
        <v>0</v>
      </c>
      <c r="H236" s="220">
        <v>1</v>
      </c>
      <c r="I236" s="180">
        <f t="shared" si="281"/>
        <v>9.0909090909090912E-2</v>
      </c>
      <c r="J236" s="220">
        <v>0</v>
      </c>
      <c r="K236" s="180">
        <f t="shared" si="282"/>
        <v>0</v>
      </c>
      <c r="L236" s="218">
        <v>69</v>
      </c>
      <c r="M236" s="219">
        <v>5</v>
      </c>
      <c r="N236" s="180">
        <f t="shared" si="283"/>
        <v>7.2463768115942032E-2</v>
      </c>
      <c r="O236" s="220">
        <v>10</v>
      </c>
      <c r="P236" s="180">
        <f t="shared" si="284"/>
        <v>0.14492753623188406</v>
      </c>
      <c r="Q236" s="220">
        <v>5</v>
      </c>
      <c r="R236" s="180">
        <f t="shared" si="285"/>
        <v>7.2463768115942032E-2</v>
      </c>
      <c r="S236" s="218">
        <v>7603</v>
      </c>
      <c r="T236" s="219">
        <v>638</v>
      </c>
      <c r="U236" s="180">
        <f t="shared" si="286"/>
        <v>8.3914244377219518E-2</v>
      </c>
      <c r="V236" s="220">
        <v>1907</v>
      </c>
      <c r="W236" s="180">
        <f t="shared" si="287"/>
        <v>0.25082204393002761</v>
      </c>
      <c r="X236" s="220">
        <v>561</v>
      </c>
      <c r="Y236" s="180">
        <f t="shared" si="288"/>
        <v>7.3786663159279231E-2</v>
      </c>
      <c r="Z236" s="218">
        <v>5667</v>
      </c>
      <c r="AA236" s="219">
        <v>420</v>
      </c>
      <c r="AB236" s="180">
        <f t="shared" si="289"/>
        <v>7.4113287453679191E-2</v>
      </c>
      <c r="AC236" s="220">
        <v>1311</v>
      </c>
      <c r="AD236" s="180">
        <f t="shared" si="290"/>
        <v>0.23133933298041293</v>
      </c>
      <c r="AE236" s="220">
        <v>446</v>
      </c>
      <c r="AF236" s="180">
        <f t="shared" si="291"/>
        <v>7.870125286747838E-2</v>
      </c>
      <c r="AG236" s="218">
        <v>3468</v>
      </c>
      <c r="AH236" s="219">
        <v>174</v>
      </c>
      <c r="AI236" s="180">
        <f t="shared" si="292"/>
        <v>5.0173010380622836E-2</v>
      </c>
      <c r="AJ236" s="220">
        <v>628</v>
      </c>
      <c r="AK236" s="180">
        <f t="shared" si="293"/>
        <v>0.18108419838523646</v>
      </c>
      <c r="AL236" s="220">
        <v>241</v>
      </c>
      <c r="AM236" s="180">
        <f t="shared" si="294"/>
        <v>6.9492502883506349E-2</v>
      </c>
      <c r="AN236" s="218">
        <v>1602</v>
      </c>
      <c r="AO236" s="219">
        <v>69</v>
      </c>
      <c r="AP236" s="180">
        <f t="shared" si="295"/>
        <v>4.307116104868914E-2</v>
      </c>
      <c r="AQ236" s="220">
        <v>219</v>
      </c>
      <c r="AR236" s="180">
        <f t="shared" si="296"/>
        <v>0.13670411985018727</v>
      </c>
      <c r="AS236" s="220">
        <v>78</v>
      </c>
      <c r="AT236" s="180">
        <f t="shared" si="297"/>
        <v>4.8689138576779027E-2</v>
      </c>
      <c r="AU236" s="218">
        <v>523</v>
      </c>
      <c r="AV236" s="219">
        <v>7</v>
      </c>
      <c r="AW236" s="180">
        <f t="shared" si="298"/>
        <v>1.338432122370937E-2</v>
      </c>
      <c r="AX236" s="220">
        <v>54</v>
      </c>
      <c r="AY236" s="180">
        <f t="shared" si="299"/>
        <v>0.10325047801147227</v>
      </c>
      <c r="AZ236" s="220">
        <v>17</v>
      </c>
      <c r="BA236" s="180">
        <f t="shared" si="300"/>
        <v>3.2504780114722756E-2</v>
      </c>
      <c r="BB236" s="218">
        <f t="shared" si="275"/>
        <v>18943</v>
      </c>
      <c r="BC236" s="182">
        <f t="shared" si="276"/>
        <v>1313</v>
      </c>
      <c r="BD236" s="180">
        <f t="shared" si="301"/>
        <v>6.9313202766193321E-2</v>
      </c>
      <c r="BE236" s="182">
        <f t="shared" si="277"/>
        <v>4130</v>
      </c>
      <c r="BF236" s="180">
        <f t="shared" si="302"/>
        <v>0.21802248851818615</v>
      </c>
      <c r="BG236" s="182">
        <f t="shared" si="278"/>
        <v>1348</v>
      </c>
      <c r="BH236" s="180">
        <f t="shared" si="303"/>
        <v>7.1160850973974552E-2</v>
      </c>
      <c r="BJ236" s="284"/>
      <c r="BK236" s="297"/>
      <c r="BL236" s="85" t="s">
        <v>67</v>
      </c>
      <c r="BM236" s="28">
        <v>18870</v>
      </c>
      <c r="BN236" s="28">
        <v>1344</v>
      </c>
      <c r="BO236" s="63">
        <v>7.1224165341812404E-2</v>
      </c>
      <c r="BP236" s="28">
        <v>4048</v>
      </c>
      <c r="BQ236" s="63">
        <v>0.21452040275569687</v>
      </c>
      <c r="BR236" s="28">
        <v>1309</v>
      </c>
      <c r="BS236" s="63">
        <v>6.9369369369369369E-2</v>
      </c>
      <c r="BU236" s="133"/>
      <c r="BV236" s="85" t="s">
        <v>67</v>
      </c>
      <c r="BW236" s="27">
        <f t="shared" si="274"/>
        <v>0.64150345774164597</v>
      </c>
      <c r="BX236" s="27">
        <f t="shared" si="279"/>
        <v>0.64488606253312131</v>
      </c>
    </row>
    <row r="237" spans="2:119" ht="14.25" customHeight="1">
      <c r="B237" s="282">
        <v>47</v>
      </c>
      <c r="C237" s="295" t="s">
        <v>13</v>
      </c>
      <c r="D237" s="102" t="s">
        <v>201</v>
      </c>
      <c r="E237" s="201">
        <v>15</v>
      </c>
      <c r="F237" s="202">
        <v>0</v>
      </c>
      <c r="G237" s="174">
        <f t="shared" ref="G237:G306" si="304">IFERROR(F237/E237,"-")</f>
        <v>0</v>
      </c>
      <c r="H237" s="203">
        <v>2</v>
      </c>
      <c r="I237" s="174">
        <f t="shared" ref="I237:I306" si="305">IFERROR(H237/E237,"-")</f>
        <v>0.13333333333333333</v>
      </c>
      <c r="J237" s="203">
        <v>0</v>
      </c>
      <c r="K237" s="174">
        <f t="shared" ref="K237:K306" si="306">IFERROR(J237/E237,"-")</f>
        <v>0</v>
      </c>
      <c r="L237" s="201">
        <v>77</v>
      </c>
      <c r="M237" s="202">
        <v>7</v>
      </c>
      <c r="N237" s="174">
        <f t="shared" ref="N237:N306" si="307">IFERROR(M237/L237,"-")</f>
        <v>9.0909090909090912E-2</v>
      </c>
      <c r="O237" s="203">
        <v>12</v>
      </c>
      <c r="P237" s="174">
        <f t="shared" ref="P237:P306" si="308">IFERROR(O237/L237,"-")</f>
        <v>0.15584415584415584</v>
      </c>
      <c r="Q237" s="203">
        <v>2</v>
      </c>
      <c r="R237" s="174">
        <f t="shared" ref="R237:R306" si="309">IFERROR(Q237/L237,"-")</f>
        <v>2.5974025974025976E-2</v>
      </c>
      <c r="S237" s="201">
        <v>10939</v>
      </c>
      <c r="T237" s="202">
        <v>911</v>
      </c>
      <c r="U237" s="174">
        <f t="shared" ref="U237:U306" si="310">IFERROR(T237/S237,"-")</f>
        <v>8.328000731328275E-2</v>
      </c>
      <c r="V237" s="203">
        <v>2536</v>
      </c>
      <c r="W237" s="174">
        <f t="shared" ref="W237:W306" si="311">IFERROR(V237/S237,"-")</f>
        <v>0.23183106316847976</v>
      </c>
      <c r="X237" s="203">
        <v>729</v>
      </c>
      <c r="Y237" s="174">
        <f t="shared" ref="Y237:Y306" si="312">IFERROR(X237/S237,"-")</f>
        <v>6.6642289057500692E-2</v>
      </c>
      <c r="Z237" s="201">
        <v>9539</v>
      </c>
      <c r="AA237" s="202">
        <v>664</v>
      </c>
      <c r="AB237" s="174">
        <f t="shared" ref="AB237:AB306" si="313">IFERROR(AA237/Z237,"-")</f>
        <v>6.9608973686969278E-2</v>
      </c>
      <c r="AC237" s="203">
        <v>2168</v>
      </c>
      <c r="AD237" s="174">
        <f t="shared" ref="AD237:AD306" si="314">IFERROR(AC237/Z237,"-")</f>
        <v>0.22727749239962261</v>
      </c>
      <c r="AE237" s="203">
        <v>658</v>
      </c>
      <c r="AF237" s="174">
        <f t="shared" ref="AF237:AF306" si="315">IFERROR(AE237/Z237,"-")</f>
        <v>6.8979976936785828E-2</v>
      </c>
      <c r="AG237" s="201">
        <v>5283</v>
      </c>
      <c r="AH237" s="202">
        <v>258</v>
      </c>
      <c r="AI237" s="174">
        <f t="shared" ref="AI237:AI306" si="316">IFERROR(AH237/AG237,"-")</f>
        <v>4.8835888699602502E-2</v>
      </c>
      <c r="AJ237" s="203">
        <v>895</v>
      </c>
      <c r="AK237" s="174">
        <f t="shared" ref="AK237:AK306" si="317">IFERROR(AJ237/AG237,"-")</f>
        <v>0.16941131932614045</v>
      </c>
      <c r="AL237" s="203">
        <v>346</v>
      </c>
      <c r="AM237" s="174">
        <f t="shared" ref="AM237:AM306" si="318">IFERROR(AL237/AG237,"-")</f>
        <v>6.5493091046753743E-2</v>
      </c>
      <c r="AN237" s="201">
        <v>2192</v>
      </c>
      <c r="AO237" s="202">
        <v>65</v>
      </c>
      <c r="AP237" s="174">
        <f t="shared" ref="AP237:AP306" si="319">IFERROR(AO237/AN237,"-")</f>
        <v>2.9653284671532845E-2</v>
      </c>
      <c r="AQ237" s="203">
        <v>311</v>
      </c>
      <c r="AR237" s="174">
        <f t="shared" ref="AR237:AR306" si="320">IFERROR(AQ237/AN237,"-")</f>
        <v>0.14187956204379562</v>
      </c>
      <c r="AS237" s="203">
        <v>92</v>
      </c>
      <c r="AT237" s="174">
        <f t="shared" ref="AT237:AT306" si="321">IFERROR(AS237/AN237,"-")</f>
        <v>4.1970802919708027E-2</v>
      </c>
      <c r="AU237" s="201">
        <v>571</v>
      </c>
      <c r="AV237" s="202">
        <v>7</v>
      </c>
      <c r="AW237" s="174">
        <f t="shared" ref="AW237:AW306" si="322">IFERROR(AV237/AU237,"-")</f>
        <v>1.2259194395796848E-2</v>
      </c>
      <c r="AX237" s="203">
        <v>58</v>
      </c>
      <c r="AY237" s="174">
        <f t="shared" ref="AY237:AY306" si="323">IFERROR(AX237/AU237,"-")</f>
        <v>0.10157618213660245</v>
      </c>
      <c r="AZ237" s="203">
        <v>12</v>
      </c>
      <c r="BA237" s="174">
        <f t="shared" ref="BA237:BA306" si="324">IFERROR(AZ237/AU237,"-")</f>
        <v>2.1015761821366025E-2</v>
      </c>
      <c r="BB237" s="201">
        <f t="shared" si="275"/>
        <v>28616</v>
      </c>
      <c r="BC237" s="176">
        <f t="shared" si="276"/>
        <v>1912</v>
      </c>
      <c r="BD237" s="174">
        <f t="shared" ref="BD237:BD306" si="325">IFERROR(BC237/BB237,"-")</f>
        <v>6.6815767402851556E-2</v>
      </c>
      <c r="BE237" s="176">
        <f t="shared" si="277"/>
        <v>5982</v>
      </c>
      <c r="BF237" s="174">
        <f t="shared" ref="BF237:BF306" si="326">IFERROR(BE237/BB237,"-")</f>
        <v>0.20904389152921443</v>
      </c>
      <c r="BG237" s="176">
        <f t="shared" si="278"/>
        <v>1839</v>
      </c>
      <c r="BH237" s="174">
        <f t="shared" ref="BH237:BH306" si="327">IFERROR(BG237/BB237,"-")</f>
        <v>6.4264746994688288E-2</v>
      </c>
      <c r="BJ237" s="282">
        <v>47</v>
      </c>
      <c r="BK237" s="295" t="s">
        <v>13</v>
      </c>
      <c r="BL237" s="4" t="s">
        <v>148</v>
      </c>
      <c r="BM237" s="28">
        <v>28297</v>
      </c>
      <c r="BN237" s="28">
        <v>2067</v>
      </c>
      <c r="BO237" s="63">
        <v>7.3046612715128814E-2</v>
      </c>
      <c r="BP237" s="28">
        <v>5811</v>
      </c>
      <c r="BQ237" s="63">
        <v>0.20535745838781497</v>
      </c>
      <c r="BR237" s="28">
        <v>1839</v>
      </c>
      <c r="BS237" s="63">
        <v>6.4989221472240871E-2</v>
      </c>
      <c r="BU237" s="131" t="s">
        <v>13</v>
      </c>
      <c r="BV237" s="4" t="s">
        <v>138</v>
      </c>
      <c r="BW237" s="27">
        <f t="shared" si="274"/>
        <v>0.6598755940732457</v>
      </c>
      <c r="BX237" s="27">
        <f t="shared" si="279"/>
        <v>0.65660670742481531</v>
      </c>
    </row>
    <row r="238" spans="2:119" ht="14.25" customHeight="1">
      <c r="B238" s="283"/>
      <c r="C238" s="296"/>
      <c r="D238" s="132" t="s">
        <v>274</v>
      </c>
      <c r="E238" s="204">
        <v>2</v>
      </c>
      <c r="F238" s="205">
        <v>0</v>
      </c>
      <c r="G238" s="207">
        <f t="shared" si="304"/>
        <v>0</v>
      </c>
      <c r="H238" s="206">
        <v>2</v>
      </c>
      <c r="I238" s="207">
        <f>IFERROR(H238/E238,"-")</f>
        <v>1</v>
      </c>
      <c r="J238" s="206">
        <v>0</v>
      </c>
      <c r="K238" s="207">
        <f>IFERROR(J238/E238,"-")</f>
        <v>0</v>
      </c>
      <c r="L238" s="204">
        <v>6</v>
      </c>
      <c r="M238" s="205">
        <v>0</v>
      </c>
      <c r="N238" s="207">
        <f>IFERROR(M238/L238,"-")</f>
        <v>0</v>
      </c>
      <c r="O238" s="206">
        <v>2</v>
      </c>
      <c r="P238" s="207">
        <f>IFERROR(O238/L238,"-")</f>
        <v>0.33333333333333331</v>
      </c>
      <c r="Q238" s="206">
        <v>0</v>
      </c>
      <c r="R238" s="207">
        <f>IFERROR(Q238/L238,"-")</f>
        <v>0</v>
      </c>
      <c r="S238" s="204">
        <v>3325</v>
      </c>
      <c r="T238" s="205">
        <v>307</v>
      </c>
      <c r="U238" s="207">
        <f>IFERROR(T238/S238,"-")</f>
        <v>9.2330827067669166E-2</v>
      </c>
      <c r="V238" s="206">
        <v>823</v>
      </c>
      <c r="W238" s="207">
        <f>IFERROR(V238/S238,"-")</f>
        <v>0.24751879699248119</v>
      </c>
      <c r="X238" s="206">
        <v>256</v>
      </c>
      <c r="Y238" s="207">
        <f>IFERROR(X238/S238,"-")</f>
        <v>7.6992481203007515E-2</v>
      </c>
      <c r="Z238" s="204">
        <v>2203</v>
      </c>
      <c r="AA238" s="205">
        <v>203</v>
      </c>
      <c r="AB238" s="207">
        <f>IFERROR(AA238/Z238,"-")</f>
        <v>9.2147072174307759E-2</v>
      </c>
      <c r="AC238" s="206">
        <v>556</v>
      </c>
      <c r="AD238" s="207">
        <f>IFERROR(AC238/Z238,"-")</f>
        <v>0.25238311393554247</v>
      </c>
      <c r="AE238" s="206">
        <v>172</v>
      </c>
      <c r="AF238" s="207">
        <f>IFERROR(AE238/Z238,"-")</f>
        <v>7.8075351793009534E-2</v>
      </c>
      <c r="AG238" s="204">
        <v>1288</v>
      </c>
      <c r="AH238" s="205">
        <v>98</v>
      </c>
      <c r="AI238" s="207">
        <f>IFERROR(AH238/AG238,"-")</f>
        <v>7.6086956521739135E-2</v>
      </c>
      <c r="AJ238" s="206">
        <v>251</v>
      </c>
      <c r="AK238" s="207">
        <f>IFERROR(AJ238/AG238,"-")</f>
        <v>0.19487577639751552</v>
      </c>
      <c r="AL238" s="206">
        <v>92</v>
      </c>
      <c r="AM238" s="207">
        <f>IFERROR(AL238/AG238,"-")</f>
        <v>7.1428571428571425E-2</v>
      </c>
      <c r="AN238" s="204">
        <v>438</v>
      </c>
      <c r="AO238" s="205">
        <v>16</v>
      </c>
      <c r="AP238" s="207">
        <f>IFERROR(AO238/AN238,"-")</f>
        <v>3.6529680365296802E-2</v>
      </c>
      <c r="AQ238" s="206">
        <v>68</v>
      </c>
      <c r="AR238" s="207">
        <f>IFERROR(AQ238/AN238,"-")</f>
        <v>0.15525114155251141</v>
      </c>
      <c r="AS238" s="206">
        <v>22</v>
      </c>
      <c r="AT238" s="207">
        <f>IFERROR(AS238/AN238,"-")</f>
        <v>5.0228310502283102E-2</v>
      </c>
      <c r="AU238" s="204">
        <v>96</v>
      </c>
      <c r="AV238" s="205">
        <v>4</v>
      </c>
      <c r="AW238" s="207">
        <f>IFERROR(AV238/AU238,"-")</f>
        <v>4.1666666666666664E-2</v>
      </c>
      <c r="AX238" s="206">
        <v>8</v>
      </c>
      <c r="AY238" s="207">
        <f>IFERROR(AX238/AU238,"-")</f>
        <v>8.3333333333333329E-2</v>
      </c>
      <c r="AZ238" s="206">
        <v>6</v>
      </c>
      <c r="BA238" s="207">
        <f>IFERROR(AZ238/AU238,"-")</f>
        <v>6.25E-2</v>
      </c>
      <c r="BB238" s="204">
        <f t="shared" si="275"/>
        <v>7358</v>
      </c>
      <c r="BC238" s="208">
        <f t="shared" si="276"/>
        <v>628</v>
      </c>
      <c r="BD238" s="207">
        <f>IFERROR(BC238/BB238,"-")</f>
        <v>8.5349279695569449E-2</v>
      </c>
      <c r="BE238" s="208">
        <f t="shared" si="277"/>
        <v>1710</v>
      </c>
      <c r="BF238" s="207">
        <f>IFERROR(BE238/BB238,"-")</f>
        <v>0.23240010872519706</v>
      </c>
      <c r="BG238" s="208">
        <f t="shared" si="278"/>
        <v>548</v>
      </c>
      <c r="BH238" s="207">
        <f>IFERROR(BG238/BB238,"-")</f>
        <v>7.4476759989127478E-2</v>
      </c>
      <c r="BJ238" s="283"/>
      <c r="BK238" s="296"/>
      <c r="BL238" s="4" t="s">
        <v>273</v>
      </c>
      <c r="BM238" s="28">
        <v>6964</v>
      </c>
      <c r="BN238" s="28">
        <v>608</v>
      </c>
      <c r="BO238" s="63">
        <v>8.7306145893164849E-2</v>
      </c>
      <c r="BP238" s="28">
        <v>1638</v>
      </c>
      <c r="BQ238" s="63">
        <v>0.23520964962665136</v>
      </c>
      <c r="BR238" s="28">
        <v>584</v>
      </c>
      <c r="BS238" s="63">
        <v>8.3859850660539914E-2</v>
      </c>
      <c r="BU238" s="132"/>
      <c r="BV238" s="4" t="s">
        <v>270</v>
      </c>
      <c r="BW238" s="27">
        <f t="shared" si="274"/>
        <v>0.607773851590106</v>
      </c>
      <c r="BX238" s="27">
        <f t="shared" si="279"/>
        <v>0.59362435381964385</v>
      </c>
    </row>
    <row r="239" spans="2:119" ht="14.25" customHeight="1">
      <c r="B239" s="283"/>
      <c r="C239" s="296"/>
      <c r="D239" s="124" t="s">
        <v>156</v>
      </c>
      <c r="E239" s="209">
        <v>0</v>
      </c>
      <c r="F239" s="210">
        <v>0</v>
      </c>
      <c r="G239" s="199" t="str">
        <f t="shared" si="304"/>
        <v>-</v>
      </c>
      <c r="H239" s="211">
        <v>0</v>
      </c>
      <c r="I239" s="199" t="str">
        <f t="shared" si="305"/>
        <v>-</v>
      </c>
      <c r="J239" s="211">
        <v>0</v>
      </c>
      <c r="K239" s="199" t="str">
        <f t="shared" si="306"/>
        <v>-</v>
      </c>
      <c r="L239" s="209">
        <v>1</v>
      </c>
      <c r="M239" s="210">
        <v>0</v>
      </c>
      <c r="N239" s="199">
        <f t="shared" si="307"/>
        <v>0</v>
      </c>
      <c r="O239" s="211">
        <v>0</v>
      </c>
      <c r="P239" s="199">
        <f t="shared" si="308"/>
        <v>0</v>
      </c>
      <c r="Q239" s="211">
        <v>0</v>
      </c>
      <c r="R239" s="199">
        <f t="shared" si="309"/>
        <v>0</v>
      </c>
      <c r="S239" s="209">
        <v>1252</v>
      </c>
      <c r="T239" s="210">
        <v>100</v>
      </c>
      <c r="U239" s="199">
        <f t="shared" si="310"/>
        <v>7.9872204472843447E-2</v>
      </c>
      <c r="V239" s="211">
        <v>267</v>
      </c>
      <c r="W239" s="199">
        <f t="shared" si="311"/>
        <v>0.21325878594249201</v>
      </c>
      <c r="X239" s="211">
        <v>91</v>
      </c>
      <c r="Y239" s="199">
        <f t="shared" si="312"/>
        <v>7.268370607028754E-2</v>
      </c>
      <c r="Z239" s="209">
        <v>794</v>
      </c>
      <c r="AA239" s="210">
        <v>58</v>
      </c>
      <c r="AB239" s="199">
        <f t="shared" si="313"/>
        <v>7.3047858942065488E-2</v>
      </c>
      <c r="AC239" s="211">
        <v>179</v>
      </c>
      <c r="AD239" s="199">
        <f t="shared" si="314"/>
        <v>0.22544080604534006</v>
      </c>
      <c r="AE239" s="211">
        <v>56</v>
      </c>
      <c r="AF239" s="199">
        <f t="shared" si="315"/>
        <v>7.0528967254408062E-2</v>
      </c>
      <c r="AG239" s="209">
        <v>447</v>
      </c>
      <c r="AH239" s="210">
        <v>31</v>
      </c>
      <c r="AI239" s="199">
        <f t="shared" si="316"/>
        <v>6.9351230425055935E-2</v>
      </c>
      <c r="AJ239" s="211">
        <v>80</v>
      </c>
      <c r="AK239" s="199">
        <f t="shared" si="317"/>
        <v>0.17897091722595079</v>
      </c>
      <c r="AL239" s="211">
        <v>26</v>
      </c>
      <c r="AM239" s="199">
        <f t="shared" si="318"/>
        <v>5.8165548098434001E-2</v>
      </c>
      <c r="AN239" s="209">
        <v>191</v>
      </c>
      <c r="AO239" s="210">
        <v>9</v>
      </c>
      <c r="AP239" s="199">
        <f t="shared" si="319"/>
        <v>4.712041884816754E-2</v>
      </c>
      <c r="AQ239" s="211">
        <v>26</v>
      </c>
      <c r="AR239" s="199">
        <f t="shared" si="320"/>
        <v>0.13612565445026178</v>
      </c>
      <c r="AS239" s="211">
        <v>10</v>
      </c>
      <c r="AT239" s="199">
        <f t="shared" si="321"/>
        <v>5.2356020942408377E-2</v>
      </c>
      <c r="AU239" s="209">
        <v>44</v>
      </c>
      <c r="AV239" s="210">
        <v>2</v>
      </c>
      <c r="AW239" s="199">
        <f t="shared" si="322"/>
        <v>4.5454545454545456E-2</v>
      </c>
      <c r="AX239" s="211">
        <v>2</v>
      </c>
      <c r="AY239" s="199">
        <f t="shared" si="323"/>
        <v>4.5454545454545456E-2</v>
      </c>
      <c r="AZ239" s="211">
        <v>0</v>
      </c>
      <c r="BA239" s="199">
        <f t="shared" si="324"/>
        <v>0</v>
      </c>
      <c r="BB239" s="209">
        <f t="shared" si="275"/>
        <v>2729</v>
      </c>
      <c r="BC239" s="212">
        <f t="shared" si="276"/>
        <v>200</v>
      </c>
      <c r="BD239" s="199">
        <f t="shared" si="325"/>
        <v>7.3286918285086114E-2</v>
      </c>
      <c r="BE239" s="212">
        <f t="shared" si="277"/>
        <v>554</v>
      </c>
      <c r="BF239" s="199">
        <f t="shared" si="326"/>
        <v>0.20300476364968853</v>
      </c>
      <c r="BG239" s="212">
        <f t="shared" si="278"/>
        <v>183</v>
      </c>
      <c r="BH239" s="199">
        <f t="shared" si="327"/>
        <v>6.7057530230853798E-2</v>
      </c>
      <c r="BJ239" s="283"/>
      <c r="BK239" s="296"/>
      <c r="BL239" s="4" t="s">
        <v>156</v>
      </c>
      <c r="BM239" s="28">
        <v>2634</v>
      </c>
      <c r="BN239" s="28">
        <v>182</v>
      </c>
      <c r="BO239" s="63">
        <v>6.9096431283219434E-2</v>
      </c>
      <c r="BP239" s="28">
        <v>512</v>
      </c>
      <c r="BQ239" s="63">
        <v>0.19438116932422173</v>
      </c>
      <c r="BR239" s="28">
        <v>194</v>
      </c>
      <c r="BS239" s="63">
        <v>7.365223993925589E-2</v>
      </c>
      <c r="BU239" s="132"/>
      <c r="BV239" s="4" t="s">
        <v>156</v>
      </c>
      <c r="BW239" s="27">
        <f t="shared" si="274"/>
        <v>0.65665078783437159</v>
      </c>
      <c r="BX239" s="27">
        <f t="shared" si="279"/>
        <v>0.66287015945330297</v>
      </c>
    </row>
    <row r="240" spans="2:119" ht="14.25" customHeight="1">
      <c r="B240" s="283"/>
      <c r="C240" s="296"/>
      <c r="D240" s="103" t="s">
        <v>200</v>
      </c>
      <c r="E240" s="213">
        <v>0</v>
      </c>
      <c r="F240" s="214">
        <v>0</v>
      </c>
      <c r="G240" s="215" t="str">
        <f>IFERROR(F240/E240,"-")</f>
        <v>-</v>
      </c>
      <c r="H240" s="216">
        <v>0</v>
      </c>
      <c r="I240" s="215" t="str">
        <f>IFERROR(H240/E240,"-")</f>
        <v>-</v>
      </c>
      <c r="J240" s="216">
        <v>0</v>
      </c>
      <c r="K240" s="215" t="str">
        <f>IFERROR(J240/E240,"-")</f>
        <v>-</v>
      </c>
      <c r="L240" s="213">
        <v>2</v>
      </c>
      <c r="M240" s="214">
        <v>0</v>
      </c>
      <c r="N240" s="215">
        <f>IFERROR(M240/L240,"-")</f>
        <v>0</v>
      </c>
      <c r="O240" s="216">
        <v>0</v>
      </c>
      <c r="P240" s="215">
        <f>IFERROR(O240/L240,"-")</f>
        <v>0</v>
      </c>
      <c r="Q240" s="216">
        <v>0</v>
      </c>
      <c r="R240" s="215">
        <f>IFERROR(Q240/L240,"-")</f>
        <v>0</v>
      </c>
      <c r="S240" s="213">
        <v>61</v>
      </c>
      <c r="T240" s="214">
        <v>0</v>
      </c>
      <c r="U240" s="215">
        <f>IFERROR(T240/S240,"-")</f>
        <v>0</v>
      </c>
      <c r="V240" s="216">
        <v>6</v>
      </c>
      <c r="W240" s="215">
        <f>IFERROR(V240/S240,"-")</f>
        <v>9.8360655737704916E-2</v>
      </c>
      <c r="X240" s="216">
        <v>0</v>
      </c>
      <c r="Y240" s="215">
        <f>IFERROR(X240/S240,"-")</f>
        <v>0</v>
      </c>
      <c r="Z240" s="213">
        <v>125</v>
      </c>
      <c r="AA240" s="214">
        <v>1</v>
      </c>
      <c r="AB240" s="215">
        <f>IFERROR(AA240/Z240,"-")</f>
        <v>8.0000000000000002E-3</v>
      </c>
      <c r="AC240" s="216">
        <v>5</v>
      </c>
      <c r="AD240" s="215">
        <f>IFERROR(AC240/Z240,"-")</f>
        <v>0.04</v>
      </c>
      <c r="AE240" s="216">
        <v>4</v>
      </c>
      <c r="AF240" s="215">
        <f>IFERROR(AE240/Z240,"-")</f>
        <v>3.2000000000000001E-2</v>
      </c>
      <c r="AG240" s="213">
        <v>136</v>
      </c>
      <c r="AH240" s="214">
        <v>1</v>
      </c>
      <c r="AI240" s="215">
        <f>IFERROR(AH240/AG240,"-")</f>
        <v>7.3529411764705881E-3</v>
      </c>
      <c r="AJ240" s="216">
        <v>8</v>
      </c>
      <c r="AK240" s="215">
        <f>IFERROR(AJ240/AG240,"-")</f>
        <v>5.8823529411764705E-2</v>
      </c>
      <c r="AL240" s="216">
        <v>1</v>
      </c>
      <c r="AM240" s="215">
        <f>IFERROR(AL240/AG240,"-")</f>
        <v>7.3529411764705881E-3</v>
      </c>
      <c r="AN240" s="213">
        <v>114</v>
      </c>
      <c r="AO240" s="214">
        <v>1</v>
      </c>
      <c r="AP240" s="215">
        <f>IFERROR(AO240/AN240,"-")</f>
        <v>8.771929824561403E-3</v>
      </c>
      <c r="AQ240" s="216">
        <v>4</v>
      </c>
      <c r="AR240" s="215">
        <f>IFERROR(AQ240/AN240,"-")</f>
        <v>3.5087719298245612E-2</v>
      </c>
      <c r="AS240" s="216">
        <v>2</v>
      </c>
      <c r="AT240" s="215">
        <f>IFERROR(AS240/AN240,"-")</f>
        <v>1.7543859649122806E-2</v>
      </c>
      <c r="AU240" s="213">
        <v>73</v>
      </c>
      <c r="AV240" s="214">
        <v>0</v>
      </c>
      <c r="AW240" s="215">
        <f>IFERROR(AV240/AU240,"-")</f>
        <v>0</v>
      </c>
      <c r="AX240" s="216">
        <v>3</v>
      </c>
      <c r="AY240" s="215">
        <f>IFERROR(AX240/AU240,"-")</f>
        <v>4.1095890410958902E-2</v>
      </c>
      <c r="AZ240" s="216">
        <v>0</v>
      </c>
      <c r="BA240" s="215">
        <f>IFERROR(AZ240/AU240,"-")</f>
        <v>0</v>
      </c>
      <c r="BB240" s="213">
        <f t="shared" si="275"/>
        <v>511</v>
      </c>
      <c r="BC240" s="217">
        <f t="shared" si="276"/>
        <v>3</v>
      </c>
      <c r="BD240" s="215">
        <f>IFERROR(BC240/BB240,"-")</f>
        <v>5.8708414872798431E-3</v>
      </c>
      <c r="BE240" s="217">
        <f t="shared" si="277"/>
        <v>26</v>
      </c>
      <c r="BF240" s="215">
        <f>IFERROR(BE240/BB240,"-")</f>
        <v>5.0880626223091974E-2</v>
      </c>
      <c r="BG240" s="217">
        <f t="shared" si="278"/>
        <v>7</v>
      </c>
      <c r="BH240" s="215">
        <f>IFERROR(BG240/BB240,"-")</f>
        <v>1.3698630136986301E-2</v>
      </c>
      <c r="BJ240" s="283"/>
      <c r="BK240" s="296"/>
      <c r="BL240" s="4" t="s">
        <v>199</v>
      </c>
      <c r="BM240" s="28">
        <v>1026</v>
      </c>
      <c r="BN240" s="28">
        <v>3</v>
      </c>
      <c r="BO240" s="63">
        <v>2.9239766081871343E-3</v>
      </c>
      <c r="BP240" s="28">
        <v>18</v>
      </c>
      <c r="BQ240" s="63">
        <v>1.7543859649122806E-2</v>
      </c>
      <c r="BR240" s="28">
        <v>14</v>
      </c>
      <c r="BS240" s="63">
        <v>1.364522417153996E-2</v>
      </c>
      <c r="BU240" s="132"/>
      <c r="BV240" s="4" t="s">
        <v>199</v>
      </c>
      <c r="BW240" s="27">
        <f t="shared" si="274"/>
        <v>0.92954990215264188</v>
      </c>
      <c r="BX240" s="27">
        <f t="shared" si="279"/>
        <v>0.96588693957115013</v>
      </c>
    </row>
    <row r="241" spans="2:76" ht="14.25" customHeight="1">
      <c r="B241" s="284"/>
      <c r="C241" s="297"/>
      <c r="D241" s="104" t="s">
        <v>67</v>
      </c>
      <c r="E241" s="218">
        <v>17</v>
      </c>
      <c r="F241" s="219">
        <v>0</v>
      </c>
      <c r="G241" s="180">
        <f t="shared" si="304"/>
        <v>0</v>
      </c>
      <c r="H241" s="220">
        <v>4</v>
      </c>
      <c r="I241" s="180">
        <f t="shared" si="305"/>
        <v>0.23529411764705882</v>
      </c>
      <c r="J241" s="220">
        <v>0</v>
      </c>
      <c r="K241" s="180">
        <f t="shared" si="306"/>
        <v>0</v>
      </c>
      <c r="L241" s="218">
        <v>86</v>
      </c>
      <c r="M241" s="219">
        <v>7</v>
      </c>
      <c r="N241" s="180">
        <f t="shared" si="307"/>
        <v>8.1395348837209308E-2</v>
      </c>
      <c r="O241" s="220">
        <v>14</v>
      </c>
      <c r="P241" s="180">
        <f t="shared" si="308"/>
        <v>0.16279069767441862</v>
      </c>
      <c r="Q241" s="220">
        <v>2</v>
      </c>
      <c r="R241" s="180">
        <f t="shared" si="309"/>
        <v>2.3255813953488372E-2</v>
      </c>
      <c r="S241" s="218">
        <v>15577</v>
      </c>
      <c r="T241" s="219">
        <v>1318</v>
      </c>
      <c r="U241" s="180">
        <f t="shared" si="310"/>
        <v>8.4611927842331638E-2</v>
      </c>
      <c r="V241" s="220">
        <v>3632</v>
      </c>
      <c r="W241" s="180">
        <f t="shared" si="311"/>
        <v>0.23316428067021891</v>
      </c>
      <c r="X241" s="220">
        <v>1076</v>
      </c>
      <c r="Y241" s="180">
        <f t="shared" si="312"/>
        <v>6.9076202092829178E-2</v>
      </c>
      <c r="Z241" s="218">
        <v>12661</v>
      </c>
      <c r="AA241" s="219">
        <v>926</v>
      </c>
      <c r="AB241" s="180">
        <f t="shared" si="313"/>
        <v>7.3137982781770791E-2</v>
      </c>
      <c r="AC241" s="220">
        <v>2908</v>
      </c>
      <c r="AD241" s="180">
        <f t="shared" si="314"/>
        <v>0.229681699707764</v>
      </c>
      <c r="AE241" s="220">
        <v>890</v>
      </c>
      <c r="AF241" s="180">
        <f t="shared" si="315"/>
        <v>7.0294605481399569E-2</v>
      </c>
      <c r="AG241" s="218">
        <v>7154</v>
      </c>
      <c r="AH241" s="219">
        <v>388</v>
      </c>
      <c r="AI241" s="180">
        <f t="shared" si="316"/>
        <v>5.4235392787251889E-2</v>
      </c>
      <c r="AJ241" s="220">
        <v>1234</v>
      </c>
      <c r="AK241" s="180">
        <f t="shared" si="317"/>
        <v>0.17249091417388873</v>
      </c>
      <c r="AL241" s="220">
        <v>465</v>
      </c>
      <c r="AM241" s="180">
        <f t="shared" si="318"/>
        <v>6.4998602180598261E-2</v>
      </c>
      <c r="AN241" s="218">
        <v>2935</v>
      </c>
      <c r="AO241" s="219">
        <v>91</v>
      </c>
      <c r="AP241" s="180">
        <f t="shared" si="319"/>
        <v>3.1005110732538331E-2</v>
      </c>
      <c r="AQ241" s="220">
        <v>409</v>
      </c>
      <c r="AR241" s="180">
        <f t="shared" si="320"/>
        <v>0.13935264054514479</v>
      </c>
      <c r="AS241" s="220">
        <v>126</v>
      </c>
      <c r="AT241" s="180">
        <f t="shared" si="321"/>
        <v>4.2930153321976153E-2</v>
      </c>
      <c r="AU241" s="218">
        <v>784</v>
      </c>
      <c r="AV241" s="219">
        <v>13</v>
      </c>
      <c r="AW241" s="180">
        <f t="shared" si="322"/>
        <v>1.6581632653061226E-2</v>
      </c>
      <c r="AX241" s="220">
        <v>71</v>
      </c>
      <c r="AY241" s="180">
        <f t="shared" si="323"/>
        <v>9.0561224489795922E-2</v>
      </c>
      <c r="AZ241" s="220">
        <v>18</v>
      </c>
      <c r="BA241" s="180">
        <f t="shared" si="324"/>
        <v>2.2959183673469389E-2</v>
      </c>
      <c r="BB241" s="218">
        <f t="shared" si="275"/>
        <v>39214</v>
      </c>
      <c r="BC241" s="182">
        <f t="shared" si="276"/>
        <v>2743</v>
      </c>
      <c r="BD241" s="180">
        <f t="shared" si="325"/>
        <v>6.9949507828836646E-2</v>
      </c>
      <c r="BE241" s="182">
        <f t="shared" si="277"/>
        <v>8272</v>
      </c>
      <c r="BF241" s="180">
        <f t="shared" si="326"/>
        <v>0.21094507063803744</v>
      </c>
      <c r="BG241" s="182">
        <f t="shared" si="278"/>
        <v>2577</v>
      </c>
      <c r="BH241" s="180">
        <f t="shared" si="327"/>
        <v>6.5716325802009493E-2</v>
      </c>
      <c r="BJ241" s="284"/>
      <c r="BK241" s="297"/>
      <c r="BL241" s="85" t="s">
        <v>67</v>
      </c>
      <c r="BM241" s="28">
        <v>38921</v>
      </c>
      <c r="BN241" s="28">
        <v>2860</v>
      </c>
      <c r="BO241" s="63">
        <v>7.3482181855553552E-2</v>
      </c>
      <c r="BP241" s="28">
        <v>7979</v>
      </c>
      <c r="BQ241" s="63">
        <v>0.20500501014876288</v>
      </c>
      <c r="BR241" s="28">
        <v>2631</v>
      </c>
      <c r="BS241" s="63">
        <v>6.7598468692993505E-2</v>
      </c>
      <c r="BU241" s="133"/>
      <c r="BV241" s="85" t="s">
        <v>67</v>
      </c>
      <c r="BW241" s="27">
        <f t="shared" si="274"/>
        <v>0.65338909573111648</v>
      </c>
      <c r="BX241" s="27">
        <f t="shared" si="279"/>
        <v>0.65391433930269005</v>
      </c>
    </row>
    <row r="242" spans="2:76" ht="14.25" customHeight="1">
      <c r="B242" s="282">
        <v>48</v>
      </c>
      <c r="C242" s="295" t="s">
        <v>22</v>
      </c>
      <c r="D242" s="102" t="s">
        <v>201</v>
      </c>
      <c r="E242" s="201">
        <v>12</v>
      </c>
      <c r="F242" s="202">
        <v>0</v>
      </c>
      <c r="G242" s="174">
        <f t="shared" si="304"/>
        <v>0</v>
      </c>
      <c r="H242" s="203">
        <v>0</v>
      </c>
      <c r="I242" s="174">
        <f t="shared" si="305"/>
        <v>0</v>
      </c>
      <c r="J242" s="203">
        <v>2</v>
      </c>
      <c r="K242" s="174">
        <f t="shared" si="306"/>
        <v>0.16666666666666666</v>
      </c>
      <c r="L242" s="201">
        <v>30</v>
      </c>
      <c r="M242" s="202">
        <v>3</v>
      </c>
      <c r="N242" s="174">
        <f t="shared" si="307"/>
        <v>0.1</v>
      </c>
      <c r="O242" s="203">
        <v>3</v>
      </c>
      <c r="P242" s="174">
        <f t="shared" si="308"/>
        <v>0.1</v>
      </c>
      <c r="Q242" s="203">
        <v>3</v>
      </c>
      <c r="R242" s="174">
        <f t="shared" si="309"/>
        <v>0.1</v>
      </c>
      <c r="S242" s="201">
        <v>5089</v>
      </c>
      <c r="T242" s="202">
        <v>533</v>
      </c>
      <c r="U242" s="174">
        <f t="shared" si="310"/>
        <v>0.10473570446060129</v>
      </c>
      <c r="V242" s="203">
        <v>1265</v>
      </c>
      <c r="W242" s="174">
        <f t="shared" si="311"/>
        <v>0.24857535861662408</v>
      </c>
      <c r="X242" s="203">
        <v>467</v>
      </c>
      <c r="Y242" s="174">
        <f t="shared" si="312"/>
        <v>9.1766555315386134E-2</v>
      </c>
      <c r="Z242" s="201">
        <v>4093</v>
      </c>
      <c r="AA242" s="202">
        <v>337</v>
      </c>
      <c r="AB242" s="174">
        <f t="shared" si="313"/>
        <v>8.2335695089176639E-2</v>
      </c>
      <c r="AC242" s="203">
        <v>1029</v>
      </c>
      <c r="AD242" s="174">
        <f t="shared" si="314"/>
        <v>0.25140483752748594</v>
      </c>
      <c r="AE242" s="203">
        <v>378</v>
      </c>
      <c r="AF242" s="174">
        <f t="shared" si="315"/>
        <v>9.2352797459076472E-2</v>
      </c>
      <c r="AG242" s="201">
        <v>2449</v>
      </c>
      <c r="AH242" s="202">
        <v>137</v>
      </c>
      <c r="AI242" s="174">
        <f t="shared" si="316"/>
        <v>5.5941200489995915E-2</v>
      </c>
      <c r="AJ242" s="203">
        <v>434</v>
      </c>
      <c r="AK242" s="174">
        <f t="shared" si="317"/>
        <v>0.17721518987341772</v>
      </c>
      <c r="AL242" s="203">
        <v>174</v>
      </c>
      <c r="AM242" s="174">
        <f t="shared" si="318"/>
        <v>7.1049407921600652E-2</v>
      </c>
      <c r="AN242" s="201">
        <v>1211</v>
      </c>
      <c r="AO242" s="202">
        <v>41</v>
      </c>
      <c r="AP242" s="174">
        <f t="shared" si="319"/>
        <v>3.3856317093311314E-2</v>
      </c>
      <c r="AQ242" s="203">
        <v>141</v>
      </c>
      <c r="AR242" s="174">
        <f t="shared" si="320"/>
        <v>0.11643270024772914</v>
      </c>
      <c r="AS242" s="203">
        <v>79</v>
      </c>
      <c r="AT242" s="174">
        <f t="shared" si="321"/>
        <v>6.5235342691990092E-2</v>
      </c>
      <c r="AU242" s="201">
        <v>436</v>
      </c>
      <c r="AV242" s="202">
        <v>4</v>
      </c>
      <c r="AW242" s="174">
        <f t="shared" si="322"/>
        <v>9.1743119266055051E-3</v>
      </c>
      <c r="AX242" s="203">
        <v>29</v>
      </c>
      <c r="AY242" s="174">
        <f t="shared" si="323"/>
        <v>6.6513761467889912E-2</v>
      </c>
      <c r="AZ242" s="203">
        <v>13</v>
      </c>
      <c r="BA242" s="174">
        <f t="shared" si="324"/>
        <v>2.9816513761467892E-2</v>
      </c>
      <c r="BB242" s="201">
        <f t="shared" si="275"/>
        <v>13320</v>
      </c>
      <c r="BC242" s="176">
        <f t="shared" si="276"/>
        <v>1055</v>
      </c>
      <c r="BD242" s="174">
        <f t="shared" si="325"/>
        <v>7.9204204204204209E-2</v>
      </c>
      <c r="BE242" s="176">
        <f t="shared" si="277"/>
        <v>2901</v>
      </c>
      <c r="BF242" s="174">
        <f t="shared" si="326"/>
        <v>0.21779279279279279</v>
      </c>
      <c r="BG242" s="176">
        <f t="shared" si="278"/>
        <v>1116</v>
      </c>
      <c r="BH242" s="174">
        <f t="shared" si="327"/>
        <v>8.3783783783783788E-2</v>
      </c>
      <c r="BJ242" s="282">
        <v>48</v>
      </c>
      <c r="BK242" s="295" t="s">
        <v>22</v>
      </c>
      <c r="BL242" s="4" t="s">
        <v>148</v>
      </c>
      <c r="BM242" s="28">
        <v>13166</v>
      </c>
      <c r="BN242" s="28">
        <v>1123</v>
      </c>
      <c r="BO242" s="63">
        <v>8.5295457997873317E-2</v>
      </c>
      <c r="BP242" s="28">
        <v>2742</v>
      </c>
      <c r="BQ242" s="63">
        <v>0.20826370955491416</v>
      </c>
      <c r="BR242" s="28">
        <v>1070</v>
      </c>
      <c r="BS242" s="63">
        <v>8.1269937718365493E-2</v>
      </c>
      <c r="BU242" s="131" t="s">
        <v>22</v>
      </c>
      <c r="BV242" s="4" t="s">
        <v>138</v>
      </c>
      <c r="BW242" s="27">
        <f t="shared" si="274"/>
        <v>0.61921921921921919</v>
      </c>
      <c r="BX242" s="27">
        <f t="shared" si="279"/>
        <v>0.62517089472884702</v>
      </c>
    </row>
    <row r="243" spans="2:76" ht="14.25" customHeight="1">
      <c r="B243" s="283"/>
      <c r="C243" s="296"/>
      <c r="D243" s="132" t="s">
        <v>274</v>
      </c>
      <c r="E243" s="204">
        <v>1</v>
      </c>
      <c r="F243" s="205">
        <v>0</v>
      </c>
      <c r="G243" s="207">
        <f t="shared" si="304"/>
        <v>0</v>
      </c>
      <c r="H243" s="206">
        <v>0</v>
      </c>
      <c r="I243" s="207">
        <f>IFERROR(H243/E243,"-")</f>
        <v>0</v>
      </c>
      <c r="J243" s="206">
        <v>0</v>
      </c>
      <c r="K243" s="207">
        <f>IFERROR(J243/E243,"-")</f>
        <v>0</v>
      </c>
      <c r="L243" s="204">
        <v>3</v>
      </c>
      <c r="M243" s="205">
        <v>0</v>
      </c>
      <c r="N243" s="207">
        <f>IFERROR(M243/L243,"-")</f>
        <v>0</v>
      </c>
      <c r="O243" s="206">
        <v>0</v>
      </c>
      <c r="P243" s="207">
        <f>IFERROR(O243/L243,"-")</f>
        <v>0</v>
      </c>
      <c r="Q243" s="206">
        <v>0</v>
      </c>
      <c r="R243" s="207">
        <f>IFERROR(Q243/L243,"-")</f>
        <v>0</v>
      </c>
      <c r="S243" s="204">
        <v>2412</v>
      </c>
      <c r="T243" s="205">
        <v>310</v>
      </c>
      <c r="U243" s="207">
        <f>IFERROR(T243/S243,"-")</f>
        <v>0.12852404643449419</v>
      </c>
      <c r="V243" s="206">
        <v>644</v>
      </c>
      <c r="W243" s="207">
        <f>IFERROR(V243/S243,"-")</f>
        <v>0.2669983416252073</v>
      </c>
      <c r="X243" s="206">
        <v>228</v>
      </c>
      <c r="Y243" s="207">
        <f>IFERROR(X243/S243,"-")</f>
        <v>9.4527363184079602E-2</v>
      </c>
      <c r="Z243" s="204">
        <v>1920</v>
      </c>
      <c r="AA243" s="205">
        <v>188</v>
      </c>
      <c r="AB243" s="207">
        <f>IFERROR(AA243/Z243,"-")</f>
        <v>9.7916666666666666E-2</v>
      </c>
      <c r="AC243" s="206">
        <v>539</v>
      </c>
      <c r="AD243" s="207">
        <f>IFERROR(AC243/Z243,"-")</f>
        <v>0.28072916666666664</v>
      </c>
      <c r="AE243" s="206">
        <v>199</v>
      </c>
      <c r="AF243" s="207">
        <f>IFERROR(AE243/Z243,"-")</f>
        <v>0.10364583333333334</v>
      </c>
      <c r="AG243" s="204">
        <v>1078</v>
      </c>
      <c r="AH243" s="205">
        <v>90</v>
      </c>
      <c r="AI243" s="207">
        <f>IFERROR(AH243/AG243,"-")</f>
        <v>8.3487940630797772E-2</v>
      </c>
      <c r="AJ243" s="206">
        <v>243</v>
      </c>
      <c r="AK243" s="207">
        <f>IFERROR(AJ243/AG243,"-")</f>
        <v>0.22541743970315398</v>
      </c>
      <c r="AL243" s="206">
        <v>82</v>
      </c>
      <c r="AM243" s="207">
        <f>IFERROR(AL243/AG243,"-")</f>
        <v>7.6066790352504632E-2</v>
      </c>
      <c r="AN243" s="204">
        <v>372</v>
      </c>
      <c r="AO243" s="205">
        <v>14</v>
      </c>
      <c r="AP243" s="207">
        <f>IFERROR(AO243/AN243,"-")</f>
        <v>3.7634408602150539E-2</v>
      </c>
      <c r="AQ243" s="206">
        <v>47</v>
      </c>
      <c r="AR243" s="207">
        <f>IFERROR(AQ243/AN243,"-")</f>
        <v>0.12634408602150538</v>
      </c>
      <c r="AS243" s="206">
        <v>30</v>
      </c>
      <c r="AT243" s="207">
        <f>IFERROR(AS243/AN243,"-")</f>
        <v>8.0645161290322578E-2</v>
      </c>
      <c r="AU243" s="204">
        <v>92</v>
      </c>
      <c r="AV243" s="205">
        <v>1</v>
      </c>
      <c r="AW243" s="207">
        <f>IFERROR(AV243/AU243,"-")</f>
        <v>1.0869565217391304E-2</v>
      </c>
      <c r="AX243" s="206">
        <v>10</v>
      </c>
      <c r="AY243" s="207">
        <f>IFERROR(AX243/AU243,"-")</f>
        <v>0.10869565217391304</v>
      </c>
      <c r="AZ243" s="206">
        <v>8</v>
      </c>
      <c r="BA243" s="207">
        <f>IFERROR(AZ243/AU243,"-")</f>
        <v>8.6956521739130432E-2</v>
      </c>
      <c r="BB243" s="204">
        <f t="shared" si="275"/>
        <v>5878</v>
      </c>
      <c r="BC243" s="208">
        <f t="shared" si="276"/>
        <v>603</v>
      </c>
      <c r="BD243" s="207">
        <f>IFERROR(BC243/BB243,"-")</f>
        <v>0.10258591357604628</v>
      </c>
      <c r="BE243" s="208">
        <f t="shared" si="277"/>
        <v>1483</v>
      </c>
      <c r="BF243" s="207">
        <f>IFERROR(BE243/BB243,"-")</f>
        <v>0.2522966995576727</v>
      </c>
      <c r="BG243" s="208">
        <f t="shared" si="278"/>
        <v>547</v>
      </c>
      <c r="BH243" s="207">
        <f>IFERROR(BG243/BB243,"-")</f>
        <v>9.3058863559033686E-2</v>
      </c>
      <c r="BJ243" s="283"/>
      <c r="BK243" s="296"/>
      <c r="BL243" s="4" t="s">
        <v>273</v>
      </c>
      <c r="BM243" s="28">
        <v>5762</v>
      </c>
      <c r="BN243" s="28">
        <v>666</v>
      </c>
      <c r="BO243" s="63">
        <v>0.1155848663658452</v>
      </c>
      <c r="BP243" s="28">
        <v>1458</v>
      </c>
      <c r="BQ243" s="63">
        <v>0.2530371398819854</v>
      </c>
      <c r="BR243" s="28">
        <v>548</v>
      </c>
      <c r="BS243" s="63">
        <v>9.510586601874349E-2</v>
      </c>
      <c r="BU243" s="132"/>
      <c r="BV243" s="4" t="s">
        <v>270</v>
      </c>
      <c r="BW243" s="27">
        <f t="shared" si="274"/>
        <v>0.55205852330724736</v>
      </c>
      <c r="BX243" s="27">
        <f t="shared" si="279"/>
        <v>0.53627212773342592</v>
      </c>
    </row>
    <row r="244" spans="2:76" ht="14.25" customHeight="1">
      <c r="B244" s="283"/>
      <c r="C244" s="296"/>
      <c r="D244" s="124" t="s">
        <v>156</v>
      </c>
      <c r="E244" s="209">
        <v>0</v>
      </c>
      <c r="F244" s="210">
        <v>0</v>
      </c>
      <c r="G244" s="199" t="str">
        <f t="shared" si="304"/>
        <v>-</v>
      </c>
      <c r="H244" s="211">
        <v>0</v>
      </c>
      <c r="I244" s="199" t="str">
        <f t="shared" si="305"/>
        <v>-</v>
      </c>
      <c r="J244" s="211">
        <v>0</v>
      </c>
      <c r="K244" s="199" t="str">
        <f t="shared" si="306"/>
        <v>-</v>
      </c>
      <c r="L244" s="209">
        <v>1</v>
      </c>
      <c r="M244" s="210">
        <v>0</v>
      </c>
      <c r="N244" s="199">
        <f t="shared" si="307"/>
        <v>0</v>
      </c>
      <c r="O244" s="211">
        <v>0</v>
      </c>
      <c r="P244" s="199">
        <f t="shared" si="308"/>
        <v>0</v>
      </c>
      <c r="Q244" s="211">
        <v>0</v>
      </c>
      <c r="R244" s="199">
        <f t="shared" si="309"/>
        <v>0</v>
      </c>
      <c r="S244" s="209">
        <v>907</v>
      </c>
      <c r="T244" s="210">
        <v>86</v>
      </c>
      <c r="U244" s="199">
        <f t="shared" si="310"/>
        <v>9.4818081587651593E-2</v>
      </c>
      <c r="V244" s="211">
        <v>211</v>
      </c>
      <c r="W244" s="199">
        <f t="shared" si="311"/>
        <v>0.23263506063947079</v>
      </c>
      <c r="X244" s="211">
        <v>73</v>
      </c>
      <c r="Y244" s="199">
        <f t="shared" si="312"/>
        <v>8.0485115766262397E-2</v>
      </c>
      <c r="Z244" s="209">
        <v>520</v>
      </c>
      <c r="AA244" s="210">
        <v>64</v>
      </c>
      <c r="AB244" s="199">
        <f t="shared" si="313"/>
        <v>0.12307692307692308</v>
      </c>
      <c r="AC244" s="211">
        <v>139</v>
      </c>
      <c r="AD244" s="199">
        <f t="shared" si="314"/>
        <v>0.2673076923076923</v>
      </c>
      <c r="AE244" s="211">
        <v>51</v>
      </c>
      <c r="AF244" s="199">
        <f t="shared" si="315"/>
        <v>9.8076923076923075E-2</v>
      </c>
      <c r="AG244" s="209">
        <v>238</v>
      </c>
      <c r="AH244" s="210">
        <v>22</v>
      </c>
      <c r="AI244" s="199">
        <f t="shared" si="316"/>
        <v>9.2436974789915971E-2</v>
      </c>
      <c r="AJ244" s="211">
        <v>56</v>
      </c>
      <c r="AK244" s="199">
        <f t="shared" si="317"/>
        <v>0.23529411764705882</v>
      </c>
      <c r="AL244" s="211">
        <v>26</v>
      </c>
      <c r="AM244" s="199">
        <f>IFERROR(AL244/AG244,"-")</f>
        <v>0.1092436974789916</v>
      </c>
      <c r="AN244" s="209">
        <v>52</v>
      </c>
      <c r="AO244" s="210">
        <v>1</v>
      </c>
      <c r="AP244" s="199">
        <f t="shared" si="319"/>
        <v>1.9230769230769232E-2</v>
      </c>
      <c r="AQ244" s="211">
        <v>6</v>
      </c>
      <c r="AR244" s="199">
        <f t="shared" si="320"/>
        <v>0.11538461538461539</v>
      </c>
      <c r="AS244" s="211">
        <v>5</v>
      </c>
      <c r="AT244" s="199">
        <f t="shared" si="321"/>
        <v>9.6153846153846159E-2</v>
      </c>
      <c r="AU244" s="209">
        <v>18</v>
      </c>
      <c r="AV244" s="210">
        <v>0</v>
      </c>
      <c r="AW244" s="199">
        <f t="shared" si="322"/>
        <v>0</v>
      </c>
      <c r="AX244" s="211">
        <v>1</v>
      </c>
      <c r="AY244" s="199">
        <f t="shared" si="323"/>
        <v>5.5555555555555552E-2</v>
      </c>
      <c r="AZ244" s="211">
        <v>1</v>
      </c>
      <c r="BA244" s="199">
        <f t="shared" si="324"/>
        <v>5.5555555555555552E-2</v>
      </c>
      <c r="BB244" s="209">
        <f t="shared" si="275"/>
        <v>1736</v>
      </c>
      <c r="BC244" s="212">
        <f t="shared" si="276"/>
        <v>173</v>
      </c>
      <c r="BD244" s="199">
        <f t="shared" si="325"/>
        <v>9.9654377880184331E-2</v>
      </c>
      <c r="BE244" s="212">
        <f t="shared" si="277"/>
        <v>413</v>
      </c>
      <c r="BF244" s="199">
        <f t="shared" si="326"/>
        <v>0.23790322580645162</v>
      </c>
      <c r="BG244" s="212">
        <f t="shared" si="278"/>
        <v>156</v>
      </c>
      <c r="BH244" s="199">
        <f t="shared" si="327"/>
        <v>8.9861751152073732E-2</v>
      </c>
      <c r="BJ244" s="283"/>
      <c r="BK244" s="296"/>
      <c r="BL244" s="4" t="s">
        <v>156</v>
      </c>
      <c r="BM244" s="28">
        <v>1612</v>
      </c>
      <c r="BN244" s="28">
        <v>156</v>
      </c>
      <c r="BO244" s="63">
        <v>9.6774193548387094E-2</v>
      </c>
      <c r="BP244" s="28">
        <v>402</v>
      </c>
      <c r="BQ244" s="63">
        <v>0.24937965260545905</v>
      </c>
      <c r="BR244" s="28">
        <v>154</v>
      </c>
      <c r="BS244" s="63">
        <v>9.553349875930521E-2</v>
      </c>
      <c r="BU244" s="132"/>
      <c r="BV244" s="4" t="s">
        <v>156</v>
      </c>
      <c r="BW244" s="27">
        <f t="shared" si="274"/>
        <v>0.57258064516129037</v>
      </c>
      <c r="BX244" s="27">
        <f t="shared" si="279"/>
        <v>0.55831265508684869</v>
      </c>
    </row>
    <row r="245" spans="2:76" ht="14.25" customHeight="1">
      <c r="B245" s="283"/>
      <c r="C245" s="296"/>
      <c r="D245" s="103" t="s">
        <v>200</v>
      </c>
      <c r="E245" s="213">
        <v>0</v>
      </c>
      <c r="F245" s="214">
        <v>0</v>
      </c>
      <c r="G245" s="215" t="str">
        <f>IFERROR(F245/E245,"-")</f>
        <v>-</v>
      </c>
      <c r="H245" s="216">
        <v>0</v>
      </c>
      <c r="I245" s="215" t="str">
        <f>IFERROR(H245/E245,"-")</f>
        <v>-</v>
      </c>
      <c r="J245" s="216">
        <v>0</v>
      </c>
      <c r="K245" s="215" t="str">
        <f>IFERROR(J245/E245,"-")</f>
        <v>-</v>
      </c>
      <c r="L245" s="213">
        <v>1</v>
      </c>
      <c r="M245" s="214">
        <v>0</v>
      </c>
      <c r="N245" s="215">
        <f>IFERROR(M245/L245,"-")</f>
        <v>0</v>
      </c>
      <c r="O245" s="216">
        <v>0</v>
      </c>
      <c r="P245" s="215">
        <f>IFERROR(O245/L245,"-")</f>
        <v>0</v>
      </c>
      <c r="Q245" s="216">
        <v>0</v>
      </c>
      <c r="R245" s="215">
        <f>IFERROR(Q245/L245,"-")</f>
        <v>0</v>
      </c>
      <c r="S245" s="213">
        <v>31</v>
      </c>
      <c r="T245" s="214">
        <v>2</v>
      </c>
      <c r="U245" s="215">
        <f>IFERROR(T245/S245,"-")</f>
        <v>6.4516129032258063E-2</v>
      </c>
      <c r="V245" s="216">
        <v>3</v>
      </c>
      <c r="W245" s="215">
        <f>IFERROR(V245/S245,"-")</f>
        <v>9.6774193548387094E-2</v>
      </c>
      <c r="X245" s="216">
        <v>2</v>
      </c>
      <c r="Y245" s="215">
        <f>IFERROR(X245/S245,"-")</f>
        <v>6.4516129032258063E-2</v>
      </c>
      <c r="Z245" s="213">
        <v>58</v>
      </c>
      <c r="AA245" s="214">
        <v>1</v>
      </c>
      <c r="AB245" s="215">
        <f>IFERROR(AA245/Z245,"-")</f>
        <v>1.7241379310344827E-2</v>
      </c>
      <c r="AC245" s="216">
        <v>1</v>
      </c>
      <c r="AD245" s="215">
        <f>IFERROR(AC245/Z245,"-")</f>
        <v>1.7241379310344827E-2</v>
      </c>
      <c r="AE245" s="216">
        <v>0</v>
      </c>
      <c r="AF245" s="215">
        <f>IFERROR(AE245/Z245,"-")</f>
        <v>0</v>
      </c>
      <c r="AG245" s="213">
        <v>61</v>
      </c>
      <c r="AH245" s="214">
        <v>0</v>
      </c>
      <c r="AI245" s="215">
        <f>IFERROR(AH245/AG245,"-")</f>
        <v>0</v>
      </c>
      <c r="AJ245" s="216">
        <v>3</v>
      </c>
      <c r="AK245" s="215">
        <f>IFERROR(AJ245/AG245,"-")</f>
        <v>4.9180327868852458E-2</v>
      </c>
      <c r="AL245" s="216">
        <v>0</v>
      </c>
      <c r="AM245" s="215">
        <f>IFERROR(AL245/AG245,"-")</f>
        <v>0</v>
      </c>
      <c r="AN245" s="213">
        <v>61</v>
      </c>
      <c r="AO245" s="214">
        <v>0</v>
      </c>
      <c r="AP245" s="215">
        <f>IFERROR(AO245/AN245,"-")</f>
        <v>0</v>
      </c>
      <c r="AQ245" s="216">
        <v>0</v>
      </c>
      <c r="AR245" s="215">
        <f>IFERROR(AQ245/AN245,"-")</f>
        <v>0</v>
      </c>
      <c r="AS245" s="216">
        <v>0</v>
      </c>
      <c r="AT245" s="215">
        <f>IFERROR(AS245/AN245,"-")</f>
        <v>0</v>
      </c>
      <c r="AU245" s="213">
        <v>44</v>
      </c>
      <c r="AV245" s="214">
        <v>0</v>
      </c>
      <c r="AW245" s="215">
        <f>IFERROR(AV245/AU245,"-")</f>
        <v>0</v>
      </c>
      <c r="AX245" s="216">
        <v>0</v>
      </c>
      <c r="AY245" s="215">
        <f>IFERROR(AX245/AU245,"-")</f>
        <v>0</v>
      </c>
      <c r="AZ245" s="216">
        <v>0</v>
      </c>
      <c r="BA245" s="215">
        <f>IFERROR(AZ245/AU245,"-")</f>
        <v>0</v>
      </c>
      <c r="BB245" s="213">
        <f t="shared" si="275"/>
        <v>256</v>
      </c>
      <c r="BC245" s="217">
        <f t="shared" si="276"/>
        <v>3</v>
      </c>
      <c r="BD245" s="215">
        <f>IFERROR(BC245/BB245,"-")</f>
        <v>1.171875E-2</v>
      </c>
      <c r="BE245" s="217">
        <f t="shared" si="277"/>
        <v>7</v>
      </c>
      <c r="BF245" s="215">
        <f>IFERROR(BE245/BB245,"-")</f>
        <v>2.734375E-2</v>
      </c>
      <c r="BG245" s="217">
        <f t="shared" si="278"/>
        <v>2</v>
      </c>
      <c r="BH245" s="215">
        <f>IFERROR(BG245/BB245,"-")</f>
        <v>7.8125E-3</v>
      </c>
      <c r="BJ245" s="283"/>
      <c r="BK245" s="296"/>
      <c r="BL245" s="4" t="s">
        <v>199</v>
      </c>
      <c r="BM245" s="28">
        <v>496</v>
      </c>
      <c r="BN245" s="28">
        <v>2</v>
      </c>
      <c r="BO245" s="63">
        <v>4.0322580645161289E-3</v>
      </c>
      <c r="BP245" s="28">
        <v>6</v>
      </c>
      <c r="BQ245" s="63">
        <v>1.2096774193548387E-2</v>
      </c>
      <c r="BR245" s="28">
        <v>4</v>
      </c>
      <c r="BS245" s="63">
        <v>8.0645161290322578E-3</v>
      </c>
      <c r="BU245" s="132"/>
      <c r="BV245" s="4" t="s">
        <v>199</v>
      </c>
      <c r="BW245" s="27">
        <f t="shared" si="274"/>
        <v>0.953125</v>
      </c>
      <c r="BX245" s="27">
        <f t="shared" si="279"/>
        <v>0.97580645161290325</v>
      </c>
    </row>
    <row r="246" spans="2:76" ht="14.25" customHeight="1">
      <c r="B246" s="284"/>
      <c r="C246" s="297"/>
      <c r="D246" s="85" t="s">
        <v>67</v>
      </c>
      <c r="E246" s="189">
        <v>13</v>
      </c>
      <c r="F246" s="221">
        <v>0</v>
      </c>
      <c r="G246" s="184">
        <f t="shared" si="304"/>
        <v>0</v>
      </c>
      <c r="H246" s="222">
        <v>0</v>
      </c>
      <c r="I246" s="184">
        <f t="shared" si="305"/>
        <v>0</v>
      </c>
      <c r="J246" s="222">
        <v>2</v>
      </c>
      <c r="K246" s="184">
        <f t="shared" si="306"/>
        <v>0.15384615384615385</v>
      </c>
      <c r="L246" s="189">
        <v>35</v>
      </c>
      <c r="M246" s="221">
        <v>3</v>
      </c>
      <c r="N246" s="184">
        <f t="shared" si="307"/>
        <v>8.5714285714285715E-2</v>
      </c>
      <c r="O246" s="222">
        <v>3</v>
      </c>
      <c r="P246" s="184">
        <f t="shared" si="308"/>
        <v>8.5714285714285715E-2</v>
      </c>
      <c r="Q246" s="222">
        <v>3</v>
      </c>
      <c r="R246" s="184">
        <f t="shared" si="309"/>
        <v>8.5714285714285715E-2</v>
      </c>
      <c r="S246" s="189">
        <v>8439</v>
      </c>
      <c r="T246" s="221">
        <v>931</v>
      </c>
      <c r="U246" s="184">
        <f t="shared" si="310"/>
        <v>0.11032112809574594</v>
      </c>
      <c r="V246" s="222">
        <v>2123</v>
      </c>
      <c r="W246" s="184">
        <f t="shared" si="311"/>
        <v>0.25157009124303825</v>
      </c>
      <c r="X246" s="222">
        <v>770</v>
      </c>
      <c r="Y246" s="184">
        <f t="shared" si="312"/>
        <v>9.1243038274677099E-2</v>
      </c>
      <c r="Z246" s="189">
        <v>6591</v>
      </c>
      <c r="AA246" s="221">
        <v>590</v>
      </c>
      <c r="AB246" s="184">
        <f t="shared" si="313"/>
        <v>8.9516006675769991E-2</v>
      </c>
      <c r="AC246" s="222">
        <v>1708</v>
      </c>
      <c r="AD246" s="184">
        <f t="shared" si="314"/>
        <v>0.25914125322409348</v>
      </c>
      <c r="AE246" s="222">
        <v>628</v>
      </c>
      <c r="AF246" s="184">
        <f t="shared" si="315"/>
        <v>9.5281444393870429E-2</v>
      </c>
      <c r="AG246" s="189">
        <v>3826</v>
      </c>
      <c r="AH246" s="221">
        <v>249</v>
      </c>
      <c r="AI246" s="184">
        <f t="shared" si="316"/>
        <v>6.5081024568740195E-2</v>
      </c>
      <c r="AJ246" s="222">
        <v>736</v>
      </c>
      <c r="AK246" s="184">
        <f t="shared" si="317"/>
        <v>0.19236800836382645</v>
      </c>
      <c r="AL246" s="222">
        <v>282</v>
      </c>
      <c r="AM246" s="184">
        <f t="shared" si="318"/>
        <v>7.3706220595922634E-2</v>
      </c>
      <c r="AN246" s="189">
        <v>1696</v>
      </c>
      <c r="AO246" s="221">
        <v>56</v>
      </c>
      <c r="AP246" s="184">
        <f t="shared" si="319"/>
        <v>3.3018867924528301E-2</v>
      </c>
      <c r="AQ246" s="222">
        <v>194</v>
      </c>
      <c r="AR246" s="184">
        <f t="shared" si="320"/>
        <v>0.11438679245283019</v>
      </c>
      <c r="AS246" s="222">
        <v>114</v>
      </c>
      <c r="AT246" s="184">
        <f t="shared" si="321"/>
        <v>6.7216981132075471E-2</v>
      </c>
      <c r="AU246" s="189">
        <v>590</v>
      </c>
      <c r="AV246" s="221">
        <v>5</v>
      </c>
      <c r="AW246" s="184">
        <f t="shared" si="322"/>
        <v>8.4745762711864406E-3</v>
      </c>
      <c r="AX246" s="222">
        <v>40</v>
      </c>
      <c r="AY246" s="184">
        <f t="shared" si="323"/>
        <v>6.7796610169491525E-2</v>
      </c>
      <c r="AZ246" s="222">
        <v>22</v>
      </c>
      <c r="BA246" s="184">
        <f t="shared" si="324"/>
        <v>3.7288135593220341E-2</v>
      </c>
      <c r="BB246" s="189">
        <f t="shared" si="275"/>
        <v>21190</v>
      </c>
      <c r="BC246" s="183">
        <f t="shared" si="276"/>
        <v>1834</v>
      </c>
      <c r="BD246" s="184">
        <f t="shared" si="325"/>
        <v>8.6550259556394532E-2</v>
      </c>
      <c r="BE246" s="183">
        <f t="shared" si="277"/>
        <v>4804</v>
      </c>
      <c r="BF246" s="184">
        <f t="shared" si="326"/>
        <v>0.22671071260028317</v>
      </c>
      <c r="BG246" s="183">
        <f t="shared" si="278"/>
        <v>1821</v>
      </c>
      <c r="BH246" s="184">
        <f t="shared" si="327"/>
        <v>8.5936762623879184E-2</v>
      </c>
      <c r="BJ246" s="284"/>
      <c r="BK246" s="297"/>
      <c r="BL246" s="85" t="s">
        <v>67</v>
      </c>
      <c r="BM246" s="28">
        <v>21036</v>
      </c>
      <c r="BN246" s="28">
        <v>1947</v>
      </c>
      <c r="BO246" s="63">
        <v>9.2555618938961776E-2</v>
      </c>
      <c r="BP246" s="28">
        <v>4608</v>
      </c>
      <c r="BQ246" s="63">
        <v>0.21905305191100971</v>
      </c>
      <c r="BR246" s="28">
        <v>1776</v>
      </c>
      <c r="BS246" s="63">
        <v>8.442669709070165E-2</v>
      </c>
      <c r="BU246" s="133"/>
      <c r="BV246" s="85" t="s">
        <v>67</v>
      </c>
      <c r="BW246" s="27">
        <f t="shared" si="274"/>
        <v>0.60080226521944313</v>
      </c>
      <c r="BX246" s="27">
        <f t="shared" si="279"/>
        <v>0.60396463205932682</v>
      </c>
    </row>
    <row r="247" spans="2:76" ht="14.25" customHeight="1">
      <c r="B247" s="282">
        <v>49</v>
      </c>
      <c r="C247" s="295" t="s">
        <v>23</v>
      </c>
      <c r="D247" s="102" t="s">
        <v>201</v>
      </c>
      <c r="E247" s="201">
        <v>5</v>
      </c>
      <c r="F247" s="202">
        <v>0</v>
      </c>
      <c r="G247" s="174">
        <f t="shared" si="304"/>
        <v>0</v>
      </c>
      <c r="H247" s="203">
        <v>1</v>
      </c>
      <c r="I247" s="174">
        <f t="shared" si="305"/>
        <v>0.2</v>
      </c>
      <c r="J247" s="203">
        <v>0</v>
      </c>
      <c r="K247" s="174">
        <f t="shared" si="306"/>
        <v>0</v>
      </c>
      <c r="L247" s="201">
        <v>26</v>
      </c>
      <c r="M247" s="202">
        <v>0</v>
      </c>
      <c r="N247" s="174">
        <f t="shared" si="307"/>
        <v>0</v>
      </c>
      <c r="O247" s="203">
        <v>7</v>
      </c>
      <c r="P247" s="174">
        <f t="shared" si="308"/>
        <v>0.26923076923076922</v>
      </c>
      <c r="Q247" s="203">
        <v>0</v>
      </c>
      <c r="R247" s="174">
        <f t="shared" si="309"/>
        <v>0</v>
      </c>
      <c r="S247" s="201">
        <v>5746</v>
      </c>
      <c r="T247" s="202">
        <v>292</v>
      </c>
      <c r="U247" s="174">
        <f t="shared" si="310"/>
        <v>5.081796032022276E-2</v>
      </c>
      <c r="V247" s="203">
        <v>1094</v>
      </c>
      <c r="W247" s="174">
        <f t="shared" si="311"/>
        <v>0.19039331709014967</v>
      </c>
      <c r="X247" s="203">
        <v>300</v>
      </c>
      <c r="Y247" s="174">
        <f t="shared" si="312"/>
        <v>5.221023320570832E-2</v>
      </c>
      <c r="Z247" s="201">
        <v>5246</v>
      </c>
      <c r="AA247" s="202">
        <v>173</v>
      </c>
      <c r="AB247" s="174">
        <f t="shared" si="313"/>
        <v>3.2977506671749902E-2</v>
      </c>
      <c r="AC247" s="203">
        <v>864</v>
      </c>
      <c r="AD247" s="174">
        <f t="shared" si="314"/>
        <v>0.16469691193290126</v>
      </c>
      <c r="AE247" s="203">
        <v>287</v>
      </c>
      <c r="AF247" s="174">
        <f t="shared" si="315"/>
        <v>5.4708349218452156E-2</v>
      </c>
      <c r="AG247" s="201">
        <v>3112</v>
      </c>
      <c r="AH247" s="202">
        <v>63</v>
      </c>
      <c r="AI247" s="174">
        <f t="shared" si="316"/>
        <v>2.0244215938303341E-2</v>
      </c>
      <c r="AJ247" s="203">
        <v>372</v>
      </c>
      <c r="AK247" s="174">
        <f t="shared" si="317"/>
        <v>0.11953727506426735</v>
      </c>
      <c r="AL247" s="203">
        <v>161</v>
      </c>
      <c r="AM247" s="174">
        <f t="shared" si="318"/>
        <v>5.1735218508997427E-2</v>
      </c>
      <c r="AN247" s="201">
        <v>1230</v>
      </c>
      <c r="AO247" s="202">
        <v>12</v>
      </c>
      <c r="AP247" s="174">
        <f t="shared" si="319"/>
        <v>9.7560975609756097E-3</v>
      </c>
      <c r="AQ247" s="203">
        <v>93</v>
      </c>
      <c r="AR247" s="174">
        <f t="shared" si="320"/>
        <v>7.5609756097560973E-2</v>
      </c>
      <c r="AS247" s="203">
        <v>45</v>
      </c>
      <c r="AT247" s="174">
        <f t="shared" si="321"/>
        <v>3.6585365853658534E-2</v>
      </c>
      <c r="AU247" s="201">
        <v>337</v>
      </c>
      <c r="AV247" s="202">
        <v>2</v>
      </c>
      <c r="AW247" s="174">
        <f t="shared" si="322"/>
        <v>5.9347181008902079E-3</v>
      </c>
      <c r="AX247" s="203">
        <v>15</v>
      </c>
      <c r="AY247" s="174">
        <f t="shared" si="323"/>
        <v>4.4510385756676561E-2</v>
      </c>
      <c r="AZ247" s="203">
        <v>5</v>
      </c>
      <c r="BA247" s="174">
        <f t="shared" si="324"/>
        <v>1.483679525222552E-2</v>
      </c>
      <c r="BB247" s="201">
        <f t="shared" si="275"/>
        <v>15702</v>
      </c>
      <c r="BC247" s="176">
        <f t="shared" si="276"/>
        <v>542</v>
      </c>
      <c r="BD247" s="174">
        <f t="shared" si="325"/>
        <v>3.4517895809451027E-2</v>
      </c>
      <c r="BE247" s="176">
        <f t="shared" si="277"/>
        <v>2446</v>
      </c>
      <c r="BF247" s="174">
        <f t="shared" si="326"/>
        <v>0.1557763342249395</v>
      </c>
      <c r="BG247" s="176">
        <f t="shared" si="278"/>
        <v>798</v>
      </c>
      <c r="BH247" s="174">
        <f t="shared" si="327"/>
        <v>5.0821551394726786E-2</v>
      </c>
      <c r="BJ247" s="282">
        <v>49</v>
      </c>
      <c r="BK247" s="295" t="s">
        <v>23</v>
      </c>
      <c r="BL247" s="4" t="s">
        <v>148</v>
      </c>
      <c r="BM247" s="28">
        <v>15724</v>
      </c>
      <c r="BN247" s="28">
        <v>551</v>
      </c>
      <c r="BO247" s="63">
        <v>3.5041974052403967E-2</v>
      </c>
      <c r="BP247" s="28">
        <v>2368</v>
      </c>
      <c r="BQ247" s="63">
        <v>0.15059781226151106</v>
      </c>
      <c r="BR247" s="28">
        <v>842</v>
      </c>
      <c r="BS247" s="63">
        <v>5.3548715339608241E-2</v>
      </c>
      <c r="BU247" s="131" t="s">
        <v>23</v>
      </c>
      <c r="BV247" s="4" t="s">
        <v>138</v>
      </c>
      <c r="BW247" s="27">
        <f t="shared" si="274"/>
        <v>0.75888421857088273</v>
      </c>
      <c r="BX247" s="27">
        <f t="shared" si="279"/>
        <v>0.76081149834647677</v>
      </c>
    </row>
    <row r="248" spans="2:76" ht="14.25" customHeight="1">
      <c r="B248" s="283"/>
      <c r="C248" s="296"/>
      <c r="D248" s="132" t="s">
        <v>274</v>
      </c>
      <c r="E248" s="204">
        <v>2</v>
      </c>
      <c r="F248" s="205">
        <v>0</v>
      </c>
      <c r="G248" s="207">
        <f t="shared" si="304"/>
        <v>0</v>
      </c>
      <c r="H248" s="206">
        <v>0</v>
      </c>
      <c r="I248" s="207">
        <f>IFERROR(H248/E248,"-")</f>
        <v>0</v>
      </c>
      <c r="J248" s="206">
        <v>0</v>
      </c>
      <c r="K248" s="207">
        <f>IFERROR(J248/E248,"-")</f>
        <v>0</v>
      </c>
      <c r="L248" s="204">
        <v>0</v>
      </c>
      <c r="M248" s="205">
        <v>0</v>
      </c>
      <c r="N248" s="207" t="str">
        <f>IFERROR(M248/L248,"-")</f>
        <v>-</v>
      </c>
      <c r="O248" s="206">
        <v>0</v>
      </c>
      <c r="P248" s="207" t="str">
        <f>IFERROR(O248/L248,"-")</f>
        <v>-</v>
      </c>
      <c r="Q248" s="206">
        <v>0</v>
      </c>
      <c r="R248" s="207" t="str">
        <f>IFERROR(Q248/L248,"-")</f>
        <v>-</v>
      </c>
      <c r="S248" s="204">
        <v>1300</v>
      </c>
      <c r="T248" s="205">
        <v>80</v>
      </c>
      <c r="U248" s="207">
        <f>IFERROR(T248/S248,"-")</f>
        <v>6.1538461538461542E-2</v>
      </c>
      <c r="V248" s="206">
        <v>278</v>
      </c>
      <c r="W248" s="207">
        <f>IFERROR(V248/S248,"-")</f>
        <v>0.21384615384615385</v>
      </c>
      <c r="X248" s="206">
        <v>89</v>
      </c>
      <c r="Y248" s="207">
        <f>IFERROR(X248/S248,"-")</f>
        <v>6.8461538461538463E-2</v>
      </c>
      <c r="Z248" s="204">
        <v>1031</v>
      </c>
      <c r="AA248" s="205">
        <v>49</v>
      </c>
      <c r="AB248" s="207">
        <f>IFERROR(AA248/Z248,"-")</f>
        <v>4.7526673132880698E-2</v>
      </c>
      <c r="AC248" s="206">
        <v>203</v>
      </c>
      <c r="AD248" s="207">
        <f>IFERROR(AC248/Z248,"-")</f>
        <v>0.19689621726479145</v>
      </c>
      <c r="AE248" s="206">
        <v>65</v>
      </c>
      <c r="AF248" s="207">
        <f>IFERROR(AE248/Z248,"-")</f>
        <v>6.3045586808923373E-2</v>
      </c>
      <c r="AG248" s="204">
        <v>653</v>
      </c>
      <c r="AH248" s="205">
        <v>17</v>
      </c>
      <c r="AI248" s="207">
        <f>IFERROR(AH248/AG248,"-")</f>
        <v>2.6033690658499236E-2</v>
      </c>
      <c r="AJ248" s="206">
        <v>82</v>
      </c>
      <c r="AK248" s="207">
        <f>IFERROR(AJ248/AG248,"-")</f>
        <v>0.12557427258805512</v>
      </c>
      <c r="AL248" s="206">
        <v>37</v>
      </c>
      <c r="AM248" s="207">
        <f>IFERROR(AL248/AG248,"-")</f>
        <v>5.6661562021439509E-2</v>
      </c>
      <c r="AN248" s="204">
        <v>232</v>
      </c>
      <c r="AO248" s="205">
        <v>7</v>
      </c>
      <c r="AP248" s="207">
        <f>IFERROR(AO248/AN248,"-")</f>
        <v>3.017241379310345E-2</v>
      </c>
      <c r="AQ248" s="206">
        <v>22</v>
      </c>
      <c r="AR248" s="207">
        <f>IFERROR(AQ248/AN248,"-")</f>
        <v>9.4827586206896547E-2</v>
      </c>
      <c r="AS248" s="206">
        <v>10</v>
      </c>
      <c r="AT248" s="207">
        <f>IFERROR(AS248/AN248,"-")</f>
        <v>4.3103448275862072E-2</v>
      </c>
      <c r="AU248" s="204">
        <v>46</v>
      </c>
      <c r="AV248" s="205">
        <v>0</v>
      </c>
      <c r="AW248" s="207">
        <f>IFERROR(AV248/AU248,"-")</f>
        <v>0</v>
      </c>
      <c r="AX248" s="206">
        <v>2</v>
      </c>
      <c r="AY248" s="207">
        <f>IFERROR(AX248/AU248,"-")</f>
        <v>4.3478260869565216E-2</v>
      </c>
      <c r="AZ248" s="206">
        <v>0</v>
      </c>
      <c r="BA248" s="207">
        <f>IFERROR(AZ248/AU248,"-")</f>
        <v>0</v>
      </c>
      <c r="BB248" s="204">
        <f t="shared" si="275"/>
        <v>3264</v>
      </c>
      <c r="BC248" s="208">
        <f t="shared" si="276"/>
        <v>153</v>
      </c>
      <c r="BD248" s="207">
        <f>IFERROR(BC248/BB248,"-")</f>
        <v>4.6875E-2</v>
      </c>
      <c r="BE248" s="208">
        <f t="shared" si="277"/>
        <v>587</v>
      </c>
      <c r="BF248" s="207">
        <f>IFERROR(BE248/BB248,"-")</f>
        <v>0.1798406862745098</v>
      </c>
      <c r="BG248" s="208">
        <f t="shared" si="278"/>
        <v>201</v>
      </c>
      <c r="BH248" s="207">
        <f>IFERROR(BG248/BB248,"-")</f>
        <v>6.158088235294118E-2</v>
      </c>
      <c r="BJ248" s="283"/>
      <c r="BK248" s="296"/>
      <c r="BL248" s="4" t="s">
        <v>273</v>
      </c>
      <c r="BM248" s="28">
        <v>3213</v>
      </c>
      <c r="BN248" s="28">
        <v>148</v>
      </c>
      <c r="BO248" s="63">
        <v>4.6062869592281355E-2</v>
      </c>
      <c r="BP248" s="28">
        <v>581</v>
      </c>
      <c r="BQ248" s="63">
        <v>0.18082788671023964</v>
      </c>
      <c r="BR248" s="28">
        <v>221</v>
      </c>
      <c r="BS248" s="63">
        <v>6.8783068783068779E-2</v>
      </c>
      <c r="BU248" s="132"/>
      <c r="BV248" s="4" t="s">
        <v>270</v>
      </c>
      <c r="BW248" s="27">
        <f t="shared" si="274"/>
        <v>0.71170343137254899</v>
      </c>
      <c r="BX248" s="27">
        <f t="shared" si="279"/>
        <v>0.70432617491441019</v>
      </c>
    </row>
    <row r="249" spans="2:76" ht="14.25" customHeight="1">
      <c r="B249" s="283"/>
      <c r="C249" s="296"/>
      <c r="D249" s="124" t="s">
        <v>156</v>
      </c>
      <c r="E249" s="209">
        <v>0</v>
      </c>
      <c r="F249" s="210">
        <v>0</v>
      </c>
      <c r="G249" s="199" t="str">
        <f t="shared" si="304"/>
        <v>-</v>
      </c>
      <c r="H249" s="211">
        <v>0</v>
      </c>
      <c r="I249" s="199" t="str">
        <f t="shared" si="305"/>
        <v>-</v>
      </c>
      <c r="J249" s="211">
        <v>0</v>
      </c>
      <c r="K249" s="199" t="str">
        <f t="shared" si="306"/>
        <v>-</v>
      </c>
      <c r="L249" s="209">
        <v>0</v>
      </c>
      <c r="M249" s="210">
        <v>0</v>
      </c>
      <c r="N249" s="199" t="str">
        <f t="shared" si="307"/>
        <v>-</v>
      </c>
      <c r="O249" s="211">
        <v>0</v>
      </c>
      <c r="P249" s="199" t="str">
        <f t="shared" si="308"/>
        <v>-</v>
      </c>
      <c r="Q249" s="211">
        <v>0</v>
      </c>
      <c r="R249" s="199" t="str">
        <f t="shared" si="309"/>
        <v>-</v>
      </c>
      <c r="S249" s="209">
        <v>690</v>
      </c>
      <c r="T249" s="210">
        <v>30</v>
      </c>
      <c r="U249" s="199">
        <f t="shared" si="310"/>
        <v>4.3478260869565216E-2</v>
      </c>
      <c r="V249" s="211">
        <v>153</v>
      </c>
      <c r="W249" s="199">
        <f t="shared" si="311"/>
        <v>0.22173913043478261</v>
      </c>
      <c r="X249" s="211">
        <v>41</v>
      </c>
      <c r="Y249" s="199">
        <f t="shared" si="312"/>
        <v>5.9420289855072465E-2</v>
      </c>
      <c r="Z249" s="209">
        <v>391</v>
      </c>
      <c r="AA249" s="210">
        <v>10</v>
      </c>
      <c r="AB249" s="199">
        <f t="shared" si="313"/>
        <v>2.557544757033248E-2</v>
      </c>
      <c r="AC249" s="211">
        <v>74</v>
      </c>
      <c r="AD249" s="199">
        <f t="shared" si="314"/>
        <v>0.18925831202046037</v>
      </c>
      <c r="AE249" s="211">
        <v>27</v>
      </c>
      <c r="AF249" s="199">
        <f t="shared" si="315"/>
        <v>6.9053708439897693E-2</v>
      </c>
      <c r="AG249" s="209">
        <v>205</v>
      </c>
      <c r="AH249" s="210">
        <v>5</v>
      </c>
      <c r="AI249" s="199">
        <f t="shared" si="316"/>
        <v>2.4390243902439025E-2</v>
      </c>
      <c r="AJ249" s="211">
        <v>23</v>
      </c>
      <c r="AK249" s="199">
        <f t="shared" si="317"/>
        <v>0.11219512195121951</v>
      </c>
      <c r="AL249" s="211">
        <v>7</v>
      </c>
      <c r="AM249" s="199">
        <f t="shared" si="318"/>
        <v>3.4146341463414637E-2</v>
      </c>
      <c r="AN249" s="209">
        <v>76</v>
      </c>
      <c r="AO249" s="210">
        <v>2</v>
      </c>
      <c r="AP249" s="199">
        <f t="shared" si="319"/>
        <v>2.6315789473684209E-2</v>
      </c>
      <c r="AQ249" s="211">
        <v>9</v>
      </c>
      <c r="AR249" s="199">
        <f t="shared" si="320"/>
        <v>0.11842105263157894</v>
      </c>
      <c r="AS249" s="211">
        <v>4</v>
      </c>
      <c r="AT249" s="199">
        <f t="shared" si="321"/>
        <v>5.2631578947368418E-2</v>
      </c>
      <c r="AU249" s="209">
        <v>26</v>
      </c>
      <c r="AV249" s="210">
        <v>0</v>
      </c>
      <c r="AW249" s="199">
        <f t="shared" si="322"/>
        <v>0</v>
      </c>
      <c r="AX249" s="211">
        <v>0</v>
      </c>
      <c r="AY249" s="199">
        <f t="shared" si="323"/>
        <v>0</v>
      </c>
      <c r="AZ249" s="211">
        <v>0</v>
      </c>
      <c r="BA249" s="199">
        <f t="shared" si="324"/>
        <v>0</v>
      </c>
      <c r="BB249" s="209">
        <f t="shared" si="275"/>
        <v>1388</v>
      </c>
      <c r="BC249" s="212">
        <f t="shared" si="276"/>
        <v>47</v>
      </c>
      <c r="BD249" s="199">
        <f t="shared" si="325"/>
        <v>3.3861671469740631E-2</v>
      </c>
      <c r="BE249" s="212">
        <f t="shared" si="277"/>
        <v>259</v>
      </c>
      <c r="BF249" s="199">
        <f t="shared" si="326"/>
        <v>0.18659942363112392</v>
      </c>
      <c r="BG249" s="212">
        <f t="shared" si="278"/>
        <v>79</v>
      </c>
      <c r="BH249" s="199">
        <f t="shared" si="327"/>
        <v>5.6916426512968299E-2</v>
      </c>
      <c r="BJ249" s="283"/>
      <c r="BK249" s="296"/>
      <c r="BL249" s="4" t="s">
        <v>156</v>
      </c>
      <c r="BM249" s="28">
        <v>1286</v>
      </c>
      <c r="BN249" s="28">
        <v>52</v>
      </c>
      <c r="BO249" s="63">
        <v>4.0435458786936239E-2</v>
      </c>
      <c r="BP249" s="28">
        <v>231</v>
      </c>
      <c r="BQ249" s="63">
        <v>0.17962674961119751</v>
      </c>
      <c r="BR249" s="28">
        <v>75</v>
      </c>
      <c r="BS249" s="63">
        <v>5.8320373250388802E-2</v>
      </c>
      <c r="BU249" s="132"/>
      <c r="BV249" s="4" t="s">
        <v>156</v>
      </c>
      <c r="BW249" s="27">
        <f t="shared" si="274"/>
        <v>0.72262247838616711</v>
      </c>
      <c r="BX249" s="27">
        <f t="shared" si="279"/>
        <v>0.72161741835147741</v>
      </c>
    </row>
    <row r="250" spans="2:76" ht="14.25" customHeight="1">
      <c r="B250" s="283"/>
      <c r="C250" s="296"/>
      <c r="D250" s="103" t="s">
        <v>200</v>
      </c>
      <c r="E250" s="213">
        <v>0</v>
      </c>
      <c r="F250" s="214">
        <v>0</v>
      </c>
      <c r="G250" s="215" t="str">
        <f>IFERROR(F250/E250,"-")</f>
        <v>-</v>
      </c>
      <c r="H250" s="216">
        <v>0</v>
      </c>
      <c r="I250" s="215" t="str">
        <f>IFERROR(H250/E250,"-")</f>
        <v>-</v>
      </c>
      <c r="J250" s="216">
        <v>0</v>
      </c>
      <c r="K250" s="215" t="str">
        <f>IFERROR(J250/E250,"-")</f>
        <v>-</v>
      </c>
      <c r="L250" s="213">
        <v>3</v>
      </c>
      <c r="M250" s="214">
        <v>0</v>
      </c>
      <c r="N250" s="215">
        <f>IFERROR(M250/L250,"-")</f>
        <v>0</v>
      </c>
      <c r="O250" s="216">
        <v>0</v>
      </c>
      <c r="P250" s="215">
        <f>IFERROR(O250/L250,"-")</f>
        <v>0</v>
      </c>
      <c r="Q250" s="216">
        <v>0</v>
      </c>
      <c r="R250" s="215">
        <f>IFERROR(Q250/L250,"-")</f>
        <v>0</v>
      </c>
      <c r="S250" s="213">
        <v>38</v>
      </c>
      <c r="T250" s="214">
        <v>0</v>
      </c>
      <c r="U250" s="215">
        <f>IFERROR(T250/S250,"-")</f>
        <v>0</v>
      </c>
      <c r="V250" s="216">
        <v>4</v>
      </c>
      <c r="W250" s="215">
        <f>IFERROR(V250/S250,"-")</f>
        <v>0.10526315789473684</v>
      </c>
      <c r="X250" s="216">
        <v>2</v>
      </c>
      <c r="Y250" s="215">
        <f>IFERROR(X250/S250,"-")</f>
        <v>5.2631578947368418E-2</v>
      </c>
      <c r="Z250" s="213">
        <v>87</v>
      </c>
      <c r="AA250" s="214">
        <v>0</v>
      </c>
      <c r="AB250" s="215">
        <f>IFERROR(AA250/Z250,"-")</f>
        <v>0</v>
      </c>
      <c r="AC250" s="216">
        <v>2</v>
      </c>
      <c r="AD250" s="215">
        <f>IFERROR(AC250/Z250,"-")</f>
        <v>2.2988505747126436E-2</v>
      </c>
      <c r="AE250" s="216">
        <v>3</v>
      </c>
      <c r="AF250" s="215">
        <f>IFERROR(AE250/Z250,"-")</f>
        <v>3.4482758620689655E-2</v>
      </c>
      <c r="AG250" s="213">
        <v>97</v>
      </c>
      <c r="AH250" s="214">
        <v>0</v>
      </c>
      <c r="AI250" s="215">
        <f>IFERROR(AH250/AG250,"-")</f>
        <v>0</v>
      </c>
      <c r="AJ250" s="216">
        <v>1</v>
      </c>
      <c r="AK250" s="215">
        <f>IFERROR(AJ250/AG250,"-")</f>
        <v>1.0309278350515464E-2</v>
      </c>
      <c r="AL250" s="216">
        <v>1</v>
      </c>
      <c r="AM250" s="215">
        <f>IFERROR(AL250/AG250,"-")</f>
        <v>1.0309278350515464E-2</v>
      </c>
      <c r="AN250" s="213">
        <v>82</v>
      </c>
      <c r="AO250" s="214">
        <v>0</v>
      </c>
      <c r="AP250" s="215">
        <f>IFERROR(AO250/AN250,"-")</f>
        <v>0</v>
      </c>
      <c r="AQ250" s="216">
        <v>0</v>
      </c>
      <c r="AR250" s="215">
        <f>IFERROR(AQ250/AN250,"-")</f>
        <v>0</v>
      </c>
      <c r="AS250" s="216">
        <v>1</v>
      </c>
      <c r="AT250" s="215">
        <f>IFERROR(AS250/AN250,"-")</f>
        <v>1.2195121951219513E-2</v>
      </c>
      <c r="AU250" s="213">
        <v>54</v>
      </c>
      <c r="AV250" s="214">
        <v>0</v>
      </c>
      <c r="AW250" s="215">
        <f>IFERROR(AV250/AU250,"-")</f>
        <v>0</v>
      </c>
      <c r="AX250" s="216">
        <v>0</v>
      </c>
      <c r="AY250" s="215">
        <f>IFERROR(AX250/AU250,"-")</f>
        <v>0</v>
      </c>
      <c r="AZ250" s="216">
        <v>0</v>
      </c>
      <c r="BA250" s="215">
        <f>IFERROR(AZ250/AU250,"-")</f>
        <v>0</v>
      </c>
      <c r="BB250" s="213">
        <f t="shared" si="275"/>
        <v>361</v>
      </c>
      <c r="BC250" s="217">
        <f t="shared" si="276"/>
        <v>0</v>
      </c>
      <c r="BD250" s="215">
        <f>IFERROR(BC250/BB250,"-")</f>
        <v>0</v>
      </c>
      <c r="BE250" s="217">
        <f t="shared" si="277"/>
        <v>7</v>
      </c>
      <c r="BF250" s="215">
        <f>IFERROR(BE250/BB250,"-")</f>
        <v>1.9390581717451522E-2</v>
      </c>
      <c r="BG250" s="217">
        <f t="shared" si="278"/>
        <v>7</v>
      </c>
      <c r="BH250" s="215">
        <f>IFERROR(BG250/BB250,"-")</f>
        <v>1.9390581717451522E-2</v>
      </c>
      <c r="BJ250" s="283"/>
      <c r="BK250" s="296"/>
      <c r="BL250" s="4" t="s">
        <v>199</v>
      </c>
      <c r="BM250" s="28">
        <v>639</v>
      </c>
      <c r="BN250" s="28">
        <v>2</v>
      </c>
      <c r="BO250" s="63">
        <v>3.1298904538341159E-3</v>
      </c>
      <c r="BP250" s="28">
        <v>5</v>
      </c>
      <c r="BQ250" s="63">
        <v>7.8247261345852897E-3</v>
      </c>
      <c r="BR250" s="28">
        <v>4</v>
      </c>
      <c r="BS250" s="63">
        <v>6.2597809076682318E-3</v>
      </c>
      <c r="BU250" s="132"/>
      <c r="BV250" s="4" t="s">
        <v>199</v>
      </c>
      <c r="BW250" s="27">
        <f t="shared" si="274"/>
        <v>0.96121883656509699</v>
      </c>
      <c r="BX250" s="27">
        <f t="shared" si="279"/>
        <v>0.98278560250391234</v>
      </c>
    </row>
    <row r="251" spans="2:76" ht="14.25" customHeight="1">
      <c r="B251" s="284"/>
      <c r="C251" s="297"/>
      <c r="D251" s="104" t="s">
        <v>67</v>
      </c>
      <c r="E251" s="218">
        <v>7</v>
      </c>
      <c r="F251" s="219">
        <v>0</v>
      </c>
      <c r="G251" s="180">
        <f t="shared" si="304"/>
        <v>0</v>
      </c>
      <c r="H251" s="220">
        <v>1</v>
      </c>
      <c r="I251" s="180">
        <f t="shared" si="305"/>
        <v>0.14285714285714285</v>
      </c>
      <c r="J251" s="220">
        <v>0</v>
      </c>
      <c r="K251" s="180">
        <f t="shared" si="306"/>
        <v>0</v>
      </c>
      <c r="L251" s="218">
        <v>29</v>
      </c>
      <c r="M251" s="219">
        <v>0</v>
      </c>
      <c r="N251" s="180">
        <f t="shared" si="307"/>
        <v>0</v>
      </c>
      <c r="O251" s="220">
        <v>7</v>
      </c>
      <c r="P251" s="180">
        <f t="shared" si="308"/>
        <v>0.2413793103448276</v>
      </c>
      <c r="Q251" s="220">
        <v>0</v>
      </c>
      <c r="R251" s="180">
        <f t="shared" si="309"/>
        <v>0</v>
      </c>
      <c r="S251" s="218">
        <v>7774</v>
      </c>
      <c r="T251" s="219">
        <v>402</v>
      </c>
      <c r="U251" s="180">
        <f t="shared" si="310"/>
        <v>5.1710830975045023E-2</v>
      </c>
      <c r="V251" s="220">
        <v>1529</v>
      </c>
      <c r="W251" s="180">
        <f t="shared" si="311"/>
        <v>0.19668124517622845</v>
      </c>
      <c r="X251" s="220">
        <v>432</v>
      </c>
      <c r="Y251" s="180">
        <f t="shared" si="312"/>
        <v>5.5569848211988682E-2</v>
      </c>
      <c r="Z251" s="218">
        <v>6755</v>
      </c>
      <c r="AA251" s="219">
        <v>232</v>
      </c>
      <c r="AB251" s="180">
        <f t="shared" si="313"/>
        <v>3.4344929681717248E-2</v>
      </c>
      <c r="AC251" s="220">
        <v>1143</v>
      </c>
      <c r="AD251" s="180">
        <f t="shared" si="314"/>
        <v>0.16920799407846041</v>
      </c>
      <c r="AE251" s="220">
        <v>382</v>
      </c>
      <c r="AF251" s="180">
        <f t="shared" si="315"/>
        <v>5.6550703182827539E-2</v>
      </c>
      <c r="AG251" s="218">
        <v>4067</v>
      </c>
      <c r="AH251" s="219">
        <v>85</v>
      </c>
      <c r="AI251" s="180">
        <f t="shared" si="316"/>
        <v>2.0899926235554464E-2</v>
      </c>
      <c r="AJ251" s="220">
        <v>478</v>
      </c>
      <c r="AK251" s="180">
        <f t="shared" si="317"/>
        <v>0.11753134988935333</v>
      </c>
      <c r="AL251" s="220">
        <v>206</v>
      </c>
      <c r="AM251" s="180">
        <f t="shared" si="318"/>
        <v>5.0651585935579051E-2</v>
      </c>
      <c r="AN251" s="218">
        <v>1620</v>
      </c>
      <c r="AO251" s="219">
        <v>21</v>
      </c>
      <c r="AP251" s="180">
        <f t="shared" si="319"/>
        <v>1.2962962962962963E-2</v>
      </c>
      <c r="AQ251" s="220">
        <v>124</v>
      </c>
      <c r="AR251" s="180">
        <f t="shared" si="320"/>
        <v>7.6543209876543214E-2</v>
      </c>
      <c r="AS251" s="220">
        <v>60</v>
      </c>
      <c r="AT251" s="180">
        <f t="shared" si="321"/>
        <v>3.7037037037037035E-2</v>
      </c>
      <c r="AU251" s="218">
        <v>463</v>
      </c>
      <c r="AV251" s="219">
        <v>2</v>
      </c>
      <c r="AW251" s="180">
        <f t="shared" si="322"/>
        <v>4.3196544276457886E-3</v>
      </c>
      <c r="AX251" s="220">
        <v>17</v>
      </c>
      <c r="AY251" s="180">
        <f t="shared" si="323"/>
        <v>3.6717062634989202E-2</v>
      </c>
      <c r="AZ251" s="220">
        <v>5</v>
      </c>
      <c r="BA251" s="180">
        <f t="shared" si="324"/>
        <v>1.079913606911447E-2</v>
      </c>
      <c r="BB251" s="218">
        <f t="shared" si="275"/>
        <v>20715</v>
      </c>
      <c r="BC251" s="182">
        <f t="shared" si="276"/>
        <v>742</v>
      </c>
      <c r="BD251" s="180">
        <f t="shared" si="325"/>
        <v>3.5819454501568912E-2</v>
      </c>
      <c r="BE251" s="182">
        <f t="shared" si="277"/>
        <v>3299</v>
      </c>
      <c r="BF251" s="180">
        <f t="shared" si="326"/>
        <v>0.15925657735940141</v>
      </c>
      <c r="BG251" s="182">
        <f t="shared" si="278"/>
        <v>1085</v>
      </c>
      <c r="BH251" s="180">
        <f t="shared" si="327"/>
        <v>5.2377504223992274E-2</v>
      </c>
      <c r="BJ251" s="284"/>
      <c r="BK251" s="297"/>
      <c r="BL251" s="85" t="s">
        <v>67</v>
      </c>
      <c r="BM251" s="28">
        <v>20862</v>
      </c>
      <c r="BN251" s="28">
        <v>753</v>
      </c>
      <c r="BO251" s="63">
        <v>3.6094334196146105E-2</v>
      </c>
      <c r="BP251" s="28">
        <v>3185</v>
      </c>
      <c r="BQ251" s="63">
        <v>0.15266992618157416</v>
      </c>
      <c r="BR251" s="28">
        <v>1142</v>
      </c>
      <c r="BS251" s="63">
        <v>5.4740676828683728E-2</v>
      </c>
      <c r="BU251" s="133"/>
      <c r="BV251" s="85" t="s">
        <v>67</v>
      </c>
      <c r="BW251" s="27">
        <f t="shared" si="274"/>
        <v>0.75254646391503743</v>
      </c>
      <c r="BX251" s="27">
        <f t="shared" si="279"/>
        <v>0.75649506279359602</v>
      </c>
    </row>
    <row r="252" spans="2:76" ht="14.25" customHeight="1">
      <c r="B252" s="282">
        <v>50</v>
      </c>
      <c r="C252" s="295" t="s">
        <v>14</v>
      </c>
      <c r="D252" s="102" t="s">
        <v>201</v>
      </c>
      <c r="E252" s="201">
        <v>7</v>
      </c>
      <c r="F252" s="202">
        <v>0</v>
      </c>
      <c r="G252" s="174">
        <f t="shared" si="304"/>
        <v>0</v>
      </c>
      <c r="H252" s="203">
        <v>2</v>
      </c>
      <c r="I252" s="174">
        <f t="shared" si="305"/>
        <v>0.2857142857142857</v>
      </c>
      <c r="J252" s="203">
        <v>0</v>
      </c>
      <c r="K252" s="174">
        <f t="shared" si="306"/>
        <v>0</v>
      </c>
      <c r="L252" s="201">
        <v>41</v>
      </c>
      <c r="M252" s="202">
        <v>5</v>
      </c>
      <c r="N252" s="174">
        <f t="shared" si="307"/>
        <v>0.12195121951219512</v>
      </c>
      <c r="O252" s="203">
        <v>3</v>
      </c>
      <c r="P252" s="174">
        <f t="shared" si="308"/>
        <v>7.3170731707317069E-2</v>
      </c>
      <c r="Q252" s="203">
        <v>2</v>
      </c>
      <c r="R252" s="174">
        <f t="shared" si="309"/>
        <v>4.878048780487805E-2</v>
      </c>
      <c r="S252" s="201">
        <v>5449</v>
      </c>
      <c r="T252" s="202">
        <v>353</v>
      </c>
      <c r="U252" s="174">
        <f t="shared" si="310"/>
        <v>6.4782528904386127E-2</v>
      </c>
      <c r="V252" s="203">
        <v>1104</v>
      </c>
      <c r="W252" s="174">
        <f t="shared" si="311"/>
        <v>0.20260598274912828</v>
      </c>
      <c r="X252" s="203">
        <v>382</v>
      </c>
      <c r="Y252" s="174">
        <f t="shared" si="312"/>
        <v>7.0104606349788948E-2</v>
      </c>
      <c r="Z252" s="201">
        <v>4663</v>
      </c>
      <c r="AA252" s="202">
        <v>234</v>
      </c>
      <c r="AB252" s="174">
        <f t="shared" si="313"/>
        <v>5.0182286081921511E-2</v>
      </c>
      <c r="AC252" s="203">
        <v>878</v>
      </c>
      <c r="AD252" s="174">
        <f t="shared" si="314"/>
        <v>0.18829079991421832</v>
      </c>
      <c r="AE252" s="203">
        <v>341</v>
      </c>
      <c r="AF252" s="174">
        <f t="shared" si="315"/>
        <v>7.3128886982629204E-2</v>
      </c>
      <c r="AG252" s="201">
        <v>2665</v>
      </c>
      <c r="AH252" s="202">
        <v>91</v>
      </c>
      <c r="AI252" s="174">
        <f t="shared" si="316"/>
        <v>3.4146341463414637E-2</v>
      </c>
      <c r="AJ252" s="203">
        <v>407</v>
      </c>
      <c r="AK252" s="174">
        <f t="shared" si="317"/>
        <v>0.15272045028142589</v>
      </c>
      <c r="AL252" s="203">
        <v>144</v>
      </c>
      <c r="AM252" s="174">
        <f t="shared" si="318"/>
        <v>5.4033771106941839E-2</v>
      </c>
      <c r="AN252" s="201">
        <v>974</v>
      </c>
      <c r="AO252" s="202">
        <v>13</v>
      </c>
      <c r="AP252" s="174">
        <f t="shared" si="319"/>
        <v>1.3347022587268994E-2</v>
      </c>
      <c r="AQ252" s="203">
        <v>107</v>
      </c>
      <c r="AR252" s="174">
        <f t="shared" si="320"/>
        <v>0.10985626283367557</v>
      </c>
      <c r="AS252" s="203">
        <v>33</v>
      </c>
      <c r="AT252" s="174">
        <f t="shared" si="321"/>
        <v>3.3880903490759756E-2</v>
      </c>
      <c r="AU252" s="201">
        <v>265</v>
      </c>
      <c r="AV252" s="202">
        <v>4</v>
      </c>
      <c r="AW252" s="174">
        <f t="shared" si="322"/>
        <v>1.509433962264151E-2</v>
      </c>
      <c r="AX252" s="203">
        <v>22</v>
      </c>
      <c r="AY252" s="174">
        <f t="shared" si="323"/>
        <v>8.3018867924528297E-2</v>
      </c>
      <c r="AZ252" s="203">
        <v>7</v>
      </c>
      <c r="BA252" s="174">
        <f t="shared" si="324"/>
        <v>2.6415094339622643E-2</v>
      </c>
      <c r="BB252" s="201">
        <f t="shared" si="275"/>
        <v>14064</v>
      </c>
      <c r="BC252" s="176">
        <f t="shared" si="276"/>
        <v>700</v>
      </c>
      <c r="BD252" s="174">
        <f t="shared" si="325"/>
        <v>4.9772468714448237E-2</v>
      </c>
      <c r="BE252" s="176">
        <f t="shared" si="277"/>
        <v>2523</v>
      </c>
      <c r="BF252" s="174">
        <f t="shared" si="326"/>
        <v>0.17939419795221842</v>
      </c>
      <c r="BG252" s="176">
        <f t="shared" si="278"/>
        <v>909</v>
      </c>
      <c r="BH252" s="174">
        <f t="shared" si="327"/>
        <v>6.4633105802047786E-2</v>
      </c>
      <c r="BJ252" s="282">
        <v>50</v>
      </c>
      <c r="BK252" s="295" t="s">
        <v>14</v>
      </c>
      <c r="BL252" s="4" t="s">
        <v>148</v>
      </c>
      <c r="BM252" s="28">
        <v>14032</v>
      </c>
      <c r="BN252" s="28">
        <v>813</v>
      </c>
      <c r="BO252" s="63">
        <v>5.7938996579247434E-2</v>
      </c>
      <c r="BP252" s="28">
        <v>2486</v>
      </c>
      <c r="BQ252" s="63">
        <v>0.17716647662485746</v>
      </c>
      <c r="BR252" s="28">
        <v>968</v>
      </c>
      <c r="BS252" s="63">
        <v>6.8985176738882548E-2</v>
      </c>
      <c r="BU252" s="131" t="s">
        <v>14</v>
      </c>
      <c r="BV252" s="4" t="s">
        <v>138</v>
      </c>
      <c r="BW252" s="27">
        <f t="shared" si="274"/>
        <v>0.70620022753128553</v>
      </c>
      <c r="BX252" s="27">
        <f t="shared" si="279"/>
        <v>0.69590935005701249</v>
      </c>
    </row>
    <row r="253" spans="2:76" ht="14.25" customHeight="1">
      <c r="B253" s="283"/>
      <c r="C253" s="296"/>
      <c r="D253" s="132" t="s">
        <v>274</v>
      </c>
      <c r="E253" s="204">
        <v>0</v>
      </c>
      <c r="F253" s="205">
        <v>0</v>
      </c>
      <c r="G253" s="207" t="str">
        <f t="shared" si="304"/>
        <v>-</v>
      </c>
      <c r="H253" s="206">
        <v>0</v>
      </c>
      <c r="I253" s="207" t="str">
        <f>IFERROR(H253/E253,"-")</f>
        <v>-</v>
      </c>
      <c r="J253" s="206">
        <v>0</v>
      </c>
      <c r="K253" s="207" t="str">
        <f>IFERROR(J253/E253,"-")</f>
        <v>-</v>
      </c>
      <c r="L253" s="204">
        <v>3</v>
      </c>
      <c r="M253" s="205">
        <v>0</v>
      </c>
      <c r="N253" s="207">
        <f>IFERROR(M253/L253,"-")</f>
        <v>0</v>
      </c>
      <c r="O253" s="206">
        <v>0</v>
      </c>
      <c r="P253" s="207">
        <f>IFERROR(O253/L253,"-")</f>
        <v>0</v>
      </c>
      <c r="Q253" s="206">
        <v>0</v>
      </c>
      <c r="R253" s="207">
        <f>IFERROR(Q253/L253,"-")</f>
        <v>0</v>
      </c>
      <c r="S253" s="204">
        <v>1424</v>
      </c>
      <c r="T253" s="205">
        <v>107</v>
      </c>
      <c r="U253" s="207">
        <f>IFERROR(T253/S253,"-")</f>
        <v>7.514044943820225E-2</v>
      </c>
      <c r="V253" s="206">
        <v>334</v>
      </c>
      <c r="W253" s="207">
        <f>IFERROR(V253/S253,"-")</f>
        <v>0.2345505617977528</v>
      </c>
      <c r="X253" s="206">
        <v>99</v>
      </c>
      <c r="Y253" s="207">
        <f>IFERROR(X253/S253,"-")</f>
        <v>6.9522471910112363E-2</v>
      </c>
      <c r="Z253" s="204">
        <v>980</v>
      </c>
      <c r="AA253" s="205">
        <v>73</v>
      </c>
      <c r="AB253" s="207">
        <f>IFERROR(AA253/Z253,"-")</f>
        <v>7.4489795918367352E-2</v>
      </c>
      <c r="AC253" s="206">
        <v>229</v>
      </c>
      <c r="AD253" s="207">
        <f>IFERROR(AC253/Z253,"-")</f>
        <v>0.2336734693877551</v>
      </c>
      <c r="AE253" s="206">
        <v>62</v>
      </c>
      <c r="AF253" s="207">
        <f>IFERROR(AE253/Z253,"-")</f>
        <v>6.3265306122448975E-2</v>
      </c>
      <c r="AG253" s="204">
        <v>532</v>
      </c>
      <c r="AH253" s="205">
        <v>23</v>
      </c>
      <c r="AI253" s="207">
        <f>IFERROR(AH253/AG253,"-")</f>
        <v>4.3233082706766915E-2</v>
      </c>
      <c r="AJ253" s="206">
        <v>108</v>
      </c>
      <c r="AK253" s="207">
        <f>IFERROR(AJ253/AG253,"-")</f>
        <v>0.20300751879699247</v>
      </c>
      <c r="AL253" s="206">
        <v>38</v>
      </c>
      <c r="AM253" s="207">
        <f>IFERROR(AL253/AG253,"-")</f>
        <v>7.1428571428571425E-2</v>
      </c>
      <c r="AN253" s="204">
        <v>190</v>
      </c>
      <c r="AO253" s="205">
        <v>10</v>
      </c>
      <c r="AP253" s="207">
        <f>IFERROR(AO253/AN253,"-")</f>
        <v>5.2631578947368418E-2</v>
      </c>
      <c r="AQ253" s="206">
        <v>25</v>
      </c>
      <c r="AR253" s="207">
        <f>IFERROR(AQ253/AN253,"-")</f>
        <v>0.13157894736842105</v>
      </c>
      <c r="AS253" s="206">
        <v>12</v>
      </c>
      <c r="AT253" s="207">
        <f>IFERROR(AS253/AN253,"-")</f>
        <v>6.3157894736842107E-2</v>
      </c>
      <c r="AU253" s="204">
        <v>38</v>
      </c>
      <c r="AV253" s="205">
        <v>1</v>
      </c>
      <c r="AW253" s="207">
        <f>IFERROR(AV253/AU253,"-")</f>
        <v>2.6315789473684209E-2</v>
      </c>
      <c r="AX253" s="206">
        <v>2</v>
      </c>
      <c r="AY253" s="207">
        <f>IFERROR(AX253/AU253,"-")</f>
        <v>5.2631578947368418E-2</v>
      </c>
      <c r="AZ253" s="206">
        <v>1</v>
      </c>
      <c r="BA253" s="207">
        <f>IFERROR(AZ253/AU253,"-")</f>
        <v>2.6315789473684209E-2</v>
      </c>
      <c r="BB253" s="204">
        <f t="shared" si="275"/>
        <v>3167</v>
      </c>
      <c r="BC253" s="208">
        <f t="shared" si="276"/>
        <v>214</v>
      </c>
      <c r="BD253" s="207">
        <f>IFERROR(BC253/BB253,"-")</f>
        <v>6.7571834543732237E-2</v>
      </c>
      <c r="BE253" s="208">
        <f t="shared" si="277"/>
        <v>698</v>
      </c>
      <c r="BF253" s="207">
        <f>IFERROR(BE253/BB253,"-")</f>
        <v>0.22039785285759395</v>
      </c>
      <c r="BG253" s="208">
        <f t="shared" si="278"/>
        <v>212</v>
      </c>
      <c r="BH253" s="207">
        <f>IFERROR(BG253/BB253,"-")</f>
        <v>6.6940322071360914E-2</v>
      </c>
      <c r="BJ253" s="283"/>
      <c r="BK253" s="296"/>
      <c r="BL253" s="4" t="s">
        <v>273</v>
      </c>
      <c r="BM253" s="28">
        <v>3031</v>
      </c>
      <c r="BN253" s="28">
        <v>200</v>
      </c>
      <c r="BO253" s="63">
        <v>6.5984823490597158E-2</v>
      </c>
      <c r="BP253" s="28">
        <v>653</v>
      </c>
      <c r="BQ253" s="63">
        <v>0.21544044869679974</v>
      </c>
      <c r="BR253" s="28">
        <v>228</v>
      </c>
      <c r="BS253" s="63">
        <v>7.5222698779280769E-2</v>
      </c>
      <c r="BU253" s="132"/>
      <c r="BV253" s="4" t="s">
        <v>270</v>
      </c>
      <c r="BW253" s="27">
        <f t="shared" si="274"/>
        <v>0.64508999052731286</v>
      </c>
      <c r="BX253" s="27">
        <f t="shared" si="279"/>
        <v>0.64335202903332234</v>
      </c>
    </row>
    <row r="254" spans="2:76" ht="14.25" customHeight="1">
      <c r="B254" s="283"/>
      <c r="C254" s="296"/>
      <c r="D254" s="124" t="s">
        <v>156</v>
      </c>
      <c r="E254" s="209">
        <v>0</v>
      </c>
      <c r="F254" s="210">
        <v>0</v>
      </c>
      <c r="G254" s="199" t="str">
        <f t="shared" si="304"/>
        <v>-</v>
      </c>
      <c r="H254" s="211">
        <v>0</v>
      </c>
      <c r="I254" s="199" t="str">
        <f t="shared" si="305"/>
        <v>-</v>
      </c>
      <c r="J254" s="211">
        <v>0</v>
      </c>
      <c r="K254" s="199" t="str">
        <f t="shared" si="306"/>
        <v>-</v>
      </c>
      <c r="L254" s="209">
        <v>1</v>
      </c>
      <c r="M254" s="210">
        <v>0</v>
      </c>
      <c r="N254" s="199">
        <f t="shared" si="307"/>
        <v>0</v>
      </c>
      <c r="O254" s="211">
        <v>0</v>
      </c>
      <c r="P254" s="199">
        <f t="shared" si="308"/>
        <v>0</v>
      </c>
      <c r="Q254" s="211">
        <v>0</v>
      </c>
      <c r="R254" s="199">
        <f t="shared" si="309"/>
        <v>0</v>
      </c>
      <c r="S254" s="209">
        <v>653</v>
      </c>
      <c r="T254" s="210">
        <v>34</v>
      </c>
      <c r="U254" s="199">
        <f t="shared" si="310"/>
        <v>5.2067381316998472E-2</v>
      </c>
      <c r="V254" s="211">
        <v>125</v>
      </c>
      <c r="W254" s="199">
        <f t="shared" si="311"/>
        <v>0.19142419601837674</v>
      </c>
      <c r="X254" s="211">
        <v>40</v>
      </c>
      <c r="Y254" s="199">
        <f t="shared" si="312"/>
        <v>6.1255742725880552E-2</v>
      </c>
      <c r="Z254" s="209">
        <v>344</v>
      </c>
      <c r="AA254" s="210">
        <v>19</v>
      </c>
      <c r="AB254" s="199">
        <f t="shared" si="313"/>
        <v>5.5232558139534885E-2</v>
      </c>
      <c r="AC254" s="211">
        <v>74</v>
      </c>
      <c r="AD254" s="199">
        <f t="shared" si="314"/>
        <v>0.21511627906976744</v>
      </c>
      <c r="AE254" s="211">
        <v>29</v>
      </c>
      <c r="AF254" s="199">
        <f t="shared" si="315"/>
        <v>8.4302325581395346E-2</v>
      </c>
      <c r="AG254" s="209">
        <v>176</v>
      </c>
      <c r="AH254" s="210">
        <v>6</v>
      </c>
      <c r="AI254" s="199">
        <f t="shared" si="316"/>
        <v>3.4090909090909088E-2</v>
      </c>
      <c r="AJ254" s="211">
        <v>40</v>
      </c>
      <c r="AK254" s="199">
        <f t="shared" si="317"/>
        <v>0.22727272727272727</v>
      </c>
      <c r="AL254" s="211">
        <v>14</v>
      </c>
      <c r="AM254" s="199">
        <f t="shared" si="318"/>
        <v>7.9545454545454544E-2</v>
      </c>
      <c r="AN254" s="209">
        <v>58</v>
      </c>
      <c r="AO254" s="210">
        <v>4</v>
      </c>
      <c r="AP254" s="199">
        <f t="shared" si="319"/>
        <v>6.8965517241379309E-2</v>
      </c>
      <c r="AQ254" s="211">
        <v>6</v>
      </c>
      <c r="AR254" s="199">
        <f t="shared" si="320"/>
        <v>0.10344827586206896</v>
      </c>
      <c r="AS254" s="211">
        <v>2</v>
      </c>
      <c r="AT254" s="199">
        <f t="shared" si="321"/>
        <v>3.4482758620689655E-2</v>
      </c>
      <c r="AU254" s="209">
        <v>23</v>
      </c>
      <c r="AV254" s="210">
        <v>0</v>
      </c>
      <c r="AW254" s="199">
        <f t="shared" si="322"/>
        <v>0</v>
      </c>
      <c r="AX254" s="211">
        <v>2</v>
      </c>
      <c r="AY254" s="199">
        <f t="shared" si="323"/>
        <v>8.6956521739130432E-2</v>
      </c>
      <c r="AZ254" s="211">
        <v>2</v>
      </c>
      <c r="BA254" s="199">
        <f t="shared" si="324"/>
        <v>8.6956521739130432E-2</v>
      </c>
      <c r="BB254" s="209">
        <f t="shared" si="275"/>
        <v>1255</v>
      </c>
      <c r="BC254" s="212">
        <f t="shared" si="276"/>
        <v>63</v>
      </c>
      <c r="BD254" s="199">
        <f t="shared" si="325"/>
        <v>5.0199203187250997E-2</v>
      </c>
      <c r="BE254" s="212">
        <f t="shared" si="277"/>
        <v>247</v>
      </c>
      <c r="BF254" s="199">
        <f t="shared" si="326"/>
        <v>0.19681274900398407</v>
      </c>
      <c r="BG254" s="212">
        <f t="shared" si="278"/>
        <v>87</v>
      </c>
      <c r="BH254" s="199">
        <f t="shared" si="327"/>
        <v>6.932270916334661E-2</v>
      </c>
      <c r="BJ254" s="283"/>
      <c r="BK254" s="296"/>
      <c r="BL254" s="4" t="s">
        <v>156</v>
      </c>
      <c r="BM254" s="28">
        <v>1156</v>
      </c>
      <c r="BN254" s="28">
        <v>65</v>
      </c>
      <c r="BO254" s="63">
        <v>5.6228373702422146E-2</v>
      </c>
      <c r="BP254" s="28">
        <v>219</v>
      </c>
      <c r="BQ254" s="63">
        <v>0.18944636678200691</v>
      </c>
      <c r="BR254" s="28">
        <v>77</v>
      </c>
      <c r="BS254" s="63">
        <v>6.6608996539792381E-2</v>
      </c>
      <c r="BU254" s="132"/>
      <c r="BV254" s="4" t="s">
        <v>156</v>
      </c>
      <c r="BW254" s="27">
        <f t="shared" si="274"/>
        <v>0.68366533864541834</v>
      </c>
      <c r="BX254" s="27">
        <f t="shared" si="279"/>
        <v>0.68771626297577859</v>
      </c>
    </row>
    <row r="255" spans="2:76" ht="14.25" customHeight="1">
      <c r="B255" s="283"/>
      <c r="C255" s="296"/>
      <c r="D255" s="103" t="s">
        <v>200</v>
      </c>
      <c r="E255" s="213">
        <v>0</v>
      </c>
      <c r="F255" s="214">
        <v>0</v>
      </c>
      <c r="G255" s="215" t="str">
        <f>IFERROR(F255/E255,"-")</f>
        <v>-</v>
      </c>
      <c r="H255" s="216">
        <v>0</v>
      </c>
      <c r="I255" s="215" t="str">
        <f>IFERROR(H255/E255,"-")</f>
        <v>-</v>
      </c>
      <c r="J255" s="216">
        <v>0</v>
      </c>
      <c r="K255" s="215" t="str">
        <f>IFERROR(J255/E255,"-")</f>
        <v>-</v>
      </c>
      <c r="L255" s="213">
        <v>2</v>
      </c>
      <c r="M255" s="214">
        <v>0</v>
      </c>
      <c r="N255" s="215">
        <f>IFERROR(M255/L255,"-")</f>
        <v>0</v>
      </c>
      <c r="O255" s="216">
        <v>0</v>
      </c>
      <c r="P255" s="215">
        <f>IFERROR(O255/L255,"-")</f>
        <v>0</v>
      </c>
      <c r="Q255" s="216">
        <v>0</v>
      </c>
      <c r="R255" s="215">
        <f>IFERROR(Q255/L255,"-")</f>
        <v>0</v>
      </c>
      <c r="S255" s="213">
        <v>50</v>
      </c>
      <c r="T255" s="214">
        <v>0</v>
      </c>
      <c r="U255" s="215">
        <f>IFERROR(T255/S255,"-")</f>
        <v>0</v>
      </c>
      <c r="V255" s="216">
        <v>2</v>
      </c>
      <c r="W255" s="215">
        <f>IFERROR(V255/S255,"-")</f>
        <v>0.04</v>
      </c>
      <c r="X255" s="216">
        <v>0</v>
      </c>
      <c r="Y255" s="215">
        <f>IFERROR(X255/S255,"-")</f>
        <v>0</v>
      </c>
      <c r="Z255" s="213">
        <v>89</v>
      </c>
      <c r="AA255" s="214">
        <v>0</v>
      </c>
      <c r="AB255" s="215">
        <f>IFERROR(AA255/Z255,"-")</f>
        <v>0</v>
      </c>
      <c r="AC255" s="216">
        <v>2</v>
      </c>
      <c r="AD255" s="215">
        <f>IFERROR(AC255/Z255,"-")</f>
        <v>2.247191011235955E-2</v>
      </c>
      <c r="AE255" s="216">
        <v>2</v>
      </c>
      <c r="AF255" s="215">
        <f>IFERROR(AE255/Z255,"-")</f>
        <v>2.247191011235955E-2</v>
      </c>
      <c r="AG255" s="213">
        <v>108</v>
      </c>
      <c r="AH255" s="214">
        <v>0</v>
      </c>
      <c r="AI255" s="215">
        <f>IFERROR(AH255/AG255,"-")</f>
        <v>0</v>
      </c>
      <c r="AJ255" s="216">
        <v>1</v>
      </c>
      <c r="AK255" s="215">
        <f>IFERROR(AJ255/AG255,"-")</f>
        <v>9.2592592592592587E-3</v>
      </c>
      <c r="AL255" s="216">
        <v>3</v>
      </c>
      <c r="AM255" s="215">
        <f>IFERROR(AL255/AG255,"-")</f>
        <v>2.7777777777777776E-2</v>
      </c>
      <c r="AN255" s="213">
        <v>93</v>
      </c>
      <c r="AO255" s="214">
        <v>0</v>
      </c>
      <c r="AP255" s="215">
        <f>IFERROR(AO255/AN255,"-")</f>
        <v>0</v>
      </c>
      <c r="AQ255" s="216">
        <v>1</v>
      </c>
      <c r="AR255" s="215">
        <f>IFERROR(AQ255/AN255,"-")</f>
        <v>1.0752688172043012E-2</v>
      </c>
      <c r="AS255" s="216">
        <v>2</v>
      </c>
      <c r="AT255" s="215">
        <f>IFERROR(AS255/AN255,"-")</f>
        <v>2.1505376344086023E-2</v>
      </c>
      <c r="AU255" s="213">
        <v>48</v>
      </c>
      <c r="AV255" s="214">
        <v>0</v>
      </c>
      <c r="AW255" s="215">
        <f>IFERROR(AV255/AU255,"-")</f>
        <v>0</v>
      </c>
      <c r="AX255" s="216">
        <v>1</v>
      </c>
      <c r="AY255" s="215">
        <f>IFERROR(AX255/AU255,"-")</f>
        <v>2.0833333333333332E-2</v>
      </c>
      <c r="AZ255" s="216">
        <v>1</v>
      </c>
      <c r="BA255" s="215">
        <f>IFERROR(AZ255/AU255,"-")</f>
        <v>2.0833333333333332E-2</v>
      </c>
      <c r="BB255" s="213">
        <f t="shared" si="275"/>
        <v>390</v>
      </c>
      <c r="BC255" s="217">
        <f t="shared" si="276"/>
        <v>0</v>
      </c>
      <c r="BD255" s="215">
        <f>IFERROR(BC255/BB255,"-")</f>
        <v>0</v>
      </c>
      <c r="BE255" s="217">
        <f t="shared" si="277"/>
        <v>7</v>
      </c>
      <c r="BF255" s="215">
        <f>IFERROR(BE255/BB255,"-")</f>
        <v>1.7948717948717947E-2</v>
      </c>
      <c r="BG255" s="217">
        <f t="shared" si="278"/>
        <v>8</v>
      </c>
      <c r="BH255" s="215">
        <f>IFERROR(BG255/BB255,"-")</f>
        <v>2.0512820512820513E-2</v>
      </c>
      <c r="BJ255" s="283"/>
      <c r="BK255" s="296"/>
      <c r="BL255" s="4" t="s">
        <v>199</v>
      </c>
      <c r="BM255" s="28">
        <v>685</v>
      </c>
      <c r="BN255" s="28">
        <v>4</v>
      </c>
      <c r="BO255" s="63">
        <v>5.8394160583941602E-3</v>
      </c>
      <c r="BP255" s="28">
        <v>13</v>
      </c>
      <c r="BQ255" s="63">
        <v>1.8978102189781021E-2</v>
      </c>
      <c r="BR255" s="28">
        <v>3</v>
      </c>
      <c r="BS255" s="63">
        <v>4.3795620437956208E-3</v>
      </c>
      <c r="BU255" s="132"/>
      <c r="BV255" s="4" t="s">
        <v>199</v>
      </c>
      <c r="BW255" s="27">
        <f t="shared" si="274"/>
        <v>0.96153846153846156</v>
      </c>
      <c r="BX255" s="27">
        <f t="shared" si="279"/>
        <v>0.97080291970802923</v>
      </c>
    </row>
    <row r="256" spans="2:76" ht="14.25" customHeight="1">
      <c r="B256" s="284"/>
      <c r="C256" s="297"/>
      <c r="D256" s="104" t="s">
        <v>67</v>
      </c>
      <c r="E256" s="218">
        <v>7</v>
      </c>
      <c r="F256" s="219">
        <v>0</v>
      </c>
      <c r="G256" s="180">
        <f t="shared" si="304"/>
        <v>0</v>
      </c>
      <c r="H256" s="220">
        <v>2</v>
      </c>
      <c r="I256" s="180">
        <f t="shared" si="305"/>
        <v>0.2857142857142857</v>
      </c>
      <c r="J256" s="220">
        <v>0</v>
      </c>
      <c r="K256" s="180">
        <f t="shared" si="306"/>
        <v>0</v>
      </c>
      <c r="L256" s="218">
        <v>47</v>
      </c>
      <c r="M256" s="219">
        <v>5</v>
      </c>
      <c r="N256" s="180">
        <f t="shared" si="307"/>
        <v>0.10638297872340426</v>
      </c>
      <c r="O256" s="220">
        <v>3</v>
      </c>
      <c r="P256" s="180">
        <f t="shared" si="308"/>
        <v>6.3829787234042548E-2</v>
      </c>
      <c r="Q256" s="220">
        <v>2</v>
      </c>
      <c r="R256" s="180">
        <f t="shared" si="309"/>
        <v>4.2553191489361701E-2</v>
      </c>
      <c r="S256" s="218">
        <v>7576</v>
      </c>
      <c r="T256" s="219">
        <v>494</v>
      </c>
      <c r="U256" s="180">
        <f t="shared" si="310"/>
        <v>6.5205913410770852E-2</v>
      </c>
      <c r="V256" s="220">
        <v>1565</v>
      </c>
      <c r="W256" s="180">
        <f t="shared" si="311"/>
        <v>0.20657338965153116</v>
      </c>
      <c r="X256" s="220">
        <v>521</v>
      </c>
      <c r="Y256" s="180">
        <f t="shared" si="312"/>
        <v>6.8769799366420276E-2</v>
      </c>
      <c r="Z256" s="218">
        <v>6076</v>
      </c>
      <c r="AA256" s="219">
        <v>326</v>
      </c>
      <c r="AB256" s="180">
        <f t="shared" si="313"/>
        <v>5.3653719552337061E-2</v>
      </c>
      <c r="AC256" s="220">
        <v>1183</v>
      </c>
      <c r="AD256" s="180">
        <f t="shared" si="314"/>
        <v>0.19470046082949308</v>
      </c>
      <c r="AE256" s="220">
        <v>434</v>
      </c>
      <c r="AF256" s="180">
        <f t="shared" si="315"/>
        <v>7.1428571428571425E-2</v>
      </c>
      <c r="AG256" s="218">
        <v>3481</v>
      </c>
      <c r="AH256" s="219">
        <v>120</v>
      </c>
      <c r="AI256" s="180">
        <f t="shared" si="316"/>
        <v>3.4472852628555012E-2</v>
      </c>
      <c r="AJ256" s="220">
        <v>556</v>
      </c>
      <c r="AK256" s="180">
        <f t="shared" si="317"/>
        <v>0.15972421717897156</v>
      </c>
      <c r="AL256" s="220">
        <v>199</v>
      </c>
      <c r="AM256" s="180">
        <f t="shared" si="318"/>
        <v>5.7167480609020396E-2</v>
      </c>
      <c r="AN256" s="218">
        <v>1315</v>
      </c>
      <c r="AO256" s="219">
        <v>27</v>
      </c>
      <c r="AP256" s="180">
        <f t="shared" si="319"/>
        <v>2.0532319391634982E-2</v>
      </c>
      <c r="AQ256" s="220">
        <v>139</v>
      </c>
      <c r="AR256" s="180">
        <f t="shared" si="320"/>
        <v>0.10570342205323194</v>
      </c>
      <c r="AS256" s="220">
        <v>49</v>
      </c>
      <c r="AT256" s="180">
        <f t="shared" si="321"/>
        <v>3.7262357414448666E-2</v>
      </c>
      <c r="AU256" s="218">
        <v>374</v>
      </c>
      <c r="AV256" s="219">
        <v>5</v>
      </c>
      <c r="AW256" s="180">
        <f t="shared" si="322"/>
        <v>1.3368983957219251E-2</v>
      </c>
      <c r="AX256" s="220">
        <v>27</v>
      </c>
      <c r="AY256" s="180">
        <f t="shared" si="323"/>
        <v>7.2192513368983954E-2</v>
      </c>
      <c r="AZ256" s="220">
        <v>11</v>
      </c>
      <c r="BA256" s="180">
        <f t="shared" si="324"/>
        <v>2.9411764705882353E-2</v>
      </c>
      <c r="BB256" s="218">
        <f t="shared" si="275"/>
        <v>18876</v>
      </c>
      <c r="BC256" s="182">
        <f t="shared" si="276"/>
        <v>977</v>
      </c>
      <c r="BD256" s="180">
        <f t="shared" si="325"/>
        <v>5.1758847213392668E-2</v>
      </c>
      <c r="BE256" s="182">
        <f t="shared" si="277"/>
        <v>3475</v>
      </c>
      <c r="BF256" s="180">
        <f t="shared" si="326"/>
        <v>0.18409620682347955</v>
      </c>
      <c r="BG256" s="182">
        <f t="shared" si="278"/>
        <v>1216</v>
      </c>
      <c r="BH256" s="180">
        <f t="shared" si="327"/>
        <v>6.4420428056791698E-2</v>
      </c>
      <c r="BJ256" s="284"/>
      <c r="BK256" s="297"/>
      <c r="BL256" s="85" t="s">
        <v>67</v>
      </c>
      <c r="BM256" s="28">
        <v>18904</v>
      </c>
      <c r="BN256" s="28">
        <v>1082</v>
      </c>
      <c r="BO256" s="63">
        <v>5.7236563690224292E-2</v>
      </c>
      <c r="BP256" s="28">
        <v>3371</v>
      </c>
      <c r="BQ256" s="63">
        <v>0.17832204824375794</v>
      </c>
      <c r="BR256" s="28">
        <v>1276</v>
      </c>
      <c r="BS256" s="63">
        <v>6.749894202285231E-2</v>
      </c>
      <c r="BU256" s="133"/>
      <c r="BV256" s="85" t="s">
        <v>67</v>
      </c>
      <c r="BW256" s="27">
        <f t="shared" si="274"/>
        <v>0.69972451790633605</v>
      </c>
      <c r="BX256" s="27">
        <f t="shared" si="279"/>
        <v>0.69694244604316546</v>
      </c>
    </row>
    <row r="257" spans="2:76" ht="14.25" customHeight="1">
      <c r="B257" s="282">
        <v>51</v>
      </c>
      <c r="C257" s="295" t="s">
        <v>42</v>
      </c>
      <c r="D257" s="102" t="s">
        <v>201</v>
      </c>
      <c r="E257" s="201">
        <v>41</v>
      </c>
      <c r="F257" s="176">
        <v>3</v>
      </c>
      <c r="G257" s="174">
        <f t="shared" si="304"/>
        <v>7.3170731707317069E-2</v>
      </c>
      <c r="H257" s="176">
        <v>4</v>
      </c>
      <c r="I257" s="174">
        <f t="shared" si="305"/>
        <v>9.7560975609756101E-2</v>
      </c>
      <c r="J257" s="176">
        <v>6</v>
      </c>
      <c r="K257" s="174">
        <f t="shared" si="306"/>
        <v>0.14634146341463414</v>
      </c>
      <c r="L257" s="201">
        <v>92</v>
      </c>
      <c r="M257" s="176">
        <v>7</v>
      </c>
      <c r="N257" s="174">
        <f t="shared" si="307"/>
        <v>7.6086956521739135E-2</v>
      </c>
      <c r="O257" s="176">
        <v>13</v>
      </c>
      <c r="P257" s="174">
        <f t="shared" si="308"/>
        <v>0.14130434782608695</v>
      </c>
      <c r="Q257" s="176">
        <v>11</v>
      </c>
      <c r="R257" s="174">
        <f t="shared" si="309"/>
        <v>0.11956521739130435</v>
      </c>
      <c r="S257" s="201">
        <v>7286</v>
      </c>
      <c r="T257" s="176">
        <v>758</v>
      </c>
      <c r="U257" s="174">
        <f t="shared" si="310"/>
        <v>0.10403513587702443</v>
      </c>
      <c r="V257" s="176">
        <v>1771</v>
      </c>
      <c r="W257" s="174">
        <f t="shared" si="311"/>
        <v>0.24306889925885258</v>
      </c>
      <c r="X257" s="176">
        <v>717</v>
      </c>
      <c r="Y257" s="174">
        <f t="shared" si="312"/>
        <v>9.8407905572330492E-2</v>
      </c>
      <c r="Z257" s="201">
        <v>5709</v>
      </c>
      <c r="AA257" s="176">
        <v>573</v>
      </c>
      <c r="AB257" s="174">
        <f t="shared" si="313"/>
        <v>0.10036784025223332</v>
      </c>
      <c r="AC257" s="176">
        <v>1421</v>
      </c>
      <c r="AD257" s="174">
        <f t="shared" si="314"/>
        <v>0.2489052373445437</v>
      </c>
      <c r="AE257" s="176">
        <v>543</v>
      </c>
      <c r="AF257" s="174">
        <f t="shared" si="315"/>
        <v>9.5112979506043097E-2</v>
      </c>
      <c r="AG257" s="201">
        <v>3365</v>
      </c>
      <c r="AH257" s="176">
        <v>244</v>
      </c>
      <c r="AI257" s="174">
        <f t="shared" si="316"/>
        <v>7.2511144130757807E-2</v>
      </c>
      <c r="AJ257" s="176">
        <v>716</v>
      </c>
      <c r="AK257" s="174">
        <f t="shared" si="317"/>
        <v>0.21277860326894502</v>
      </c>
      <c r="AL257" s="176">
        <v>292</v>
      </c>
      <c r="AM257" s="174">
        <f t="shared" si="318"/>
        <v>8.6775631500742939E-2</v>
      </c>
      <c r="AN257" s="201">
        <v>1516</v>
      </c>
      <c r="AO257" s="176">
        <v>64</v>
      </c>
      <c r="AP257" s="174">
        <f t="shared" si="319"/>
        <v>4.221635883905013E-2</v>
      </c>
      <c r="AQ257" s="176">
        <v>263</v>
      </c>
      <c r="AR257" s="174">
        <f t="shared" si="320"/>
        <v>0.17348284960422164</v>
      </c>
      <c r="AS257" s="176">
        <v>86</v>
      </c>
      <c r="AT257" s="174">
        <f t="shared" si="321"/>
        <v>5.6728232189973617E-2</v>
      </c>
      <c r="AU257" s="201">
        <v>509</v>
      </c>
      <c r="AV257" s="176">
        <v>8</v>
      </c>
      <c r="AW257" s="174">
        <f t="shared" si="322"/>
        <v>1.5717092337917484E-2</v>
      </c>
      <c r="AX257" s="176">
        <v>59</v>
      </c>
      <c r="AY257" s="174">
        <f t="shared" si="323"/>
        <v>0.11591355599214145</v>
      </c>
      <c r="AZ257" s="176">
        <v>19</v>
      </c>
      <c r="BA257" s="174">
        <f t="shared" si="324"/>
        <v>3.732809430255403E-2</v>
      </c>
      <c r="BB257" s="201">
        <f t="shared" si="275"/>
        <v>18518</v>
      </c>
      <c r="BC257" s="176">
        <f t="shared" si="276"/>
        <v>1657</v>
      </c>
      <c r="BD257" s="174">
        <f t="shared" si="325"/>
        <v>8.9480505454152717E-2</v>
      </c>
      <c r="BE257" s="176">
        <f t="shared" si="277"/>
        <v>4247</v>
      </c>
      <c r="BF257" s="174">
        <f t="shared" si="326"/>
        <v>0.22934442164380603</v>
      </c>
      <c r="BG257" s="176">
        <f t="shared" si="278"/>
        <v>1674</v>
      </c>
      <c r="BH257" s="174">
        <f t="shared" si="327"/>
        <v>9.0398531158872447E-2</v>
      </c>
      <c r="BJ257" s="282">
        <v>51</v>
      </c>
      <c r="BK257" s="295" t="s">
        <v>42</v>
      </c>
      <c r="BL257" s="4" t="s">
        <v>148</v>
      </c>
      <c r="BM257" s="28">
        <v>18356</v>
      </c>
      <c r="BN257" s="28">
        <v>1770</v>
      </c>
      <c r="BO257" s="63">
        <v>9.6426236652865552E-2</v>
      </c>
      <c r="BP257" s="28">
        <v>4081</v>
      </c>
      <c r="BQ257" s="63">
        <v>0.22232512529962956</v>
      </c>
      <c r="BR257" s="28">
        <v>1646</v>
      </c>
      <c r="BS257" s="63">
        <v>8.9670952277184565E-2</v>
      </c>
      <c r="BU257" s="131" t="s">
        <v>42</v>
      </c>
      <c r="BV257" s="4" t="s">
        <v>138</v>
      </c>
      <c r="BW257" s="27">
        <f t="shared" si="274"/>
        <v>0.59077654174316885</v>
      </c>
      <c r="BX257" s="27">
        <f t="shared" si="279"/>
        <v>0.59157768577032033</v>
      </c>
    </row>
    <row r="258" spans="2:76" ht="14.25" customHeight="1">
      <c r="B258" s="283"/>
      <c r="C258" s="296"/>
      <c r="D258" s="132" t="s">
        <v>274</v>
      </c>
      <c r="E258" s="204">
        <v>4</v>
      </c>
      <c r="F258" s="208">
        <v>0</v>
      </c>
      <c r="G258" s="207">
        <f t="shared" si="304"/>
        <v>0</v>
      </c>
      <c r="H258" s="208">
        <v>1</v>
      </c>
      <c r="I258" s="207">
        <f>IFERROR(H258/E258,"-")</f>
        <v>0.25</v>
      </c>
      <c r="J258" s="208">
        <v>0</v>
      </c>
      <c r="K258" s="207">
        <f>IFERROR(J258/E258,"-")</f>
        <v>0</v>
      </c>
      <c r="L258" s="204">
        <v>11</v>
      </c>
      <c r="M258" s="208">
        <v>1</v>
      </c>
      <c r="N258" s="207">
        <f>IFERROR(M258/L258,"-")</f>
        <v>9.0909090909090912E-2</v>
      </c>
      <c r="O258" s="208">
        <v>0</v>
      </c>
      <c r="P258" s="207">
        <f>IFERROR(O258/L258,"-")</f>
        <v>0</v>
      </c>
      <c r="Q258" s="208">
        <v>1</v>
      </c>
      <c r="R258" s="207">
        <f>IFERROR(Q258/L258,"-")</f>
        <v>9.0909090909090912E-2</v>
      </c>
      <c r="S258" s="204">
        <v>2637</v>
      </c>
      <c r="T258" s="208">
        <v>371</v>
      </c>
      <c r="U258" s="207">
        <f>IFERROR(T258/S258,"-")</f>
        <v>0.14069017823284036</v>
      </c>
      <c r="V258" s="208">
        <v>712</v>
      </c>
      <c r="W258" s="207">
        <f>IFERROR(V258/S258,"-")</f>
        <v>0.27000379218809251</v>
      </c>
      <c r="X258" s="208">
        <v>262</v>
      </c>
      <c r="Y258" s="207">
        <f>IFERROR(X258/S258,"-")</f>
        <v>9.9355328024270009E-2</v>
      </c>
      <c r="Z258" s="204">
        <v>1661</v>
      </c>
      <c r="AA258" s="208">
        <v>221</v>
      </c>
      <c r="AB258" s="207">
        <f>IFERROR(AA258/Z258,"-")</f>
        <v>0.13305237808549067</v>
      </c>
      <c r="AC258" s="208">
        <v>506</v>
      </c>
      <c r="AD258" s="207">
        <f>IFERROR(AC258/Z258,"-")</f>
        <v>0.30463576158940397</v>
      </c>
      <c r="AE258" s="208">
        <v>154</v>
      </c>
      <c r="AF258" s="207">
        <f>IFERROR(AE258/Z258,"-")</f>
        <v>9.2715231788079472E-2</v>
      </c>
      <c r="AG258" s="204">
        <v>897</v>
      </c>
      <c r="AH258" s="208">
        <v>96</v>
      </c>
      <c r="AI258" s="207">
        <f>IFERROR(AH258/AG258,"-")</f>
        <v>0.10702341137123746</v>
      </c>
      <c r="AJ258" s="208">
        <v>218</v>
      </c>
      <c r="AK258" s="207">
        <f>IFERROR(AJ258/AG258,"-")</f>
        <v>0.24303232998885171</v>
      </c>
      <c r="AL258" s="208">
        <v>95</v>
      </c>
      <c r="AM258" s="207">
        <f>IFERROR(AL258/AG258,"-")</f>
        <v>0.10590858416945373</v>
      </c>
      <c r="AN258" s="204">
        <v>344</v>
      </c>
      <c r="AO258" s="208">
        <v>22</v>
      </c>
      <c r="AP258" s="207">
        <f>IFERROR(AO258/AN258,"-")</f>
        <v>6.3953488372093026E-2</v>
      </c>
      <c r="AQ258" s="208">
        <v>68</v>
      </c>
      <c r="AR258" s="207">
        <f>IFERROR(AQ258/AN258,"-")</f>
        <v>0.19767441860465115</v>
      </c>
      <c r="AS258" s="208">
        <v>28</v>
      </c>
      <c r="AT258" s="207">
        <f>IFERROR(AS258/AN258,"-")</f>
        <v>8.1395348837209308E-2</v>
      </c>
      <c r="AU258" s="204">
        <v>92</v>
      </c>
      <c r="AV258" s="208">
        <v>2</v>
      </c>
      <c r="AW258" s="207">
        <f>IFERROR(AV258/AU258,"-")</f>
        <v>2.1739130434782608E-2</v>
      </c>
      <c r="AX258" s="208">
        <v>18</v>
      </c>
      <c r="AY258" s="207">
        <f>IFERROR(AX258/AU258,"-")</f>
        <v>0.19565217391304349</v>
      </c>
      <c r="AZ258" s="208">
        <v>7</v>
      </c>
      <c r="BA258" s="207">
        <f>IFERROR(AZ258/AU258,"-")</f>
        <v>7.6086956521739135E-2</v>
      </c>
      <c r="BB258" s="204">
        <f t="shared" si="275"/>
        <v>5646</v>
      </c>
      <c r="BC258" s="208">
        <f t="shared" si="276"/>
        <v>713</v>
      </c>
      <c r="BD258" s="207">
        <f>IFERROR(BC258/BB258,"-")</f>
        <v>0.12628409493446688</v>
      </c>
      <c r="BE258" s="208">
        <f t="shared" si="277"/>
        <v>1523</v>
      </c>
      <c r="BF258" s="207">
        <f>IFERROR(BE258/BB258,"-")</f>
        <v>0.2697484945093872</v>
      </c>
      <c r="BG258" s="208">
        <f t="shared" si="278"/>
        <v>547</v>
      </c>
      <c r="BH258" s="207">
        <f>IFERROR(BG258/BB258,"-")</f>
        <v>9.688274884874247E-2</v>
      </c>
      <c r="BJ258" s="283"/>
      <c r="BK258" s="296"/>
      <c r="BL258" s="4" t="s">
        <v>273</v>
      </c>
      <c r="BM258" s="28">
        <v>5208</v>
      </c>
      <c r="BN258" s="28">
        <v>705</v>
      </c>
      <c r="BO258" s="63">
        <v>0.13536866359447006</v>
      </c>
      <c r="BP258" s="28">
        <v>1428</v>
      </c>
      <c r="BQ258" s="63">
        <v>0.27419354838709675</v>
      </c>
      <c r="BR258" s="28">
        <v>521</v>
      </c>
      <c r="BS258" s="63">
        <v>0.1000384024577573</v>
      </c>
      <c r="BU258" s="132"/>
      <c r="BV258" s="4" t="s">
        <v>270</v>
      </c>
      <c r="BW258" s="27">
        <f t="shared" si="274"/>
        <v>0.50708466170740352</v>
      </c>
      <c r="BX258" s="27">
        <f t="shared" si="279"/>
        <v>0.49039938556067586</v>
      </c>
    </row>
    <row r="259" spans="2:76" ht="14.25" customHeight="1">
      <c r="B259" s="283"/>
      <c r="C259" s="296"/>
      <c r="D259" s="124" t="s">
        <v>156</v>
      </c>
      <c r="E259" s="209">
        <v>2</v>
      </c>
      <c r="F259" s="212">
        <v>0</v>
      </c>
      <c r="G259" s="199">
        <f t="shared" si="304"/>
        <v>0</v>
      </c>
      <c r="H259" s="212">
        <v>1</v>
      </c>
      <c r="I259" s="199">
        <f t="shared" si="305"/>
        <v>0.5</v>
      </c>
      <c r="J259" s="212">
        <v>0</v>
      </c>
      <c r="K259" s="199">
        <f t="shared" si="306"/>
        <v>0</v>
      </c>
      <c r="L259" s="209">
        <v>5</v>
      </c>
      <c r="M259" s="212">
        <v>0</v>
      </c>
      <c r="N259" s="199">
        <f t="shared" si="307"/>
        <v>0</v>
      </c>
      <c r="O259" s="212">
        <v>0</v>
      </c>
      <c r="P259" s="199">
        <f t="shared" si="308"/>
        <v>0</v>
      </c>
      <c r="Q259" s="212">
        <v>2</v>
      </c>
      <c r="R259" s="199">
        <f t="shared" si="309"/>
        <v>0.4</v>
      </c>
      <c r="S259" s="209">
        <v>971</v>
      </c>
      <c r="T259" s="212">
        <v>106</v>
      </c>
      <c r="U259" s="199">
        <f t="shared" si="310"/>
        <v>0.10916580844490216</v>
      </c>
      <c r="V259" s="212">
        <v>225</v>
      </c>
      <c r="W259" s="199">
        <f t="shared" si="311"/>
        <v>0.23171987641606592</v>
      </c>
      <c r="X259" s="212">
        <v>108</v>
      </c>
      <c r="Y259" s="199">
        <f t="shared" si="312"/>
        <v>0.11122554067971163</v>
      </c>
      <c r="Z259" s="209">
        <v>481</v>
      </c>
      <c r="AA259" s="212">
        <v>43</v>
      </c>
      <c r="AB259" s="199">
        <f t="shared" si="313"/>
        <v>8.9397089397089402E-2</v>
      </c>
      <c r="AC259" s="212">
        <v>139</v>
      </c>
      <c r="AD259" s="199">
        <f t="shared" si="314"/>
        <v>0.288981288981289</v>
      </c>
      <c r="AE259" s="212">
        <v>59</v>
      </c>
      <c r="AF259" s="199">
        <f t="shared" si="315"/>
        <v>0.12266112266112267</v>
      </c>
      <c r="AG259" s="209">
        <v>204</v>
      </c>
      <c r="AH259" s="212">
        <v>21</v>
      </c>
      <c r="AI259" s="199">
        <f t="shared" si="316"/>
        <v>0.10294117647058823</v>
      </c>
      <c r="AJ259" s="212">
        <v>39</v>
      </c>
      <c r="AK259" s="199">
        <f t="shared" si="317"/>
        <v>0.19117647058823528</v>
      </c>
      <c r="AL259" s="212">
        <v>25</v>
      </c>
      <c r="AM259" s="199">
        <f t="shared" si="318"/>
        <v>0.12254901960784313</v>
      </c>
      <c r="AN259" s="209">
        <v>65</v>
      </c>
      <c r="AO259" s="212">
        <v>1</v>
      </c>
      <c r="AP259" s="199">
        <f t="shared" si="319"/>
        <v>1.5384615384615385E-2</v>
      </c>
      <c r="AQ259" s="212">
        <v>15</v>
      </c>
      <c r="AR259" s="199">
        <f t="shared" si="320"/>
        <v>0.23076923076923078</v>
      </c>
      <c r="AS259" s="212">
        <v>5</v>
      </c>
      <c r="AT259" s="199">
        <f t="shared" si="321"/>
        <v>7.6923076923076927E-2</v>
      </c>
      <c r="AU259" s="209">
        <v>24</v>
      </c>
      <c r="AV259" s="212">
        <v>1</v>
      </c>
      <c r="AW259" s="199">
        <f t="shared" si="322"/>
        <v>4.1666666666666664E-2</v>
      </c>
      <c r="AX259" s="212">
        <v>1</v>
      </c>
      <c r="AY259" s="199">
        <f t="shared" si="323"/>
        <v>4.1666666666666664E-2</v>
      </c>
      <c r="AZ259" s="212">
        <v>0</v>
      </c>
      <c r="BA259" s="199">
        <f t="shared" si="324"/>
        <v>0</v>
      </c>
      <c r="BB259" s="209">
        <f t="shared" si="275"/>
        <v>1752</v>
      </c>
      <c r="BC259" s="212">
        <f t="shared" si="276"/>
        <v>172</v>
      </c>
      <c r="BD259" s="199">
        <f t="shared" si="325"/>
        <v>9.8173515981735154E-2</v>
      </c>
      <c r="BE259" s="212">
        <f t="shared" si="277"/>
        <v>420</v>
      </c>
      <c r="BF259" s="199">
        <f t="shared" si="326"/>
        <v>0.23972602739726026</v>
      </c>
      <c r="BG259" s="212">
        <f t="shared" si="278"/>
        <v>199</v>
      </c>
      <c r="BH259" s="199">
        <f t="shared" si="327"/>
        <v>0.11358447488584475</v>
      </c>
      <c r="BJ259" s="283"/>
      <c r="BK259" s="296"/>
      <c r="BL259" s="4" t="s">
        <v>156</v>
      </c>
      <c r="BM259" s="28">
        <v>1603</v>
      </c>
      <c r="BN259" s="28">
        <v>164</v>
      </c>
      <c r="BO259" s="63">
        <v>0.10230817217716781</v>
      </c>
      <c r="BP259" s="28">
        <v>384</v>
      </c>
      <c r="BQ259" s="63">
        <v>0.23955084217092951</v>
      </c>
      <c r="BR259" s="28">
        <v>157</v>
      </c>
      <c r="BS259" s="63">
        <v>9.7941359950093579E-2</v>
      </c>
      <c r="BU259" s="132"/>
      <c r="BV259" s="4" t="s">
        <v>156</v>
      </c>
      <c r="BW259" s="27">
        <f t="shared" si="274"/>
        <v>0.54851598173515981</v>
      </c>
      <c r="BX259" s="27">
        <f t="shared" si="279"/>
        <v>0.56019962570180915</v>
      </c>
    </row>
    <row r="260" spans="2:76" ht="14.25" customHeight="1">
      <c r="B260" s="283"/>
      <c r="C260" s="296"/>
      <c r="D260" s="103" t="s">
        <v>200</v>
      </c>
      <c r="E260" s="213">
        <v>3</v>
      </c>
      <c r="F260" s="217">
        <v>0</v>
      </c>
      <c r="G260" s="215">
        <f>IFERROR(F260/E260,"-")</f>
        <v>0</v>
      </c>
      <c r="H260" s="217">
        <v>0</v>
      </c>
      <c r="I260" s="215">
        <f>IFERROR(H260/E260,"-")</f>
        <v>0</v>
      </c>
      <c r="J260" s="217">
        <v>0</v>
      </c>
      <c r="K260" s="215">
        <f>IFERROR(J260/E260,"-")</f>
        <v>0</v>
      </c>
      <c r="L260" s="213">
        <v>4</v>
      </c>
      <c r="M260" s="217">
        <v>0</v>
      </c>
      <c r="N260" s="215">
        <f>IFERROR(M260/L260,"-")</f>
        <v>0</v>
      </c>
      <c r="O260" s="217">
        <v>0</v>
      </c>
      <c r="P260" s="215">
        <f>IFERROR(O260/L260,"-")</f>
        <v>0</v>
      </c>
      <c r="Q260" s="217">
        <v>0</v>
      </c>
      <c r="R260" s="215">
        <f>IFERROR(Q260/L260,"-")</f>
        <v>0</v>
      </c>
      <c r="S260" s="213">
        <v>40</v>
      </c>
      <c r="T260" s="217">
        <v>1</v>
      </c>
      <c r="U260" s="215">
        <f>IFERROR(T260/S260,"-")</f>
        <v>2.5000000000000001E-2</v>
      </c>
      <c r="V260" s="217">
        <v>0</v>
      </c>
      <c r="W260" s="215">
        <f>IFERROR(V260/S260,"-")</f>
        <v>0</v>
      </c>
      <c r="X260" s="217">
        <v>2</v>
      </c>
      <c r="Y260" s="215">
        <f>IFERROR(X260/S260,"-")</f>
        <v>0.05</v>
      </c>
      <c r="Z260" s="213">
        <v>85</v>
      </c>
      <c r="AA260" s="217">
        <v>1</v>
      </c>
      <c r="AB260" s="215">
        <f>IFERROR(AA260/Z260,"-")</f>
        <v>1.1764705882352941E-2</v>
      </c>
      <c r="AC260" s="217">
        <v>3</v>
      </c>
      <c r="AD260" s="215">
        <f>IFERROR(AC260/Z260,"-")</f>
        <v>3.5294117647058823E-2</v>
      </c>
      <c r="AE260" s="217">
        <v>4</v>
      </c>
      <c r="AF260" s="215">
        <f>IFERROR(AE260/Z260,"-")</f>
        <v>4.7058823529411764E-2</v>
      </c>
      <c r="AG260" s="213">
        <v>114</v>
      </c>
      <c r="AH260" s="217">
        <v>1</v>
      </c>
      <c r="AI260" s="215">
        <f>IFERROR(AH260/AG260,"-")</f>
        <v>8.771929824561403E-3</v>
      </c>
      <c r="AJ260" s="217">
        <v>3</v>
      </c>
      <c r="AK260" s="215">
        <f>IFERROR(AJ260/AG260,"-")</f>
        <v>2.6315789473684209E-2</v>
      </c>
      <c r="AL260" s="217">
        <v>4</v>
      </c>
      <c r="AM260" s="215">
        <f>IFERROR(AL260/AG260,"-")</f>
        <v>3.5087719298245612E-2</v>
      </c>
      <c r="AN260" s="213">
        <v>84</v>
      </c>
      <c r="AO260" s="217">
        <v>0</v>
      </c>
      <c r="AP260" s="215">
        <f>IFERROR(AO260/AN260,"-")</f>
        <v>0</v>
      </c>
      <c r="AQ260" s="217">
        <v>1</v>
      </c>
      <c r="AR260" s="215">
        <f>IFERROR(AQ260/AN260,"-")</f>
        <v>1.1904761904761904E-2</v>
      </c>
      <c r="AS260" s="217">
        <v>2</v>
      </c>
      <c r="AT260" s="215">
        <f>IFERROR(AS260/AN260,"-")</f>
        <v>2.3809523809523808E-2</v>
      </c>
      <c r="AU260" s="213">
        <v>54</v>
      </c>
      <c r="AV260" s="217">
        <v>0</v>
      </c>
      <c r="AW260" s="215">
        <f>IFERROR(AV260/AU260,"-")</f>
        <v>0</v>
      </c>
      <c r="AX260" s="217">
        <v>2</v>
      </c>
      <c r="AY260" s="215">
        <f>IFERROR(AX260/AU260,"-")</f>
        <v>3.7037037037037035E-2</v>
      </c>
      <c r="AZ260" s="217">
        <v>0</v>
      </c>
      <c r="BA260" s="215">
        <f>IFERROR(AZ260/AU260,"-")</f>
        <v>0</v>
      </c>
      <c r="BB260" s="213">
        <f t="shared" si="275"/>
        <v>384</v>
      </c>
      <c r="BC260" s="217">
        <f t="shared" si="276"/>
        <v>3</v>
      </c>
      <c r="BD260" s="215">
        <f>IFERROR(BC260/BB260,"-")</f>
        <v>7.8125E-3</v>
      </c>
      <c r="BE260" s="217">
        <f t="shared" si="277"/>
        <v>9</v>
      </c>
      <c r="BF260" s="215">
        <f>IFERROR(BE260/BB260,"-")</f>
        <v>2.34375E-2</v>
      </c>
      <c r="BG260" s="217">
        <f t="shared" si="278"/>
        <v>12</v>
      </c>
      <c r="BH260" s="215">
        <f>IFERROR(BG260/BB260,"-")</f>
        <v>3.125E-2</v>
      </c>
      <c r="BJ260" s="283"/>
      <c r="BK260" s="296"/>
      <c r="BL260" s="4" t="s">
        <v>199</v>
      </c>
      <c r="BM260" s="28">
        <v>727</v>
      </c>
      <c r="BN260" s="28">
        <v>3</v>
      </c>
      <c r="BO260" s="63">
        <v>4.1265474552957355E-3</v>
      </c>
      <c r="BP260" s="28">
        <v>16</v>
      </c>
      <c r="BQ260" s="63">
        <v>2.2008253094910592E-2</v>
      </c>
      <c r="BR260" s="28">
        <v>8</v>
      </c>
      <c r="BS260" s="63">
        <v>1.1004126547455296E-2</v>
      </c>
      <c r="BU260" s="132"/>
      <c r="BV260" s="4" t="s">
        <v>199</v>
      </c>
      <c r="BW260" s="27">
        <f t="shared" si="274"/>
        <v>0.9375</v>
      </c>
      <c r="BX260" s="27">
        <f t="shared" si="279"/>
        <v>0.96286107290233836</v>
      </c>
    </row>
    <row r="261" spans="2:76" ht="14.25" customHeight="1">
      <c r="B261" s="284"/>
      <c r="C261" s="297"/>
      <c r="D261" s="104" t="s">
        <v>67</v>
      </c>
      <c r="E261" s="189">
        <v>50</v>
      </c>
      <c r="F261" s="183">
        <v>3</v>
      </c>
      <c r="G261" s="184">
        <f t="shared" si="304"/>
        <v>0.06</v>
      </c>
      <c r="H261" s="183">
        <v>6</v>
      </c>
      <c r="I261" s="184">
        <f t="shared" si="305"/>
        <v>0.12</v>
      </c>
      <c r="J261" s="183">
        <v>6</v>
      </c>
      <c r="K261" s="184">
        <f t="shared" si="306"/>
        <v>0.12</v>
      </c>
      <c r="L261" s="189">
        <v>112</v>
      </c>
      <c r="M261" s="183">
        <v>8</v>
      </c>
      <c r="N261" s="184">
        <f t="shared" si="307"/>
        <v>7.1428571428571425E-2</v>
      </c>
      <c r="O261" s="183">
        <v>13</v>
      </c>
      <c r="P261" s="184">
        <f t="shared" si="308"/>
        <v>0.11607142857142858</v>
      </c>
      <c r="Q261" s="183">
        <v>14</v>
      </c>
      <c r="R261" s="184">
        <f t="shared" si="309"/>
        <v>0.125</v>
      </c>
      <c r="S261" s="189">
        <v>10934</v>
      </c>
      <c r="T261" s="183">
        <v>1236</v>
      </c>
      <c r="U261" s="184">
        <f t="shared" si="310"/>
        <v>0.11304188768977501</v>
      </c>
      <c r="V261" s="183">
        <v>2708</v>
      </c>
      <c r="W261" s="184">
        <f t="shared" si="311"/>
        <v>0.24766782513261387</v>
      </c>
      <c r="X261" s="183">
        <v>1089</v>
      </c>
      <c r="Y261" s="184">
        <f t="shared" si="312"/>
        <v>9.9597585513078471E-2</v>
      </c>
      <c r="Z261" s="189">
        <v>7936</v>
      </c>
      <c r="AA261" s="183">
        <v>838</v>
      </c>
      <c r="AB261" s="184">
        <f t="shared" si="313"/>
        <v>0.10559475806451613</v>
      </c>
      <c r="AC261" s="183">
        <v>2069</v>
      </c>
      <c r="AD261" s="184">
        <f t="shared" si="314"/>
        <v>0.26071068548387094</v>
      </c>
      <c r="AE261" s="183">
        <v>760</v>
      </c>
      <c r="AF261" s="184">
        <f t="shared" si="315"/>
        <v>9.5766129032258063E-2</v>
      </c>
      <c r="AG261" s="189">
        <v>4580</v>
      </c>
      <c r="AH261" s="183">
        <v>362</v>
      </c>
      <c r="AI261" s="184">
        <f t="shared" si="316"/>
        <v>7.9039301310043664E-2</v>
      </c>
      <c r="AJ261" s="183">
        <v>976</v>
      </c>
      <c r="AK261" s="184">
        <f t="shared" si="317"/>
        <v>0.21310043668122269</v>
      </c>
      <c r="AL261" s="183">
        <v>416</v>
      </c>
      <c r="AM261" s="184">
        <f t="shared" si="318"/>
        <v>9.0829694323144111E-2</v>
      </c>
      <c r="AN261" s="189">
        <v>2009</v>
      </c>
      <c r="AO261" s="183">
        <v>87</v>
      </c>
      <c r="AP261" s="184">
        <f t="shared" si="319"/>
        <v>4.3305126928820312E-2</v>
      </c>
      <c r="AQ261" s="183">
        <v>347</v>
      </c>
      <c r="AR261" s="184">
        <f t="shared" si="320"/>
        <v>0.17272274763563963</v>
      </c>
      <c r="AS261" s="183">
        <v>121</v>
      </c>
      <c r="AT261" s="184">
        <f t="shared" si="321"/>
        <v>6.0228969636635141E-2</v>
      </c>
      <c r="AU261" s="189">
        <v>679</v>
      </c>
      <c r="AV261" s="183">
        <v>11</v>
      </c>
      <c r="AW261" s="184">
        <f t="shared" si="322"/>
        <v>1.6200294550810016E-2</v>
      </c>
      <c r="AX261" s="183">
        <v>80</v>
      </c>
      <c r="AY261" s="184">
        <f t="shared" si="323"/>
        <v>0.11782032400589101</v>
      </c>
      <c r="AZ261" s="183">
        <v>26</v>
      </c>
      <c r="BA261" s="184">
        <f t="shared" si="324"/>
        <v>3.8291605301914583E-2</v>
      </c>
      <c r="BB261" s="189">
        <f t="shared" si="275"/>
        <v>26300</v>
      </c>
      <c r="BC261" s="183">
        <f t="shared" si="276"/>
        <v>2545</v>
      </c>
      <c r="BD261" s="184">
        <f t="shared" si="325"/>
        <v>9.6768060836501898E-2</v>
      </c>
      <c r="BE261" s="183">
        <f t="shared" si="277"/>
        <v>6199</v>
      </c>
      <c r="BF261" s="184">
        <f t="shared" si="326"/>
        <v>0.23570342205323194</v>
      </c>
      <c r="BG261" s="183">
        <f t="shared" si="278"/>
        <v>2432</v>
      </c>
      <c r="BH261" s="184">
        <f t="shared" si="327"/>
        <v>9.2471482889733836E-2</v>
      </c>
      <c r="BJ261" s="284"/>
      <c r="BK261" s="297"/>
      <c r="BL261" s="85" t="s">
        <v>67</v>
      </c>
      <c r="BM261" s="28">
        <v>25894</v>
      </c>
      <c r="BN261" s="28">
        <v>2642</v>
      </c>
      <c r="BO261" s="63">
        <v>0.10203135861589557</v>
      </c>
      <c r="BP261" s="28">
        <v>5909</v>
      </c>
      <c r="BQ261" s="63">
        <v>0.22819958291496101</v>
      </c>
      <c r="BR261" s="28">
        <v>2332</v>
      </c>
      <c r="BS261" s="63">
        <v>9.005947323704333E-2</v>
      </c>
      <c r="BU261" s="133"/>
      <c r="BV261" s="85" t="s">
        <v>67</v>
      </c>
      <c r="BW261" s="27">
        <f t="shared" si="274"/>
        <v>0.57505703422053234</v>
      </c>
      <c r="BX261" s="27">
        <f t="shared" si="279"/>
        <v>0.57970958523210014</v>
      </c>
    </row>
    <row r="262" spans="2:76" ht="14.25" customHeight="1">
      <c r="B262" s="282">
        <v>52</v>
      </c>
      <c r="C262" s="295" t="s">
        <v>4</v>
      </c>
      <c r="D262" s="102" t="s">
        <v>201</v>
      </c>
      <c r="E262" s="201">
        <v>5</v>
      </c>
      <c r="F262" s="202">
        <v>0</v>
      </c>
      <c r="G262" s="174">
        <f t="shared" si="304"/>
        <v>0</v>
      </c>
      <c r="H262" s="203">
        <v>0</v>
      </c>
      <c r="I262" s="174">
        <f t="shared" si="305"/>
        <v>0</v>
      </c>
      <c r="J262" s="203">
        <v>1</v>
      </c>
      <c r="K262" s="174">
        <f t="shared" si="306"/>
        <v>0.2</v>
      </c>
      <c r="L262" s="201">
        <v>11</v>
      </c>
      <c r="M262" s="202">
        <v>0</v>
      </c>
      <c r="N262" s="174">
        <f t="shared" si="307"/>
        <v>0</v>
      </c>
      <c r="O262" s="203">
        <v>1</v>
      </c>
      <c r="P262" s="174">
        <f t="shared" si="308"/>
        <v>9.0909090909090912E-2</v>
      </c>
      <c r="Q262" s="203">
        <v>1</v>
      </c>
      <c r="R262" s="174">
        <f t="shared" si="309"/>
        <v>9.0909090909090912E-2</v>
      </c>
      <c r="S262" s="201">
        <v>4700</v>
      </c>
      <c r="T262" s="202">
        <v>499</v>
      </c>
      <c r="U262" s="174">
        <f t="shared" si="310"/>
        <v>0.10617021276595745</v>
      </c>
      <c r="V262" s="203">
        <v>1014</v>
      </c>
      <c r="W262" s="174">
        <f t="shared" si="311"/>
        <v>0.21574468085106382</v>
      </c>
      <c r="X262" s="203">
        <v>543</v>
      </c>
      <c r="Y262" s="174">
        <f t="shared" si="312"/>
        <v>0.11553191489361703</v>
      </c>
      <c r="Z262" s="201">
        <v>3796</v>
      </c>
      <c r="AA262" s="202">
        <v>391</v>
      </c>
      <c r="AB262" s="174">
        <f t="shared" si="313"/>
        <v>0.10300316122233931</v>
      </c>
      <c r="AC262" s="203">
        <v>774</v>
      </c>
      <c r="AD262" s="174">
        <f t="shared" si="314"/>
        <v>0.20389884088514226</v>
      </c>
      <c r="AE262" s="203">
        <v>495</v>
      </c>
      <c r="AF262" s="174">
        <f t="shared" si="315"/>
        <v>0.1304004214963119</v>
      </c>
      <c r="AG262" s="201">
        <v>2248</v>
      </c>
      <c r="AH262" s="202">
        <v>164</v>
      </c>
      <c r="AI262" s="174">
        <f t="shared" si="316"/>
        <v>7.2953736654804271E-2</v>
      </c>
      <c r="AJ262" s="203">
        <v>326</v>
      </c>
      <c r="AK262" s="174">
        <f t="shared" si="317"/>
        <v>0.14501779359430605</v>
      </c>
      <c r="AL262" s="203">
        <v>253</v>
      </c>
      <c r="AM262" s="174">
        <f t="shared" si="318"/>
        <v>0.11254448398576512</v>
      </c>
      <c r="AN262" s="201">
        <v>1185</v>
      </c>
      <c r="AO262" s="202">
        <v>50</v>
      </c>
      <c r="AP262" s="174">
        <f t="shared" si="319"/>
        <v>4.2194092827004218E-2</v>
      </c>
      <c r="AQ262" s="203">
        <v>133</v>
      </c>
      <c r="AR262" s="174">
        <f t="shared" si="320"/>
        <v>0.11223628691983123</v>
      </c>
      <c r="AS262" s="203">
        <v>96</v>
      </c>
      <c r="AT262" s="174">
        <f t="shared" si="321"/>
        <v>8.1012658227848103E-2</v>
      </c>
      <c r="AU262" s="201">
        <v>450</v>
      </c>
      <c r="AV262" s="202">
        <v>9</v>
      </c>
      <c r="AW262" s="174">
        <f t="shared" si="322"/>
        <v>0.02</v>
      </c>
      <c r="AX262" s="203">
        <v>21</v>
      </c>
      <c r="AY262" s="174">
        <f t="shared" si="323"/>
        <v>4.6666666666666669E-2</v>
      </c>
      <c r="AZ262" s="203">
        <v>16</v>
      </c>
      <c r="BA262" s="174">
        <f t="shared" si="324"/>
        <v>3.5555555555555556E-2</v>
      </c>
      <c r="BB262" s="201">
        <f t="shared" si="275"/>
        <v>12395</v>
      </c>
      <c r="BC262" s="176">
        <f t="shared" si="276"/>
        <v>1113</v>
      </c>
      <c r="BD262" s="174">
        <f t="shared" si="325"/>
        <v>8.979427188382412E-2</v>
      </c>
      <c r="BE262" s="176">
        <f t="shared" si="277"/>
        <v>2269</v>
      </c>
      <c r="BF262" s="174">
        <f t="shared" si="326"/>
        <v>0.18305768455022187</v>
      </c>
      <c r="BG262" s="176">
        <f t="shared" si="278"/>
        <v>1405</v>
      </c>
      <c r="BH262" s="174">
        <f t="shared" si="327"/>
        <v>0.11335215812827754</v>
      </c>
      <c r="BJ262" s="282">
        <v>52</v>
      </c>
      <c r="BK262" s="295" t="s">
        <v>4</v>
      </c>
      <c r="BL262" s="4" t="s">
        <v>148</v>
      </c>
      <c r="BM262" s="28">
        <v>12160</v>
      </c>
      <c r="BN262" s="28">
        <v>1120</v>
      </c>
      <c r="BO262" s="63">
        <v>9.2105263157894732E-2</v>
      </c>
      <c r="BP262" s="28">
        <v>2185</v>
      </c>
      <c r="BQ262" s="63">
        <v>0.1796875</v>
      </c>
      <c r="BR262" s="28">
        <v>1358</v>
      </c>
      <c r="BS262" s="63">
        <v>0.11167763157894736</v>
      </c>
      <c r="BU262" s="131" t="s">
        <v>4</v>
      </c>
      <c r="BV262" s="4" t="s">
        <v>138</v>
      </c>
      <c r="BW262" s="27">
        <f t="shared" si="274"/>
        <v>0.61379588543767649</v>
      </c>
      <c r="BX262" s="27">
        <f t="shared" si="279"/>
        <v>0.61652960526315792</v>
      </c>
    </row>
    <row r="263" spans="2:76" ht="14.25" customHeight="1">
      <c r="B263" s="283"/>
      <c r="C263" s="296"/>
      <c r="D263" s="257" t="s">
        <v>274</v>
      </c>
      <c r="E263" s="204">
        <v>1</v>
      </c>
      <c r="F263" s="205">
        <v>0</v>
      </c>
      <c r="G263" s="207">
        <f t="shared" si="304"/>
        <v>0</v>
      </c>
      <c r="H263" s="206">
        <v>1</v>
      </c>
      <c r="I263" s="207">
        <f>IFERROR(H263/E263,"-")</f>
        <v>1</v>
      </c>
      <c r="J263" s="206">
        <v>0</v>
      </c>
      <c r="K263" s="207">
        <f>IFERROR(J263/E263,"-")</f>
        <v>0</v>
      </c>
      <c r="L263" s="204">
        <v>0</v>
      </c>
      <c r="M263" s="205">
        <v>0</v>
      </c>
      <c r="N263" s="207" t="str">
        <f>IFERROR(M263/L263,"-")</f>
        <v>-</v>
      </c>
      <c r="O263" s="206">
        <v>0</v>
      </c>
      <c r="P263" s="207" t="str">
        <f>IFERROR(O263/L263,"-")</f>
        <v>-</v>
      </c>
      <c r="Q263" s="206">
        <v>0</v>
      </c>
      <c r="R263" s="207" t="str">
        <f>IFERROR(Q263/L263,"-")</f>
        <v>-</v>
      </c>
      <c r="S263" s="204">
        <v>2270</v>
      </c>
      <c r="T263" s="205">
        <v>256</v>
      </c>
      <c r="U263" s="207">
        <f>IFERROR(T263/S263,"-")</f>
        <v>0.11277533039647578</v>
      </c>
      <c r="V263" s="206">
        <v>573</v>
      </c>
      <c r="W263" s="207">
        <f>IFERROR(V263/S263,"-")</f>
        <v>0.25242290748898677</v>
      </c>
      <c r="X263" s="206">
        <v>265</v>
      </c>
      <c r="Y263" s="207">
        <f>IFERROR(X263/S263,"-")</f>
        <v>0.11674008810572688</v>
      </c>
      <c r="Z263" s="204">
        <v>1789</v>
      </c>
      <c r="AA263" s="205">
        <v>219</v>
      </c>
      <c r="AB263" s="207">
        <f>IFERROR(AA263/Z263,"-")</f>
        <v>0.12241475684740079</v>
      </c>
      <c r="AC263" s="206">
        <v>436</v>
      </c>
      <c r="AD263" s="207">
        <f>IFERROR(AC263/Z263,"-")</f>
        <v>0.2437115707098938</v>
      </c>
      <c r="AE263" s="206">
        <v>228</v>
      </c>
      <c r="AF263" s="207">
        <f>IFERROR(AE263/Z263,"-")</f>
        <v>0.12744550027948576</v>
      </c>
      <c r="AG263" s="204">
        <v>1063</v>
      </c>
      <c r="AH263" s="205">
        <v>106</v>
      </c>
      <c r="AI263" s="207">
        <f>IFERROR(AH263/AG263,"-")</f>
        <v>9.9717779868297274E-2</v>
      </c>
      <c r="AJ263" s="206">
        <v>209</v>
      </c>
      <c r="AK263" s="207">
        <f>IFERROR(AJ263/AG263,"-")</f>
        <v>0.19661335841956726</v>
      </c>
      <c r="AL263" s="206">
        <v>127</v>
      </c>
      <c r="AM263" s="207">
        <f>IFERROR(AL263/AG263,"-")</f>
        <v>0.11947318908748825</v>
      </c>
      <c r="AN263" s="204">
        <v>380</v>
      </c>
      <c r="AO263" s="205">
        <v>29</v>
      </c>
      <c r="AP263" s="207">
        <f>IFERROR(AO263/AN263,"-")</f>
        <v>7.6315789473684212E-2</v>
      </c>
      <c r="AQ263" s="206">
        <v>67</v>
      </c>
      <c r="AR263" s="207">
        <f>IFERROR(AQ263/AN263,"-")</f>
        <v>0.1763157894736842</v>
      </c>
      <c r="AS263" s="206">
        <v>39</v>
      </c>
      <c r="AT263" s="207">
        <f>IFERROR(AS263/AN263,"-")</f>
        <v>0.10263157894736842</v>
      </c>
      <c r="AU263" s="204">
        <v>119</v>
      </c>
      <c r="AV263" s="205">
        <v>4</v>
      </c>
      <c r="AW263" s="207">
        <f>IFERROR(AV263/AU263,"-")</f>
        <v>3.3613445378151259E-2</v>
      </c>
      <c r="AX263" s="206">
        <v>13</v>
      </c>
      <c r="AY263" s="207">
        <f>IFERROR(AX263/AU263,"-")</f>
        <v>0.1092436974789916</v>
      </c>
      <c r="AZ263" s="206">
        <v>10</v>
      </c>
      <c r="BA263" s="207">
        <f>IFERROR(AZ263/AU263,"-")</f>
        <v>8.4033613445378158E-2</v>
      </c>
      <c r="BB263" s="204">
        <f t="shared" si="275"/>
        <v>5622</v>
      </c>
      <c r="BC263" s="208">
        <f t="shared" si="276"/>
        <v>614</v>
      </c>
      <c r="BD263" s="207">
        <f>IFERROR(BC263/BB263,"-")</f>
        <v>0.10921380291711134</v>
      </c>
      <c r="BE263" s="208">
        <f t="shared" si="277"/>
        <v>1299</v>
      </c>
      <c r="BF263" s="207">
        <f>IFERROR(BE263/BB263,"-")</f>
        <v>0.23105656350053361</v>
      </c>
      <c r="BG263" s="208">
        <f t="shared" si="278"/>
        <v>669</v>
      </c>
      <c r="BH263" s="207">
        <f>IFERROR(BG263/BB263,"-")</f>
        <v>0.11899679829242263</v>
      </c>
      <c r="BJ263" s="283"/>
      <c r="BK263" s="296"/>
      <c r="BL263" s="4" t="s">
        <v>273</v>
      </c>
      <c r="BM263" s="28">
        <v>5503</v>
      </c>
      <c r="BN263" s="28">
        <v>670</v>
      </c>
      <c r="BO263" s="63">
        <v>0.12175177176085772</v>
      </c>
      <c r="BP263" s="28">
        <v>1236</v>
      </c>
      <c r="BQ263" s="63">
        <v>0.22460476103943303</v>
      </c>
      <c r="BR263" s="28">
        <v>672</v>
      </c>
      <c r="BS263" s="63">
        <v>0.122115209885517</v>
      </c>
      <c r="BU263" s="132"/>
      <c r="BV263" s="4" t="s">
        <v>270</v>
      </c>
      <c r="BW263" s="27">
        <f t="shared" ref="BW263:BW326" si="328">(BB263-SUM(BC263,BE263,BG263))/BB263</f>
        <v>0.54073283528993243</v>
      </c>
      <c r="BX263" s="27">
        <f t="shared" si="279"/>
        <v>0.53152825731419229</v>
      </c>
    </row>
    <row r="264" spans="2:76" ht="14.25" customHeight="1">
      <c r="B264" s="283"/>
      <c r="C264" s="296"/>
      <c r="D264" s="124" t="s">
        <v>156</v>
      </c>
      <c r="E264" s="209">
        <v>0</v>
      </c>
      <c r="F264" s="210">
        <v>0</v>
      </c>
      <c r="G264" s="199" t="str">
        <f t="shared" si="304"/>
        <v>-</v>
      </c>
      <c r="H264" s="211">
        <v>0</v>
      </c>
      <c r="I264" s="199" t="str">
        <f t="shared" si="305"/>
        <v>-</v>
      </c>
      <c r="J264" s="211">
        <v>0</v>
      </c>
      <c r="K264" s="199" t="str">
        <f t="shared" si="306"/>
        <v>-</v>
      </c>
      <c r="L264" s="209">
        <v>0</v>
      </c>
      <c r="M264" s="210">
        <v>0</v>
      </c>
      <c r="N264" s="199" t="str">
        <f t="shared" si="307"/>
        <v>-</v>
      </c>
      <c r="O264" s="211">
        <v>0</v>
      </c>
      <c r="P264" s="199" t="str">
        <f t="shared" si="308"/>
        <v>-</v>
      </c>
      <c r="Q264" s="211">
        <v>0</v>
      </c>
      <c r="R264" s="199" t="str">
        <f t="shared" si="309"/>
        <v>-</v>
      </c>
      <c r="S264" s="209">
        <v>1281</v>
      </c>
      <c r="T264" s="210">
        <v>140</v>
      </c>
      <c r="U264" s="199">
        <f t="shared" si="310"/>
        <v>0.10928961748633879</v>
      </c>
      <c r="V264" s="211">
        <v>242</v>
      </c>
      <c r="W264" s="199">
        <f t="shared" si="311"/>
        <v>0.18891491022638562</v>
      </c>
      <c r="X264" s="211">
        <v>151</v>
      </c>
      <c r="Y264" s="199">
        <f t="shared" si="312"/>
        <v>0.11787665886026542</v>
      </c>
      <c r="Z264" s="209">
        <v>843</v>
      </c>
      <c r="AA264" s="210">
        <v>82</v>
      </c>
      <c r="AB264" s="199">
        <f t="shared" si="313"/>
        <v>9.7271648873072367E-2</v>
      </c>
      <c r="AC264" s="211">
        <v>195</v>
      </c>
      <c r="AD264" s="199">
        <f t="shared" si="314"/>
        <v>0.23131672597864769</v>
      </c>
      <c r="AE264" s="211">
        <v>117</v>
      </c>
      <c r="AF264" s="199">
        <f t="shared" si="315"/>
        <v>0.13879003558718861</v>
      </c>
      <c r="AG264" s="209">
        <v>400</v>
      </c>
      <c r="AH264" s="210">
        <v>42</v>
      </c>
      <c r="AI264" s="199">
        <f t="shared" si="316"/>
        <v>0.105</v>
      </c>
      <c r="AJ264" s="211">
        <v>79</v>
      </c>
      <c r="AK264" s="199">
        <f t="shared" si="317"/>
        <v>0.19750000000000001</v>
      </c>
      <c r="AL264" s="211">
        <v>44</v>
      </c>
      <c r="AM264" s="199">
        <f t="shared" si="318"/>
        <v>0.11</v>
      </c>
      <c r="AN264" s="209">
        <v>144</v>
      </c>
      <c r="AO264" s="210">
        <v>5</v>
      </c>
      <c r="AP264" s="199">
        <f t="shared" si="319"/>
        <v>3.4722222222222224E-2</v>
      </c>
      <c r="AQ264" s="211">
        <v>22</v>
      </c>
      <c r="AR264" s="199">
        <f t="shared" si="320"/>
        <v>0.15277777777777779</v>
      </c>
      <c r="AS264" s="211">
        <v>18</v>
      </c>
      <c r="AT264" s="199">
        <f t="shared" si="321"/>
        <v>0.125</v>
      </c>
      <c r="AU264" s="209">
        <v>40</v>
      </c>
      <c r="AV264" s="210">
        <v>1</v>
      </c>
      <c r="AW264" s="199">
        <f t="shared" si="322"/>
        <v>2.5000000000000001E-2</v>
      </c>
      <c r="AX264" s="211">
        <v>7</v>
      </c>
      <c r="AY264" s="199">
        <f t="shared" si="323"/>
        <v>0.17499999999999999</v>
      </c>
      <c r="AZ264" s="211">
        <v>3</v>
      </c>
      <c r="BA264" s="199">
        <f t="shared" si="324"/>
        <v>7.4999999999999997E-2</v>
      </c>
      <c r="BB264" s="209">
        <f t="shared" ref="BB264:BB327" si="329">SUM(E264,L264,S264,Z264,AG264,AN264,AU264)</f>
        <v>2708</v>
      </c>
      <c r="BC264" s="212">
        <f t="shared" ref="BC264:BC327" si="330">SUM(F264,M264,T264,AA264,AH264,AO264,AV264)</f>
        <v>270</v>
      </c>
      <c r="BD264" s="199">
        <f t="shared" si="325"/>
        <v>9.9704579025110776E-2</v>
      </c>
      <c r="BE264" s="212">
        <f t="shared" ref="BE264:BE327" si="331">SUM(H264,O264,V264,AC264,AJ264,AQ264,AX264)</f>
        <v>545</v>
      </c>
      <c r="BF264" s="199">
        <f t="shared" si="326"/>
        <v>0.20125553914327918</v>
      </c>
      <c r="BG264" s="212">
        <f t="shared" ref="BG264:BG327" si="332">SUM(J264,Q264,X264,AE264,AL264,AS264,AZ264)</f>
        <v>333</v>
      </c>
      <c r="BH264" s="199">
        <f t="shared" si="327"/>
        <v>0.12296898079763663</v>
      </c>
      <c r="BJ264" s="283"/>
      <c r="BK264" s="296"/>
      <c r="BL264" s="4" t="s">
        <v>156</v>
      </c>
      <c r="BM264" s="28">
        <v>2462</v>
      </c>
      <c r="BN264" s="28">
        <v>246</v>
      </c>
      <c r="BO264" s="63">
        <v>9.9918765231519088E-2</v>
      </c>
      <c r="BP264" s="28">
        <v>492</v>
      </c>
      <c r="BQ264" s="63">
        <v>0.19983753046303818</v>
      </c>
      <c r="BR264" s="28">
        <v>300</v>
      </c>
      <c r="BS264" s="63">
        <v>0.12185215272136475</v>
      </c>
      <c r="BU264" s="132"/>
      <c r="BV264" s="4" t="s">
        <v>156</v>
      </c>
      <c r="BW264" s="27">
        <f t="shared" si="328"/>
        <v>0.5760709010339734</v>
      </c>
      <c r="BX264" s="27">
        <f t="shared" si="279"/>
        <v>0.57839155158407796</v>
      </c>
    </row>
    <row r="265" spans="2:76" ht="14.25" customHeight="1">
      <c r="B265" s="283"/>
      <c r="C265" s="296"/>
      <c r="D265" s="103" t="s">
        <v>200</v>
      </c>
      <c r="E265" s="209">
        <v>0</v>
      </c>
      <c r="F265" s="210">
        <v>0</v>
      </c>
      <c r="G265" s="199" t="str">
        <f>IFERROR(F265/E265,"-")</f>
        <v>-</v>
      </c>
      <c r="H265" s="211">
        <v>0</v>
      </c>
      <c r="I265" s="199" t="str">
        <f>IFERROR(H265/E265,"-")</f>
        <v>-</v>
      </c>
      <c r="J265" s="211">
        <v>0</v>
      </c>
      <c r="K265" s="199" t="str">
        <f>IFERROR(J265/E265,"-")</f>
        <v>-</v>
      </c>
      <c r="L265" s="209">
        <v>0</v>
      </c>
      <c r="M265" s="210">
        <v>0</v>
      </c>
      <c r="N265" s="199" t="str">
        <f>IFERROR(M265/L265,"-")</f>
        <v>-</v>
      </c>
      <c r="O265" s="211">
        <v>0</v>
      </c>
      <c r="P265" s="199" t="str">
        <f>IFERROR(O265/L265,"-")</f>
        <v>-</v>
      </c>
      <c r="Q265" s="211">
        <v>0</v>
      </c>
      <c r="R265" s="199" t="str">
        <f>IFERROR(Q265/L265,"-")</f>
        <v>-</v>
      </c>
      <c r="S265" s="209">
        <v>35</v>
      </c>
      <c r="T265" s="210">
        <v>0</v>
      </c>
      <c r="U265" s="199">
        <f>IFERROR(T265/S265,"-")</f>
        <v>0</v>
      </c>
      <c r="V265" s="211">
        <v>3</v>
      </c>
      <c r="W265" s="199">
        <f>IFERROR(V265/S265,"-")</f>
        <v>8.5714285714285715E-2</v>
      </c>
      <c r="X265" s="211">
        <v>1</v>
      </c>
      <c r="Y265" s="199">
        <f>IFERROR(X265/S265,"-")</f>
        <v>2.8571428571428571E-2</v>
      </c>
      <c r="Z265" s="209">
        <v>69</v>
      </c>
      <c r="AA265" s="210">
        <v>2</v>
      </c>
      <c r="AB265" s="199">
        <f>IFERROR(AA265/Z265,"-")</f>
        <v>2.8985507246376812E-2</v>
      </c>
      <c r="AC265" s="211">
        <v>0</v>
      </c>
      <c r="AD265" s="199">
        <f>IFERROR(AC265/Z265,"-")</f>
        <v>0</v>
      </c>
      <c r="AE265" s="211">
        <v>6</v>
      </c>
      <c r="AF265" s="199">
        <f>IFERROR(AE265/Z265,"-")</f>
        <v>8.6956521739130432E-2</v>
      </c>
      <c r="AG265" s="209">
        <v>90</v>
      </c>
      <c r="AH265" s="210">
        <v>2</v>
      </c>
      <c r="AI265" s="199">
        <f>IFERROR(AH265/AG265,"-")</f>
        <v>2.2222222222222223E-2</v>
      </c>
      <c r="AJ265" s="211">
        <v>4</v>
      </c>
      <c r="AK265" s="199">
        <f>IFERROR(AJ265/AG265,"-")</f>
        <v>4.4444444444444446E-2</v>
      </c>
      <c r="AL265" s="211">
        <v>2</v>
      </c>
      <c r="AM265" s="199">
        <f>IFERROR(AL265/AG265,"-")</f>
        <v>2.2222222222222223E-2</v>
      </c>
      <c r="AN265" s="209">
        <v>69</v>
      </c>
      <c r="AO265" s="210">
        <v>1</v>
      </c>
      <c r="AP265" s="199">
        <f>IFERROR(AO265/AN265,"-")</f>
        <v>1.4492753623188406E-2</v>
      </c>
      <c r="AQ265" s="211">
        <v>2</v>
      </c>
      <c r="AR265" s="199">
        <f>IFERROR(AQ265/AN265,"-")</f>
        <v>2.8985507246376812E-2</v>
      </c>
      <c r="AS265" s="211">
        <v>1</v>
      </c>
      <c r="AT265" s="199">
        <f>IFERROR(AS265/AN265,"-")</f>
        <v>1.4492753623188406E-2</v>
      </c>
      <c r="AU265" s="209">
        <v>68</v>
      </c>
      <c r="AV265" s="210">
        <v>0</v>
      </c>
      <c r="AW265" s="199">
        <f>IFERROR(AV265/AU265,"-")</f>
        <v>0</v>
      </c>
      <c r="AX265" s="211">
        <v>0</v>
      </c>
      <c r="AY265" s="199">
        <f>IFERROR(AX265/AU265,"-")</f>
        <v>0</v>
      </c>
      <c r="AZ265" s="211">
        <v>1</v>
      </c>
      <c r="BA265" s="199">
        <f>IFERROR(AZ265/AU265,"-")</f>
        <v>1.4705882352941176E-2</v>
      </c>
      <c r="BB265" s="209">
        <f t="shared" si="329"/>
        <v>331</v>
      </c>
      <c r="BC265" s="212">
        <f t="shared" si="330"/>
        <v>5</v>
      </c>
      <c r="BD265" s="199">
        <f>IFERROR(BC265/BB265,"-")</f>
        <v>1.5105740181268883E-2</v>
      </c>
      <c r="BE265" s="212">
        <f t="shared" si="331"/>
        <v>9</v>
      </c>
      <c r="BF265" s="199">
        <f>IFERROR(BE265/BB265,"-")</f>
        <v>2.7190332326283987E-2</v>
      </c>
      <c r="BG265" s="212">
        <f t="shared" si="332"/>
        <v>11</v>
      </c>
      <c r="BH265" s="199">
        <f>IFERROR(BG265/BB265,"-")</f>
        <v>3.3232628398791542E-2</v>
      </c>
      <c r="BJ265" s="283"/>
      <c r="BK265" s="296"/>
      <c r="BL265" s="4" t="s">
        <v>199</v>
      </c>
      <c r="BM265" s="28">
        <v>600</v>
      </c>
      <c r="BN265" s="28">
        <v>3</v>
      </c>
      <c r="BO265" s="63">
        <v>5.0000000000000001E-3</v>
      </c>
      <c r="BP265" s="28">
        <v>11</v>
      </c>
      <c r="BQ265" s="63">
        <v>1.8333333333333333E-2</v>
      </c>
      <c r="BR265" s="28">
        <v>8</v>
      </c>
      <c r="BS265" s="63">
        <v>1.3333333333333334E-2</v>
      </c>
      <c r="BU265" s="132"/>
      <c r="BV265" s="4" t="s">
        <v>199</v>
      </c>
      <c r="BW265" s="27">
        <f t="shared" si="328"/>
        <v>0.92447129909365555</v>
      </c>
      <c r="BX265" s="27">
        <f t="shared" si="279"/>
        <v>0.96333333333333337</v>
      </c>
    </row>
    <row r="266" spans="2:76" ht="14.25" customHeight="1">
      <c r="B266" s="284"/>
      <c r="C266" s="297"/>
      <c r="D266" s="85" t="s">
        <v>67</v>
      </c>
      <c r="E266" s="189">
        <v>6</v>
      </c>
      <c r="F266" s="221">
        <v>0</v>
      </c>
      <c r="G266" s="184">
        <f t="shared" si="304"/>
        <v>0</v>
      </c>
      <c r="H266" s="222">
        <v>1</v>
      </c>
      <c r="I266" s="184">
        <f t="shared" si="305"/>
        <v>0.16666666666666666</v>
      </c>
      <c r="J266" s="222">
        <v>1</v>
      </c>
      <c r="K266" s="184">
        <f t="shared" si="306"/>
        <v>0.16666666666666666</v>
      </c>
      <c r="L266" s="189">
        <v>11</v>
      </c>
      <c r="M266" s="221">
        <v>0</v>
      </c>
      <c r="N266" s="184">
        <f t="shared" si="307"/>
        <v>0</v>
      </c>
      <c r="O266" s="222">
        <v>1</v>
      </c>
      <c r="P266" s="184">
        <f t="shared" si="308"/>
        <v>9.0909090909090912E-2</v>
      </c>
      <c r="Q266" s="222">
        <v>1</v>
      </c>
      <c r="R266" s="184">
        <f t="shared" si="309"/>
        <v>9.0909090909090912E-2</v>
      </c>
      <c r="S266" s="189">
        <v>8286</v>
      </c>
      <c r="T266" s="221">
        <v>895</v>
      </c>
      <c r="U266" s="184">
        <f t="shared" si="310"/>
        <v>0.10801351677528361</v>
      </c>
      <c r="V266" s="222">
        <v>1832</v>
      </c>
      <c r="W266" s="184">
        <f t="shared" si="311"/>
        <v>0.22109582428192132</v>
      </c>
      <c r="X266" s="222">
        <v>960</v>
      </c>
      <c r="Y266" s="184">
        <f t="shared" si="312"/>
        <v>0.11585807385952208</v>
      </c>
      <c r="Z266" s="189">
        <v>6497</v>
      </c>
      <c r="AA266" s="221">
        <v>694</v>
      </c>
      <c r="AB266" s="184">
        <f t="shared" si="313"/>
        <v>0.10681853162998307</v>
      </c>
      <c r="AC266" s="222">
        <v>1405</v>
      </c>
      <c r="AD266" s="184">
        <f t="shared" si="314"/>
        <v>0.21625365553332307</v>
      </c>
      <c r="AE266" s="222">
        <v>846</v>
      </c>
      <c r="AF266" s="184">
        <f t="shared" si="315"/>
        <v>0.13021394489764507</v>
      </c>
      <c r="AG266" s="189">
        <v>3801</v>
      </c>
      <c r="AH266" s="221">
        <v>314</v>
      </c>
      <c r="AI266" s="184">
        <f t="shared" si="316"/>
        <v>8.2609839515916869E-2</v>
      </c>
      <c r="AJ266" s="222">
        <v>618</v>
      </c>
      <c r="AK266" s="184">
        <f t="shared" si="317"/>
        <v>0.16258879242304658</v>
      </c>
      <c r="AL266" s="222">
        <v>426</v>
      </c>
      <c r="AM266" s="184">
        <f t="shared" si="318"/>
        <v>0.11207576953433307</v>
      </c>
      <c r="AN266" s="189">
        <v>1778</v>
      </c>
      <c r="AO266" s="221">
        <v>85</v>
      </c>
      <c r="AP266" s="184">
        <f t="shared" si="319"/>
        <v>4.7806524184476944E-2</v>
      </c>
      <c r="AQ266" s="222">
        <v>224</v>
      </c>
      <c r="AR266" s="184">
        <f t="shared" si="320"/>
        <v>0.12598425196850394</v>
      </c>
      <c r="AS266" s="222">
        <v>154</v>
      </c>
      <c r="AT266" s="184">
        <f t="shared" si="321"/>
        <v>8.6614173228346455E-2</v>
      </c>
      <c r="AU266" s="189">
        <v>677</v>
      </c>
      <c r="AV266" s="221">
        <v>14</v>
      </c>
      <c r="AW266" s="184">
        <f t="shared" si="322"/>
        <v>2.0679468242245199E-2</v>
      </c>
      <c r="AX266" s="222">
        <v>41</v>
      </c>
      <c r="AY266" s="184">
        <f t="shared" si="323"/>
        <v>6.0561299852289516E-2</v>
      </c>
      <c r="AZ266" s="222">
        <v>30</v>
      </c>
      <c r="BA266" s="184">
        <f t="shared" si="324"/>
        <v>4.4313146233382568E-2</v>
      </c>
      <c r="BB266" s="189">
        <f t="shared" si="329"/>
        <v>21056</v>
      </c>
      <c r="BC266" s="183">
        <f t="shared" si="330"/>
        <v>2002</v>
      </c>
      <c r="BD266" s="184">
        <f t="shared" si="325"/>
        <v>9.5079787234042548E-2</v>
      </c>
      <c r="BE266" s="183">
        <f t="shared" si="331"/>
        <v>4122</v>
      </c>
      <c r="BF266" s="184">
        <f t="shared" si="326"/>
        <v>0.19576367781155016</v>
      </c>
      <c r="BG266" s="183">
        <f t="shared" si="332"/>
        <v>2418</v>
      </c>
      <c r="BH266" s="184">
        <f t="shared" si="327"/>
        <v>0.11483662613981763</v>
      </c>
      <c r="BJ266" s="284"/>
      <c r="BK266" s="297"/>
      <c r="BL266" s="85" t="s">
        <v>67</v>
      </c>
      <c r="BM266" s="28">
        <v>20725</v>
      </c>
      <c r="BN266" s="28">
        <v>2039</v>
      </c>
      <c r="BO266" s="63">
        <v>9.8383594692400489E-2</v>
      </c>
      <c r="BP266" s="28">
        <v>3924</v>
      </c>
      <c r="BQ266" s="63">
        <v>0.18933655006031364</v>
      </c>
      <c r="BR266" s="28">
        <v>2338</v>
      </c>
      <c r="BS266" s="63">
        <v>0.11281061519903499</v>
      </c>
      <c r="BU266" s="133"/>
      <c r="BV266" s="85" t="s">
        <v>67</v>
      </c>
      <c r="BW266" s="27">
        <f t="shared" si="328"/>
        <v>0.59431990881458963</v>
      </c>
      <c r="BX266" s="27">
        <f t="shared" ref="BX266:BX329" si="333">(BM266-SUM(BN266,BP266,BR266))/BM266</f>
        <v>0.59946924004825086</v>
      </c>
    </row>
    <row r="267" spans="2:76" ht="14.25" customHeight="1">
      <c r="B267" s="282">
        <v>53</v>
      </c>
      <c r="C267" s="295" t="s">
        <v>19</v>
      </c>
      <c r="D267" s="102" t="s">
        <v>201</v>
      </c>
      <c r="E267" s="201">
        <v>9</v>
      </c>
      <c r="F267" s="202">
        <v>1</v>
      </c>
      <c r="G267" s="174">
        <f t="shared" si="304"/>
        <v>0.1111111111111111</v>
      </c>
      <c r="H267" s="203">
        <v>1</v>
      </c>
      <c r="I267" s="174">
        <f t="shared" si="305"/>
        <v>0.1111111111111111</v>
      </c>
      <c r="J267" s="203">
        <v>0</v>
      </c>
      <c r="K267" s="174">
        <f t="shared" si="306"/>
        <v>0</v>
      </c>
      <c r="L267" s="201">
        <v>34</v>
      </c>
      <c r="M267" s="202">
        <v>2</v>
      </c>
      <c r="N267" s="174">
        <f t="shared" si="307"/>
        <v>5.8823529411764705E-2</v>
      </c>
      <c r="O267" s="203">
        <v>6</v>
      </c>
      <c r="P267" s="174">
        <f t="shared" si="308"/>
        <v>0.17647058823529413</v>
      </c>
      <c r="Q267" s="203">
        <v>2</v>
      </c>
      <c r="R267" s="174">
        <f t="shared" si="309"/>
        <v>5.8823529411764705E-2</v>
      </c>
      <c r="S267" s="201">
        <v>3332</v>
      </c>
      <c r="T267" s="202">
        <v>268</v>
      </c>
      <c r="U267" s="174">
        <f t="shared" si="310"/>
        <v>8.0432172869147653E-2</v>
      </c>
      <c r="V267" s="203">
        <v>845</v>
      </c>
      <c r="W267" s="174">
        <f t="shared" si="311"/>
        <v>0.25360144057623052</v>
      </c>
      <c r="X267" s="203">
        <v>208</v>
      </c>
      <c r="Y267" s="174">
        <f t="shared" si="312"/>
        <v>6.2424969987995196E-2</v>
      </c>
      <c r="Z267" s="201">
        <v>2606</v>
      </c>
      <c r="AA267" s="202">
        <v>176</v>
      </c>
      <c r="AB267" s="174">
        <f t="shared" si="313"/>
        <v>6.7536454336147356E-2</v>
      </c>
      <c r="AC267" s="203">
        <v>590</v>
      </c>
      <c r="AD267" s="174">
        <f t="shared" si="314"/>
        <v>0.2264006139677667</v>
      </c>
      <c r="AE267" s="203">
        <v>184</v>
      </c>
      <c r="AF267" s="174">
        <f t="shared" si="315"/>
        <v>7.0606293169608592E-2</v>
      </c>
      <c r="AG267" s="201">
        <v>1574</v>
      </c>
      <c r="AH267" s="202">
        <v>66</v>
      </c>
      <c r="AI267" s="174">
        <f t="shared" si="316"/>
        <v>4.1931385006353239E-2</v>
      </c>
      <c r="AJ267" s="203">
        <v>257</v>
      </c>
      <c r="AK267" s="174">
        <f t="shared" si="317"/>
        <v>0.16327827191867852</v>
      </c>
      <c r="AL267" s="203">
        <v>110</v>
      </c>
      <c r="AM267" s="174">
        <f t="shared" si="318"/>
        <v>6.9885641677255403E-2</v>
      </c>
      <c r="AN267" s="201">
        <v>698</v>
      </c>
      <c r="AO267" s="202">
        <v>24</v>
      </c>
      <c r="AP267" s="174">
        <f t="shared" si="319"/>
        <v>3.4383954154727794E-2</v>
      </c>
      <c r="AQ267" s="203">
        <v>96</v>
      </c>
      <c r="AR267" s="174">
        <f t="shared" si="320"/>
        <v>0.13753581661891118</v>
      </c>
      <c r="AS267" s="203">
        <v>21</v>
      </c>
      <c r="AT267" s="174">
        <f t="shared" si="321"/>
        <v>3.0085959885386818E-2</v>
      </c>
      <c r="AU267" s="201">
        <v>190</v>
      </c>
      <c r="AV267" s="202">
        <v>2</v>
      </c>
      <c r="AW267" s="174">
        <f t="shared" si="322"/>
        <v>1.0526315789473684E-2</v>
      </c>
      <c r="AX267" s="203">
        <v>17</v>
      </c>
      <c r="AY267" s="174">
        <f t="shared" si="323"/>
        <v>8.9473684210526316E-2</v>
      </c>
      <c r="AZ267" s="203">
        <v>3</v>
      </c>
      <c r="BA267" s="174">
        <f t="shared" si="324"/>
        <v>1.5789473684210527E-2</v>
      </c>
      <c r="BB267" s="201">
        <f t="shared" si="329"/>
        <v>8443</v>
      </c>
      <c r="BC267" s="176">
        <f t="shared" si="330"/>
        <v>539</v>
      </c>
      <c r="BD267" s="174">
        <f t="shared" si="325"/>
        <v>6.3839867345730189E-2</v>
      </c>
      <c r="BE267" s="176">
        <f t="shared" si="331"/>
        <v>1812</v>
      </c>
      <c r="BF267" s="174">
        <f t="shared" si="326"/>
        <v>0.21461565794148998</v>
      </c>
      <c r="BG267" s="176">
        <f t="shared" si="332"/>
        <v>528</v>
      </c>
      <c r="BH267" s="174">
        <f t="shared" si="327"/>
        <v>6.2537012910103038E-2</v>
      </c>
      <c r="BJ267" s="282">
        <v>53</v>
      </c>
      <c r="BK267" s="295" t="s">
        <v>19</v>
      </c>
      <c r="BL267" s="4" t="s">
        <v>148</v>
      </c>
      <c r="BM267" s="28">
        <v>8328</v>
      </c>
      <c r="BN267" s="28">
        <v>546</v>
      </c>
      <c r="BO267" s="63">
        <v>6.5561959654178673E-2</v>
      </c>
      <c r="BP267" s="28">
        <v>1721</v>
      </c>
      <c r="BQ267" s="63">
        <v>0.20665225744476465</v>
      </c>
      <c r="BR267" s="28">
        <v>571</v>
      </c>
      <c r="BS267" s="63">
        <v>6.856388088376561E-2</v>
      </c>
      <c r="BU267" s="131" t="s">
        <v>19</v>
      </c>
      <c r="BV267" s="4" t="s">
        <v>138</v>
      </c>
      <c r="BW267" s="27">
        <f t="shared" si="328"/>
        <v>0.65900746180267677</v>
      </c>
      <c r="BX267" s="27">
        <f t="shared" si="333"/>
        <v>0.65922190201729103</v>
      </c>
    </row>
    <row r="268" spans="2:76" ht="14.25" customHeight="1">
      <c r="B268" s="283"/>
      <c r="C268" s="296"/>
      <c r="D268" s="132" t="s">
        <v>274</v>
      </c>
      <c r="E268" s="204">
        <v>0</v>
      </c>
      <c r="F268" s="205">
        <v>0</v>
      </c>
      <c r="G268" s="207" t="str">
        <f t="shared" si="304"/>
        <v>-</v>
      </c>
      <c r="H268" s="206">
        <v>0</v>
      </c>
      <c r="I268" s="207" t="str">
        <f>IFERROR(H268/E268,"-")</f>
        <v>-</v>
      </c>
      <c r="J268" s="206">
        <v>0</v>
      </c>
      <c r="K268" s="207" t="str">
        <f>IFERROR(J268/E268,"-")</f>
        <v>-</v>
      </c>
      <c r="L268" s="204">
        <v>3</v>
      </c>
      <c r="M268" s="205">
        <v>0</v>
      </c>
      <c r="N268" s="207">
        <f>IFERROR(M268/L268,"-")</f>
        <v>0</v>
      </c>
      <c r="O268" s="206">
        <v>0</v>
      </c>
      <c r="P268" s="207">
        <f>IFERROR(O268/L268,"-")</f>
        <v>0</v>
      </c>
      <c r="Q268" s="206">
        <v>1</v>
      </c>
      <c r="R268" s="207">
        <f>IFERROR(Q268/L268,"-")</f>
        <v>0.33333333333333331</v>
      </c>
      <c r="S268" s="204">
        <v>987</v>
      </c>
      <c r="T268" s="205">
        <v>98</v>
      </c>
      <c r="U268" s="207">
        <f>IFERROR(T268/S268,"-")</f>
        <v>9.9290780141843976E-2</v>
      </c>
      <c r="V268" s="206">
        <v>274</v>
      </c>
      <c r="W268" s="207">
        <f>IFERROR(V268/S268,"-")</f>
        <v>0.27760891590678827</v>
      </c>
      <c r="X268" s="206">
        <v>81</v>
      </c>
      <c r="Y268" s="207">
        <f>IFERROR(X268/S268,"-")</f>
        <v>8.2066869300911852E-2</v>
      </c>
      <c r="Z268" s="204">
        <v>714</v>
      </c>
      <c r="AA268" s="205">
        <v>65</v>
      </c>
      <c r="AB268" s="207">
        <f>IFERROR(AA268/Z268,"-")</f>
        <v>9.1036414565826326E-2</v>
      </c>
      <c r="AC268" s="206">
        <v>162</v>
      </c>
      <c r="AD268" s="207">
        <f>IFERROR(AC268/Z268,"-")</f>
        <v>0.22689075630252101</v>
      </c>
      <c r="AE268" s="206">
        <v>55</v>
      </c>
      <c r="AF268" s="207">
        <f>IFERROR(AE268/Z268,"-")</f>
        <v>7.7030812324929976E-2</v>
      </c>
      <c r="AG268" s="204">
        <v>425</v>
      </c>
      <c r="AH268" s="205">
        <v>26</v>
      </c>
      <c r="AI268" s="207">
        <f>IFERROR(AH268/AG268,"-")</f>
        <v>6.1176470588235297E-2</v>
      </c>
      <c r="AJ268" s="206">
        <v>74</v>
      </c>
      <c r="AK268" s="207">
        <f>IFERROR(AJ268/AG268,"-")</f>
        <v>0.17411764705882352</v>
      </c>
      <c r="AL268" s="206">
        <v>28</v>
      </c>
      <c r="AM268" s="207">
        <f>IFERROR(AL268/AG268,"-")</f>
        <v>6.5882352941176475E-2</v>
      </c>
      <c r="AN268" s="204">
        <v>126</v>
      </c>
      <c r="AO268" s="205">
        <v>8</v>
      </c>
      <c r="AP268" s="207">
        <f>IFERROR(AO268/AN268,"-")</f>
        <v>6.3492063492063489E-2</v>
      </c>
      <c r="AQ268" s="206">
        <v>17</v>
      </c>
      <c r="AR268" s="207">
        <f>IFERROR(AQ268/AN268,"-")</f>
        <v>0.13492063492063491</v>
      </c>
      <c r="AS268" s="206">
        <v>7</v>
      </c>
      <c r="AT268" s="207">
        <f>IFERROR(AS268/AN268,"-")</f>
        <v>5.5555555555555552E-2</v>
      </c>
      <c r="AU268" s="204">
        <v>39</v>
      </c>
      <c r="AV268" s="205">
        <v>0</v>
      </c>
      <c r="AW268" s="207">
        <f>IFERROR(AV268/AU268,"-")</f>
        <v>0</v>
      </c>
      <c r="AX268" s="206">
        <v>6</v>
      </c>
      <c r="AY268" s="207">
        <f>IFERROR(AX268/AU268,"-")</f>
        <v>0.15384615384615385</v>
      </c>
      <c r="AZ268" s="206">
        <v>0</v>
      </c>
      <c r="BA268" s="207">
        <f>IFERROR(AZ268/AU268,"-")</f>
        <v>0</v>
      </c>
      <c r="BB268" s="204">
        <f t="shared" si="329"/>
        <v>2294</v>
      </c>
      <c r="BC268" s="208">
        <f t="shared" si="330"/>
        <v>197</v>
      </c>
      <c r="BD268" s="207">
        <f>IFERROR(BC268/BB268,"-")</f>
        <v>8.5876198779424581E-2</v>
      </c>
      <c r="BE268" s="208">
        <f t="shared" si="331"/>
        <v>533</v>
      </c>
      <c r="BF268" s="207">
        <f>IFERROR(BE268/BB268,"-")</f>
        <v>0.23234524847428073</v>
      </c>
      <c r="BG268" s="208">
        <f t="shared" si="332"/>
        <v>172</v>
      </c>
      <c r="BH268" s="207">
        <f>IFERROR(BG268/BB268,"-")</f>
        <v>7.4978204010462068E-2</v>
      </c>
      <c r="BJ268" s="283"/>
      <c r="BK268" s="296"/>
      <c r="BL268" s="4" t="s">
        <v>273</v>
      </c>
      <c r="BM268" s="28">
        <v>2137</v>
      </c>
      <c r="BN268" s="28">
        <v>177</v>
      </c>
      <c r="BO268" s="63">
        <v>8.2826392138511937E-2</v>
      </c>
      <c r="BP268" s="28">
        <v>479</v>
      </c>
      <c r="BQ268" s="63">
        <v>0.22414599906410856</v>
      </c>
      <c r="BR268" s="28">
        <v>165</v>
      </c>
      <c r="BS268" s="63">
        <v>7.7211043518951805E-2</v>
      </c>
      <c r="BU268" s="132"/>
      <c r="BV268" s="4" t="s">
        <v>270</v>
      </c>
      <c r="BW268" s="27">
        <f t="shared" si="328"/>
        <v>0.60680034873583266</v>
      </c>
      <c r="BX268" s="27">
        <f t="shared" si="333"/>
        <v>0.61581656527842765</v>
      </c>
    </row>
    <row r="269" spans="2:76" ht="14.25" customHeight="1">
      <c r="B269" s="283"/>
      <c r="C269" s="296"/>
      <c r="D269" s="124" t="s">
        <v>156</v>
      </c>
      <c r="E269" s="209">
        <v>0</v>
      </c>
      <c r="F269" s="210">
        <v>0</v>
      </c>
      <c r="G269" s="199" t="str">
        <f t="shared" si="304"/>
        <v>-</v>
      </c>
      <c r="H269" s="211">
        <v>0</v>
      </c>
      <c r="I269" s="199" t="str">
        <f t="shared" si="305"/>
        <v>-</v>
      </c>
      <c r="J269" s="211">
        <v>0</v>
      </c>
      <c r="K269" s="199" t="str">
        <f t="shared" si="306"/>
        <v>-</v>
      </c>
      <c r="L269" s="209">
        <v>0</v>
      </c>
      <c r="M269" s="210">
        <v>0</v>
      </c>
      <c r="N269" s="199" t="str">
        <f t="shared" si="307"/>
        <v>-</v>
      </c>
      <c r="O269" s="211">
        <v>0</v>
      </c>
      <c r="P269" s="199" t="str">
        <f t="shared" si="308"/>
        <v>-</v>
      </c>
      <c r="Q269" s="211">
        <v>0</v>
      </c>
      <c r="R269" s="199" t="str">
        <f t="shared" si="309"/>
        <v>-</v>
      </c>
      <c r="S269" s="209">
        <v>431</v>
      </c>
      <c r="T269" s="210">
        <v>28</v>
      </c>
      <c r="U269" s="199">
        <f t="shared" si="310"/>
        <v>6.4965197215777259E-2</v>
      </c>
      <c r="V269" s="211">
        <v>94</v>
      </c>
      <c r="W269" s="199">
        <f t="shared" si="311"/>
        <v>0.21809744779582366</v>
      </c>
      <c r="X269" s="211">
        <v>20</v>
      </c>
      <c r="Y269" s="199">
        <f t="shared" si="312"/>
        <v>4.6403712296983757E-2</v>
      </c>
      <c r="Z269" s="209">
        <v>237</v>
      </c>
      <c r="AA269" s="210">
        <v>18</v>
      </c>
      <c r="AB269" s="199">
        <f t="shared" si="313"/>
        <v>7.5949367088607597E-2</v>
      </c>
      <c r="AC269" s="211">
        <v>57</v>
      </c>
      <c r="AD269" s="199">
        <f t="shared" si="314"/>
        <v>0.24050632911392406</v>
      </c>
      <c r="AE269" s="211">
        <v>13</v>
      </c>
      <c r="AF269" s="199">
        <f t="shared" si="315"/>
        <v>5.4852320675105488E-2</v>
      </c>
      <c r="AG269" s="209">
        <v>85</v>
      </c>
      <c r="AH269" s="210">
        <v>4</v>
      </c>
      <c r="AI269" s="199">
        <f t="shared" si="316"/>
        <v>4.7058823529411764E-2</v>
      </c>
      <c r="AJ269" s="211">
        <v>15</v>
      </c>
      <c r="AK269" s="199">
        <f t="shared" si="317"/>
        <v>0.17647058823529413</v>
      </c>
      <c r="AL269" s="211">
        <v>5</v>
      </c>
      <c r="AM269" s="199">
        <f t="shared" si="318"/>
        <v>5.8823529411764705E-2</v>
      </c>
      <c r="AN269" s="209">
        <v>30</v>
      </c>
      <c r="AO269" s="210">
        <v>0</v>
      </c>
      <c r="AP269" s="199">
        <f t="shared" si="319"/>
        <v>0</v>
      </c>
      <c r="AQ269" s="211">
        <v>7</v>
      </c>
      <c r="AR269" s="199">
        <f t="shared" si="320"/>
        <v>0.23333333333333334</v>
      </c>
      <c r="AS269" s="211">
        <v>1</v>
      </c>
      <c r="AT269" s="199">
        <f t="shared" si="321"/>
        <v>3.3333333333333333E-2</v>
      </c>
      <c r="AU269" s="209">
        <v>9</v>
      </c>
      <c r="AV269" s="210">
        <v>0</v>
      </c>
      <c r="AW269" s="199">
        <f t="shared" si="322"/>
        <v>0</v>
      </c>
      <c r="AX269" s="211">
        <v>1</v>
      </c>
      <c r="AY269" s="199">
        <f t="shared" si="323"/>
        <v>0.1111111111111111</v>
      </c>
      <c r="AZ269" s="211">
        <v>0</v>
      </c>
      <c r="BA269" s="199">
        <f t="shared" si="324"/>
        <v>0</v>
      </c>
      <c r="BB269" s="209">
        <f t="shared" si="329"/>
        <v>792</v>
      </c>
      <c r="BC269" s="212">
        <f t="shared" si="330"/>
        <v>50</v>
      </c>
      <c r="BD269" s="199">
        <f t="shared" si="325"/>
        <v>6.3131313131313135E-2</v>
      </c>
      <c r="BE269" s="212">
        <f t="shared" si="331"/>
        <v>174</v>
      </c>
      <c r="BF269" s="199">
        <f t="shared" si="326"/>
        <v>0.2196969696969697</v>
      </c>
      <c r="BG269" s="212">
        <f t="shared" si="332"/>
        <v>39</v>
      </c>
      <c r="BH269" s="199">
        <f t="shared" si="327"/>
        <v>4.924242424242424E-2</v>
      </c>
      <c r="BJ269" s="283"/>
      <c r="BK269" s="296"/>
      <c r="BL269" s="4" t="s">
        <v>156</v>
      </c>
      <c r="BM269" s="28">
        <v>743</v>
      </c>
      <c r="BN269" s="28">
        <v>46</v>
      </c>
      <c r="BO269" s="63">
        <v>6.1911170928667561E-2</v>
      </c>
      <c r="BP269" s="28">
        <v>173</v>
      </c>
      <c r="BQ269" s="63">
        <v>0.23283983849259757</v>
      </c>
      <c r="BR269" s="28">
        <v>66</v>
      </c>
      <c r="BS269" s="63">
        <v>8.8829071332436074E-2</v>
      </c>
      <c r="BU269" s="132"/>
      <c r="BV269" s="4" t="s">
        <v>156</v>
      </c>
      <c r="BW269" s="27">
        <f t="shared" si="328"/>
        <v>0.66792929292929293</v>
      </c>
      <c r="BX269" s="27">
        <f t="shared" si="333"/>
        <v>0.6164199192462988</v>
      </c>
    </row>
    <row r="270" spans="2:76" ht="14.25" customHeight="1">
      <c r="B270" s="283"/>
      <c r="C270" s="296"/>
      <c r="D270" s="103" t="s">
        <v>200</v>
      </c>
      <c r="E270" s="209">
        <v>1</v>
      </c>
      <c r="F270" s="210">
        <v>0</v>
      </c>
      <c r="G270" s="199">
        <f>IFERROR(F270/E270,"-")</f>
        <v>0</v>
      </c>
      <c r="H270" s="211">
        <v>0</v>
      </c>
      <c r="I270" s="199">
        <f>IFERROR(H270/E270,"-")</f>
        <v>0</v>
      </c>
      <c r="J270" s="211">
        <v>0</v>
      </c>
      <c r="K270" s="199">
        <f>IFERROR(J270/E270,"-")</f>
        <v>0</v>
      </c>
      <c r="L270" s="209">
        <v>1</v>
      </c>
      <c r="M270" s="210">
        <v>0</v>
      </c>
      <c r="N270" s="199">
        <f>IFERROR(M270/L270,"-")</f>
        <v>0</v>
      </c>
      <c r="O270" s="211">
        <v>0</v>
      </c>
      <c r="P270" s="199">
        <f>IFERROR(O270/L270,"-")</f>
        <v>0</v>
      </c>
      <c r="Q270" s="211">
        <v>0</v>
      </c>
      <c r="R270" s="199">
        <f>IFERROR(Q270/L270,"-")</f>
        <v>0</v>
      </c>
      <c r="S270" s="209">
        <v>21</v>
      </c>
      <c r="T270" s="210">
        <v>0</v>
      </c>
      <c r="U270" s="199">
        <f>IFERROR(T270/S270,"-")</f>
        <v>0</v>
      </c>
      <c r="V270" s="211">
        <v>3</v>
      </c>
      <c r="W270" s="199">
        <f>IFERROR(V270/S270,"-")</f>
        <v>0.14285714285714285</v>
      </c>
      <c r="X270" s="211">
        <v>0</v>
      </c>
      <c r="Y270" s="199">
        <f>IFERROR(X270/S270,"-")</f>
        <v>0</v>
      </c>
      <c r="Z270" s="209">
        <v>53</v>
      </c>
      <c r="AA270" s="210">
        <v>0</v>
      </c>
      <c r="AB270" s="199">
        <f>IFERROR(AA270/Z270,"-")</f>
        <v>0</v>
      </c>
      <c r="AC270" s="211">
        <v>3</v>
      </c>
      <c r="AD270" s="199">
        <f>IFERROR(AC270/Z270,"-")</f>
        <v>5.6603773584905662E-2</v>
      </c>
      <c r="AE270" s="211">
        <v>0</v>
      </c>
      <c r="AF270" s="199">
        <f>IFERROR(AE270/Z270,"-")</f>
        <v>0</v>
      </c>
      <c r="AG270" s="209">
        <v>70</v>
      </c>
      <c r="AH270" s="210">
        <v>0</v>
      </c>
      <c r="AI270" s="199">
        <f>IFERROR(AH270/AG270,"-")</f>
        <v>0</v>
      </c>
      <c r="AJ270" s="211">
        <v>1</v>
      </c>
      <c r="AK270" s="199">
        <f>IFERROR(AJ270/AG270,"-")</f>
        <v>1.4285714285714285E-2</v>
      </c>
      <c r="AL270" s="211">
        <v>0</v>
      </c>
      <c r="AM270" s="199">
        <f>IFERROR(AL270/AG270,"-")</f>
        <v>0</v>
      </c>
      <c r="AN270" s="209">
        <v>55</v>
      </c>
      <c r="AO270" s="210">
        <v>0</v>
      </c>
      <c r="AP270" s="199">
        <f>IFERROR(AO270/AN270,"-")</f>
        <v>0</v>
      </c>
      <c r="AQ270" s="211">
        <v>0</v>
      </c>
      <c r="AR270" s="199">
        <f>IFERROR(AQ270/AN270,"-")</f>
        <v>0</v>
      </c>
      <c r="AS270" s="211">
        <v>0</v>
      </c>
      <c r="AT270" s="199">
        <f>IFERROR(AS270/AN270,"-")</f>
        <v>0</v>
      </c>
      <c r="AU270" s="209">
        <v>37</v>
      </c>
      <c r="AV270" s="210">
        <v>0</v>
      </c>
      <c r="AW270" s="199">
        <f>IFERROR(AV270/AU270,"-")</f>
        <v>0</v>
      </c>
      <c r="AX270" s="211">
        <v>0</v>
      </c>
      <c r="AY270" s="199">
        <f>IFERROR(AX270/AU270,"-")</f>
        <v>0</v>
      </c>
      <c r="AZ270" s="211">
        <v>0</v>
      </c>
      <c r="BA270" s="199">
        <f>IFERROR(AZ270/AU270,"-")</f>
        <v>0</v>
      </c>
      <c r="BB270" s="209">
        <f t="shared" si="329"/>
        <v>238</v>
      </c>
      <c r="BC270" s="212">
        <f t="shared" si="330"/>
        <v>0</v>
      </c>
      <c r="BD270" s="199">
        <f>IFERROR(BC270/BB270,"-")</f>
        <v>0</v>
      </c>
      <c r="BE270" s="212">
        <f t="shared" si="331"/>
        <v>7</v>
      </c>
      <c r="BF270" s="199">
        <f>IFERROR(BE270/BB270,"-")</f>
        <v>2.9411764705882353E-2</v>
      </c>
      <c r="BG270" s="212">
        <f t="shared" si="332"/>
        <v>0</v>
      </c>
      <c r="BH270" s="199">
        <f>IFERROR(BG270/BB270,"-")</f>
        <v>0</v>
      </c>
      <c r="BJ270" s="283"/>
      <c r="BK270" s="296"/>
      <c r="BL270" s="4" t="s">
        <v>199</v>
      </c>
      <c r="BM270" s="28">
        <v>395</v>
      </c>
      <c r="BN270" s="28">
        <v>1</v>
      </c>
      <c r="BO270" s="63">
        <v>2.5316455696202532E-3</v>
      </c>
      <c r="BP270" s="28">
        <v>4</v>
      </c>
      <c r="BQ270" s="63">
        <v>1.0126582278481013E-2</v>
      </c>
      <c r="BR270" s="28">
        <v>3</v>
      </c>
      <c r="BS270" s="63">
        <v>7.5949367088607592E-3</v>
      </c>
      <c r="BU270" s="132"/>
      <c r="BV270" s="4" t="s">
        <v>199</v>
      </c>
      <c r="BW270" s="27">
        <f t="shared" si="328"/>
        <v>0.97058823529411764</v>
      </c>
      <c r="BX270" s="27">
        <f t="shared" si="333"/>
        <v>0.97974683544303798</v>
      </c>
    </row>
    <row r="271" spans="2:76" ht="14.25" customHeight="1">
      <c r="B271" s="284"/>
      <c r="C271" s="297"/>
      <c r="D271" s="104" t="s">
        <v>67</v>
      </c>
      <c r="E271" s="218">
        <v>10</v>
      </c>
      <c r="F271" s="219">
        <v>1</v>
      </c>
      <c r="G271" s="180">
        <f t="shared" si="304"/>
        <v>0.1</v>
      </c>
      <c r="H271" s="220">
        <v>1</v>
      </c>
      <c r="I271" s="180">
        <f t="shared" si="305"/>
        <v>0.1</v>
      </c>
      <c r="J271" s="220">
        <v>0</v>
      </c>
      <c r="K271" s="180">
        <f t="shared" si="306"/>
        <v>0</v>
      </c>
      <c r="L271" s="218">
        <v>38</v>
      </c>
      <c r="M271" s="219">
        <v>2</v>
      </c>
      <c r="N271" s="180">
        <f t="shared" si="307"/>
        <v>5.2631578947368418E-2</v>
      </c>
      <c r="O271" s="220">
        <v>6</v>
      </c>
      <c r="P271" s="180">
        <f t="shared" si="308"/>
        <v>0.15789473684210525</v>
      </c>
      <c r="Q271" s="220">
        <v>3</v>
      </c>
      <c r="R271" s="180">
        <f t="shared" si="309"/>
        <v>7.8947368421052627E-2</v>
      </c>
      <c r="S271" s="218">
        <v>4771</v>
      </c>
      <c r="T271" s="219">
        <v>394</v>
      </c>
      <c r="U271" s="180">
        <f t="shared" si="310"/>
        <v>8.2582267868371417E-2</v>
      </c>
      <c r="V271" s="220">
        <v>1216</v>
      </c>
      <c r="W271" s="180">
        <f t="shared" si="311"/>
        <v>0.25487319220289245</v>
      </c>
      <c r="X271" s="220">
        <v>309</v>
      </c>
      <c r="Y271" s="180">
        <f t="shared" si="312"/>
        <v>6.4766296373925808E-2</v>
      </c>
      <c r="Z271" s="218">
        <v>3610</v>
      </c>
      <c r="AA271" s="219">
        <v>259</v>
      </c>
      <c r="AB271" s="180">
        <f t="shared" si="313"/>
        <v>7.1745152354570643E-2</v>
      </c>
      <c r="AC271" s="220">
        <v>812</v>
      </c>
      <c r="AD271" s="180">
        <f t="shared" si="314"/>
        <v>0.22493074792243767</v>
      </c>
      <c r="AE271" s="220">
        <v>252</v>
      </c>
      <c r="AF271" s="180">
        <f t="shared" si="315"/>
        <v>6.980609418282549E-2</v>
      </c>
      <c r="AG271" s="218">
        <v>2154</v>
      </c>
      <c r="AH271" s="219">
        <v>96</v>
      </c>
      <c r="AI271" s="180">
        <f t="shared" si="316"/>
        <v>4.456824512534819E-2</v>
      </c>
      <c r="AJ271" s="220">
        <v>347</v>
      </c>
      <c r="AK271" s="180">
        <f t="shared" si="317"/>
        <v>0.16109563602599813</v>
      </c>
      <c r="AL271" s="220">
        <v>143</v>
      </c>
      <c r="AM271" s="180">
        <f t="shared" si="318"/>
        <v>6.6388115134633247E-2</v>
      </c>
      <c r="AN271" s="218">
        <v>909</v>
      </c>
      <c r="AO271" s="219">
        <v>32</v>
      </c>
      <c r="AP271" s="180">
        <f t="shared" si="319"/>
        <v>3.5203520352035202E-2</v>
      </c>
      <c r="AQ271" s="220">
        <v>120</v>
      </c>
      <c r="AR271" s="180">
        <f t="shared" si="320"/>
        <v>0.132013201320132</v>
      </c>
      <c r="AS271" s="220">
        <v>29</v>
      </c>
      <c r="AT271" s="180">
        <f t="shared" si="321"/>
        <v>3.1903190319031903E-2</v>
      </c>
      <c r="AU271" s="218">
        <v>275</v>
      </c>
      <c r="AV271" s="219">
        <v>2</v>
      </c>
      <c r="AW271" s="180">
        <f t="shared" si="322"/>
        <v>7.2727272727272727E-3</v>
      </c>
      <c r="AX271" s="220">
        <v>24</v>
      </c>
      <c r="AY271" s="180">
        <f t="shared" si="323"/>
        <v>8.727272727272728E-2</v>
      </c>
      <c r="AZ271" s="220">
        <v>3</v>
      </c>
      <c r="BA271" s="180">
        <f t="shared" si="324"/>
        <v>1.090909090909091E-2</v>
      </c>
      <c r="BB271" s="218">
        <f t="shared" si="329"/>
        <v>11767</v>
      </c>
      <c r="BC271" s="182">
        <f t="shared" si="330"/>
        <v>786</v>
      </c>
      <c r="BD271" s="180">
        <f t="shared" si="325"/>
        <v>6.6796974589954955E-2</v>
      </c>
      <c r="BE271" s="182">
        <f t="shared" si="331"/>
        <v>2526</v>
      </c>
      <c r="BF271" s="180">
        <f t="shared" si="326"/>
        <v>0.214668139712756</v>
      </c>
      <c r="BG271" s="182">
        <f t="shared" si="332"/>
        <v>739</v>
      </c>
      <c r="BH271" s="180">
        <f t="shared" si="327"/>
        <v>6.2802753463074706E-2</v>
      </c>
      <c r="BJ271" s="284"/>
      <c r="BK271" s="297"/>
      <c r="BL271" s="85" t="s">
        <v>67</v>
      </c>
      <c r="BM271" s="28">
        <v>11603</v>
      </c>
      <c r="BN271" s="28">
        <v>770</v>
      </c>
      <c r="BO271" s="63">
        <v>6.6362147720417139E-2</v>
      </c>
      <c r="BP271" s="28">
        <v>2377</v>
      </c>
      <c r="BQ271" s="63">
        <v>0.20486081185900198</v>
      </c>
      <c r="BR271" s="28">
        <v>805</v>
      </c>
      <c r="BS271" s="63">
        <v>6.9378608980436088E-2</v>
      </c>
      <c r="BU271" s="133"/>
      <c r="BV271" s="85" t="s">
        <v>67</v>
      </c>
      <c r="BW271" s="27">
        <f t="shared" si="328"/>
        <v>0.65573213223421434</v>
      </c>
      <c r="BX271" s="27">
        <f t="shared" si="333"/>
        <v>0.65939843144014476</v>
      </c>
    </row>
    <row r="272" spans="2:76" ht="14.25" customHeight="1">
      <c r="B272" s="282">
        <v>54</v>
      </c>
      <c r="C272" s="295" t="s">
        <v>24</v>
      </c>
      <c r="D272" s="102" t="s">
        <v>201</v>
      </c>
      <c r="E272" s="201">
        <v>10</v>
      </c>
      <c r="F272" s="202">
        <v>1</v>
      </c>
      <c r="G272" s="174">
        <f t="shared" si="304"/>
        <v>0.1</v>
      </c>
      <c r="H272" s="203">
        <v>1</v>
      </c>
      <c r="I272" s="174">
        <f t="shared" si="305"/>
        <v>0.1</v>
      </c>
      <c r="J272" s="203">
        <v>0</v>
      </c>
      <c r="K272" s="174">
        <f t="shared" si="306"/>
        <v>0</v>
      </c>
      <c r="L272" s="201">
        <v>54</v>
      </c>
      <c r="M272" s="202">
        <v>1</v>
      </c>
      <c r="N272" s="174">
        <f t="shared" si="307"/>
        <v>1.8518518518518517E-2</v>
      </c>
      <c r="O272" s="203">
        <v>5</v>
      </c>
      <c r="P272" s="174">
        <f t="shared" si="308"/>
        <v>9.2592592592592587E-2</v>
      </c>
      <c r="Q272" s="203">
        <v>1</v>
      </c>
      <c r="R272" s="174">
        <f t="shared" si="309"/>
        <v>1.8518518518518517E-2</v>
      </c>
      <c r="S272" s="201">
        <v>5083</v>
      </c>
      <c r="T272" s="202">
        <v>492</v>
      </c>
      <c r="U272" s="174">
        <f t="shared" si="310"/>
        <v>9.6793232343104468E-2</v>
      </c>
      <c r="V272" s="203">
        <v>1408</v>
      </c>
      <c r="W272" s="174">
        <f t="shared" si="311"/>
        <v>0.2770017706079087</v>
      </c>
      <c r="X272" s="203">
        <v>333</v>
      </c>
      <c r="Y272" s="174">
        <f t="shared" si="312"/>
        <v>6.5512492622467042E-2</v>
      </c>
      <c r="Z272" s="201">
        <v>4263</v>
      </c>
      <c r="AA272" s="202">
        <v>369</v>
      </c>
      <c r="AB272" s="174">
        <f t="shared" si="313"/>
        <v>8.6558761435608728E-2</v>
      </c>
      <c r="AC272" s="203">
        <v>1171</v>
      </c>
      <c r="AD272" s="174">
        <f t="shared" si="314"/>
        <v>0.27468918601923525</v>
      </c>
      <c r="AE272" s="203">
        <v>279</v>
      </c>
      <c r="AF272" s="174">
        <f t="shared" si="315"/>
        <v>6.5446868402533429E-2</v>
      </c>
      <c r="AG272" s="201">
        <v>2468</v>
      </c>
      <c r="AH272" s="202">
        <v>147</v>
      </c>
      <c r="AI272" s="174">
        <f t="shared" si="316"/>
        <v>5.9562398703403567E-2</v>
      </c>
      <c r="AJ272" s="203">
        <v>496</v>
      </c>
      <c r="AK272" s="174">
        <f t="shared" si="317"/>
        <v>0.20097244732576985</v>
      </c>
      <c r="AL272" s="203">
        <v>152</v>
      </c>
      <c r="AM272" s="174">
        <f t="shared" si="318"/>
        <v>6.1588330632090758E-2</v>
      </c>
      <c r="AN272" s="201">
        <v>1089</v>
      </c>
      <c r="AO272" s="202">
        <v>28</v>
      </c>
      <c r="AP272" s="174">
        <f t="shared" si="319"/>
        <v>2.5711662075298437E-2</v>
      </c>
      <c r="AQ272" s="203">
        <v>183</v>
      </c>
      <c r="AR272" s="174">
        <f t="shared" si="320"/>
        <v>0.16804407713498623</v>
      </c>
      <c r="AS272" s="203">
        <v>35</v>
      </c>
      <c r="AT272" s="174">
        <f t="shared" si="321"/>
        <v>3.2139577594123052E-2</v>
      </c>
      <c r="AU272" s="201">
        <v>370</v>
      </c>
      <c r="AV272" s="202">
        <v>2</v>
      </c>
      <c r="AW272" s="174">
        <f t="shared" si="322"/>
        <v>5.4054054054054057E-3</v>
      </c>
      <c r="AX272" s="203">
        <v>42</v>
      </c>
      <c r="AY272" s="174">
        <f t="shared" si="323"/>
        <v>0.11351351351351352</v>
      </c>
      <c r="AZ272" s="203">
        <v>10</v>
      </c>
      <c r="BA272" s="174">
        <f t="shared" si="324"/>
        <v>2.7027027027027029E-2</v>
      </c>
      <c r="BB272" s="201">
        <f t="shared" si="329"/>
        <v>13337</v>
      </c>
      <c r="BC272" s="176">
        <f t="shared" si="330"/>
        <v>1040</v>
      </c>
      <c r="BD272" s="174">
        <f t="shared" si="325"/>
        <v>7.7978555897128293E-2</v>
      </c>
      <c r="BE272" s="176">
        <f t="shared" si="331"/>
        <v>3306</v>
      </c>
      <c r="BF272" s="174">
        <f t="shared" si="326"/>
        <v>0.24788183249606358</v>
      </c>
      <c r="BG272" s="176">
        <f t="shared" si="332"/>
        <v>810</v>
      </c>
      <c r="BH272" s="174">
        <f t="shared" si="327"/>
        <v>6.073329834295569E-2</v>
      </c>
      <c r="BJ272" s="282">
        <v>54</v>
      </c>
      <c r="BK272" s="295" t="s">
        <v>24</v>
      </c>
      <c r="BL272" s="4" t="s">
        <v>148</v>
      </c>
      <c r="BM272" s="28">
        <v>13367</v>
      </c>
      <c r="BN272" s="28">
        <v>942</v>
      </c>
      <c r="BO272" s="63">
        <v>7.0472058053415124E-2</v>
      </c>
      <c r="BP272" s="28">
        <v>3162</v>
      </c>
      <c r="BQ272" s="63">
        <v>0.23655270442133614</v>
      </c>
      <c r="BR272" s="28">
        <v>823</v>
      </c>
      <c r="BS272" s="63">
        <v>6.1569536919278821E-2</v>
      </c>
      <c r="BU272" s="131" t="s">
        <v>24</v>
      </c>
      <c r="BV272" s="4" t="s">
        <v>138</v>
      </c>
      <c r="BW272" s="27">
        <f t="shared" si="328"/>
        <v>0.61340631326385242</v>
      </c>
      <c r="BX272" s="27">
        <f t="shared" si="333"/>
        <v>0.6314057006059699</v>
      </c>
    </row>
    <row r="273" spans="2:76" ht="14.25" customHeight="1">
      <c r="B273" s="283"/>
      <c r="C273" s="296"/>
      <c r="D273" s="132" t="s">
        <v>274</v>
      </c>
      <c r="E273" s="204">
        <v>0</v>
      </c>
      <c r="F273" s="205">
        <v>0</v>
      </c>
      <c r="G273" s="207" t="str">
        <f t="shared" si="304"/>
        <v>-</v>
      </c>
      <c r="H273" s="206">
        <v>0</v>
      </c>
      <c r="I273" s="207" t="str">
        <f>IFERROR(H273/E273,"-")</f>
        <v>-</v>
      </c>
      <c r="J273" s="206">
        <v>0</v>
      </c>
      <c r="K273" s="207" t="str">
        <f>IFERROR(J273/E273,"-")</f>
        <v>-</v>
      </c>
      <c r="L273" s="204">
        <v>8</v>
      </c>
      <c r="M273" s="205">
        <v>0</v>
      </c>
      <c r="N273" s="207">
        <f>IFERROR(M273/L273,"-")</f>
        <v>0</v>
      </c>
      <c r="O273" s="206">
        <v>2</v>
      </c>
      <c r="P273" s="207">
        <f>IFERROR(O273/L273,"-")</f>
        <v>0.25</v>
      </c>
      <c r="Q273" s="206">
        <v>0</v>
      </c>
      <c r="R273" s="207">
        <f>IFERROR(Q273/L273,"-")</f>
        <v>0</v>
      </c>
      <c r="S273" s="204">
        <v>1647</v>
      </c>
      <c r="T273" s="205">
        <v>179</v>
      </c>
      <c r="U273" s="207">
        <f>IFERROR(T273/S273,"-")</f>
        <v>0.10868245294474803</v>
      </c>
      <c r="V273" s="206">
        <v>499</v>
      </c>
      <c r="W273" s="207">
        <f>IFERROR(V273/S273,"-")</f>
        <v>0.30297510625379476</v>
      </c>
      <c r="X273" s="206">
        <v>128</v>
      </c>
      <c r="Y273" s="207">
        <f>IFERROR(X273/S273,"-")</f>
        <v>7.7717061323618705E-2</v>
      </c>
      <c r="Z273" s="204">
        <v>1133</v>
      </c>
      <c r="AA273" s="205">
        <v>102</v>
      </c>
      <c r="AB273" s="207">
        <f>IFERROR(AA273/Z273,"-")</f>
        <v>9.0026478375992938E-2</v>
      </c>
      <c r="AC273" s="206">
        <v>364</v>
      </c>
      <c r="AD273" s="207">
        <f>IFERROR(AC273/Z273,"-")</f>
        <v>0.32127096204766109</v>
      </c>
      <c r="AE273" s="206">
        <v>80</v>
      </c>
      <c r="AF273" s="207">
        <f>IFERROR(AE273/Z273,"-")</f>
        <v>7.0609002647837593E-2</v>
      </c>
      <c r="AG273" s="204">
        <v>712</v>
      </c>
      <c r="AH273" s="205">
        <v>47</v>
      </c>
      <c r="AI273" s="207">
        <f>IFERROR(AH273/AG273,"-")</f>
        <v>6.6011235955056174E-2</v>
      </c>
      <c r="AJ273" s="206">
        <v>166</v>
      </c>
      <c r="AK273" s="207">
        <f>IFERROR(AJ273/AG273,"-")</f>
        <v>0.23314606741573032</v>
      </c>
      <c r="AL273" s="206">
        <v>45</v>
      </c>
      <c r="AM273" s="207">
        <f>IFERROR(AL273/AG273,"-")</f>
        <v>6.3202247191011238E-2</v>
      </c>
      <c r="AN273" s="204">
        <v>270</v>
      </c>
      <c r="AO273" s="205">
        <v>9</v>
      </c>
      <c r="AP273" s="207">
        <f>IFERROR(AO273/AN273,"-")</f>
        <v>3.3333333333333333E-2</v>
      </c>
      <c r="AQ273" s="206">
        <v>44</v>
      </c>
      <c r="AR273" s="207">
        <f>IFERROR(AQ273/AN273,"-")</f>
        <v>0.16296296296296298</v>
      </c>
      <c r="AS273" s="206">
        <v>19</v>
      </c>
      <c r="AT273" s="207">
        <f>IFERROR(AS273/AN273,"-")</f>
        <v>7.0370370370370375E-2</v>
      </c>
      <c r="AU273" s="204">
        <v>80</v>
      </c>
      <c r="AV273" s="205">
        <v>3</v>
      </c>
      <c r="AW273" s="207">
        <f>IFERROR(AV273/AU273,"-")</f>
        <v>3.7499999999999999E-2</v>
      </c>
      <c r="AX273" s="206">
        <v>9</v>
      </c>
      <c r="AY273" s="207">
        <f>IFERROR(AX273/AU273,"-")</f>
        <v>0.1125</v>
      </c>
      <c r="AZ273" s="206">
        <v>4</v>
      </c>
      <c r="BA273" s="207">
        <f>IFERROR(AZ273/AU273,"-")</f>
        <v>0.05</v>
      </c>
      <c r="BB273" s="204">
        <f t="shared" si="329"/>
        <v>3850</v>
      </c>
      <c r="BC273" s="208">
        <f t="shared" si="330"/>
        <v>340</v>
      </c>
      <c r="BD273" s="207">
        <f>IFERROR(BC273/BB273,"-")</f>
        <v>8.8311688311688313E-2</v>
      </c>
      <c r="BE273" s="208">
        <f t="shared" si="331"/>
        <v>1084</v>
      </c>
      <c r="BF273" s="207">
        <f>IFERROR(BE273/BB273,"-")</f>
        <v>0.28155844155844156</v>
      </c>
      <c r="BG273" s="208">
        <f t="shared" si="332"/>
        <v>276</v>
      </c>
      <c r="BH273" s="207">
        <f>IFERROR(BG273/BB273,"-")</f>
        <v>7.168831168831169E-2</v>
      </c>
      <c r="BJ273" s="283"/>
      <c r="BK273" s="296"/>
      <c r="BL273" s="4" t="s">
        <v>273</v>
      </c>
      <c r="BM273" s="28">
        <v>3687</v>
      </c>
      <c r="BN273" s="28">
        <v>334</v>
      </c>
      <c r="BO273" s="63">
        <v>9.0588554380254954E-2</v>
      </c>
      <c r="BP273" s="28">
        <v>1084</v>
      </c>
      <c r="BQ273" s="63">
        <v>0.29400596691076758</v>
      </c>
      <c r="BR273" s="28">
        <v>227</v>
      </c>
      <c r="BS273" s="63">
        <v>6.1567670192568487E-2</v>
      </c>
      <c r="BU273" s="132"/>
      <c r="BV273" s="4" t="s">
        <v>270</v>
      </c>
      <c r="BW273" s="27">
        <f t="shared" si="328"/>
        <v>0.55844155844155841</v>
      </c>
      <c r="BX273" s="27">
        <f t="shared" si="333"/>
        <v>0.55383780851640896</v>
      </c>
    </row>
    <row r="274" spans="2:76" ht="14.25" customHeight="1">
      <c r="B274" s="283"/>
      <c r="C274" s="296"/>
      <c r="D274" s="124" t="s">
        <v>156</v>
      </c>
      <c r="E274" s="209">
        <v>0</v>
      </c>
      <c r="F274" s="210">
        <v>0</v>
      </c>
      <c r="G274" s="199" t="str">
        <f t="shared" si="304"/>
        <v>-</v>
      </c>
      <c r="H274" s="211">
        <v>0</v>
      </c>
      <c r="I274" s="199" t="str">
        <f t="shared" si="305"/>
        <v>-</v>
      </c>
      <c r="J274" s="211">
        <v>0</v>
      </c>
      <c r="K274" s="199" t="str">
        <f t="shared" si="306"/>
        <v>-</v>
      </c>
      <c r="L274" s="209">
        <v>1</v>
      </c>
      <c r="M274" s="210">
        <v>0</v>
      </c>
      <c r="N274" s="199">
        <f t="shared" si="307"/>
        <v>0</v>
      </c>
      <c r="O274" s="211">
        <v>0</v>
      </c>
      <c r="P274" s="199">
        <f t="shared" si="308"/>
        <v>0</v>
      </c>
      <c r="Q274" s="211">
        <v>0</v>
      </c>
      <c r="R274" s="199">
        <f t="shared" si="309"/>
        <v>0</v>
      </c>
      <c r="S274" s="209">
        <v>691</v>
      </c>
      <c r="T274" s="210">
        <v>61</v>
      </c>
      <c r="U274" s="199">
        <f t="shared" si="310"/>
        <v>8.8277858176555715E-2</v>
      </c>
      <c r="V274" s="211">
        <v>173</v>
      </c>
      <c r="W274" s="199">
        <f t="shared" si="311"/>
        <v>0.2503617945007236</v>
      </c>
      <c r="X274" s="211">
        <v>42</v>
      </c>
      <c r="Y274" s="199">
        <f t="shared" si="312"/>
        <v>6.0781476121562955E-2</v>
      </c>
      <c r="Z274" s="209">
        <v>372</v>
      </c>
      <c r="AA274" s="210">
        <v>30</v>
      </c>
      <c r="AB274" s="199">
        <f t="shared" si="313"/>
        <v>8.0645161290322578E-2</v>
      </c>
      <c r="AC274" s="211">
        <v>108</v>
      </c>
      <c r="AD274" s="199">
        <f t="shared" si="314"/>
        <v>0.29032258064516131</v>
      </c>
      <c r="AE274" s="211">
        <v>26</v>
      </c>
      <c r="AF274" s="199">
        <f t="shared" si="315"/>
        <v>6.9892473118279563E-2</v>
      </c>
      <c r="AG274" s="209">
        <v>198</v>
      </c>
      <c r="AH274" s="210">
        <v>18</v>
      </c>
      <c r="AI274" s="199">
        <f t="shared" si="316"/>
        <v>9.0909090909090912E-2</v>
      </c>
      <c r="AJ274" s="211">
        <v>49</v>
      </c>
      <c r="AK274" s="199">
        <f t="shared" si="317"/>
        <v>0.24747474747474749</v>
      </c>
      <c r="AL274" s="211">
        <v>15</v>
      </c>
      <c r="AM274" s="199">
        <f t="shared" si="318"/>
        <v>7.575757575757576E-2</v>
      </c>
      <c r="AN274" s="209">
        <v>75</v>
      </c>
      <c r="AO274" s="210">
        <v>2</v>
      </c>
      <c r="AP274" s="199">
        <f t="shared" si="319"/>
        <v>2.6666666666666668E-2</v>
      </c>
      <c r="AQ274" s="211">
        <v>14</v>
      </c>
      <c r="AR274" s="199">
        <f t="shared" si="320"/>
        <v>0.18666666666666668</v>
      </c>
      <c r="AS274" s="211">
        <v>4</v>
      </c>
      <c r="AT274" s="199">
        <f t="shared" si="321"/>
        <v>5.3333333333333337E-2</v>
      </c>
      <c r="AU274" s="209">
        <v>25</v>
      </c>
      <c r="AV274" s="210">
        <v>0</v>
      </c>
      <c r="AW274" s="199">
        <f t="shared" si="322"/>
        <v>0</v>
      </c>
      <c r="AX274" s="211">
        <v>1</v>
      </c>
      <c r="AY274" s="199">
        <f t="shared" si="323"/>
        <v>0.04</v>
      </c>
      <c r="AZ274" s="211">
        <v>0</v>
      </c>
      <c r="BA274" s="199">
        <f t="shared" si="324"/>
        <v>0</v>
      </c>
      <c r="BB274" s="209">
        <f t="shared" si="329"/>
        <v>1362</v>
      </c>
      <c r="BC274" s="212">
        <f t="shared" si="330"/>
        <v>111</v>
      </c>
      <c r="BD274" s="199">
        <f t="shared" si="325"/>
        <v>8.1497797356828189E-2</v>
      </c>
      <c r="BE274" s="212">
        <f t="shared" si="331"/>
        <v>345</v>
      </c>
      <c r="BF274" s="199">
        <f t="shared" si="326"/>
        <v>0.25330396475770928</v>
      </c>
      <c r="BG274" s="212">
        <f t="shared" si="332"/>
        <v>87</v>
      </c>
      <c r="BH274" s="199">
        <f t="shared" si="327"/>
        <v>6.3876651982378851E-2</v>
      </c>
      <c r="BJ274" s="283"/>
      <c r="BK274" s="296"/>
      <c r="BL274" s="4" t="s">
        <v>156</v>
      </c>
      <c r="BM274" s="28">
        <v>1262</v>
      </c>
      <c r="BN274" s="28">
        <v>72</v>
      </c>
      <c r="BO274" s="63">
        <v>5.7052297939778132E-2</v>
      </c>
      <c r="BP274" s="28">
        <v>297</v>
      </c>
      <c r="BQ274" s="63">
        <v>0.23534072900158479</v>
      </c>
      <c r="BR274" s="28">
        <v>84</v>
      </c>
      <c r="BS274" s="63">
        <v>6.6561014263074481E-2</v>
      </c>
      <c r="BU274" s="132"/>
      <c r="BV274" s="4" t="s">
        <v>156</v>
      </c>
      <c r="BW274" s="27">
        <f t="shared" si="328"/>
        <v>0.60132158590308371</v>
      </c>
      <c r="BX274" s="27">
        <f t="shared" si="333"/>
        <v>0.64104595879556259</v>
      </c>
    </row>
    <row r="275" spans="2:76" ht="14.25" customHeight="1">
      <c r="B275" s="283"/>
      <c r="C275" s="296"/>
      <c r="D275" s="103" t="s">
        <v>200</v>
      </c>
      <c r="E275" s="209">
        <v>0</v>
      </c>
      <c r="F275" s="210">
        <v>0</v>
      </c>
      <c r="G275" s="199" t="str">
        <f>IFERROR(F275/E275,"-")</f>
        <v>-</v>
      </c>
      <c r="H275" s="211">
        <v>0</v>
      </c>
      <c r="I275" s="199" t="str">
        <f>IFERROR(H275/E275,"-")</f>
        <v>-</v>
      </c>
      <c r="J275" s="211">
        <v>0</v>
      </c>
      <c r="K275" s="199" t="str">
        <f>IFERROR(J275/E275,"-")</f>
        <v>-</v>
      </c>
      <c r="L275" s="209">
        <v>1</v>
      </c>
      <c r="M275" s="210">
        <v>0</v>
      </c>
      <c r="N275" s="199">
        <f>IFERROR(M275/L275,"-")</f>
        <v>0</v>
      </c>
      <c r="O275" s="211">
        <v>0</v>
      </c>
      <c r="P275" s="199">
        <f>IFERROR(O275/L275,"-")</f>
        <v>0</v>
      </c>
      <c r="Q275" s="211">
        <v>0</v>
      </c>
      <c r="R275" s="199">
        <f>IFERROR(Q275/L275,"-")</f>
        <v>0</v>
      </c>
      <c r="S275" s="209">
        <v>46</v>
      </c>
      <c r="T275" s="210">
        <v>0</v>
      </c>
      <c r="U275" s="199">
        <f>IFERROR(T275/S275,"-")</f>
        <v>0</v>
      </c>
      <c r="V275" s="211">
        <v>4</v>
      </c>
      <c r="W275" s="199">
        <f>IFERROR(V275/S275,"-")</f>
        <v>8.6956521739130432E-2</v>
      </c>
      <c r="X275" s="211">
        <v>0</v>
      </c>
      <c r="Y275" s="199">
        <f>IFERROR(X275/S275,"-")</f>
        <v>0</v>
      </c>
      <c r="Z275" s="209">
        <v>92</v>
      </c>
      <c r="AA275" s="210">
        <v>0</v>
      </c>
      <c r="AB275" s="199">
        <f>IFERROR(AA275/Z275,"-")</f>
        <v>0</v>
      </c>
      <c r="AC275" s="211">
        <v>6</v>
      </c>
      <c r="AD275" s="199">
        <f>IFERROR(AC275/Z275,"-")</f>
        <v>6.5217391304347824E-2</v>
      </c>
      <c r="AE275" s="211">
        <v>2</v>
      </c>
      <c r="AF275" s="199">
        <f>IFERROR(AE275/Z275,"-")</f>
        <v>2.1739130434782608E-2</v>
      </c>
      <c r="AG275" s="209">
        <v>87</v>
      </c>
      <c r="AH275" s="210">
        <v>0</v>
      </c>
      <c r="AI275" s="199">
        <f>IFERROR(AH275/AG275,"-")</f>
        <v>0</v>
      </c>
      <c r="AJ275" s="211">
        <v>2</v>
      </c>
      <c r="AK275" s="199">
        <f>IFERROR(AJ275/AG275,"-")</f>
        <v>2.2988505747126436E-2</v>
      </c>
      <c r="AL275" s="211">
        <v>0</v>
      </c>
      <c r="AM275" s="199">
        <f>IFERROR(AL275/AG275,"-")</f>
        <v>0</v>
      </c>
      <c r="AN275" s="209">
        <v>102</v>
      </c>
      <c r="AO275" s="210">
        <v>1</v>
      </c>
      <c r="AP275" s="199">
        <f>IFERROR(AO275/AN275,"-")</f>
        <v>9.8039215686274508E-3</v>
      </c>
      <c r="AQ275" s="211">
        <v>0</v>
      </c>
      <c r="AR275" s="199">
        <f>IFERROR(AQ275/AN275,"-")</f>
        <v>0</v>
      </c>
      <c r="AS275" s="211">
        <v>2</v>
      </c>
      <c r="AT275" s="199">
        <f>IFERROR(AS275/AN275,"-")</f>
        <v>1.9607843137254902E-2</v>
      </c>
      <c r="AU275" s="209">
        <v>57</v>
      </c>
      <c r="AV275" s="210">
        <v>0</v>
      </c>
      <c r="AW275" s="199">
        <f>IFERROR(AV275/AU275,"-")</f>
        <v>0</v>
      </c>
      <c r="AX275" s="211">
        <v>0</v>
      </c>
      <c r="AY275" s="199">
        <f>IFERROR(AX275/AU275,"-")</f>
        <v>0</v>
      </c>
      <c r="AZ275" s="211">
        <v>0</v>
      </c>
      <c r="BA275" s="199">
        <f>IFERROR(AZ275/AU275,"-")</f>
        <v>0</v>
      </c>
      <c r="BB275" s="209">
        <f t="shared" si="329"/>
        <v>385</v>
      </c>
      <c r="BC275" s="212">
        <f t="shared" si="330"/>
        <v>1</v>
      </c>
      <c r="BD275" s="199">
        <f>IFERROR(BC275/BB275,"-")</f>
        <v>2.5974025974025974E-3</v>
      </c>
      <c r="BE275" s="212">
        <f t="shared" si="331"/>
        <v>12</v>
      </c>
      <c r="BF275" s="199">
        <f>IFERROR(BE275/BB275,"-")</f>
        <v>3.1168831168831169E-2</v>
      </c>
      <c r="BG275" s="212">
        <f t="shared" si="332"/>
        <v>4</v>
      </c>
      <c r="BH275" s="199">
        <f>IFERROR(BG275/BB275,"-")</f>
        <v>1.038961038961039E-2</v>
      </c>
      <c r="BJ275" s="283"/>
      <c r="BK275" s="296"/>
      <c r="BL275" s="4" t="s">
        <v>199</v>
      </c>
      <c r="BM275" s="28">
        <v>682</v>
      </c>
      <c r="BN275" s="28">
        <v>0</v>
      </c>
      <c r="BO275" s="63">
        <v>0</v>
      </c>
      <c r="BP275" s="28">
        <v>12</v>
      </c>
      <c r="BQ275" s="63">
        <v>1.7595307917888565E-2</v>
      </c>
      <c r="BR275" s="28">
        <v>4</v>
      </c>
      <c r="BS275" s="63">
        <v>5.8651026392961877E-3</v>
      </c>
      <c r="BU275" s="132"/>
      <c r="BV275" s="4" t="s">
        <v>199</v>
      </c>
      <c r="BW275" s="27">
        <f t="shared" si="328"/>
        <v>0.95584415584415583</v>
      </c>
      <c r="BX275" s="27">
        <f t="shared" si="333"/>
        <v>0.97653958944281527</v>
      </c>
    </row>
    <row r="276" spans="2:76" ht="14.25" customHeight="1">
      <c r="B276" s="284"/>
      <c r="C276" s="297"/>
      <c r="D276" s="104" t="s">
        <v>67</v>
      </c>
      <c r="E276" s="218">
        <v>10</v>
      </c>
      <c r="F276" s="219">
        <v>1</v>
      </c>
      <c r="G276" s="180">
        <f t="shared" si="304"/>
        <v>0.1</v>
      </c>
      <c r="H276" s="220">
        <v>1</v>
      </c>
      <c r="I276" s="180">
        <f t="shared" si="305"/>
        <v>0.1</v>
      </c>
      <c r="J276" s="220">
        <v>0</v>
      </c>
      <c r="K276" s="180">
        <f t="shared" si="306"/>
        <v>0</v>
      </c>
      <c r="L276" s="218">
        <v>64</v>
      </c>
      <c r="M276" s="219">
        <v>1</v>
      </c>
      <c r="N276" s="180">
        <f t="shared" si="307"/>
        <v>1.5625E-2</v>
      </c>
      <c r="O276" s="220">
        <v>7</v>
      </c>
      <c r="P276" s="180">
        <f t="shared" si="308"/>
        <v>0.109375</v>
      </c>
      <c r="Q276" s="220">
        <v>1</v>
      </c>
      <c r="R276" s="180">
        <f t="shared" si="309"/>
        <v>1.5625E-2</v>
      </c>
      <c r="S276" s="218">
        <v>7467</v>
      </c>
      <c r="T276" s="219">
        <v>732</v>
      </c>
      <c r="U276" s="180">
        <f t="shared" si="310"/>
        <v>9.8031337886701486E-2</v>
      </c>
      <c r="V276" s="220">
        <v>2084</v>
      </c>
      <c r="W276" s="180">
        <f t="shared" si="311"/>
        <v>0.27909468327306819</v>
      </c>
      <c r="X276" s="220">
        <v>503</v>
      </c>
      <c r="Y276" s="180">
        <f t="shared" si="312"/>
        <v>6.7363064148921917E-2</v>
      </c>
      <c r="Z276" s="218">
        <v>5860</v>
      </c>
      <c r="AA276" s="219">
        <v>501</v>
      </c>
      <c r="AB276" s="180">
        <f t="shared" si="313"/>
        <v>8.5494880546075083E-2</v>
      </c>
      <c r="AC276" s="220">
        <v>1649</v>
      </c>
      <c r="AD276" s="180">
        <f t="shared" si="314"/>
        <v>0.28139931740614332</v>
      </c>
      <c r="AE276" s="220">
        <v>387</v>
      </c>
      <c r="AF276" s="180">
        <f t="shared" si="315"/>
        <v>6.604095563139932E-2</v>
      </c>
      <c r="AG276" s="218">
        <v>3465</v>
      </c>
      <c r="AH276" s="219">
        <v>212</v>
      </c>
      <c r="AI276" s="180">
        <f t="shared" si="316"/>
        <v>6.1183261183261187E-2</v>
      </c>
      <c r="AJ276" s="220">
        <v>713</v>
      </c>
      <c r="AK276" s="180">
        <f t="shared" si="317"/>
        <v>0.20577200577200577</v>
      </c>
      <c r="AL276" s="220">
        <v>212</v>
      </c>
      <c r="AM276" s="180">
        <f t="shared" si="318"/>
        <v>6.1183261183261187E-2</v>
      </c>
      <c r="AN276" s="218">
        <v>1536</v>
      </c>
      <c r="AO276" s="219">
        <v>40</v>
      </c>
      <c r="AP276" s="180">
        <f t="shared" si="319"/>
        <v>2.6041666666666668E-2</v>
      </c>
      <c r="AQ276" s="220">
        <v>241</v>
      </c>
      <c r="AR276" s="180">
        <f t="shared" si="320"/>
        <v>0.15690104166666666</v>
      </c>
      <c r="AS276" s="220">
        <v>60</v>
      </c>
      <c r="AT276" s="180">
        <f t="shared" si="321"/>
        <v>3.90625E-2</v>
      </c>
      <c r="AU276" s="218">
        <v>532</v>
      </c>
      <c r="AV276" s="219">
        <v>5</v>
      </c>
      <c r="AW276" s="180">
        <f t="shared" si="322"/>
        <v>9.3984962406015032E-3</v>
      </c>
      <c r="AX276" s="220">
        <v>52</v>
      </c>
      <c r="AY276" s="180">
        <f t="shared" si="323"/>
        <v>9.7744360902255634E-2</v>
      </c>
      <c r="AZ276" s="220">
        <v>14</v>
      </c>
      <c r="BA276" s="180">
        <f t="shared" si="324"/>
        <v>2.6315789473684209E-2</v>
      </c>
      <c r="BB276" s="218">
        <f t="shared" si="329"/>
        <v>18934</v>
      </c>
      <c r="BC276" s="182">
        <f t="shared" si="330"/>
        <v>1492</v>
      </c>
      <c r="BD276" s="180">
        <f t="shared" si="325"/>
        <v>7.8800042252033381E-2</v>
      </c>
      <c r="BE276" s="182">
        <f t="shared" si="331"/>
        <v>4747</v>
      </c>
      <c r="BF276" s="180">
        <f t="shared" si="326"/>
        <v>0.25071300306327243</v>
      </c>
      <c r="BG276" s="182">
        <f t="shared" si="332"/>
        <v>1177</v>
      </c>
      <c r="BH276" s="180">
        <f t="shared" si="327"/>
        <v>6.2163304109010248E-2</v>
      </c>
      <c r="BJ276" s="284"/>
      <c r="BK276" s="297"/>
      <c r="BL276" s="85" t="s">
        <v>67</v>
      </c>
      <c r="BM276" s="28">
        <v>18998</v>
      </c>
      <c r="BN276" s="28">
        <v>1348</v>
      </c>
      <c r="BO276" s="63">
        <v>7.0954837351300135E-2</v>
      </c>
      <c r="BP276" s="28">
        <v>4555</v>
      </c>
      <c r="BQ276" s="63">
        <v>0.23976208021897041</v>
      </c>
      <c r="BR276" s="28">
        <v>1138</v>
      </c>
      <c r="BS276" s="63">
        <v>5.9901042214969995E-2</v>
      </c>
      <c r="BU276" s="133"/>
      <c r="BV276" s="85" t="s">
        <v>67</v>
      </c>
      <c r="BW276" s="27">
        <f t="shared" si="328"/>
        <v>0.60832365057568394</v>
      </c>
      <c r="BX276" s="27">
        <f t="shared" si="333"/>
        <v>0.62938204021475941</v>
      </c>
    </row>
    <row r="277" spans="2:76" ht="14.25" customHeight="1">
      <c r="B277" s="282">
        <v>55</v>
      </c>
      <c r="C277" s="295" t="s">
        <v>15</v>
      </c>
      <c r="D277" s="102" t="s">
        <v>201</v>
      </c>
      <c r="E277" s="201">
        <v>21</v>
      </c>
      <c r="F277" s="202">
        <v>0</v>
      </c>
      <c r="G277" s="174">
        <f t="shared" si="304"/>
        <v>0</v>
      </c>
      <c r="H277" s="203">
        <v>0</v>
      </c>
      <c r="I277" s="174">
        <f t="shared" si="305"/>
        <v>0</v>
      </c>
      <c r="J277" s="203">
        <v>2</v>
      </c>
      <c r="K277" s="174">
        <f t="shared" si="306"/>
        <v>9.5238095238095233E-2</v>
      </c>
      <c r="L277" s="201">
        <v>49</v>
      </c>
      <c r="M277" s="202">
        <v>2</v>
      </c>
      <c r="N277" s="174">
        <f t="shared" si="307"/>
        <v>4.0816326530612242E-2</v>
      </c>
      <c r="O277" s="203">
        <v>7</v>
      </c>
      <c r="P277" s="174">
        <f t="shared" si="308"/>
        <v>0.14285714285714285</v>
      </c>
      <c r="Q277" s="203">
        <v>2</v>
      </c>
      <c r="R277" s="174">
        <f t="shared" si="309"/>
        <v>4.0816326530612242E-2</v>
      </c>
      <c r="S277" s="201">
        <v>5671</v>
      </c>
      <c r="T277" s="202">
        <v>257</v>
      </c>
      <c r="U277" s="174">
        <f t="shared" si="310"/>
        <v>4.531828601657556E-2</v>
      </c>
      <c r="V277" s="203">
        <v>1347</v>
      </c>
      <c r="W277" s="174">
        <f t="shared" si="311"/>
        <v>0.23752424616469758</v>
      </c>
      <c r="X277" s="203">
        <v>257</v>
      </c>
      <c r="Y277" s="174">
        <f t="shared" si="312"/>
        <v>4.531828601657556E-2</v>
      </c>
      <c r="Z277" s="201">
        <v>5204</v>
      </c>
      <c r="AA277" s="202">
        <v>239</v>
      </c>
      <c r="AB277" s="174">
        <f t="shared" si="313"/>
        <v>4.592621060722521E-2</v>
      </c>
      <c r="AC277" s="203">
        <v>1277</v>
      </c>
      <c r="AD277" s="174">
        <f t="shared" si="314"/>
        <v>0.2453881629515757</v>
      </c>
      <c r="AE277" s="203">
        <v>249</v>
      </c>
      <c r="AF277" s="174">
        <f t="shared" si="315"/>
        <v>4.7847809377401997E-2</v>
      </c>
      <c r="AG277" s="201">
        <v>2970</v>
      </c>
      <c r="AH277" s="202">
        <v>101</v>
      </c>
      <c r="AI277" s="174">
        <f t="shared" si="316"/>
        <v>3.4006734006734006E-2</v>
      </c>
      <c r="AJ277" s="203">
        <v>621</v>
      </c>
      <c r="AK277" s="174">
        <f t="shared" si="317"/>
        <v>0.20909090909090908</v>
      </c>
      <c r="AL277" s="203">
        <v>146</v>
      </c>
      <c r="AM277" s="174">
        <f t="shared" si="318"/>
        <v>4.9158249158249158E-2</v>
      </c>
      <c r="AN277" s="201">
        <v>1113</v>
      </c>
      <c r="AO277" s="202">
        <v>11</v>
      </c>
      <c r="AP277" s="174">
        <f t="shared" si="319"/>
        <v>9.883198562443846E-3</v>
      </c>
      <c r="AQ277" s="203">
        <v>168</v>
      </c>
      <c r="AR277" s="174">
        <f t="shared" si="320"/>
        <v>0.15094339622641509</v>
      </c>
      <c r="AS277" s="203">
        <v>29</v>
      </c>
      <c r="AT277" s="174">
        <f t="shared" si="321"/>
        <v>2.605570530098832E-2</v>
      </c>
      <c r="AU277" s="201">
        <v>248</v>
      </c>
      <c r="AV277" s="202">
        <v>0</v>
      </c>
      <c r="AW277" s="174">
        <f t="shared" si="322"/>
        <v>0</v>
      </c>
      <c r="AX277" s="203">
        <v>16</v>
      </c>
      <c r="AY277" s="174">
        <f t="shared" si="323"/>
        <v>6.4516129032258063E-2</v>
      </c>
      <c r="AZ277" s="203">
        <v>1</v>
      </c>
      <c r="BA277" s="174">
        <f t="shared" si="324"/>
        <v>4.0322580645161289E-3</v>
      </c>
      <c r="BB277" s="201">
        <f t="shared" si="329"/>
        <v>15276</v>
      </c>
      <c r="BC277" s="176">
        <f t="shared" si="330"/>
        <v>610</v>
      </c>
      <c r="BD277" s="174">
        <f t="shared" si="325"/>
        <v>3.9931919350615346E-2</v>
      </c>
      <c r="BE277" s="176">
        <f t="shared" si="331"/>
        <v>3436</v>
      </c>
      <c r="BF277" s="174">
        <f t="shared" si="326"/>
        <v>0.22492799162084315</v>
      </c>
      <c r="BG277" s="176">
        <f t="shared" si="332"/>
        <v>686</v>
      </c>
      <c r="BH277" s="174">
        <f t="shared" si="327"/>
        <v>4.4907043728724796E-2</v>
      </c>
      <c r="BJ277" s="282">
        <v>55</v>
      </c>
      <c r="BK277" s="295" t="s">
        <v>15</v>
      </c>
      <c r="BL277" s="4" t="s">
        <v>148</v>
      </c>
      <c r="BM277" s="28">
        <v>15276</v>
      </c>
      <c r="BN277" s="28">
        <v>651</v>
      </c>
      <c r="BO277" s="63">
        <v>4.2615868028279658E-2</v>
      </c>
      <c r="BP277" s="28">
        <v>3477</v>
      </c>
      <c r="BQ277" s="63">
        <v>0.22761194029850745</v>
      </c>
      <c r="BR277" s="28">
        <v>672</v>
      </c>
      <c r="BS277" s="63">
        <v>4.399057344854674E-2</v>
      </c>
      <c r="BU277" s="131" t="s">
        <v>15</v>
      </c>
      <c r="BV277" s="4" t="s">
        <v>138</v>
      </c>
      <c r="BW277" s="27">
        <f t="shared" si="328"/>
        <v>0.69023304529981666</v>
      </c>
      <c r="BX277" s="27">
        <f t="shared" si="333"/>
        <v>0.6857816182246661</v>
      </c>
    </row>
    <row r="278" spans="2:76" ht="14.25" customHeight="1">
      <c r="B278" s="283"/>
      <c r="C278" s="296"/>
      <c r="D278" s="132" t="s">
        <v>274</v>
      </c>
      <c r="E278" s="204">
        <v>1</v>
      </c>
      <c r="F278" s="205">
        <v>0</v>
      </c>
      <c r="G278" s="207">
        <f t="shared" si="304"/>
        <v>0</v>
      </c>
      <c r="H278" s="206">
        <v>0</v>
      </c>
      <c r="I278" s="207">
        <f>IFERROR(H278/E278,"-")</f>
        <v>0</v>
      </c>
      <c r="J278" s="206">
        <v>0</v>
      </c>
      <c r="K278" s="207">
        <f>IFERROR(J278/E278,"-")</f>
        <v>0</v>
      </c>
      <c r="L278" s="204">
        <v>8</v>
      </c>
      <c r="M278" s="205">
        <v>0</v>
      </c>
      <c r="N278" s="207">
        <f>IFERROR(M278/L278,"-")</f>
        <v>0</v>
      </c>
      <c r="O278" s="206">
        <v>0</v>
      </c>
      <c r="P278" s="207">
        <f>IFERROR(O278/L278,"-")</f>
        <v>0</v>
      </c>
      <c r="Q278" s="206">
        <v>0</v>
      </c>
      <c r="R278" s="207">
        <f>IFERROR(Q278/L278,"-")</f>
        <v>0</v>
      </c>
      <c r="S278" s="204">
        <v>1132</v>
      </c>
      <c r="T278" s="205">
        <v>55</v>
      </c>
      <c r="U278" s="207">
        <f>IFERROR(T278/S278,"-")</f>
        <v>4.8586572438162542E-2</v>
      </c>
      <c r="V278" s="206">
        <v>261</v>
      </c>
      <c r="W278" s="207">
        <f>IFERROR(V278/S278,"-")</f>
        <v>0.23056537102473498</v>
      </c>
      <c r="X278" s="206">
        <v>52</v>
      </c>
      <c r="Y278" s="207">
        <f>IFERROR(X278/S278,"-")</f>
        <v>4.5936395759717315E-2</v>
      </c>
      <c r="Z278" s="204">
        <v>712</v>
      </c>
      <c r="AA278" s="205">
        <v>52</v>
      </c>
      <c r="AB278" s="207">
        <f>IFERROR(AA278/Z278,"-")</f>
        <v>7.3033707865168537E-2</v>
      </c>
      <c r="AC278" s="206">
        <v>206</v>
      </c>
      <c r="AD278" s="207">
        <f>IFERROR(AC278/Z278,"-")</f>
        <v>0.2893258426966292</v>
      </c>
      <c r="AE278" s="206">
        <v>42</v>
      </c>
      <c r="AF278" s="207">
        <f>IFERROR(AE278/Z278,"-")</f>
        <v>5.8988764044943819E-2</v>
      </c>
      <c r="AG278" s="204">
        <v>469</v>
      </c>
      <c r="AH278" s="205">
        <v>15</v>
      </c>
      <c r="AI278" s="207">
        <f>IFERROR(AH278/AG278,"-")</f>
        <v>3.1982942430703626E-2</v>
      </c>
      <c r="AJ278" s="206">
        <v>113</v>
      </c>
      <c r="AK278" s="207">
        <f>IFERROR(AJ278/AG278,"-")</f>
        <v>0.24093816631130063</v>
      </c>
      <c r="AL278" s="206">
        <v>22</v>
      </c>
      <c r="AM278" s="207">
        <f>IFERROR(AL278/AG278,"-")</f>
        <v>4.6908315565031986E-2</v>
      </c>
      <c r="AN278" s="204">
        <v>169</v>
      </c>
      <c r="AO278" s="205">
        <v>9</v>
      </c>
      <c r="AP278" s="207">
        <f>IFERROR(AO278/AN278,"-")</f>
        <v>5.3254437869822487E-2</v>
      </c>
      <c r="AQ278" s="206">
        <v>30</v>
      </c>
      <c r="AR278" s="207">
        <f>IFERROR(AQ278/AN278,"-")</f>
        <v>0.17751479289940827</v>
      </c>
      <c r="AS278" s="206">
        <v>6</v>
      </c>
      <c r="AT278" s="207">
        <f>IFERROR(AS278/AN278,"-")</f>
        <v>3.5502958579881658E-2</v>
      </c>
      <c r="AU278" s="204">
        <v>40</v>
      </c>
      <c r="AV278" s="205">
        <v>2</v>
      </c>
      <c r="AW278" s="207">
        <f>IFERROR(AV278/AU278,"-")</f>
        <v>0.05</v>
      </c>
      <c r="AX278" s="206">
        <v>4</v>
      </c>
      <c r="AY278" s="207">
        <f>IFERROR(AX278/AU278,"-")</f>
        <v>0.1</v>
      </c>
      <c r="AZ278" s="206">
        <v>0</v>
      </c>
      <c r="BA278" s="207">
        <f>IFERROR(AZ278/AU278,"-")</f>
        <v>0</v>
      </c>
      <c r="BB278" s="204">
        <f t="shared" si="329"/>
        <v>2531</v>
      </c>
      <c r="BC278" s="208">
        <f t="shared" si="330"/>
        <v>133</v>
      </c>
      <c r="BD278" s="207">
        <f>IFERROR(BC278/BB278,"-")</f>
        <v>5.2548399841959699E-2</v>
      </c>
      <c r="BE278" s="208">
        <f t="shared" si="331"/>
        <v>614</v>
      </c>
      <c r="BF278" s="207">
        <f>IFERROR(BE278/BB278,"-")</f>
        <v>0.24259186092453575</v>
      </c>
      <c r="BG278" s="208">
        <f t="shared" si="332"/>
        <v>122</v>
      </c>
      <c r="BH278" s="207">
        <f>IFERROR(BG278/BB278,"-")</f>
        <v>4.8202291584354011E-2</v>
      </c>
      <c r="BJ278" s="283"/>
      <c r="BK278" s="296"/>
      <c r="BL278" s="4" t="s">
        <v>273</v>
      </c>
      <c r="BM278" s="28">
        <v>2425</v>
      </c>
      <c r="BN278" s="28">
        <v>114</v>
      </c>
      <c r="BO278" s="63">
        <v>4.7010309278350516E-2</v>
      </c>
      <c r="BP278" s="28">
        <v>578</v>
      </c>
      <c r="BQ278" s="63">
        <v>0.23835051546391753</v>
      </c>
      <c r="BR278" s="28">
        <v>121</v>
      </c>
      <c r="BS278" s="63">
        <v>4.9896907216494847E-2</v>
      </c>
      <c r="BU278" s="132"/>
      <c r="BV278" s="4" t="s">
        <v>270</v>
      </c>
      <c r="BW278" s="27">
        <f t="shared" si="328"/>
        <v>0.65665744764915057</v>
      </c>
      <c r="BX278" s="27">
        <f t="shared" si="333"/>
        <v>0.66474226804123715</v>
      </c>
    </row>
    <row r="279" spans="2:76" ht="14.25" customHeight="1">
      <c r="B279" s="283"/>
      <c r="C279" s="296"/>
      <c r="D279" s="124" t="s">
        <v>156</v>
      </c>
      <c r="E279" s="209">
        <v>1</v>
      </c>
      <c r="F279" s="210">
        <v>0</v>
      </c>
      <c r="G279" s="199">
        <f t="shared" si="304"/>
        <v>0</v>
      </c>
      <c r="H279" s="211">
        <v>0</v>
      </c>
      <c r="I279" s="199">
        <f t="shared" si="305"/>
        <v>0</v>
      </c>
      <c r="J279" s="211">
        <v>0</v>
      </c>
      <c r="K279" s="199">
        <f t="shared" si="306"/>
        <v>0</v>
      </c>
      <c r="L279" s="209">
        <v>3</v>
      </c>
      <c r="M279" s="210">
        <v>0</v>
      </c>
      <c r="N279" s="199">
        <f t="shared" si="307"/>
        <v>0</v>
      </c>
      <c r="O279" s="211">
        <v>1</v>
      </c>
      <c r="P279" s="199">
        <f t="shared" si="308"/>
        <v>0.33333333333333331</v>
      </c>
      <c r="Q279" s="211">
        <v>0</v>
      </c>
      <c r="R279" s="199">
        <f t="shared" si="309"/>
        <v>0</v>
      </c>
      <c r="S279" s="209">
        <v>553</v>
      </c>
      <c r="T279" s="210">
        <v>27</v>
      </c>
      <c r="U279" s="199">
        <f t="shared" si="310"/>
        <v>4.8824593128390596E-2</v>
      </c>
      <c r="V279" s="211">
        <v>95</v>
      </c>
      <c r="W279" s="199">
        <f t="shared" si="311"/>
        <v>0.17179023508137431</v>
      </c>
      <c r="X279" s="211">
        <v>24</v>
      </c>
      <c r="Y279" s="199">
        <f t="shared" si="312"/>
        <v>4.3399638336347197E-2</v>
      </c>
      <c r="Z279" s="209">
        <v>335</v>
      </c>
      <c r="AA279" s="210">
        <v>9</v>
      </c>
      <c r="AB279" s="199">
        <f t="shared" si="313"/>
        <v>2.6865671641791045E-2</v>
      </c>
      <c r="AC279" s="211">
        <v>77</v>
      </c>
      <c r="AD279" s="199">
        <f t="shared" si="314"/>
        <v>0.2298507462686567</v>
      </c>
      <c r="AE279" s="211">
        <v>13</v>
      </c>
      <c r="AF279" s="199">
        <f t="shared" si="315"/>
        <v>3.880597014925373E-2</v>
      </c>
      <c r="AG279" s="209">
        <v>197</v>
      </c>
      <c r="AH279" s="210">
        <v>5</v>
      </c>
      <c r="AI279" s="199">
        <f t="shared" si="316"/>
        <v>2.5380710659898477E-2</v>
      </c>
      <c r="AJ279" s="211">
        <v>34</v>
      </c>
      <c r="AK279" s="199">
        <f t="shared" si="317"/>
        <v>0.17258883248730963</v>
      </c>
      <c r="AL279" s="211">
        <v>12</v>
      </c>
      <c r="AM279" s="199">
        <f t="shared" si="318"/>
        <v>6.0913705583756347E-2</v>
      </c>
      <c r="AN279" s="209">
        <v>72</v>
      </c>
      <c r="AO279" s="210">
        <v>1</v>
      </c>
      <c r="AP279" s="199">
        <f t="shared" si="319"/>
        <v>1.3888888888888888E-2</v>
      </c>
      <c r="AQ279" s="211">
        <v>8</v>
      </c>
      <c r="AR279" s="199">
        <f t="shared" si="320"/>
        <v>0.1111111111111111</v>
      </c>
      <c r="AS279" s="211">
        <v>6</v>
      </c>
      <c r="AT279" s="199">
        <f t="shared" si="321"/>
        <v>8.3333333333333329E-2</v>
      </c>
      <c r="AU279" s="209">
        <v>24</v>
      </c>
      <c r="AV279" s="210">
        <v>0</v>
      </c>
      <c r="AW279" s="199">
        <f t="shared" si="322"/>
        <v>0</v>
      </c>
      <c r="AX279" s="211">
        <v>4</v>
      </c>
      <c r="AY279" s="199">
        <f t="shared" si="323"/>
        <v>0.16666666666666666</v>
      </c>
      <c r="AZ279" s="211">
        <v>0</v>
      </c>
      <c r="BA279" s="199">
        <f t="shared" si="324"/>
        <v>0</v>
      </c>
      <c r="BB279" s="209">
        <f t="shared" si="329"/>
        <v>1185</v>
      </c>
      <c r="BC279" s="212">
        <f t="shared" si="330"/>
        <v>42</v>
      </c>
      <c r="BD279" s="199">
        <f t="shared" si="325"/>
        <v>3.5443037974683546E-2</v>
      </c>
      <c r="BE279" s="212">
        <f t="shared" si="331"/>
        <v>219</v>
      </c>
      <c r="BF279" s="199">
        <f t="shared" si="326"/>
        <v>0.18481012658227849</v>
      </c>
      <c r="BG279" s="212">
        <f t="shared" si="332"/>
        <v>55</v>
      </c>
      <c r="BH279" s="199">
        <f t="shared" si="327"/>
        <v>4.6413502109704644E-2</v>
      </c>
      <c r="BJ279" s="283"/>
      <c r="BK279" s="296"/>
      <c r="BL279" s="4" t="s">
        <v>156</v>
      </c>
      <c r="BM279" s="28">
        <v>1148</v>
      </c>
      <c r="BN279" s="28">
        <v>61</v>
      </c>
      <c r="BO279" s="63">
        <v>5.3135888501742161E-2</v>
      </c>
      <c r="BP279" s="28">
        <v>222</v>
      </c>
      <c r="BQ279" s="63">
        <v>0.19337979094076654</v>
      </c>
      <c r="BR279" s="28">
        <v>60</v>
      </c>
      <c r="BS279" s="63">
        <v>5.2264808362369339E-2</v>
      </c>
      <c r="BU279" s="132"/>
      <c r="BV279" s="4" t="s">
        <v>156</v>
      </c>
      <c r="BW279" s="27">
        <f t="shared" si="328"/>
        <v>0.73333333333333328</v>
      </c>
      <c r="BX279" s="27">
        <f t="shared" si="333"/>
        <v>0.70121951219512191</v>
      </c>
    </row>
    <row r="280" spans="2:76" ht="14.25" customHeight="1">
      <c r="B280" s="283"/>
      <c r="C280" s="296"/>
      <c r="D280" s="103" t="s">
        <v>200</v>
      </c>
      <c r="E280" s="209">
        <v>0</v>
      </c>
      <c r="F280" s="210">
        <v>0</v>
      </c>
      <c r="G280" s="199" t="str">
        <f>IFERROR(F280/E280,"-")</f>
        <v>-</v>
      </c>
      <c r="H280" s="211">
        <v>0</v>
      </c>
      <c r="I280" s="199" t="str">
        <f>IFERROR(H280/E280,"-")</f>
        <v>-</v>
      </c>
      <c r="J280" s="211">
        <v>0</v>
      </c>
      <c r="K280" s="199" t="str">
        <f>IFERROR(J280/E280,"-")</f>
        <v>-</v>
      </c>
      <c r="L280" s="209">
        <v>0</v>
      </c>
      <c r="M280" s="210">
        <v>0</v>
      </c>
      <c r="N280" s="199" t="str">
        <f>IFERROR(M280/L280,"-")</f>
        <v>-</v>
      </c>
      <c r="O280" s="211">
        <v>0</v>
      </c>
      <c r="P280" s="199" t="str">
        <f>IFERROR(O280/L280,"-")</f>
        <v>-</v>
      </c>
      <c r="Q280" s="211">
        <v>0</v>
      </c>
      <c r="R280" s="199" t="str">
        <f>IFERROR(Q280/L280,"-")</f>
        <v>-</v>
      </c>
      <c r="S280" s="209">
        <v>57</v>
      </c>
      <c r="T280" s="210">
        <v>0</v>
      </c>
      <c r="U280" s="199">
        <f>IFERROR(T280/S280,"-")</f>
        <v>0</v>
      </c>
      <c r="V280" s="211">
        <v>2</v>
      </c>
      <c r="W280" s="199">
        <f>IFERROR(V280/S280,"-")</f>
        <v>3.5087719298245612E-2</v>
      </c>
      <c r="X280" s="211">
        <v>0</v>
      </c>
      <c r="Y280" s="199">
        <f>IFERROR(X280/S280,"-")</f>
        <v>0</v>
      </c>
      <c r="Z280" s="209">
        <v>114</v>
      </c>
      <c r="AA280" s="210">
        <v>0</v>
      </c>
      <c r="AB280" s="199">
        <f>IFERROR(AA280/Z280,"-")</f>
        <v>0</v>
      </c>
      <c r="AC280" s="211">
        <v>4</v>
      </c>
      <c r="AD280" s="199">
        <f>IFERROR(AC280/Z280,"-")</f>
        <v>3.5087719298245612E-2</v>
      </c>
      <c r="AE280" s="211">
        <v>2</v>
      </c>
      <c r="AF280" s="199">
        <f>IFERROR(AE280/Z280,"-")</f>
        <v>1.7543859649122806E-2</v>
      </c>
      <c r="AG280" s="209">
        <v>105</v>
      </c>
      <c r="AH280" s="210">
        <v>1</v>
      </c>
      <c r="AI280" s="199">
        <f>IFERROR(AH280/AG280,"-")</f>
        <v>9.5238095238095247E-3</v>
      </c>
      <c r="AJ280" s="211">
        <v>2</v>
      </c>
      <c r="AK280" s="199">
        <f>IFERROR(AJ280/AG280,"-")</f>
        <v>1.9047619047619049E-2</v>
      </c>
      <c r="AL280" s="211">
        <v>0</v>
      </c>
      <c r="AM280" s="199">
        <f>IFERROR(AL280/AG280,"-")</f>
        <v>0</v>
      </c>
      <c r="AN280" s="209">
        <v>96</v>
      </c>
      <c r="AO280" s="210">
        <v>0</v>
      </c>
      <c r="AP280" s="199">
        <f>IFERROR(AO280/AN280,"-")</f>
        <v>0</v>
      </c>
      <c r="AQ280" s="211">
        <v>3</v>
      </c>
      <c r="AR280" s="199">
        <f>IFERROR(AQ280/AN280,"-")</f>
        <v>3.125E-2</v>
      </c>
      <c r="AS280" s="211">
        <v>0</v>
      </c>
      <c r="AT280" s="199">
        <f>IFERROR(AS280/AN280,"-")</f>
        <v>0</v>
      </c>
      <c r="AU280" s="209">
        <v>39</v>
      </c>
      <c r="AV280" s="210">
        <v>0</v>
      </c>
      <c r="AW280" s="199">
        <f>IFERROR(AV280/AU280,"-")</f>
        <v>0</v>
      </c>
      <c r="AX280" s="211">
        <v>0</v>
      </c>
      <c r="AY280" s="199">
        <f>IFERROR(AX280/AU280,"-")</f>
        <v>0</v>
      </c>
      <c r="AZ280" s="211">
        <v>0</v>
      </c>
      <c r="BA280" s="199">
        <f>IFERROR(AZ280/AU280,"-")</f>
        <v>0</v>
      </c>
      <c r="BB280" s="209">
        <f t="shared" si="329"/>
        <v>411</v>
      </c>
      <c r="BC280" s="212">
        <f t="shared" si="330"/>
        <v>1</v>
      </c>
      <c r="BD280" s="199">
        <f>IFERROR(BC280/BB280,"-")</f>
        <v>2.4330900243309003E-3</v>
      </c>
      <c r="BE280" s="212">
        <f t="shared" si="331"/>
        <v>11</v>
      </c>
      <c r="BF280" s="199">
        <f>IFERROR(BE280/BB280,"-")</f>
        <v>2.6763990267639901E-2</v>
      </c>
      <c r="BG280" s="212">
        <f t="shared" si="332"/>
        <v>2</v>
      </c>
      <c r="BH280" s="199">
        <f>IFERROR(BG280/BB280,"-")</f>
        <v>4.8661800486618006E-3</v>
      </c>
      <c r="BJ280" s="283"/>
      <c r="BK280" s="296"/>
      <c r="BL280" s="4" t="s">
        <v>199</v>
      </c>
      <c r="BM280" s="28">
        <v>730</v>
      </c>
      <c r="BN280" s="28">
        <v>2</v>
      </c>
      <c r="BO280" s="63">
        <v>2.7397260273972603E-3</v>
      </c>
      <c r="BP280" s="28">
        <v>4</v>
      </c>
      <c r="BQ280" s="63">
        <v>5.4794520547945206E-3</v>
      </c>
      <c r="BR280" s="28">
        <v>5</v>
      </c>
      <c r="BS280" s="63">
        <v>6.8493150684931503E-3</v>
      </c>
      <c r="BU280" s="132"/>
      <c r="BV280" s="4" t="s">
        <v>199</v>
      </c>
      <c r="BW280" s="27">
        <f t="shared" si="328"/>
        <v>0.96593673965936744</v>
      </c>
      <c r="BX280" s="27">
        <f t="shared" si="333"/>
        <v>0.98493150684931507</v>
      </c>
    </row>
    <row r="281" spans="2:76" ht="14.25" customHeight="1">
      <c r="B281" s="284"/>
      <c r="C281" s="297"/>
      <c r="D281" s="104" t="s">
        <v>67</v>
      </c>
      <c r="E281" s="218">
        <v>23</v>
      </c>
      <c r="F281" s="219">
        <v>0</v>
      </c>
      <c r="G281" s="180">
        <f t="shared" si="304"/>
        <v>0</v>
      </c>
      <c r="H281" s="220">
        <v>0</v>
      </c>
      <c r="I281" s="180">
        <f t="shared" si="305"/>
        <v>0</v>
      </c>
      <c r="J281" s="220">
        <v>2</v>
      </c>
      <c r="K281" s="180">
        <f t="shared" si="306"/>
        <v>8.6956521739130432E-2</v>
      </c>
      <c r="L281" s="218">
        <v>60</v>
      </c>
      <c r="M281" s="219">
        <v>2</v>
      </c>
      <c r="N281" s="180">
        <f t="shared" si="307"/>
        <v>3.3333333333333333E-2</v>
      </c>
      <c r="O281" s="220">
        <v>8</v>
      </c>
      <c r="P281" s="180">
        <f t="shared" si="308"/>
        <v>0.13333333333333333</v>
      </c>
      <c r="Q281" s="220">
        <v>2</v>
      </c>
      <c r="R281" s="180">
        <f t="shared" si="309"/>
        <v>3.3333333333333333E-2</v>
      </c>
      <c r="S281" s="218">
        <v>7413</v>
      </c>
      <c r="T281" s="219">
        <v>339</v>
      </c>
      <c r="U281" s="180">
        <f t="shared" si="310"/>
        <v>4.5730473492513156E-2</v>
      </c>
      <c r="V281" s="220">
        <v>1705</v>
      </c>
      <c r="W281" s="180">
        <f t="shared" si="311"/>
        <v>0.23000134898151894</v>
      </c>
      <c r="X281" s="220">
        <v>333</v>
      </c>
      <c r="Y281" s="180">
        <f t="shared" si="312"/>
        <v>4.4921084581141239E-2</v>
      </c>
      <c r="Z281" s="218">
        <v>6365</v>
      </c>
      <c r="AA281" s="219">
        <v>300</v>
      </c>
      <c r="AB281" s="180">
        <f t="shared" si="313"/>
        <v>4.7132757266300077E-2</v>
      </c>
      <c r="AC281" s="220">
        <v>1564</v>
      </c>
      <c r="AD281" s="180">
        <f t="shared" si="314"/>
        <v>0.24571877454831106</v>
      </c>
      <c r="AE281" s="220">
        <v>306</v>
      </c>
      <c r="AF281" s="180">
        <f t="shared" si="315"/>
        <v>4.8075412411626078E-2</v>
      </c>
      <c r="AG281" s="218">
        <v>3741</v>
      </c>
      <c r="AH281" s="219">
        <v>122</v>
      </c>
      <c r="AI281" s="180">
        <f t="shared" si="316"/>
        <v>3.2611601176156108E-2</v>
      </c>
      <c r="AJ281" s="220">
        <v>770</v>
      </c>
      <c r="AK281" s="180">
        <f t="shared" si="317"/>
        <v>0.20582731889869019</v>
      </c>
      <c r="AL281" s="220">
        <v>180</v>
      </c>
      <c r="AM281" s="180">
        <f t="shared" si="318"/>
        <v>4.8115477145148355E-2</v>
      </c>
      <c r="AN281" s="218">
        <v>1450</v>
      </c>
      <c r="AO281" s="219">
        <v>21</v>
      </c>
      <c r="AP281" s="180">
        <f t="shared" si="319"/>
        <v>1.4482758620689656E-2</v>
      </c>
      <c r="AQ281" s="220">
        <v>209</v>
      </c>
      <c r="AR281" s="180">
        <f t="shared" si="320"/>
        <v>0.14413793103448275</v>
      </c>
      <c r="AS281" s="220">
        <v>41</v>
      </c>
      <c r="AT281" s="180">
        <f t="shared" si="321"/>
        <v>2.8275862068965516E-2</v>
      </c>
      <c r="AU281" s="218">
        <v>351</v>
      </c>
      <c r="AV281" s="219">
        <v>2</v>
      </c>
      <c r="AW281" s="180">
        <f t="shared" si="322"/>
        <v>5.6980056980056983E-3</v>
      </c>
      <c r="AX281" s="220">
        <v>24</v>
      </c>
      <c r="AY281" s="180">
        <f t="shared" si="323"/>
        <v>6.8376068376068383E-2</v>
      </c>
      <c r="AZ281" s="220">
        <v>1</v>
      </c>
      <c r="BA281" s="180">
        <f t="shared" si="324"/>
        <v>2.8490028490028491E-3</v>
      </c>
      <c r="BB281" s="218">
        <f t="shared" si="329"/>
        <v>19403</v>
      </c>
      <c r="BC281" s="182">
        <f t="shared" si="330"/>
        <v>786</v>
      </c>
      <c r="BD281" s="180">
        <f t="shared" si="325"/>
        <v>4.0509199608307997E-2</v>
      </c>
      <c r="BE281" s="182">
        <f t="shared" si="331"/>
        <v>4280</v>
      </c>
      <c r="BF281" s="180">
        <f t="shared" si="326"/>
        <v>0.22058444570427255</v>
      </c>
      <c r="BG281" s="182">
        <f t="shared" si="332"/>
        <v>865</v>
      </c>
      <c r="BH281" s="180">
        <f t="shared" si="327"/>
        <v>4.4580734937896202E-2</v>
      </c>
      <c r="BJ281" s="284"/>
      <c r="BK281" s="297"/>
      <c r="BL281" s="85" t="s">
        <v>67</v>
      </c>
      <c r="BM281" s="28">
        <v>19579</v>
      </c>
      <c r="BN281" s="28">
        <v>828</v>
      </c>
      <c r="BO281" s="63">
        <v>4.2290208897287913E-2</v>
      </c>
      <c r="BP281" s="28">
        <v>4281</v>
      </c>
      <c r="BQ281" s="63">
        <v>0.21865263803054294</v>
      </c>
      <c r="BR281" s="28">
        <v>858</v>
      </c>
      <c r="BS281" s="63">
        <v>4.3822462842841824E-2</v>
      </c>
      <c r="BU281" s="133"/>
      <c r="BV281" s="85" t="s">
        <v>67</v>
      </c>
      <c r="BW281" s="27">
        <f t="shared" si="328"/>
        <v>0.69432561974952323</v>
      </c>
      <c r="BX281" s="27">
        <f t="shared" si="333"/>
        <v>0.69523469022932738</v>
      </c>
    </row>
    <row r="282" spans="2:76" ht="14.25" customHeight="1">
      <c r="B282" s="282">
        <v>56</v>
      </c>
      <c r="C282" s="295" t="s">
        <v>9</v>
      </c>
      <c r="D282" s="102" t="s">
        <v>201</v>
      </c>
      <c r="E282" s="201">
        <v>3</v>
      </c>
      <c r="F282" s="202">
        <v>0</v>
      </c>
      <c r="G282" s="174">
        <f t="shared" si="304"/>
        <v>0</v>
      </c>
      <c r="H282" s="203">
        <v>1</v>
      </c>
      <c r="I282" s="174">
        <f t="shared" si="305"/>
        <v>0.33333333333333331</v>
      </c>
      <c r="J282" s="203">
        <v>0</v>
      </c>
      <c r="K282" s="174">
        <f t="shared" si="306"/>
        <v>0</v>
      </c>
      <c r="L282" s="201">
        <v>22</v>
      </c>
      <c r="M282" s="202">
        <v>0</v>
      </c>
      <c r="N282" s="174">
        <f t="shared" si="307"/>
        <v>0</v>
      </c>
      <c r="O282" s="203">
        <v>4</v>
      </c>
      <c r="P282" s="174">
        <f t="shared" si="308"/>
        <v>0.18181818181818182</v>
      </c>
      <c r="Q282" s="203">
        <v>0</v>
      </c>
      <c r="R282" s="174">
        <f t="shared" si="309"/>
        <v>0</v>
      </c>
      <c r="S282" s="201">
        <v>3577</v>
      </c>
      <c r="T282" s="202">
        <v>239</v>
      </c>
      <c r="U282" s="174">
        <f t="shared" si="310"/>
        <v>6.6815767402851556E-2</v>
      </c>
      <c r="V282" s="203">
        <v>543</v>
      </c>
      <c r="W282" s="174">
        <f t="shared" si="311"/>
        <v>0.15180318702823595</v>
      </c>
      <c r="X282" s="203">
        <v>287</v>
      </c>
      <c r="Y282" s="174">
        <f t="shared" si="312"/>
        <v>8.0234833659491189E-2</v>
      </c>
      <c r="Z282" s="201">
        <v>3126</v>
      </c>
      <c r="AA282" s="202">
        <v>170</v>
      </c>
      <c r="AB282" s="174">
        <f t="shared" si="313"/>
        <v>5.4382597568777988E-2</v>
      </c>
      <c r="AC282" s="203">
        <v>419</v>
      </c>
      <c r="AD282" s="174">
        <f t="shared" si="314"/>
        <v>0.13403710812539987</v>
      </c>
      <c r="AE282" s="203">
        <v>236</v>
      </c>
      <c r="AF282" s="174">
        <f t="shared" si="315"/>
        <v>7.5495841330774152E-2</v>
      </c>
      <c r="AG282" s="201">
        <v>1580</v>
      </c>
      <c r="AH282" s="202">
        <v>66</v>
      </c>
      <c r="AI282" s="174">
        <f t="shared" si="316"/>
        <v>4.1772151898734178E-2</v>
      </c>
      <c r="AJ282" s="203">
        <v>148</v>
      </c>
      <c r="AK282" s="174">
        <f t="shared" si="317"/>
        <v>9.3670886075949367E-2</v>
      </c>
      <c r="AL282" s="203">
        <v>99</v>
      </c>
      <c r="AM282" s="174">
        <f t="shared" si="318"/>
        <v>6.2658227848101267E-2</v>
      </c>
      <c r="AN282" s="201">
        <v>642</v>
      </c>
      <c r="AO282" s="202">
        <v>13</v>
      </c>
      <c r="AP282" s="174">
        <f t="shared" si="319"/>
        <v>2.0249221183800622E-2</v>
      </c>
      <c r="AQ282" s="203">
        <v>41</v>
      </c>
      <c r="AR282" s="174">
        <f t="shared" si="320"/>
        <v>6.3862928348909651E-2</v>
      </c>
      <c r="AS282" s="203">
        <v>30</v>
      </c>
      <c r="AT282" s="174">
        <f t="shared" si="321"/>
        <v>4.6728971962616821E-2</v>
      </c>
      <c r="AU282" s="201">
        <v>186</v>
      </c>
      <c r="AV282" s="202">
        <v>0</v>
      </c>
      <c r="AW282" s="174">
        <f t="shared" si="322"/>
        <v>0</v>
      </c>
      <c r="AX282" s="203">
        <v>4</v>
      </c>
      <c r="AY282" s="174">
        <f t="shared" si="323"/>
        <v>2.1505376344086023E-2</v>
      </c>
      <c r="AZ282" s="203">
        <v>3</v>
      </c>
      <c r="BA282" s="174">
        <f t="shared" si="324"/>
        <v>1.6129032258064516E-2</v>
      </c>
      <c r="BB282" s="201">
        <f t="shared" si="329"/>
        <v>9136</v>
      </c>
      <c r="BC282" s="176">
        <f t="shared" si="330"/>
        <v>488</v>
      </c>
      <c r="BD282" s="174">
        <f t="shared" si="325"/>
        <v>5.3415061295971976E-2</v>
      </c>
      <c r="BE282" s="176">
        <f t="shared" si="331"/>
        <v>1160</v>
      </c>
      <c r="BF282" s="174">
        <f t="shared" si="326"/>
        <v>0.12697022767075306</v>
      </c>
      <c r="BG282" s="176">
        <f t="shared" si="332"/>
        <v>655</v>
      </c>
      <c r="BH282" s="174">
        <f t="shared" si="327"/>
        <v>7.1694395796847638E-2</v>
      </c>
      <c r="BJ282" s="282">
        <v>56</v>
      </c>
      <c r="BK282" s="295" t="s">
        <v>9</v>
      </c>
      <c r="BL282" s="4" t="s">
        <v>148</v>
      </c>
      <c r="BM282" s="28">
        <v>9060</v>
      </c>
      <c r="BN282" s="28">
        <v>462</v>
      </c>
      <c r="BO282" s="63">
        <v>5.0993377483443708E-2</v>
      </c>
      <c r="BP282" s="28">
        <v>1154</v>
      </c>
      <c r="BQ282" s="63">
        <v>0.12737306843267107</v>
      </c>
      <c r="BR282" s="28">
        <v>669</v>
      </c>
      <c r="BS282" s="63">
        <v>7.3841059602649001E-2</v>
      </c>
      <c r="BU282" s="131" t="s">
        <v>9</v>
      </c>
      <c r="BV282" s="4" t="s">
        <v>138</v>
      </c>
      <c r="BW282" s="27">
        <f t="shared" si="328"/>
        <v>0.74792031523642732</v>
      </c>
      <c r="BX282" s="27">
        <f t="shared" si="333"/>
        <v>0.74779249448123619</v>
      </c>
    </row>
    <row r="283" spans="2:76" ht="14.25" customHeight="1">
      <c r="B283" s="283"/>
      <c r="C283" s="296"/>
      <c r="D283" s="132" t="s">
        <v>274</v>
      </c>
      <c r="E283" s="204">
        <v>2</v>
      </c>
      <c r="F283" s="205">
        <v>0</v>
      </c>
      <c r="G283" s="207">
        <f t="shared" si="304"/>
        <v>0</v>
      </c>
      <c r="H283" s="206">
        <v>0</v>
      </c>
      <c r="I283" s="207">
        <f>IFERROR(H283/E283,"-")</f>
        <v>0</v>
      </c>
      <c r="J283" s="206">
        <v>0</v>
      </c>
      <c r="K283" s="207">
        <f>IFERROR(J283/E283,"-")</f>
        <v>0</v>
      </c>
      <c r="L283" s="204">
        <v>3</v>
      </c>
      <c r="M283" s="205">
        <v>0</v>
      </c>
      <c r="N283" s="207">
        <f>IFERROR(M283/L283,"-")</f>
        <v>0</v>
      </c>
      <c r="O283" s="206">
        <v>0</v>
      </c>
      <c r="P283" s="207">
        <f>IFERROR(O283/L283,"-")</f>
        <v>0</v>
      </c>
      <c r="Q283" s="206">
        <v>0</v>
      </c>
      <c r="R283" s="207">
        <f>IFERROR(Q283/L283,"-")</f>
        <v>0</v>
      </c>
      <c r="S283" s="204">
        <v>1112</v>
      </c>
      <c r="T283" s="205">
        <v>83</v>
      </c>
      <c r="U283" s="207">
        <f>IFERROR(T283/S283,"-")</f>
        <v>7.4640287769784167E-2</v>
      </c>
      <c r="V283" s="206">
        <v>231</v>
      </c>
      <c r="W283" s="207">
        <f>IFERROR(V283/S283,"-")</f>
        <v>0.2077338129496403</v>
      </c>
      <c r="X283" s="206">
        <v>108</v>
      </c>
      <c r="Y283" s="207">
        <f>IFERROR(X283/S283,"-")</f>
        <v>9.7122302158273388E-2</v>
      </c>
      <c r="Z283" s="204">
        <v>760</v>
      </c>
      <c r="AA283" s="205">
        <v>40</v>
      </c>
      <c r="AB283" s="207">
        <f>IFERROR(AA283/Z283,"-")</f>
        <v>5.2631578947368418E-2</v>
      </c>
      <c r="AC283" s="206">
        <v>127</v>
      </c>
      <c r="AD283" s="207">
        <f>IFERROR(AC283/Z283,"-")</f>
        <v>0.16710526315789473</v>
      </c>
      <c r="AE283" s="206">
        <v>77</v>
      </c>
      <c r="AF283" s="207">
        <f>IFERROR(AE283/Z283,"-")</f>
        <v>0.10131578947368421</v>
      </c>
      <c r="AG283" s="204">
        <v>408</v>
      </c>
      <c r="AH283" s="205">
        <v>17</v>
      </c>
      <c r="AI283" s="207">
        <f>IFERROR(AH283/AG283,"-")</f>
        <v>4.1666666666666664E-2</v>
      </c>
      <c r="AJ283" s="206">
        <v>49</v>
      </c>
      <c r="AK283" s="207">
        <f>IFERROR(AJ283/AG283,"-")</f>
        <v>0.12009803921568628</v>
      </c>
      <c r="AL283" s="206">
        <v>38</v>
      </c>
      <c r="AM283" s="207">
        <f>IFERROR(AL283/AG283,"-")</f>
        <v>9.3137254901960786E-2</v>
      </c>
      <c r="AN283" s="204">
        <v>135</v>
      </c>
      <c r="AO283" s="205">
        <v>4</v>
      </c>
      <c r="AP283" s="207">
        <f>IFERROR(AO283/AN283,"-")</f>
        <v>2.9629629629629631E-2</v>
      </c>
      <c r="AQ283" s="206">
        <v>14</v>
      </c>
      <c r="AR283" s="207">
        <f>IFERROR(AQ283/AN283,"-")</f>
        <v>0.1037037037037037</v>
      </c>
      <c r="AS283" s="206">
        <v>7</v>
      </c>
      <c r="AT283" s="207">
        <f>IFERROR(AS283/AN283,"-")</f>
        <v>5.185185185185185E-2</v>
      </c>
      <c r="AU283" s="204">
        <v>26</v>
      </c>
      <c r="AV283" s="205">
        <v>0</v>
      </c>
      <c r="AW283" s="207">
        <f>IFERROR(AV283/AU283,"-")</f>
        <v>0</v>
      </c>
      <c r="AX283" s="206">
        <v>0</v>
      </c>
      <c r="AY283" s="207">
        <f>IFERROR(AX283/AU283,"-")</f>
        <v>0</v>
      </c>
      <c r="AZ283" s="206">
        <v>0</v>
      </c>
      <c r="BA283" s="207">
        <f>IFERROR(AZ283/AU283,"-")</f>
        <v>0</v>
      </c>
      <c r="BB283" s="204">
        <f t="shared" si="329"/>
        <v>2446</v>
      </c>
      <c r="BC283" s="208">
        <f t="shared" si="330"/>
        <v>144</v>
      </c>
      <c r="BD283" s="207">
        <f>IFERROR(BC283/BB283,"-")</f>
        <v>5.8871627146361405E-2</v>
      </c>
      <c r="BE283" s="208">
        <f t="shared" si="331"/>
        <v>421</v>
      </c>
      <c r="BF283" s="207">
        <f>IFERROR(BE283/BB283,"-")</f>
        <v>0.17211774325429272</v>
      </c>
      <c r="BG283" s="208">
        <f t="shared" si="332"/>
        <v>230</v>
      </c>
      <c r="BH283" s="207">
        <f>IFERROR(BG283/BB283,"-")</f>
        <v>9.4031071136549474E-2</v>
      </c>
      <c r="BJ283" s="283"/>
      <c r="BK283" s="296"/>
      <c r="BL283" s="4" t="s">
        <v>273</v>
      </c>
      <c r="BM283" s="28">
        <v>2306</v>
      </c>
      <c r="BN283" s="28">
        <v>159</v>
      </c>
      <c r="BO283" s="63">
        <v>6.8950563746747615E-2</v>
      </c>
      <c r="BP283" s="28">
        <v>398</v>
      </c>
      <c r="BQ283" s="63">
        <v>0.17259323503902863</v>
      </c>
      <c r="BR283" s="28">
        <v>191</v>
      </c>
      <c r="BS283" s="63">
        <v>8.2827406764960976E-2</v>
      </c>
      <c r="BU283" s="132"/>
      <c r="BV283" s="4" t="s">
        <v>270</v>
      </c>
      <c r="BW283" s="27">
        <f t="shared" si="328"/>
        <v>0.67497955846279645</v>
      </c>
      <c r="BX283" s="27">
        <f t="shared" si="333"/>
        <v>0.67562879444926283</v>
      </c>
    </row>
    <row r="284" spans="2:76" ht="14.25" customHeight="1">
      <c r="B284" s="283"/>
      <c r="C284" s="296"/>
      <c r="D284" s="124" t="s">
        <v>156</v>
      </c>
      <c r="E284" s="209">
        <v>0</v>
      </c>
      <c r="F284" s="210">
        <v>0</v>
      </c>
      <c r="G284" s="199" t="str">
        <f t="shared" si="304"/>
        <v>-</v>
      </c>
      <c r="H284" s="211">
        <v>0</v>
      </c>
      <c r="I284" s="199" t="str">
        <f t="shared" si="305"/>
        <v>-</v>
      </c>
      <c r="J284" s="211">
        <v>0</v>
      </c>
      <c r="K284" s="199" t="str">
        <f t="shared" si="306"/>
        <v>-</v>
      </c>
      <c r="L284" s="209">
        <v>0</v>
      </c>
      <c r="M284" s="210">
        <v>0</v>
      </c>
      <c r="N284" s="199" t="str">
        <f t="shared" si="307"/>
        <v>-</v>
      </c>
      <c r="O284" s="211">
        <v>0</v>
      </c>
      <c r="P284" s="199" t="str">
        <f t="shared" si="308"/>
        <v>-</v>
      </c>
      <c r="Q284" s="211">
        <v>0</v>
      </c>
      <c r="R284" s="199" t="str">
        <f t="shared" si="309"/>
        <v>-</v>
      </c>
      <c r="S284" s="209">
        <v>527</v>
      </c>
      <c r="T284" s="210">
        <v>33</v>
      </c>
      <c r="U284" s="199">
        <f t="shared" si="310"/>
        <v>6.2618595825426948E-2</v>
      </c>
      <c r="V284" s="211">
        <v>83</v>
      </c>
      <c r="W284" s="199">
        <f t="shared" si="311"/>
        <v>0.15749525616698293</v>
      </c>
      <c r="X284" s="211">
        <v>44</v>
      </c>
      <c r="Y284" s="199">
        <f t="shared" si="312"/>
        <v>8.3491461100569264E-2</v>
      </c>
      <c r="Z284" s="209">
        <v>296</v>
      </c>
      <c r="AA284" s="210">
        <v>14</v>
      </c>
      <c r="AB284" s="199">
        <f t="shared" si="313"/>
        <v>4.72972972972973E-2</v>
      </c>
      <c r="AC284" s="211">
        <v>39</v>
      </c>
      <c r="AD284" s="199">
        <f t="shared" si="314"/>
        <v>0.13175675675675674</v>
      </c>
      <c r="AE284" s="211">
        <v>15</v>
      </c>
      <c r="AF284" s="199">
        <f t="shared" si="315"/>
        <v>5.0675675675675678E-2</v>
      </c>
      <c r="AG284" s="209">
        <v>132</v>
      </c>
      <c r="AH284" s="210">
        <v>4</v>
      </c>
      <c r="AI284" s="199">
        <f t="shared" si="316"/>
        <v>3.0303030303030304E-2</v>
      </c>
      <c r="AJ284" s="211">
        <v>21</v>
      </c>
      <c r="AK284" s="199">
        <f t="shared" si="317"/>
        <v>0.15909090909090909</v>
      </c>
      <c r="AL284" s="211">
        <v>11</v>
      </c>
      <c r="AM284" s="199">
        <f t="shared" si="318"/>
        <v>8.3333333333333329E-2</v>
      </c>
      <c r="AN284" s="209">
        <v>57</v>
      </c>
      <c r="AO284" s="210">
        <v>2</v>
      </c>
      <c r="AP284" s="199">
        <f t="shared" si="319"/>
        <v>3.5087719298245612E-2</v>
      </c>
      <c r="AQ284" s="211">
        <v>7</v>
      </c>
      <c r="AR284" s="199">
        <f t="shared" si="320"/>
        <v>0.12280701754385964</v>
      </c>
      <c r="AS284" s="211">
        <v>2</v>
      </c>
      <c r="AT284" s="199">
        <f t="shared" si="321"/>
        <v>3.5087719298245612E-2</v>
      </c>
      <c r="AU284" s="209">
        <v>15</v>
      </c>
      <c r="AV284" s="210">
        <v>0</v>
      </c>
      <c r="AW284" s="199">
        <f t="shared" si="322"/>
        <v>0</v>
      </c>
      <c r="AX284" s="211">
        <v>0</v>
      </c>
      <c r="AY284" s="199">
        <f t="shared" si="323"/>
        <v>0</v>
      </c>
      <c r="AZ284" s="211">
        <v>1</v>
      </c>
      <c r="BA284" s="199">
        <f t="shared" si="324"/>
        <v>6.6666666666666666E-2</v>
      </c>
      <c r="BB284" s="209">
        <f t="shared" si="329"/>
        <v>1027</v>
      </c>
      <c r="BC284" s="212">
        <f t="shared" si="330"/>
        <v>53</v>
      </c>
      <c r="BD284" s="199">
        <f t="shared" si="325"/>
        <v>5.1606621226874393E-2</v>
      </c>
      <c r="BE284" s="212">
        <f t="shared" si="331"/>
        <v>150</v>
      </c>
      <c r="BF284" s="199">
        <f t="shared" si="326"/>
        <v>0.14605647517039921</v>
      </c>
      <c r="BG284" s="212">
        <f t="shared" si="332"/>
        <v>73</v>
      </c>
      <c r="BH284" s="199">
        <f t="shared" si="327"/>
        <v>7.108081791626096E-2</v>
      </c>
      <c r="BJ284" s="283"/>
      <c r="BK284" s="296"/>
      <c r="BL284" s="4" t="s">
        <v>156</v>
      </c>
      <c r="BM284" s="28">
        <v>969</v>
      </c>
      <c r="BN284" s="28">
        <v>66</v>
      </c>
      <c r="BO284" s="63">
        <v>6.8111455108359129E-2</v>
      </c>
      <c r="BP284" s="28">
        <v>148</v>
      </c>
      <c r="BQ284" s="63">
        <v>0.15273477812177502</v>
      </c>
      <c r="BR284" s="28">
        <v>80</v>
      </c>
      <c r="BS284" s="63">
        <v>8.2559339525283798E-2</v>
      </c>
      <c r="BU284" s="132"/>
      <c r="BV284" s="4" t="s">
        <v>156</v>
      </c>
      <c r="BW284" s="27">
        <f t="shared" si="328"/>
        <v>0.73125608568646538</v>
      </c>
      <c r="BX284" s="27">
        <f t="shared" si="333"/>
        <v>0.69659442724458209</v>
      </c>
    </row>
    <row r="285" spans="2:76" ht="14.25" customHeight="1">
      <c r="B285" s="283"/>
      <c r="C285" s="296"/>
      <c r="D285" s="103" t="s">
        <v>200</v>
      </c>
      <c r="E285" s="209">
        <v>0</v>
      </c>
      <c r="F285" s="210">
        <v>0</v>
      </c>
      <c r="G285" s="199" t="str">
        <f>IFERROR(F285/E285,"-")</f>
        <v>-</v>
      </c>
      <c r="H285" s="211">
        <v>0</v>
      </c>
      <c r="I285" s="199" t="str">
        <f>IFERROR(H285/E285,"-")</f>
        <v>-</v>
      </c>
      <c r="J285" s="211">
        <v>0</v>
      </c>
      <c r="K285" s="199" t="str">
        <f>IFERROR(J285/E285,"-")</f>
        <v>-</v>
      </c>
      <c r="L285" s="209">
        <v>0</v>
      </c>
      <c r="M285" s="210">
        <v>0</v>
      </c>
      <c r="N285" s="199" t="str">
        <f>IFERROR(M285/L285,"-")</f>
        <v>-</v>
      </c>
      <c r="O285" s="211">
        <v>0</v>
      </c>
      <c r="P285" s="199" t="str">
        <f>IFERROR(O285/L285,"-")</f>
        <v>-</v>
      </c>
      <c r="Q285" s="211">
        <v>0</v>
      </c>
      <c r="R285" s="199" t="str">
        <f>IFERROR(Q285/L285,"-")</f>
        <v>-</v>
      </c>
      <c r="S285" s="209">
        <v>26</v>
      </c>
      <c r="T285" s="210">
        <v>0</v>
      </c>
      <c r="U285" s="199">
        <f>IFERROR(T285/S285,"-")</f>
        <v>0</v>
      </c>
      <c r="V285" s="211">
        <v>1</v>
      </c>
      <c r="W285" s="199">
        <f>IFERROR(V285/S285,"-")</f>
        <v>3.8461538461538464E-2</v>
      </c>
      <c r="X285" s="211">
        <v>0</v>
      </c>
      <c r="Y285" s="199">
        <f>IFERROR(X285/S285,"-")</f>
        <v>0</v>
      </c>
      <c r="Z285" s="209">
        <v>52</v>
      </c>
      <c r="AA285" s="210">
        <v>0</v>
      </c>
      <c r="AB285" s="199">
        <f>IFERROR(AA285/Z285,"-")</f>
        <v>0</v>
      </c>
      <c r="AC285" s="211">
        <v>1</v>
      </c>
      <c r="AD285" s="199">
        <f>IFERROR(AC285/Z285,"-")</f>
        <v>1.9230769230769232E-2</v>
      </c>
      <c r="AE285" s="211">
        <v>2</v>
      </c>
      <c r="AF285" s="199">
        <f>IFERROR(AE285/Z285,"-")</f>
        <v>3.8461538461538464E-2</v>
      </c>
      <c r="AG285" s="209">
        <v>74</v>
      </c>
      <c r="AH285" s="210">
        <v>0</v>
      </c>
      <c r="AI285" s="199">
        <f>IFERROR(AH285/AG285,"-")</f>
        <v>0</v>
      </c>
      <c r="AJ285" s="211">
        <v>0</v>
      </c>
      <c r="AK285" s="199">
        <f>IFERROR(AJ285/AG285,"-")</f>
        <v>0</v>
      </c>
      <c r="AL285" s="211">
        <v>1</v>
      </c>
      <c r="AM285" s="199">
        <f>IFERROR(AL285/AG285,"-")</f>
        <v>1.3513513513513514E-2</v>
      </c>
      <c r="AN285" s="209">
        <v>44</v>
      </c>
      <c r="AO285" s="210">
        <v>0</v>
      </c>
      <c r="AP285" s="199">
        <f>IFERROR(AO285/AN285,"-")</f>
        <v>0</v>
      </c>
      <c r="AQ285" s="211">
        <v>0</v>
      </c>
      <c r="AR285" s="199">
        <f>IFERROR(AQ285/AN285,"-")</f>
        <v>0</v>
      </c>
      <c r="AS285" s="211">
        <v>0</v>
      </c>
      <c r="AT285" s="199">
        <f>IFERROR(AS285/AN285,"-")</f>
        <v>0</v>
      </c>
      <c r="AU285" s="209">
        <v>35</v>
      </c>
      <c r="AV285" s="210">
        <v>0</v>
      </c>
      <c r="AW285" s="199">
        <f>IFERROR(AV285/AU285,"-")</f>
        <v>0</v>
      </c>
      <c r="AX285" s="211">
        <v>0</v>
      </c>
      <c r="AY285" s="199">
        <f>IFERROR(AX285/AU285,"-")</f>
        <v>0</v>
      </c>
      <c r="AZ285" s="211">
        <v>0</v>
      </c>
      <c r="BA285" s="199">
        <f>IFERROR(AZ285/AU285,"-")</f>
        <v>0</v>
      </c>
      <c r="BB285" s="209">
        <f t="shared" si="329"/>
        <v>231</v>
      </c>
      <c r="BC285" s="212">
        <f t="shared" si="330"/>
        <v>0</v>
      </c>
      <c r="BD285" s="199">
        <f>IFERROR(BC285/BB285,"-")</f>
        <v>0</v>
      </c>
      <c r="BE285" s="212">
        <f t="shared" si="331"/>
        <v>2</v>
      </c>
      <c r="BF285" s="199">
        <f>IFERROR(BE285/BB285,"-")</f>
        <v>8.658008658008658E-3</v>
      </c>
      <c r="BG285" s="212">
        <f t="shared" si="332"/>
        <v>3</v>
      </c>
      <c r="BH285" s="199">
        <f>IFERROR(BG285/BB285,"-")</f>
        <v>1.2987012987012988E-2</v>
      </c>
      <c r="BJ285" s="283"/>
      <c r="BK285" s="296"/>
      <c r="BL285" s="4" t="s">
        <v>199</v>
      </c>
      <c r="BM285" s="28">
        <v>448</v>
      </c>
      <c r="BN285" s="28">
        <v>1</v>
      </c>
      <c r="BO285" s="63">
        <v>2.232142857142857E-3</v>
      </c>
      <c r="BP285" s="28">
        <v>2</v>
      </c>
      <c r="BQ285" s="63">
        <v>4.464285714285714E-3</v>
      </c>
      <c r="BR285" s="28">
        <v>1</v>
      </c>
      <c r="BS285" s="63">
        <v>2.232142857142857E-3</v>
      </c>
      <c r="BU285" s="132"/>
      <c r="BV285" s="4" t="s">
        <v>199</v>
      </c>
      <c r="BW285" s="27">
        <f t="shared" si="328"/>
        <v>0.97835497835497831</v>
      </c>
      <c r="BX285" s="27">
        <f t="shared" si="333"/>
        <v>0.9910714285714286</v>
      </c>
    </row>
    <row r="286" spans="2:76" ht="14.25" customHeight="1">
      <c r="B286" s="284"/>
      <c r="C286" s="297"/>
      <c r="D286" s="104" t="s">
        <v>67</v>
      </c>
      <c r="E286" s="218">
        <v>5</v>
      </c>
      <c r="F286" s="219">
        <v>0</v>
      </c>
      <c r="G286" s="180">
        <f t="shared" si="304"/>
        <v>0</v>
      </c>
      <c r="H286" s="220">
        <v>1</v>
      </c>
      <c r="I286" s="180">
        <f t="shared" si="305"/>
        <v>0.2</v>
      </c>
      <c r="J286" s="220">
        <v>0</v>
      </c>
      <c r="K286" s="180">
        <f t="shared" si="306"/>
        <v>0</v>
      </c>
      <c r="L286" s="218">
        <v>25</v>
      </c>
      <c r="M286" s="219">
        <v>0</v>
      </c>
      <c r="N286" s="180">
        <f t="shared" si="307"/>
        <v>0</v>
      </c>
      <c r="O286" s="220">
        <v>4</v>
      </c>
      <c r="P286" s="180">
        <f t="shared" si="308"/>
        <v>0.16</v>
      </c>
      <c r="Q286" s="220">
        <v>0</v>
      </c>
      <c r="R286" s="180">
        <f t="shared" si="309"/>
        <v>0</v>
      </c>
      <c r="S286" s="218">
        <v>5242</v>
      </c>
      <c r="T286" s="219">
        <v>355</v>
      </c>
      <c r="U286" s="180">
        <f t="shared" si="310"/>
        <v>6.7722243418542535E-2</v>
      </c>
      <c r="V286" s="220">
        <v>858</v>
      </c>
      <c r="W286" s="180">
        <f t="shared" si="311"/>
        <v>0.16367798550171689</v>
      </c>
      <c r="X286" s="220">
        <v>439</v>
      </c>
      <c r="Y286" s="180">
        <f t="shared" si="312"/>
        <v>8.3746661579549797E-2</v>
      </c>
      <c r="Z286" s="218">
        <v>4234</v>
      </c>
      <c r="AA286" s="219">
        <v>224</v>
      </c>
      <c r="AB286" s="180">
        <f t="shared" si="313"/>
        <v>5.2905054322153991E-2</v>
      </c>
      <c r="AC286" s="220">
        <v>586</v>
      </c>
      <c r="AD286" s="180">
        <f t="shared" si="314"/>
        <v>0.13840340103920643</v>
      </c>
      <c r="AE286" s="220">
        <v>330</v>
      </c>
      <c r="AF286" s="180">
        <f t="shared" si="315"/>
        <v>7.7940481813887574E-2</v>
      </c>
      <c r="AG286" s="218">
        <v>2194</v>
      </c>
      <c r="AH286" s="219">
        <v>87</v>
      </c>
      <c r="AI286" s="180">
        <f t="shared" si="316"/>
        <v>3.965360072926162E-2</v>
      </c>
      <c r="AJ286" s="220">
        <v>218</v>
      </c>
      <c r="AK286" s="180">
        <f t="shared" si="317"/>
        <v>9.9361896080218781E-2</v>
      </c>
      <c r="AL286" s="220">
        <v>149</v>
      </c>
      <c r="AM286" s="180">
        <f t="shared" si="318"/>
        <v>6.7912488605287147E-2</v>
      </c>
      <c r="AN286" s="218">
        <v>878</v>
      </c>
      <c r="AO286" s="219">
        <v>19</v>
      </c>
      <c r="AP286" s="180">
        <f t="shared" si="319"/>
        <v>2.164009111617312E-2</v>
      </c>
      <c r="AQ286" s="220">
        <v>62</v>
      </c>
      <c r="AR286" s="180">
        <f t="shared" si="320"/>
        <v>7.0615034168564919E-2</v>
      </c>
      <c r="AS286" s="220">
        <v>39</v>
      </c>
      <c r="AT286" s="180">
        <f t="shared" si="321"/>
        <v>4.441913439635535E-2</v>
      </c>
      <c r="AU286" s="218">
        <v>262</v>
      </c>
      <c r="AV286" s="219">
        <v>0</v>
      </c>
      <c r="AW286" s="180">
        <f t="shared" si="322"/>
        <v>0</v>
      </c>
      <c r="AX286" s="220">
        <v>4</v>
      </c>
      <c r="AY286" s="180">
        <f t="shared" si="323"/>
        <v>1.5267175572519083E-2</v>
      </c>
      <c r="AZ286" s="220">
        <v>4</v>
      </c>
      <c r="BA286" s="180">
        <f t="shared" si="324"/>
        <v>1.5267175572519083E-2</v>
      </c>
      <c r="BB286" s="218">
        <f t="shared" si="329"/>
        <v>12840</v>
      </c>
      <c r="BC286" s="182">
        <f t="shared" si="330"/>
        <v>685</v>
      </c>
      <c r="BD286" s="180">
        <f t="shared" si="325"/>
        <v>5.3348909657320871E-2</v>
      </c>
      <c r="BE286" s="182">
        <f t="shared" si="331"/>
        <v>1733</v>
      </c>
      <c r="BF286" s="180">
        <f t="shared" si="326"/>
        <v>0.13496884735202491</v>
      </c>
      <c r="BG286" s="182">
        <f t="shared" si="332"/>
        <v>961</v>
      </c>
      <c r="BH286" s="180">
        <f t="shared" si="327"/>
        <v>7.4844236760124611E-2</v>
      </c>
      <c r="BJ286" s="284"/>
      <c r="BK286" s="297"/>
      <c r="BL286" s="85" t="s">
        <v>67</v>
      </c>
      <c r="BM286" s="28">
        <v>12783</v>
      </c>
      <c r="BN286" s="28">
        <v>688</v>
      </c>
      <c r="BO286" s="63">
        <v>5.3821481655323473E-2</v>
      </c>
      <c r="BP286" s="28">
        <v>1702</v>
      </c>
      <c r="BQ286" s="63">
        <v>0.13314558397872173</v>
      </c>
      <c r="BR286" s="28">
        <v>941</v>
      </c>
      <c r="BS286" s="63">
        <v>7.3613392787295631E-2</v>
      </c>
      <c r="BU286" s="133"/>
      <c r="BV286" s="85" t="s">
        <v>67</v>
      </c>
      <c r="BW286" s="27">
        <f t="shared" si="328"/>
        <v>0.73683800623052964</v>
      </c>
      <c r="BX286" s="27">
        <f t="shared" si="333"/>
        <v>0.73941954157865919</v>
      </c>
    </row>
    <row r="287" spans="2:76" ht="14.25" customHeight="1">
      <c r="B287" s="282">
        <v>57</v>
      </c>
      <c r="C287" s="295" t="s">
        <v>43</v>
      </c>
      <c r="D287" s="102" t="s">
        <v>201</v>
      </c>
      <c r="E287" s="201">
        <v>12</v>
      </c>
      <c r="F287" s="202">
        <v>2</v>
      </c>
      <c r="G287" s="174">
        <f t="shared" si="304"/>
        <v>0.16666666666666666</v>
      </c>
      <c r="H287" s="203">
        <v>3</v>
      </c>
      <c r="I287" s="174">
        <f t="shared" si="305"/>
        <v>0.25</v>
      </c>
      <c r="J287" s="203">
        <v>1</v>
      </c>
      <c r="K287" s="174">
        <f t="shared" si="306"/>
        <v>8.3333333333333329E-2</v>
      </c>
      <c r="L287" s="201">
        <v>19</v>
      </c>
      <c r="M287" s="202">
        <v>1</v>
      </c>
      <c r="N287" s="174">
        <f t="shared" si="307"/>
        <v>5.2631578947368418E-2</v>
      </c>
      <c r="O287" s="203">
        <v>5</v>
      </c>
      <c r="P287" s="174">
        <f t="shared" si="308"/>
        <v>0.26315789473684209</v>
      </c>
      <c r="Q287" s="203">
        <v>0</v>
      </c>
      <c r="R287" s="174">
        <f t="shared" si="309"/>
        <v>0</v>
      </c>
      <c r="S287" s="201">
        <v>2397</v>
      </c>
      <c r="T287" s="202">
        <v>150</v>
      </c>
      <c r="U287" s="174">
        <f t="shared" si="310"/>
        <v>6.2578222778473094E-2</v>
      </c>
      <c r="V287" s="203">
        <v>497</v>
      </c>
      <c r="W287" s="174">
        <f t="shared" si="311"/>
        <v>0.20734251147267418</v>
      </c>
      <c r="X287" s="203">
        <v>182</v>
      </c>
      <c r="Y287" s="174">
        <f t="shared" si="312"/>
        <v>7.5928243637880685E-2</v>
      </c>
      <c r="Z287" s="201">
        <v>1954</v>
      </c>
      <c r="AA287" s="202">
        <v>93</v>
      </c>
      <c r="AB287" s="174">
        <f t="shared" si="313"/>
        <v>4.759467758444217E-2</v>
      </c>
      <c r="AC287" s="203">
        <v>319</v>
      </c>
      <c r="AD287" s="174">
        <f t="shared" si="314"/>
        <v>0.1632548618219038</v>
      </c>
      <c r="AE287" s="203">
        <v>192</v>
      </c>
      <c r="AF287" s="174">
        <f t="shared" si="315"/>
        <v>9.8259979529170927E-2</v>
      </c>
      <c r="AG287" s="201">
        <v>1209</v>
      </c>
      <c r="AH287" s="202">
        <v>38</v>
      </c>
      <c r="AI287" s="174">
        <f t="shared" si="316"/>
        <v>3.1430934656741107E-2</v>
      </c>
      <c r="AJ287" s="203">
        <v>139</v>
      </c>
      <c r="AK287" s="174">
        <f t="shared" si="317"/>
        <v>0.11497105045492143</v>
      </c>
      <c r="AL287" s="203">
        <v>90</v>
      </c>
      <c r="AM287" s="174">
        <f t="shared" si="318"/>
        <v>7.4441687344913146E-2</v>
      </c>
      <c r="AN287" s="201">
        <v>603</v>
      </c>
      <c r="AO287" s="202">
        <v>10</v>
      </c>
      <c r="AP287" s="174">
        <f t="shared" si="319"/>
        <v>1.658374792703151E-2</v>
      </c>
      <c r="AQ287" s="203">
        <v>61</v>
      </c>
      <c r="AR287" s="174">
        <f t="shared" si="320"/>
        <v>0.1011608623548922</v>
      </c>
      <c r="AS287" s="203">
        <v>35</v>
      </c>
      <c r="AT287" s="174">
        <f t="shared" si="321"/>
        <v>5.8043117744610281E-2</v>
      </c>
      <c r="AU287" s="201">
        <v>170</v>
      </c>
      <c r="AV287" s="202">
        <v>1</v>
      </c>
      <c r="AW287" s="174">
        <f t="shared" si="322"/>
        <v>5.8823529411764705E-3</v>
      </c>
      <c r="AX287" s="203">
        <v>14</v>
      </c>
      <c r="AY287" s="174">
        <f t="shared" si="323"/>
        <v>8.2352941176470587E-2</v>
      </c>
      <c r="AZ287" s="203">
        <v>2</v>
      </c>
      <c r="BA287" s="174">
        <f t="shared" si="324"/>
        <v>1.1764705882352941E-2</v>
      </c>
      <c r="BB287" s="201">
        <f t="shared" si="329"/>
        <v>6364</v>
      </c>
      <c r="BC287" s="176">
        <f t="shared" si="330"/>
        <v>295</v>
      </c>
      <c r="BD287" s="174">
        <f t="shared" si="325"/>
        <v>4.6354494028912632E-2</v>
      </c>
      <c r="BE287" s="176">
        <f t="shared" si="331"/>
        <v>1038</v>
      </c>
      <c r="BF287" s="174">
        <f t="shared" si="326"/>
        <v>0.16310496543054684</v>
      </c>
      <c r="BG287" s="176">
        <f t="shared" si="332"/>
        <v>502</v>
      </c>
      <c r="BH287" s="174">
        <f t="shared" si="327"/>
        <v>7.8881206788183528E-2</v>
      </c>
      <c r="BJ287" s="282">
        <v>57</v>
      </c>
      <c r="BK287" s="295" t="s">
        <v>43</v>
      </c>
      <c r="BL287" s="4" t="s">
        <v>148</v>
      </c>
      <c r="BM287" s="28">
        <v>6302</v>
      </c>
      <c r="BN287" s="28">
        <v>298</v>
      </c>
      <c r="BO287" s="63">
        <v>4.7286575690257064E-2</v>
      </c>
      <c r="BP287" s="28">
        <v>1008</v>
      </c>
      <c r="BQ287" s="63">
        <v>0.15994922246905743</v>
      </c>
      <c r="BR287" s="28">
        <v>528</v>
      </c>
      <c r="BS287" s="63">
        <v>8.3782926055220572E-2</v>
      </c>
      <c r="BU287" s="131" t="s">
        <v>43</v>
      </c>
      <c r="BV287" s="4" t="s">
        <v>138</v>
      </c>
      <c r="BW287" s="27">
        <f t="shared" si="328"/>
        <v>0.71165933375235702</v>
      </c>
      <c r="BX287" s="27">
        <f t="shared" si="333"/>
        <v>0.70898127578546488</v>
      </c>
    </row>
    <row r="288" spans="2:76" ht="14.25" customHeight="1">
      <c r="B288" s="283"/>
      <c r="C288" s="296"/>
      <c r="D288" s="132" t="s">
        <v>274</v>
      </c>
      <c r="E288" s="204">
        <v>0</v>
      </c>
      <c r="F288" s="205">
        <v>0</v>
      </c>
      <c r="G288" s="207" t="str">
        <f t="shared" si="304"/>
        <v>-</v>
      </c>
      <c r="H288" s="206">
        <v>0</v>
      </c>
      <c r="I288" s="207" t="str">
        <f>IFERROR(H288/E288,"-")</f>
        <v>-</v>
      </c>
      <c r="J288" s="206">
        <v>0</v>
      </c>
      <c r="K288" s="207" t="str">
        <f>IFERROR(J288/E288,"-")</f>
        <v>-</v>
      </c>
      <c r="L288" s="204">
        <v>5</v>
      </c>
      <c r="M288" s="205">
        <v>0</v>
      </c>
      <c r="N288" s="207">
        <f>IFERROR(M288/L288,"-")</f>
        <v>0</v>
      </c>
      <c r="O288" s="206">
        <v>2</v>
      </c>
      <c r="P288" s="207">
        <f>IFERROR(O288/L288,"-")</f>
        <v>0.4</v>
      </c>
      <c r="Q288" s="206">
        <v>1</v>
      </c>
      <c r="R288" s="207">
        <f>IFERROR(Q288/L288,"-")</f>
        <v>0.2</v>
      </c>
      <c r="S288" s="204">
        <v>798</v>
      </c>
      <c r="T288" s="205">
        <v>74</v>
      </c>
      <c r="U288" s="207">
        <f>IFERROR(T288/S288,"-")</f>
        <v>9.2731829573934832E-2</v>
      </c>
      <c r="V288" s="206">
        <v>198</v>
      </c>
      <c r="W288" s="207">
        <f>IFERROR(V288/S288,"-")</f>
        <v>0.24812030075187969</v>
      </c>
      <c r="X288" s="206">
        <v>68</v>
      </c>
      <c r="Y288" s="207">
        <f>IFERROR(X288/S288,"-")</f>
        <v>8.5213032581453629E-2</v>
      </c>
      <c r="Z288" s="204">
        <v>521</v>
      </c>
      <c r="AA288" s="205">
        <v>34</v>
      </c>
      <c r="AB288" s="207">
        <f>IFERROR(AA288/Z288,"-")</f>
        <v>6.5259117082533583E-2</v>
      </c>
      <c r="AC288" s="206">
        <v>105</v>
      </c>
      <c r="AD288" s="207">
        <f>IFERROR(AC288/Z288,"-")</f>
        <v>0.20153550863723607</v>
      </c>
      <c r="AE288" s="206">
        <v>51</v>
      </c>
      <c r="AF288" s="207">
        <f>IFERROR(AE288/Z288,"-")</f>
        <v>9.7888675623800381E-2</v>
      </c>
      <c r="AG288" s="204">
        <v>363</v>
      </c>
      <c r="AH288" s="205">
        <v>19</v>
      </c>
      <c r="AI288" s="207">
        <f>IFERROR(AH288/AG288,"-")</f>
        <v>5.2341597796143252E-2</v>
      </c>
      <c r="AJ288" s="206">
        <v>56</v>
      </c>
      <c r="AK288" s="207">
        <f>IFERROR(AJ288/AG288,"-")</f>
        <v>0.15426997245179064</v>
      </c>
      <c r="AL288" s="206">
        <v>30</v>
      </c>
      <c r="AM288" s="207">
        <f>IFERROR(AL288/AG288,"-")</f>
        <v>8.2644628099173556E-2</v>
      </c>
      <c r="AN288" s="204">
        <v>139</v>
      </c>
      <c r="AO288" s="205">
        <v>3</v>
      </c>
      <c r="AP288" s="207">
        <f>IFERROR(AO288/AN288,"-")</f>
        <v>2.1582733812949641E-2</v>
      </c>
      <c r="AQ288" s="206">
        <v>16</v>
      </c>
      <c r="AR288" s="207">
        <f>IFERROR(AQ288/AN288,"-")</f>
        <v>0.11510791366906475</v>
      </c>
      <c r="AS288" s="206">
        <v>9</v>
      </c>
      <c r="AT288" s="207">
        <f>IFERROR(AS288/AN288,"-")</f>
        <v>6.4748201438848921E-2</v>
      </c>
      <c r="AU288" s="204">
        <v>45</v>
      </c>
      <c r="AV288" s="205">
        <v>1</v>
      </c>
      <c r="AW288" s="207">
        <f>IFERROR(AV288/AU288,"-")</f>
        <v>2.2222222222222223E-2</v>
      </c>
      <c r="AX288" s="206">
        <v>4</v>
      </c>
      <c r="AY288" s="207">
        <f>IFERROR(AX288/AU288,"-")</f>
        <v>8.8888888888888892E-2</v>
      </c>
      <c r="AZ288" s="206">
        <v>1</v>
      </c>
      <c r="BA288" s="207">
        <f>IFERROR(AZ288/AU288,"-")</f>
        <v>2.2222222222222223E-2</v>
      </c>
      <c r="BB288" s="204">
        <f t="shared" si="329"/>
        <v>1871</v>
      </c>
      <c r="BC288" s="208">
        <f t="shared" si="330"/>
        <v>131</v>
      </c>
      <c r="BD288" s="207">
        <f>IFERROR(BC288/BB288,"-")</f>
        <v>7.0016034206306782E-2</v>
      </c>
      <c r="BE288" s="208">
        <f t="shared" si="331"/>
        <v>381</v>
      </c>
      <c r="BF288" s="207">
        <f>IFERROR(BE288/BB288,"-")</f>
        <v>0.20363442009620525</v>
      </c>
      <c r="BG288" s="208">
        <f t="shared" si="332"/>
        <v>160</v>
      </c>
      <c r="BH288" s="207">
        <f>IFERROR(BG288/BB288,"-")</f>
        <v>8.5515766969535015E-2</v>
      </c>
      <c r="BJ288" s="283"/>
      <c r="BK288" s="296"/>
      <c r="BL288" s="4" t="s">
        <v>273</v>
      </c>
      <c r="BM288" s="28">
        <v>1828</v>
      </c>
      <c r="BN288" s="28">
        <v>107</v>
      </c>
      <c r="BO288" s="63">
        <v>5.8533916849015315E-2</v>
      </c>
      <c r="BP288" s="28">
        <v>353</v>
      </c>
      <c r="BQ288" s="63">
        <v>0.19310722100656455</v>
      </c>
      <c r="BR288" s="28">
        <v>145</v>
      </c>
      <c r="BS288" s="63">
        <v>7.932166301969365E-2</v>
      </c>
      <c r="BU288" s="132"/>
      <c r="BV288" s="4" t="s">
        <v>270</v>
      </c>
      <c r="BW288" s="27">
        <f t="shared" si="328"/>
        <v>0.640833778727953</v>
      </c>
      <c r="BX288" s="27">
        <f t="shared" si="333"/>
        <v>0.66903719912472648</v>
      </c>
    </row>
    <row r="289" spans="2:76" ht="14.25" customHeight="1">
      <c r="B289" s="283"/>
      <c r="C289" s="296"/>
      <c r="D289" s="124" t="s">
        <v>156</v>
      </c>
      <c r="E289" s="209">
        <v>0</v>
      </c>
      <c r="F289" s="210">
        <v>0</v>
      </c>
      <c r="G289" s="199" t="str">
        <f t="shared" si="304"/>
        <v>-</v>
      </c>
      <c r="H289" s="211">
        <v>0</v>
      </c>
      <c r="I289" s="199" t="str">
        <f t="shared" si="305"/>
        <v>-</v>
      </c>
      <c r="J289" s="211">
        <v>0</v>
      </c>
      <c r="K289" s="199" t="str">
        <f t="shared" si="306"/>
        <v>-</v>
      </c>
      <c r="L289" s="209">
        <v>1</v>
      </c>
      <c r="M289" s="210">
        <v>0</v>
      </c>
      <c r="N289" s="199">
        <f t="shared" si="307"/>
        <v>0</v>
      </c>
      <c r="O289" s="211">
        <v>1</v>
      </c>
      <c r="P289" s="199">
        <f t="shared" si="308"/>
        <v>1</v>
      </c>
      <c r="Q289" s="211">
        <v>0</v>
      </c>
      <c r="R289" s="199">
        <f t="shared" si="309"/>
        <v>0</v>
      </c>
      <c r="S289" s="209">
        <v>337</v>
      </c>
      <c r="T289" s="210">
        <v>20</v>
      </c>
      <c r="U289" s="199">
        <f t="shared" si="310"/>
        <v>5.9347181008902079E-2</v>
      </c>
      <c r="V289" s="211">
        <v>54</v>
      </c>
      <c r="W289" s="199">
        <f t="shared" si="311"/>
        <v>0.16023738872403562</v>
      </c>
      <c r="X289" s="211">
        <v>26</v>
      </c>
      <c r="Y289" s="199">
        <f t="shared" si="312"/>
        <v>7.71513353115727E-2</v>
      </c>
      <c r="Z289" s="209">
        <v>186</v>
      </c>
      <c r="AA289" s="210">
        <v>8</v>
      </c>
      <c r="AB289" s="199">
        <f t="shared" si="313"/>
        <v>4.3010752688172046E-2</v>
      </c>
      <c r="AC289" s="211">
        <v>33</v>
      </c>
      <c r="AD289" s="199">
        <f t="shared" si="314"/>
        <v>0.17741935483870969</v>
      </c>
      <c r="AE289" s="211">
        <v>18</v>
      </c>
      <c r="AF289" s="199">
        <f t="shared" si="315"/>
        <v>9.6774193548387094E-2</v>
      </c>
      <c r="AG289" s="209">
        <v>81</v>
      </c>
      <c r="AH289" s="210">
        <v>4</v>
      </c>
      <c r="AI289" s="199">
        <f t="shared" si="316"/>
        <v>4.9382716049382713E-2</v>
      </c>
      <c r="AJ289" s="211">
        <v>9</v>
      </c>
      <c r="AK289" s="199">
        <f t="shared" si="317"/>
        <v>0.1111111111111111</v>
      </c>
      <c r="AL289" s="211">
        <v>8</v>
      </c>
      <c r="AM289" s="199">
        <f t="shared" si="318"/>
        <v>9.8765432098765427E-2</v>
      </c>
      <c r="AN289" s="209">
        <v>28</v>
      </c>
      <c r="AO289" s="210">
        <v>0</v>
      </c>
      <c r="AP289" s="199">
        <f t="shared" si="319"/>
        <v>0</v>
      </c>
      <c r="AQ289" s="211">
        <v>3</v>
      </c>
      <c r="AR289" s="199">
        <f t="shared" si="320"/>
        <v>0.10714285714285714</v>
      </c>
      <c r="AS289" s="211">
        <v>4</v>
      </c>
      <c r="AT289" s="199">
        <f t="shared" si="321"/>
        <v>0.14285714285714285</v>
      </c>
      <c r="AU289" s="209">
        <v>11</v>
      </c>
      <c r="AV289" s="210">
        <v>0</v>
      </c>
      <c r="AW289" s="199">
        <f t="shared" si="322"/>
        <v>0</v>
      </c>
      <c r="AX289" s="211">
        <v>1</v>
      </c>
      <c r="AY289" s="199">
        <f t="shared" si="323"/>
        <v>9.0909090909090912E-2</v>
      </c>
      <c r="AZ289" s="211">
        <v>1</v>
      </c>
      <c r="BA289" s="199">
        <f t="shared" si="324"/>
        <v>9.0909090909090912E-2</v>
      </c>
      <c r="BB289" s="209">
        <f t="shared" si="329"/>
        <v>644</v>
      </c>
      <c r="BC289" s="212">
        <f t="shared" si="330"/>
        <v>32</v>
      </c>
      <c r="BD289" s="199">
        <f t="shared" si="325"/>
        <v>4.9689440993788817E-2</v>
      </c>
      <c r="BE289" s="212">
        <f t="shared" si="331"/>
        <v>101</v>
      </c>
      <c r="BF289" s="199">
        <f t="shared" si="326"/>
        <v>0.15683229813664595</v>
      </c>
      <c r="BG289" s="212">
        <f t="shared" si="332"/>
        <v>57</v>
      </c>
      <c r="BH289" s="199">
        <f t="shared" si="327"/>
        <v>8.8509316770186336E-2</v>
      </c>
      <c r="BJ289" s="283"/>
      <c r="BK289" s="296"/>
      <c r="BL289" s="4" t="s">
        <v>156</v>
      </c>
      <c r="BM289" s="28">
        <v>614</v>
      </c>
      <c r="BN289" s="28">
        <v>40</v>
      </c>
      <c r="BO289" s="63">
        <v>6.5146579804560262E-2</v>
      </c>
      <c r="BP289" s="28">
        <v>108</v>
      </c>
      <c r="BQ289" s="63">
        <v>0.1758957654723127</v>
      </c>
      <c r="BR289" s="28">
        <v>52</v>
      </c>
      <c r="BS289" s="63">
        <v>8.4690553745928335E-2</v>
      </c>
      <c r="BU289" s="132"/>
      <c r="BV289" s="4" t="s">
        <v>156</v>
      </c>
      <c r="BW289" s="27">
        <f t="shared" si="328"/>
        <v>0.70496894409937894</v>
      </c>
      <c r="BX289" s="27">
        <f t="shared" si="333"/>
        <v>0.67426710097719866</v>
      </c>
    </row>
    <row r="290" spans="2:76" ht="14.25" customHeight="1">
      <c r="B290" s="283"/>
      <c r="C290" s="296"/>
      <c r="D290" s="103" t="s">
        <v>200</v>
      </c>
      <c r="E290" s="209">
        <v>0</v>
      </c>
      <c r="F290" s="210">
        <v>0</v>
      </c>
      <c r="G290" s="199" t="str">
        <f>IFERROR(F290/E290,"-")</f>
        <v>-</v>
      </c>
      <c r="H290" s="211">
        <v>0</v>
      </c>
      <c r="I290" s="199" t="str">
        <f>IFERROR(H290/E290,"-")</f>
        <v>-</v>
      </c>
      <c r="J290" s="211">
        <v>0</v>
      </c>
      <c r="K290" s="199" t="str">
        <f>IFERROR(J290/E290,"-")</f>
        <v>-</v>
      </c>
      <c r="L290" s="209">
        <v>2</v>
      </c>
      <c r="M290" s="210">
        <v>0</v>
      </c>
      <c r="N290" s="199">
        <f>IFERROR(M290/L290,"-")</f>
        <v>0</v>
      </c>
      <c r="O290" s="211">
        <v>0</v>
      </c>
      <c r="P290" s="199">
        <f>IFERROR(O290/L290,"-")</f>
        <v>0</v>
      </c>
      <c r="Q290" s="211">
        <v>0</v>
      </c>
      <c r="R290" s="199">
        <f>IFERROR(Q290/L290,"-")</f>
        <v>0</v>
      </c>
      <c r="S290" s="209">
        <v>16</v>
      </c>
      <c r="T290" s="210">
        <v>0</v>
      </c>
      <c r="U290" s="199">
        <f>IFERROR(T290/S290,"-")</f>
        <v>0</v>
      </c>
      <c r="V290" s="211">
        <v>0</v>
      </c>
      <c r="W290" s="199">
        <f>IFERROR(V290/S290,"-")</f>
        <v>0</v>
      </c>
      <c r="X290" s="211">
        <v>0</v>
      </c>
      <c r="Y290" s="199">
        <f>IFERROR(X290/S290,"-")</f>
        <v>0</v>
      </c>
      <c r="Z290" s="209">
        <v>26</v>
      </c>
      <c r="AA290" s="210">
        <v>0</v>
      </c>
      <c r="AB290" s="199">
        <f>IFERROR(AA290/Z290,"-")</f>
        <v>0</v>
      </c>
      <c r="AC290" s="211">
        <v>0</v>
      </c>
      <c r="AD290" s="199">
        <f>IFERROR(AC290/Z290,"-")</f>
        <v>0</v>
      </c>
      <c r="AE290" s="211">
        <v>1</v>
      </c>
      <c r="AF290" s="199">
        <f>IFERROR(AE290/Z290,"-")</f>
        <v>3.8461538461538464E-2</v>
      </c>
      <c r="AG290" s="209">
        <v>45</v>
      </c>
      <c r="AH290" s="210">
        <v>0</v>
      </c>
      <c r="AI290" s="199">
        <f>IFERROR(AH290/AG290,"-")</f>
        <v>0</v>
      </c>
      <c r="AJ290" s="211">
        <v>3</v>
      </c>
      <c r="AK290" s="199">
        <f>IFERROR(AJ290/AG290,"-")</f>
        <v>6.6666666666666666E-2</v>
      </c>
      <c r="AL290" s="211">
        <v>2</v>
      </c>
      <c r="AM290" s="199">
        <f>IFERROR(AL290/AG290,"-")</f>
        <v>4.4444444444444446E-2</v>
      </c>
      <c r="AN290" s="209">
        <v>44</v>
      </c>
      <c r="AO290" s="210">
        <v>0</v>
      </c>
      <c r="AP290" s="199">
        <f>IFERROR(AO290/AN290,"-")</f>
        <v>0</v>
      </c>
      <c r="AQ290" s="211">
        <v>2</v>
      </c>
      <c r="AR290" s="199">
        <f>IFERROR(AQ290/AN290,"-")</f>
        <v>4.5454545454545456E-2</v>
      </c>
      <c r="AS290" s="211">
        <v>0</v>
      </c>
      <c r="AT290" s="199">
        <f>IFERROR(AS290/AN290,"-")</f>
        <v>0</v>
      </c>
      <c r="AU290" s="209">
        <v>27</v>
      </c>
      <c r="AV290" s="210">
        <v>0</v>
      </c>
      <c r="AW290" s="199">
        <f>IFERROR(AV290/AU290,"-")</f>
        <v>0</v>
      </c>
      <c r="AX290" s="211">
        <v>1</v>
      </c>
      <c r="AY290" s="199">
        <f>IFERROR(AX290/AU290,"-")</f>
        <v>3.7037037037037035E-2</v>
      </c>
      <c r="AZ290" s="211">
        <v>0</v>
      </c>
      <c r="BA290" s="199">
        <f>IFERROR(AZ290/AU290,"-")</f>
        <v>0</v>
      </c>
      <c r="BB290" s="209">
        <f t="shared" si="329"/>
        <v>160</v>
      </c>
      <c r="BC290" s="212">
        <f t="shared" si="330"/>
        <v>0</v>
      </c>
      <c r="BD290" s="199">
        <f>IFERROR(BC290/BB290,"-")</f>
        <v>0</v>
      </c>
      <c r="BE290" s="212">
        <f t="shared" si="331"/>
        <v>6</v>
      </c>
      <c r="BF290" s="199">
        <f>IFERROR(BE290/BB290,"-")</f>
        <v>3.7499999999999999E-2</v>
      </c>
      <c r="BG290" s="212">
        <f t="shared" si="332"/>
        <v>3</v>
      </c>
      <c r="BH290" s="199">
        <f>IFERROR(BG290/BB290,"-")</f>
        <v>1.8749999999999999E-2</v>
      </c>
      <c r="BJ290" s="283"/>
      <c r="BK290" s="296"/>
      <c r="BL290" s="4" t="s">
        <v>199</v>
      </c>
      <c r="BM290" s="28">
        <v>308</v>
      </c>
      <c r="BN290" s="28">
        <v>1</v>
      </c>
      <c r="BO290" s="63">
        <v>3.246753246753247E-3</v>
      </c>
      <c r="BP290" s="28">
        <v>4</v>
      </c>
      <c r="BQ290" s="63">
        <v>1.2987012987012988E-2</v>
      </c>
      <c r="BR290" s="28">
        <v>3</v>
      </c>
      <c r="BS290" s="63">
        <v>9.74025974025974E-3</v>
      </c>
      <c r="BU290" s="132"/>
      <c r="BV290" s="4" t="s">
        <v>199</v>
      </c>
      <c r="BW290" s="27">
        <f t="shared" si="328"/>
        <v>0.94374999999999998</v>
      </c>
      <c r="BX290" s="27">
        <f t="shared" si="333"/>
        <v>0.97402597402597402</v>
      </c>
    </row>
    <row r="291" spans="2:76" ht="14.25" customHeight="1">
      <c r="B291" s="284"/>
      <c r="C291" s="297"/>
      <c r="D291" s="104" t="s">
        <v>67</v>
      </c>
      <c r="E291" s="218">
        <v>12</v>
      </c>
      <c r="F291" s="219">
        <v>2</v>
      </c>
      <c r="G291" s="180">
        <f t="shared" si="304"/>
        <v>0.16666666666666666</v>
      </c>
      <c r="H291" s="220">
        <v>3</v>
      </c>
      <c r="I291" s="180">
        <f t="shared" si="305"/>
        <v>0.25</v>
      </c>
      <c r="J291" s="220">
        <v>1</v>
      </c>
      <c r="K291" s="180">
        <f t="shared" si="306"/>
        <v>8.3333333333333329E-2</v>
      </c>
      <c r="L291" s="218">
        <v>27</v>
      </c>
      <c r="M291" s="219">
        <v>1</v>
      </c>
      <c r="N291" s="180">
        <f t="shared" si="307"/>
        <v>3.7037037037037035E-2</v>
      </c>
      <c r="O291" s="220">
        <v>8</v>
      </c>
      <c r="P291" s="180">
        <f t="shared" si="308"/>
        <v>0.29629629629629628</v>
      </c>
      <c r="Q291" s="220">
        <v>1</v>
      </c>
      <c r="R291" s="180">
        <f t="shared" si="309"/>
        <v>3.7037037037037035E-2</v>
      </c>
      <c r="S291" s="218">
        <v>3548</v>
      </c>
      <c r="T291" s="219">
        <v>244</v>
      </c>
      <c r="U291" s="180">
        <f t="shared" si="310"/>
        <v>6.8771138669673049E-2</v>
      </c>
      <c r="V291" s="220">
        <v>749</v>
      </c>
      <c r="W291" s="180">
        <f t="shared" si="311"/>
        <v>0.21110484780157834</v>
      </c>
      <c r="X291" s="220">
        <v>276</v>
      </c>
      <c r="Y291" s="180">
        <f t="shared" si="312"/>
        <v>7.7790304396843299E-2</v>
      </c>
      <c r="Z291" s="218">
        <v>2687</v>
      </c>
      <c r="AA291" s="219">
        <v>135</v>
      </c>
      <c r="AB291" s="180">
        <f t="shared" si="313"/>
        <v>5.0241905470785261E-2</v>
      </c>
      <c r="AC291" s="220">
        <v>457</v>
      </c>
      <c r="AD291" s="180">
        <f t="shared" si="314"/>
        <v>0.17007815407517679</v>
      </c>
      <c r="AE291" s="220">
        <v>262</v>
      </c>
      <c r="AF291" s="180">
        <f t="shared" si="315"/>
        <v>9.7506512839598061E-2</v>
      </c>
      <c r="AG291" s="218">
        <v>1698</v>
      </c>
      <c r="AH291" s="219">
        <v>61</v>
      </c>
      <c r="AI291" s="180">
        <f t="shared" si="316"/>
        <v>3.5924617196702001E-2</v>
      </c>
      <c r="AJ291" s="220">
        <v>207</v>
      </c>
      <c r="AK291" s="180">
        <f t="shared" si="317"/>
        <v>0.12190812720848057</v>
      </c>
      <c r="AL291" s="220">
        <v>130</v>
      </c>
      <c r="AM291" s="180">
        <f t="shared" si="318"/>
        <v>7.656065959952886E-2</v>
      </c>
      <c r="AN291" s="218">
        <v>814</v>
      </c>
      <c r="AO291" s="219">
        <v>13</v>
      </c>
      <c r="AP291" s="180">
        <f t="shared" si="319"/>
        <v>1.5970515970515971E-2</v>
      </c>
      <c r="AQ291" s="220">
        <v>82</v>
      </c>
      <c r="AR291" s="180">
        <f t="shared" si="320"/>
        <v>0.10073710073710074</v>
      </c>
      <c r="AS291" s="220">
        <v>48</v>
      </c>
      <c r="AT291" s="180">
        <f t="shared" si="321"/>
        <v>5.896805896805897E-2</v>
      </c>
      <c r="AU291" s="218">
        <v>253</v>
      </c>
      <c r="AV291" s="219">
        <v>2</v>
      </c>
      <c r="AW291" s="180">
        <f t="shared" si="322"/>
        <v>7.9051383399209481E-3</v>
      </c>
      <c r="AX291" s="220">
        <v>20</v>
      </c>
      <c r="AY291" s="180">
        <f t="shared" si="323"/>
        <v>7.9051383399209488E-2</v>
      </c>
      <c r="AZ291" s="220">
        <v>4</v>
      </c>
      <c r="BA291" s="180">
        <f t="shared" si="324"/>
        <v>1.5810276679841896E-2</v>
      </c>
      <c r="BB291" s="218">
        <f t="shared" si="329"/>
        <v>9039</v>
      </c>
      <c r="BC291" s="182">
        <f t="shared" si="330"/>
        <v>458</v>
      </c>
      <c r="BD291" s="180">
        <f t="shared" si="325"/>
        <v>5.0669321827635803E-2</v>
      </c>
      <c r="BE291" s="182">
        <f t="shared" si="331"/>
        <v>1526</v>
      </c>
      <c r="BF291" s="180">
        <f t="shared" si="326"/>
        <v>0.16882398495408785</v>
      </c>
      <c r="BG291" s="182">
        <f t="shared" si="332"/>
        <v>722</v>
      </c>
      <c r="BH291" s="180">
        <f t="shared" si="327"/>
        <v>7.9876092488107092E-2</v>
      </c>
      <c r="BJ291" s="284"/>
      <c r="BK291" s="297"/>
      <c r="BL291" s="85" t="s">
        <v>67</v>
      </c>
      <c r="BM291" s="28">
        <v>9052</v>
      </c>
      <c r="BN291" s="28">
        <v>446</v>
      </c>
      <c r="BO291" s="63">
        <v>4.9270879363676537E-2</v>
      </c>
      <c r="BP291" s="28">
        <v>1473</v>
      </c>
      <c r="BQ291" s="63">
        <v>0.16272646928855503</v>
      </c>
      <c r="BR291" s="28">
        <v>728</v>
      </c>
      <c r="BS291" s="63">
        <v>8.0424215642951838E-2</v>
      </c>
      <c r="BU291" s="133"/>
      <c r="BV291" s="85" t="s">
        <v>67</v>
      </c>
      <c r="BW291" s="27">
        <f t="shared" si="328"/>
        <v>0.70063060073016925</v>
      </c>
      <c r="BX291" s="27">
        <f t="shared" si="333"/>
        <v>0.7075784357048166</v>
      </c>
    </row>
    <row r="292" spans="2:76" ht="14.25" customHeight="1">
      <c r="B292" s="282">
        <v>58</v>
      </c>
      <c r="C292" s="295" t="s">
        <v>25</v>
      </c>
      <c r="D292" s="102" t="s">
        <v>201</v>
      </c>
      <c r="E292" s="201">
        <v>2</v>
      </c>
      <c r="F292" s="176">
        <v>0</v>
      </c>
      <c r="G292" s="174">
        <f t="shared" si="304"/>
        <v>0</v>
      </c>
      <c r="H292" s="176">
        <v>0</v>
      </c>
      <c r="I292" s="174">
        <f t="shared" si="305"/>
        <v>0</v>
      </c>
      <c r="J292" s="176">
        <v>0</v>
      </c>
      <c r="K292" s="174">
        <f t="shared" si="306"/>
        <v>0</v>
      </c>
      <c r="L292" s="201">
        <v>23</v>
      </c>
      <c r="M292" s="176">
        <v>3</v>
      </c>
      <c r="N292" s="174">
        <f t="shared" si="307"/>
        <v>0.13043478260869565</v>
      </c>
      <c r="O292" s="176">
        <v>6</v>
      </c>
      <c r="P292" s="174">
        <f t="shared" si="308"/>
        <v>0.2608695652173913</v>
      </c>
      <c r="Q292" s="176">
        <v>1</v>
      </c>
      <c r="R292" s="174">
        <f t="shared" si="309"/>
        <v>4.3478260869565216E-2</v>
      </c>
      <c r="S292" s="201">
        <v>2789</v>
      </c>
      <c r="T292" s="176">
        <v>404</v>
      </c>
      <c r="U292" s="174">
        <f t="shared" si="310"/>
        <v>0.14485478666188598</v>
      </c>
      <c r="V292" s="176">
        <v>895</v>
      </c>
      <c r="W292" s="174">
        <f t="shared" si="311"/>
        <v>0.32090354965937612</v>
      </c>
      <c r="X292" s="176">
        <v>192</v>
      </c>
      <c r="Y292" s="174">
        <f t="shared" si="312"/>
        <v>6.884187880960918E-2</v>
      </c>
      <c r="Z292" s="201">
        <v>2246</v>
      </c>
      <c r="AA292" s="176">
        <v>292</v>
      </c>
      <c r="AB292" s="174">
        <f t="shared" si="313"/>
        <v>0.13000890471950133</v>
      </c>
      <c r="AC292" s="176">
        <v>696</v>
      </c>
      <c r="AD292" s="174">
        <f t="shared" si="314"/>
        <v>0.30988423864648262</v>
      </c>
      <c r="AE292" s="176">
        <v>163</v>
      </c>
      <c r="AF292" s="174">
        <f t="shared" si="315"/>
        <v>7.2573463935886026E-2</v>
      </c>
      <c r="AG292" s="201">
        <v>1373</v>
      </c>
      <c r="AH292" s="176">
        <v>103</v>
      </c>
      <c r="AI292" s="174">
        <f t="shared" si="316"/>
        <v>7.5018208302986167E-2</v>
      </c>
      <c r="AJ292" s="176">
        <v>334</v>
      </c>
      <c r="AK292" s="174">
        <f t="shared" si="317"/>
        <v>0.24326292789512016</v>
      </c>
      <c r="AL292" s="176">
        <v>78</v>
      </c>
      <c r="AM292" s="174">
        <f t="shared" si="318"/>
        <v>5.680990531682447E-2</v>
      </c>
      <c r="AN292" s="201">
        <v>660</v>
      </c>
      <c r="AO292" s="176">
        <v>25</v>
      </c>
      <c r="AP292" s="174">
        <f t="shared" si="319"/>
        <v>3.787878787878788E-2</v>
      </c>
      <c r="AQ292" s="176">
        <v>122</v>
      </c>
      <c r="AR292" s="174">
        <f t="shared" si="320"/>
        <v>0.18484848484848485</v>
      </c>
      <c r="AS292" s="176">
        <v>24</v>
      </c>
      <c r="AT292" s="174">
        <f t="shared" si="321"/>
        <v>3.6363636363636362E-2</v>
      </c>
      <c r="AU292" s="201">
        <v>207</v>
      </c>
      <c r="AV292" s="176">
        <v>4</v>
      </c>
      <c r="AW292" s="174">
        <f t="shared" si="322"/>
        <v>1.932367149758454E-2</v>
      </c>
      <c r="AX292" s="176">
        <v>33</v>
      </c>
      <c r="AY292" s="174">
        <f t="shared" si="323"/>
        <v>0.15942028985507245</v>
      </c>
      <c r="AZ292" s="176">
        <v>5</v>
      </c>
      <c r="BA292" s="174">
        <f t="shared" si="324"/>
        <v>2.4154589371980676E-2</v>
      </c>
      <c r="BB292" s="201">
        <f t="shared" si="329"/>
        <v>7300</v>
      </c>
      <c r="BC292" s="176">
        <f t="shared" si="330"/>
        <v>831</v>
      </c>
      <c r="BD292" s="174">
        <f t="shared" si="325"/>
        <v>0.11383561643835616</v>
      </c>
      <c r="BE292" s="176">
        <f t="shared" si="331"/>
        <v>2086</v>
      </c>
      <c r="BF292" s="174">
        <f t="shared" si="326"/>
        <v>0.28575342465753423</v>
      </c>
      <c r="BG292" s="176">
        <f t="shared" si="332"/>
        <v>463</v>
      </c>
      <c r="BH292" s="174">
        <f t="shared" si="327"/>
        <v>6.3424657534246573E-2</v>
      </c>
      <c r="BJ292" s="282">
        <v>58</v>
      </c>
      <c r="BK292" s="295" t="s">
        <v>25</v>
      </c>
      <c r="BL292" s="4" t="s">
        <v>148</v>
      </c>
      <c r="BM292" s="28">
        <v>7282</v>
      </c>
      <c r="BN292" s="28">
        <v>780</v>
      </c>
      <c r="BO292" s="63">
        <v>0.10711343037627026</v>
      </c>
      <c r="BP292" s="28">
        <v>2039</v>
      </c>
      <c r="BQ292" s="63">
        <v>0.28000549299642957</v>
      </c>
      <c r="BR292" s="28">
        <v>471</v>
      </c>
      <c r="BS292" s="63">
        <v>6.4680032957978584E-2</v>
      </c>
      <c r="BU292" s="131" t="s">
        <v>25</v>
      </c>
      <c r="BV292" s="4" t="s">
        <v>138</v>
      </c>
      <c r="BW292" s="27">
        <f t="shared" si="328"/>
        <v>0.53698630136986303</v>
      </c>
      <c r="BX292" s="27">
        <f t="shared" si="333"/>
        <v>0.54820104366932165</v>
      </c>
    </row>
    <row r="293" spans="2:76" ht="14.25" customHeight="1">
      <c r="B293" s="283"/>
      <c r="C293" s="296"/>
      <c r="D293" s="132" t="s">
        <v>274</v>
      </c>
      <c r="E293" s="204">
        <v>0</v>
      </c>
      <c r="F293" s="208">
        <v>0</v>
      </c>
      <c r="G293" s="207" t="str">
        <f t="shared" si="304"/>
        <v>-</v>
      </c>
      <c r="H293" s="208">
        <v>0</v>
      </c>
      <c r="I293" s="207" t="str">
        <f>IFERROR(H293/E293,"-")</f>
        <v>-</v>
      </c>
      <c r="J293" s="208">
        <v>0</v>
      </c>
      <c r="K293" s="207" t="str">
        <f>IFERROR(J293/E293,"-")</f>
        <v>-</v>
      </c>
      <c r="L293" s="204">
        <v>4</v>
      </c>
      <c r="M293" s="208">
        <v>0</v>
      </c>
      <c r="N293" s="207">
        <f>IFERROR(M293/L293,"-")</f>
        <v>0</v>
      </c>
      <c r="O293" s="208">
        <v>1</v>
      </c>
      <c r="P293" s="207">
        <f>IFERROR(O293/L293,"-")</f>
        <v>0.25</v>
      </c>
      <c r="Q293" s="208">
        <v>0</v>
      </c>
      <c r="R293" s="207">
        <f>IFERROR(Q293/L293,"-")</f>
        <v>0</v>
      </c>
      <c r="S293" s="204">
        <v>844</v>
      </c>
      <c r="T293" s="208">
        <v>118</v>
      </c>
      <c r="U293" s="207">
        <f>IFERROR(T293/S293,"-")</f>
        <v>0.13981042654028436</v>
      </c>
      <c r="V293" s="208">
        <v>266</v>
      </c>
      <c r="W293" s="207">
        <f>IFERROR(V293/S293,"-")</f>
        <v>0.31516587677725116</v>
      </c>
      <c r="X293" s="208">
        <v>69</v>
      </c>
      <c r="Y293" s="207">
        <f>IFERROR(X293/S293,"-")</f>
        <v>8.1753554502369666E-2</v>
      </c>
      <c r="Z293" s="204">
        <v>667</v>
      </c>
      <c r="AA293" s="208">
        <v>109</v>
      </c>
      <c r="AB293" s="207">
        <f>IFERROR(AA293/Z293,"-")</f>
        <v>0.16341829085457271</v>
      </c>
      <c r="AC293" s="208">
        <v>215</v>
      </c>
      <c r="AD293" s="207">
        <f>IFERROR(AC293/Z293,"-")</f>
        <v>0.32233883058470764</v>
      </c>
      <c r="AE293" s="208">
        <v>40</v>
      </c>
      <c r="AF293" s="207">
        <f>IFERROR(AE293/Z293,"-")</f>
        <v>5.9970014992503748E-2</v>
      </c>
      <c r="AG293" s="204">
        <v>415</v>
      </c>
      <c r="AH293" s="208">
        <v>39</v>
      </c>
      <c r="AI293" s="207">
        <f>IFERROR(AH293/AG293,"-")</f>
        <v>9.3975903614457831E-2</v>
      </c>
      <c r="AJ293" s="208">
        <v>118</v>
      </c>
      <c r="AK293" s="207">
        <f>IFERROR(AJ293/AG293,"-")</f>
        <v>0.28433734939759037</v>
      </c>
      <c r="AL293" s="208">
        <v>36</v>
      </c>
      <c r="AM293" s="207">
        <f>IFERROR(AL293/AG293,"-")</f>
        <v>8.6746987951807228E-2</v>
      </c>
      <c r="AN293" s="204">
        <v>180</v>
      </c>
      <c r="AO293" s="208">
        <v>13</v>
      </c>
      <c r="AP293" s="207">
        <f>IFERROR(AO293/AN293,"-")</f>
        <v>7.2222222222222215E-2</v>
      </c>
      <c r="AQ293" s="208">
        <v>31</v>
      </c>
      <c r="AR293" s="207">
        <f>IFERROR(AQ293/AN293,"-")</f>
        <v>0.17222222222222222</v>
      </c>
      <c r="AS293" s="208">
        <v>8</v>
      </c>
      <c r="AT293" s="207">
        <f>IFERROR(AS293/AN293,"-")</f>
        <v>4.4444444444444446E-2</v>
      </c>
      <c r="AU293" s="204">
        <v>33</v>
      </c>
      <c r="AV293" s="208">
        <v>1</v>
      </c>
      <c r="AW293" s="207">
        <f>IFERROR(AV293/AU293,"-")</f>
        <v>3.0303030303030304E-2</v>
      </c>
      <c r="AX293" s="208">
        <v>2</v>
      </c>
      <c r="AY293" s="207">
        <f>IFERROR(AX293/AU293,"-")</f>
        <v>6.0606060606060608E-2</v>
      </c>
      <c r="AZ293" s="208">
        <v>0</v>
      </c>
      <c r="BA293" s="207">
        <f>IFERROR(AZ293/AU293,"-")</f>
        <v>0</v>
      </c>
      <c r="BB293" s="204">
        <f t="shared" si="329"/>
        <v>2143</v>
      </c>
      <c r="BC293" s="208">
        <f t="shared" si="330"/>
        <v>280</v>
      </c>
      <c r="BD293" s="207">
        <f>IFERROR(BC293/BB293,"-")</f>
        <v>0.13065795613625758</v>
      </c>
      <c r="BE293" s="208">
        <f t="shared" si="331"/>
        <v>633</v>
      </c>
      <c r="BF293" s="207">
        <f>IFERROR(BE293/BB293,"-")</f>
        <v>0.29538030797946802</v>
      </c>
      <c r="BG293" s="208">
        <f t="shared" si="332"/>
        <v>153</v>
      </c>
      <c r="BH293" s="207">
        <f>IFERROR(BG293/BB293,"-")</f>
        <v>7.1395240317312175E-2</v>
      </c>
      <c r="BJ293" s="283"/>
      <c r="BK293" s="296"/>
      <c r="BL293" s="4" t="s">
        <v>273</v>
      </c>
      <c r="BM293" s="28">
        <v>2068</v>
      </c>
      <c r="BN293" s="28">
        <v>291</v>
      </c>
      <c r="BO293" s="63">
        <v>0.140715667311412</v>
      </c>
      <c r="BP293" s="28">
        <v>624</v>
      </c>
      <c r="BQ293" s="63">
        <v>0.30174081237911027</v>
      </c>
      <c r="BR293" s="28">
        <v>149</v>
      </c>
      <c r="BS293" s="63">
        <v>7.2050290135396516E-2</v>
      </c>
      <c r="BU293" s="132"/>
      <c r="BV293" s="4" t="s">
        <v>270</v>
      </c>
      <c r="BW293" s="27">
        <f t="shared" si="328"/>
        <v>0.5025664955669622</v>
      </c>
      <c r="BX293" s="27">
        <f t="shared" si="333"/>
        <v>0.48549323017408125</v>
      </c>
    </row>
    <row r="294" spans="2:76" ht="14.25" customHeight="1">
      <c r="B294" s="283"/>
      <c r="C294" s="296"/>
      <c r="D294" s="124" t="s">
        <v>156</v>
      </c>
      <c r="E294" s="209">
        <v>0</v>
      </c>
      <c r="F294" s="212">
        <v>0</v>
      </c>
      <c r="G294" s="199" t="str">
        <f t="shared" si="304"/>
        <v>-</v>
      </c>
      <c r="H294" s="212">
        <v>0</v>
      </c>
      <c r="I294" s="199" t="str">
        <f t="shared" si="305"/>
        <v>-</v>
      </c>
      <c r="J294" s="212">
        <v>0</v>
      </c>
      <c r="K294" s="199" t="str">
        <f t="shared" si="306"/>
        <v>-</v>
      </c>
      <c r="L294" s="209">
        <v>0</v>
      </c>
      <c r="M294" s="212">
        <v>0</v>
      </c>
      <c r="N294" s="199" t="str">
        <f t="shared" si="307"/>
        <v>-</v>
      </c>
      <c r="O294" s="212">
        <v>0</v>
      </c>
      <c r="P294" s="199" t="str">
        <f t="shared" si="308"/>
        <v>-</v>
      </c>
      <c r="Q294" s="212">
        <v>0</v>
      </c>
      <c r="R294" s="199" t="str">
        <f t="shared" si="309"/>
        <v>-</v>
      </c>
      <c r="S294" s="209">
        <v>373</v>
      </c>
      <c r="T294" s="212">
        <v>51</v>
      </c>
      <c r="U294" s="199">
        <f t="shared" si="310"/>
        <v>0.13672922252010725</v>
      </c>
      <c r="V294" s="212">
        <v>111</v>
      </c>
      <c r="W294" s="199">
        <f t="shared" si="311"/>
        <v>0.2975871313672922</v>
      </c>
      <c r="X294" s="212">
        <v>25</v>
      </c>
      <c r="Y294" s="199">
        <f t="shared" si="312"/>
        <v>6.7024128686327081E-2</v>
      </c>
      <c r="Z294" s="209">
        <v>222</v>
      </c>
      <c r="AA294" s="212">
        <v>27</v>
      </c>
      <c r="AB294" s="199">
        <f t="shared" si="313"/>
        <v>0.12162162162162163</v>
      </c>
      <c r="AC294" s="212">
        <v>61</v>
      </c>
      <c r="AD294" s="199">
        <f t="shared" si="314"/>
        <v>0.2747747747747748</v>
      </c>
      <c r="AE294" s="212">
        <v>18</v>
      </c>
      <c r="AF294" s="199">
        <f t="shared" si="315"/>
        <v>8.1081081081081086E-2</v>
      </c>
      <c r="AG294" s="209">
        <v>114</v>
      </c>
      <c r="AH294" s="212">
        <v>7</v>
      </c>
      <c r="AI294" s="199">
        <f t="shared" si="316"/>
        <v>6.1403508771929821E-2</v>
      </c>
      <c r="AJ294" s="212">
        <v>22</v>
      </c>
      <c r="AK294" s="199">
        <f t="shared" si="317"/>
        <v>0.19298245614035087</v>
      </c>
      <c r="AL294" s="212">
        <v>13</v>
      </c>
      <c r="AM294" s="199">
        <f t="shared" si="318"/>
        <v>0.11403508771929824</v>
      </c>
      <c r="AN294" s="209">
        <v>38</v>
      </c>
      <c r="AO294" s="212">
        <v>0</v>
      </c>
      <c r="AP294" s="199">
        <f t="shared" si="319"/>
        <v>0</v>
      </c>
      <c r="AQ294" s="212">
        <v>9</v>
      </c>
      <c r="AR294" s="199">
        <f t="shared" si="320"/>
        <v>0.23684210526315788</v>
      </c>
      <c r="AS294" s="212">
        <v>5</v>
      </c>
      <c r="AT294" s="199">
        <f t="shared" si="321"/>
        <v>0.13157894736842105</v>
      </c>
      <c r="AU294" s="209">
        <v>18</v>
      </c>
      <c r="AV294" s="212">
        <v>0</v>
      </c>
      <c r="AW294" s="199">
        <f t="shared" si="322"/>
        <v>0</v>
      </c>
      <c r="AX294" s="212">
        <v>3</v>
      </c>
      <c r="AY294" s="199">
        <f t="shared" si="323"/>
        <v>0.16666666666666666</v>
      </c>
      <c r="AZ294" s="212">
        <v>2</v>
      </c>
      <c r="BA294" s="199">
        <f t="shared" si="324"/>
        <v>0.1111111111111111</v>
      </c>
      <c r="BB294" s="209">
        <f t="shared" si="329"/>
        <v>765</v>
      </c>
      <c r="BC294" s="212">
        <f t="shared" si="330"/>
        <v>85</v>
      </c>
      <c r="BD294" s="199">
        <f t="shared" si="325"/>
        <v>0.1111111111111111</v>
      </c>
      <c r="BE294" s="212">
        <f t="shared" si="331"/>
        <v>206</v>
      </c>
      <c r="BF294" s="199">
        <f t="shared" si="326"/>
        <v>0.26928104575163397</v>
      </c>
      <c r="BG294" s="212">
        <f t="shared" si="332"/>
        <v>63</v>
      </c>
      <c r="BH294" s="199">
        <f t="shared" si="327"/>
        <v>8.2352941176470587E-2</v>
      </c>
      <c r="BJ294" s="283"/>
      <c r="BK294" s="296"/>
      <c r="BL294" s="4" t="s">
        <v>156</v>
      </c>
      <c r="BM294" s="28">
        <v>734</v>
      </c>
      <c r="BN294" s="28">
        <v>96</v>
      </c>
      <c r="BO294" s="63">
        <v>0.13079019073569481</v>
      </c>
      <c r="BP294" s="28">
        <v>196</v>
      </c>
      <c r="BQ294" s="63">
        <v>0.2670299727520436</v>
      </c>
      <c r="BR294" s="28">
        <v>61</v>
      </c>
      <c r="BS294" s="63">
        <v>8.3106267029972758E-2</v>
      </c>
      <c r="BU294" s="132"/>
      <c r="BV294" s="4" t="s">
        <v>156</v>
      </c>
      <c r="BW294" s="27">
        <f t="shared" si="328"/>
        <v>0.53725490196078429</v>
      </c>
      <c r="BX294" s="27">
        <f t="shared" si="333"/>
        <v>0.51907356948228878</v>
      </c>
    </row>
    <row r="295" spans="2:76" ht="14.25" customHeight="1">
      <c r="B295" s="283"/>
      <c r="C295" s="296"/>
      <c r="D295" s="103" t="s">
        <v>200</v>
      </c>
      <c r="E295" s="209">
        <v>0</v>
      </c>
      <c r="F295" s="212">
        <v>0</v>
      </c>
      <c r="G295" s="199" t="str">
        <f>IFERROR(F295/E295,"-")</f>
        <v>-</v>
      </c>
      <c r="H295" s="212">
        <v>0</v>
      </c>
      <c r="I295" s="199" t="str">
        <f>IFERROR(H295/E295,"-")</f>
        <v>-</v>
      </c>
      <c r="J295" s="212">
        <v>0</v>
      </c>
      <c r="K295" s="199" t="str">
        <f>IFERROR(J295/E295,"-")</f>
        <v>-</v>
      </c>
      <c r="L295" s="209">
        <v>0</v>
      </c>
      <c r="M295" s="212">
        <v>0</v>
      </c>
      <c r="N295" s="199" t="str">
        <f>IFERROR(M295/L295,"-")</f>
        <v>-</v>
      </c>
      <c r="O295" s="212">
        <v>0</v>
      </c>
      <c r="P295" s="199" t="str">
        <f>IFERROR(O295/L295,"-")</f>
        <v>-</v>
      </c>
      <c r="Q295" s="212">
        <v>0</v>
      </c>
      <c r="R295" s="199" t="str">
        <f>IFERROR(Q295/L295,"-")</f>
        <v>-</v>
      </c>
      <c r="S295" s="209">
        <v>21</v>
      </c>
      <c r="T295" s="212">
        <v>1</v>
      </c>
      <c r="U295" s="199">
        <f>IFERROR(T295/S295,"-")</f>
        <v>4.7619047619047616E-2</v>
      </c>
      <c r="V295" s="212">
        <v>3</v>
      </c>
      <c r="W295" s="199">
        <f>IFERROR(V295/S295,"-")</f>
        <v>0.14285714285714285</v>
      </c>
      <c r="X295" s="212">
        <v>3</v>
      </c>
      <c r="Y295" s="199">
        <f>IFERROR(X295/S295,"-")</f>
        <v>0.14285714285714285</v>
      </c>
      <c r="Z295" s="209">
        <v>44</v>
      </c>
      <c r="AA295" s="212">
        <v>1</v>
      </c>
      <c r="AB295" s="199">
        <f>IFERROR(AA295/Z295,"-")</f>
        <v>2.2727272727272728E-2</v>
      </c>
      <c r="AC295" s="212">
        <v>3</v>
      </c>
      <c r="AD295" s="199">
        <f>IFERROR(AC295/Z295,"-")</f>
        <v>6.8181818181818177E-2</v>
      </c>
      <c r="AE295" s="212">
        <v>0</v>
      </c>
      <c r="AF295" s="199">
        <f>IFERROR(AE295/Z295,"-")</f>
        <v>0</v>
      </c>
      <c r="AG295" s="209">
        <v>57</v>
      </c>
      <c r="AH295" s="212">
        <v>0</v>
      </c>
      <c r="AI295" s="199">
        <f>IFERROR(AH295/AG295,"-")</f>
        <v>0</v>
      </c>
      <c r="AJ295" s="212">
        <v>1</v>
      </c>
      <c r="AK295" s="199">
        <f>IFERROR(AJ295/AG295,"-")</f>
        <v>1.7543859649122806E-2</v>
      </c>
      <c r="AL295" s="212">
        <v>0</v>
      </c>
      <c r="AM295" s="199">
        <f>IFERROR(AL295/AG295,"-")</f>
        <v>0</v>
      </c>
      <c r="AN295" s="209">
        <v>44</v>
      </c>
      <c r="AO295" s="212">
        <v>0</v>
      </c>
      <c r="AP295" s="199">
        <f>IFERROR(AO295/AN295,"-")</f>
        <v>0</v>
      </c>
      <c r="AQ295" s="212">
        <v>1</v>
      </c>
      <c r="AR295" s="199">
        <f>IFERROR(AQ295/AN295,"-")</f>
        <v>2.2727272727272728E-2</v>
      </c>
      <c r="AS295" s="212">
        <v>1</v>
      </c>
      <c r="AT295" s="199">
        <f>IFERROR(AS295/AN295,"-")</f>
        <v>2.2727272727272728E-2</v>
      </c>
      <c r="AU295" s="209">
        <v>38</v>
      </c>
      <c r="AV295" s="212">
        <v>0</v>
      </c>
      <c r="AW295" s="199">
        <f>IFERROR(AV295/AU295,"-")</f>
        <v>0</v>
      </c>
      <c r="AX295" s="212">
        <v>0</v>
      </c>
      <c r="AY295" s="199">
        <f>IFERROR(AX295/AU295,"-")</f>
        <v>0</v>
      </c>
      <c r="AZ295" s="212">
        <v>0</v>
      </c>
      <c r="BA295" s="199">
        <f>IFERROR(AZ295/AU295,"-")</f>
        <v>0</v>
      </c>
      <c r="BB295" s="209">
        <f t="shared" si="329"/>
        <v>204</v>
      </c>
      <c r="BC295" s="212">
        <f t="shared" si="330"/>
        <v>2</v>
      </c>
      <c r="BD295" s="199">
        <f>IFERROR(BC295/BB295,"-")</f>
        <v>9.8039215686274508E-3</v>
      </c>
      <c r="BE295" s="212">
        <f t="shared" si="331"/>
        <v>8</v>
      </c>
      <c r="BF295" s="199">
        <f>IFERROR(BE295/BB295,"-")</f>
        <v>3.9215686274509803E-2</v>
      </c>
      <c r="BG295" s="212">
        <f t="shared" si="332"/>
        <v>4</v>
      </c>
      <c r="BH295" s="199">
        <f>IFERROR(BG295/BB295,"-")</f>
        <v>1.9607843137254902E-2</v>
      </c>
      <c r="BJ295" s="283"/>
      <c r="BK295" s="296"/>
      <c r="BL295" s="4" t="s">
        <v>199</v>
      </c>
      <c r="BM295" s="28">
        <v>422</v>
      </c>
      <c r="BN295" s="28">
        <v>3</v>
      </c>
      <c r="BO295" s="63">
        <v>7.1090047393364926E-3</v>
      </c>
      <c r="BP295" s="28">
        <v>9</v>
      </c>
      <c r="BQ295" s="63">
        <v>2.132701421800948E-2</v>
      </c>
      <c r="BR295" s="28">
        <v>5</v>
      </c>
      <c r="BS295" s="63">
        <v>1.1848341232227487E-2</v>
      </c>
      <c r="BU295" s="132"/>
      <c r="BV295" s="4" t="s">
        <v>199</v>
      </c>
      <c r="BW295" s="27">
        <f t="shared" si="328"/>
        <v>0.93137254901960786</v>
      </c>
      <c r="BX295" s="27">
        <f t="shared" si="333"/>
        <v>0.95971563981042651</v>
      </c>
    </row>
    <row r="296" spans="2:76" ht="14.25" customHeight="1">
      <c r="B296" s="284"/>
      <c r="C296" s="297"/>
      <c r="D296" s="104" t="s">
        <v>67</v>
      </c>
      <c r="E296" s="189">
        <v>2</v>
      </c>
      <c r="F296" s="183">
        <v>0</v>
      </c>
      <c r="G296" s="184">
        <f t="shared" si="304"/>
        <v>0</v>
      </c>
      <c r="H296" s="183">
        <v>0</v>
      </c>
      <c r="I296" s="184">
        <f t="shared" si="305"/>
        <v>0</v>
      </c>
      <c r="J296" s="183">
        <v>0</v>
      </c>
      <c r="K296" s="184">
        <f t="shared" si="306"/>
        <v>0</v>
      </c>
      <c r="L296" s="189">
        <v>27</v>
      </c>
      <c r="M296" s="183">
        <v>3</v>
      </c>
      <c r="N296" s="184">
        <f t="shared" si="307"/>
        <v>0.1111111111111111</v>
      </c>
      <c r="O296" s="183">
        <v>7</v>
      </c>
      <c r="P296" s="184">
        <f t="shared" si="308"/>
        <v>0.25925925925925924</v>
      </c>
      <c r="Q296" s="183">
        <v>1</v>
      </c>
      <c r="R296" s="184">
        <f t="shared" si="309"/>
        <v>3.7037037037037035E-2</v>
      </c>
      <c r="S296" s="189">
        <v>4027</v>
      </c>
      <c r="T296" s="183">
        <v>574</v>
      </c>
      <c r="U296" s="184">
        <f t="shared" si="310"/>
        <v>0.1425378693816737</v>
      </c>
      <c r="V296" s="183">
        <v>1275</v>
      </c>
      <c r="W296" s="184">
        <f t="shared" si="311"/>
        <v>0.31661286317357834</v>
      </c>
      <c r="X296" s="183">
        <v>289</v>
      </c>
      <c r="Y296" s="184">
        <f t="shared" si="312"/>
        <v>7.176558231934442E-2</v>
      </c>
      <c r="Z296" s="189">
        <v>3179</v>
      </c>
      <c r="AA296" s="183">
        <v>429</v>
      </c>
      <c r="AB296" s="184">
        <f t="shared" si="313"/>
        <v>0.13494809688581316</v>
      </c>
      <c r="AC296" s="183">
        <v>975</v>
      </c>
      <c r="AD296" s="184">
        <f t="shared" si="314"/>
        <v>0.3067002201950299</v>
      </c>
      <c r="AE296" s="183">
        <v>221</v>
      </c>
      <c r="AF296" s="184">
        <f t="shared" si="315"/>
        <v>6.9518716577540107E-2</v>
      </c>
      <c r="AG296" s="189">
        <v>1959</v>
      </c>
      <c r="AH296" s="183">
        <v>149</v>
      </c>
      <c r="AI296" s="184">
        <f t="shared" si="316"/>
        <v>7.6059213884635019E-2</v>
      </c>
      <c r="AJ296" s="183">
        <v>475</v>
      </c>
      <c r="AK296" s="184">
        <f t="shared" si="317"/>
        <v>0.24247064828994386</v>
      </c>
      <c r="AL296" s="183">
        <v>127</v>
      </c>
      <c r="AM296" s="184">
        <f t="shared" si="318"/>
        <v>6.4828994384890246E-2</v>
      </c>
      <c r="AN296" s="189">
        <v>922</v>
      </c>
      <c r="AO296" s="183">
        <v>38</v>
      </c>
      <c r="AP296" s="184">
        <f t="shared" si="319"/>
        <v>4.1214750542299353E-2</v>
      </c>
      <c r="AQ296" s="183">
        <v>163</v>
      </c>
      <c r="AR296" s="184">
        <f t="shared" si="320"/>
        <v>0.17678958785249457</v>
      </c>
      <c r="AS296" s="183">
        <v>38</v>
      </c>
      <c r="AT296" s="184">
        <f t="shared" si="321"/>
        <v>4.1214750542299353E-2</v>
      </c>
      <c r="AU296" s="189">
        <v>296</v>
      </c>
      <c r="AV296" s="183">
        <v>5</v>
      </c>
      <c r="AW296" s="184">
        <f t="shared" si="322"/>
        <v>1.6891891891891893E-2</v>
      </c>
      <c r="AX296" s="183">
        <v>38</v>
      </c>
      <c r="AY296" s="184">
        <f t="shared" si="323"/>
        <v>0.12837837837837837</v>
      </c>
      <c r="AZ296" s="183">
        <v>7</v>
      </c>
      <c r="BA296" s="184">
        <f t="shared" si="324"/>
        <v>2.364864864864865E-2</v>
      </c>
      <c r="BB296" s="189">
        <f t="shared" si="329"/>
        <v>10412</v>
      </c>
      <c r="BC296" s="183">
        <f t="shared" si="330"/>
        <v>1198</v>
      </c>
      <c r="BD296" s="184">
        <f t="shared" si="325"/>
        <v>0.11505954667691126</v>
      </c>
      <c r="BE296" s="183">
        <f t="shared" si="331"/>
        <v>2933</v>
      </c>
      <c r="BF296" s="184">
        <f t="shared" si="326"/>
        <v>0.2816941990011525</v>
      </c>
      <c r="BG296" s="183">
        <f t="shared" si="332"/>
        <v>683</v>
      </c>
      <c r="BH296" s="184">
        <f t="shared" si="327"/>
        <v>6.5597387629658083E-2</v>
      </c>
      <c r="BJ296" s="284"/>
      <c r="BK296" s="297"/>
      <c r="BL296" s="85" t="s">
        <v>67</v>
      </c>
      <c r="BM296" s="28">
        <v>10506</v>
      </c>
      <c r="BN296" s="28">
        <v>1170</v>
      </c>
      <c r="BO296" s="63">
        <v>0.11136493432324386</v>
      </c>
      <c r="BP296" s="28">
        <v>2868</v>
      </c>
      <c r="BQ296" s="63">
        <v>0.27298686464877214</v>
      </c>
      <c r="BR296" s="28">
        <v>686</v>
      </c>
      <c r="BS296" s="63">
        <v>6.5296021321149825E-2</v>
      </c>
      <c r="BU296" s="133"/>
      <c r="BV296" s="85" t="s">
        <v>67</v>
      </c>
      <c r="BW296" s="27">
        <f t="shared" si="328"/>
        <v>0.53764886669227818</v>
      </c>
      <c r="BX296" s="27">
        <f t="shared" si="333"/>
        <v>0.55035217970683414</v>
      </c>
    </row>
    <row r="297" spans="2:76" ht="14.25" customHeight="1">
      <c r="B297" s="282">
        <v>59</v>
      </c>
      <c r="C297" s="295" t="s">
        <v>20</v>
      </c>
      <c r="D297" s="102" t="s">
        <v>201</v>
      </c>
      <c r="E297" s="201">
        <v>35</v>
      </c>
      <c r="F297" s="202">
        <v>1</v>
      </c>
      <c r="G297" s="174">
        <f t="shared" si="304"/>
        <v>2.8571428571428571E-2</v>
      </c>
      <c r="H297" s="203">
        <v>5</v>
      </c>
      <c r="I297" s="174">
        <f t="shared" si="305"/>
        <v>0.14285714285714285</v>
      </c>
      <c r="J297" s="203">
        <v>3</v>
      </c>
      <c r="K297" s="174">
        <f t="shared" si="306"/>
        <v>8.5714285714285715E-2</v>
      </c>
      <c r="L297" s="201">
        <v>70</v>
      </c>
      <c r="M297" s="202">
        <v>0</v>
      </c>
      <c r="N297" s="174">
        <f t="shared" si="307"/>
        <v>0</v>
      </c>
      <c r="O297" s="203">
        <v>9</v>
      </c>
      <c r="P297" s="174">
        <f t="shared" si="308"/>
        <v>0.12857142857142856</v>
      </c>
      <c r="Q297" s="203">
        <v>3</v>
      </c>
      <c r="R297" s="174">
        <f t="shared" si="309"/>
        <v>4.2857142857142858E-2</v>
      </c>
      <c r="S297" s="201">
        <v>21321</v>
      </c>
      <c r="T297" s="202">
        <v>1290</v>
      </c>
      <c r="U297" s="174">
        <f t="shared" si="310"/>
        <v>6.0503728718165187E-2</v>
      </c>
      <c r="V297" s="203">
        <v>4099</v>
      </c>
      <c r="W297" s="174">
        <f t="shared" si="311"/>
        <v>0.19225177055485201</v>
      </c>
      <c r="X297" s="203">
        <v>1873</v>
      </c>
      <c r="Y297" s="174">
        <f t="shared" si="312"/>
        <v>8.7847661929553025E-2</v>
      </c>
      <c r="Z297" s="201">
        <v>18739</v>
      </c>
      <c r="AA297" s="202">
        <v>899</v>
      </c>
      <c r="AB297" s="174">
        <f t="shared" si="313"/>
        <v>4.7974811889641922E-2</v>
      </c>
      <c r="AC297" s="203">
        <v>3024</v>
      </c>
      <c r="AD297" s="174">
        <f t="shared" si="314"/>
        <v>0.16137467314157639</v>
      </c>
      <c r="AE297" s="203">
        <v>1861</v>
      </c>
      <c r="AF297" s="174">
        <f t="shared" si="315"/>
        <v>9.9311596136400018E-2</v>
      </c>
      <c r="AG297" s="201">
        <v>11384</v>
      </c>
      <c r="AH297" s="202">
        <v>364</v>
      </c>
      <c r="AI297" s="174">
        <f t="shared" si="316"/>
        <v>3.1974701335207308E-2</v>
      </c>
      <c r="AJ297" s="203">
        <v>1350</v>
      </c>
      <c r="AK297" s="174">
        <f t="shared" si="317"/>
        <v>0.11858749121574139</v>
      </c>
      <c r="AL297" s="203">
        <v>912</v>
      </c>
      <c r="AM297" s="174">
        <f t="shared" si="318"/>
        <v>8.0112438510189746E-2</v>
      </c>
      <c r="AN297" s="201">
        <v>4843</v>
      </c>
      <c r="AO297" s="202">
        <v>80</v>
      </c>
      <c r="AP297" s="174">
        <f t="shared" si="319"/>
        <v>1.651868676440223E-2</v>
      </c>
      <c r="AQ297" s="203">
        <v>390</v>
      </c>
      <c r="AR297" s="174">
        <f t="shared" si="320"/>
        <v>8.0528597976460878E-2</v>
      </c>
      <c r="AS297" s="203">
        <v>282</v>
      </c>
      <c r="AT297" s="174">
        <f t="shared" si="321"/>
        <v>5.822837084451786E-2</v>
      </c>
      <c r="AU297" s="201">
        <v>1258</v>
      </c>
      <c r="AV297" s="202">
        <v>4</v>
      </c>
      <c r="AW297" s="174">
        <f t="shared" si="322"/>
        <v>3.1796502384737681E-3</v>
      </c>
      <c r="AX297" s="203">
        <v>80</v>
      </c>
      <c r="AY297" s="174">
        <f t="shared" si="323"/>
        <v>6.3593004769475353E-2</v>
      </c>
      <c r="AZ297" s="203">
        <v>37</v>
      </c>
      <c r="BA297" s="174">
        <f t="shared" si="324"/>
        <v>2.9411764705882353E-2</v>
      </c>
      <c r="BB297" s="201">
        <f t="shared" si="329"/>
        <v>57650</v>
      </c>
      <c r="BC297" s="176">
        <f t="shared" si="330"/>
        <v>2638</v>
      </c>
      <c r="BD297" s="174">
        <f t="shared" si="325"/>
        <v>4.5758889852558542E-2</v>
      </c>
      <c r="BE297" s="176">
        <f t="shared" si="331"/>
        <v>8957</v>
      </c>
      <c r="BF297" s="174">
        <f t="shared" si="326"/>
        <v>0.1553686036426713</v>
      </c>
      <c r="BG297" s="176">
        <f t="shared" si="332"/>
        <v>4971</v>
      </c>
      <c r="BH297" s="174">
        <f t="shared" si="327"/>
        <v>8.6227233304423237E-2</v>
      </c>
      <c r="BJ297" s="282">
        <v>59</v>
      </c>
      <c r="BK297" s="295" t="s">
        <v>20</v>
      </c>
      <c r="BL297" s="4" t="s">
        <v>148</v>
      </c>
      <c r="BM297" s="28">
        <v>57451</v>
      </c>
      <c r="BN297" s="28">
        <v>2863</v>
      </c>
      <c r="BO297" s="63">
        <v>4.9833771387791333E-2</v>
      </c>
      <c r="BP297" s="28">
        <v>8731</v>
      </c>
      <c r="BQ297" s="63">
        <v>0.15197298567474893</v>
      </c>
      <c r="BR297" s="28">
        <v>5025</v>
      </c>
      <c r="BS297" s="63">
        <v>8.7465840455344557E-2</v>
      </c>
      <c r="BU297" s="131" t="s">
        <v>20</v>
      </c>
      <c r="BV297" s="4" t="s">
        <v>138</v>
      </c>
      <c r="BW297" s="27">
        <f t="shared" si="328"/>
        <v>0.71264527320034687</v>
      </c>
      <c r="BX297" s="27">
        <f t="shared" si="333"/>
        <v>0.71072740248211519</v>
      </c>
    </row>
    <row r="298" spans="2:76" ht="14.25" customHeight="1">
      <c r="B298" s="283"/>
      <c r="C298" s="296"/>
      <c r="D298" s="132" t="s">
        <v>274</v>
      </c>
      <c r="E298" s="204">
        <v>1</v>
      </c>
      <c r="F298" s="205">
        <v>0</v>
      </c>
      <c r="G298" s="207">
        <f t="shared" si="304"/>
        <v>0</v>
      </c>
      <c r="H298" s="206">
        <v>0</v>
      </c>
      <c r="I298" s="207">
        <f>IFERROR(H298/E298,"-")</f>
        <v>0</v>
      </c>
      <c r="J298" s="206">
        <v>0</v>
      </c>
      <c r="K298" s="207">
        <f>IFERROR(J298/E298,"-")</f>
        <v>0</v>
      </c>
      <c r="L298" s="204">
        <v>5</v>
      </c>
      <c r="M298" s="205">
        <v>1</v>
      </c>
      <c r="N298" s="207">
        <f>IFERROR(M298/L298,"-")</f>
        <v>0.2</v>
      </c>
      <c r="O298" s="206">
        <v>1</v>
      </c>
      <c r="P298" s="207">
        <f>IFERROR(O298/L298,"-")</f>
        <v>0.2</v>
      </c>
      <c r="Q298" s="206">
        <v>0</v>
      </c>
      <c r="R298" s="207">
        <f>IFERROR(Q298/L298,"-")</f>
        <v>0</v>
      </c>
      <c r="S298" s="204">
        <v>5043</v>
      </c>
      <c r="T298" s="205">
        <v>416</v>
      </c>
      <c r="U298" s="207">
        <f>IFERROR(T298/S298,"-")</f>
        <v>8.2490581003371005E-2</v>
      </c>
      <c r="V298" s="206">
        <v>1054</v>
      </c>
      <c r="W298" s="207">
        <f>IFERROR(V298/S298,"-")</f>
        <v>0.20900257783065634</v>
      </c>
      <c r="X298" s="206">
        <v>465</v>
      </c>
      <c r="Y298" s="207">
        <f>IFERROR(X298/S298,"-")</f>
        <v>9.2207019631171921E-2</v>
      </c>
      <c r="Z298" s="204">
        <v>3269</v>
      </c>
      <c r="AA298" s="205">
        <v>203</v>
      </c>
      <c r="AB298" s="207">
        <f>IFERROR(AA298/Z298,"-")</f>
        <v>6.2098501070663809E-2</v>
      </c>
      <c r="AC298" s="206">
        <v>624</v>
      </c>
      <c r="AD298" s="207">
        <f>IFERROR(AC298/Z298,"-")</f>
        <v>0.19088406240440503</v>
      </c>
      <c r="AE298" s="206">
        <v>367</v>
      </c>
      <c r="AF298" s="207">
        <f>IFERROR(AE298/Z298,"-")</f>
        <v>0.1122667482410523</v>
      </c>
      <c r="AG298" s="204">
        <v>1966</v>
      </c>
      <c r="AH298" s="205">
        <v>90</v>
      </c>
      <c r="AI298" s="207">
        <f>IFERROR(AH298/AG298,"-")</f>
        <v>4.5778229908443539E-2</v>
      </c>
      <c r="AJ298" s="206">
        <v>293</v>
      </c>
      <c r="AK298" s="207">
        <f>IFERROR(AJ298/AG298,"-")</f>
        <v>0.14903357070193285</v>
      </c>
      <c r="AL298" s="206">
        <v>214</v>
      </c>
      <c r="AM298" s="207">
        <f>IFERROR(AL298/AG298,"-")</f>
        <v>0.10885045778229908</v>
      </c>
      <c r="AN298" s="204">
        <v>821</v>
      </c>
      <c r="AO298" s="205">
        <v>23</v>
      </c>
      <c r="AP298" s="207">
        <f>IFERROR(AO298/AN298,"-")</f>
        <v>2.8014616321559074E-2</v>
      </c>
      <c r="AQ298" s="206">
        <v>77</v>
      </c>
      <c r="AR298" s="207">
        <f>IFERROR(AQ298/AN298,"-")</f>
        <v>9.3788063337393424E-2</v>
      </c>
      <c r="AS298" s="206">
        <v>62</v>
      </c>
      <c r="AT298" s="207">
        <f>IFERROR(AS298/AN298,"-")</f>
        <v>7.5517661388550553E-2</v>
      </c>
      <c r="AU298" s="204">
        <v>194</v>
      </c>
      <c r="AV298" s="205">
        <v>5</v>
      </c>
      <c r="AW298" s="207">
        <f>IFERROR(AV298/AU298,"-")</f>
        <v>2.5773195876288658E-2</v>
      </c>
      <c r="AX298" s="206">
        <v>19</v>
      </c>
      <c r="AY298" s="207">
        <f>IFERROR(AX298/AU298,"-")</f>
        <v>9.7938144329896906E-2</v>
      </c>
      <c r="AZ298" s="206">
        <v>11</v>
      </c>
      <c r="BA298" s="207">
        <f>IFERROR(AZ298/AU298,"-")</f>
        <v>5.6701030927835051E-2</v>
      </c>
      <c r="BB298" s="204">
        <f t="shared" si="329"/>
        <v>11299</v>
      </c>
      <c r="BC298" s="208">
        <f t="shared" si="330"/>
        <v>738</v>
      </c>
      <c r="BD298" s="207">
        <f>IFERROR(BC298/BB298,"-")</f>
        <v>6.5315514647313916E-2</v>
      </c>
      <c r="BE298" s="208">
        <f t="shared" si="331"/>
        <v>2068</v>
      </c>
      <c r="BF298" s="207">
        <f>IFERROR(BE298/BB298,"-")</f>
        <v>0.18302504646428888</v>
      </c>
      <c r="BG298" s="208">
        <f t="shared" si="332"/>
        <v>1119</v>
      </c>
      <c r="BH298" s="207">
        <f>IFERROR(BG298/BB298,"-")</f>
        <v>9.9035312859545088E-2</v>
      </c>
      <c r="BJ298" s="283"/>
      <c r="BK298" s="296"/>
      <c r="BL298" s="4" t="s">
        <v>273</v>
      </c>
      <c r="BM298" s="28">
        <v>11005</v>
      </c>
      <c r="BN298" s="28">
        <v>725</v>
      </c>
      <c r="BO298" s="63">
        <v>6.5879145842798734E-2</v>
      </c>
      <c r="BP298" s="28">
        <v>1964</v>
      </c>
      <c r="BQ298" s="63">
        <v>0.17846433439345752</v>
      </c>
      <c r="BR298" s="28">
        <v>1057</v>
      </c>
      <c r="BS298" s="63">
        <v>9.6047251249432072E-2</v>
      </c>
      <c r="BU298" s="132"/>
      <c r="BV298" s="4" t="s">
        <v>270</v>
      </c>
      <c r="BW298" s="27">
        <f t="shared" si="328"/>
        <v>0.65262412602885211</v>
      </c>
      <c r="BX298" s="27">
        <f t="shared" si="333"/>
        <v>0.65960926851431168</v>
      </c>
    </row>
    <row r="299" spans="2:76" ht="14.25" customHeight="1">
      <c r="B299" s="283"/>
      <c r="C299" s="296"/>
      <c r="D299" s="124" t="s">
        <v>156</v>
      </c>
      <c r="E299" s="209">
        <v>2</v>
      </c>
      <c r="F299" s="210">
        <v>2</v>
      </c>
      <c r="G299" s="199">
        <f t="shared" si="304"/>
        <v>1</v>
      </c>
      <c r="H299" s="211">
        <v>0</v>
      </c>
      <c r="I299" s="199">
        <f t="shared" si="305"/>
        <v>0</v>
      </c>
      <c r="J299" s="211">
        <v>0</v>
      </c>
      <c r="K299" s="199">
        <f t="shared" si="306"/>
        <v>0</v>
      </c>
      <c r="L299" s="209">
        <v>4</v>
      </c>
      <c r="M299" s="210">
        <v>1</v>
      </c>
      <c r="N299" s="199">
        <f t="shared" si="307"/>
        <v>0.25</v>
      </c>
      <c r="O299" s="211">
        <v>0</v>
      </c>
      <c r="P299" s="199">
        <f t="shared" si="308"/>
        <v>0</v>
      </c>
      <c r="Q299" s="211">
        <v>0</v>
      </c>
      <c r="R299" s="199">
        <f t="shared" si="309"/>
        <v>0</v>
      </c>
      <c r="S299" s="209">
        <v>3048</v>
      </c>
      <c r="T299" s="210">
        <v>150</v>
      </c>
      <c r="U299" s="199">
        <f t="shared" si="310"/>
        <v>4.9212598425196853E-2</v>
      </c>
      <c r="V299" s="211">
        <v>550</v>
      </c>
      <c r="W299" s="199">
        <f t="shared" si="311"/>
        <v>0.18044619422572178</v>
      </c>
      <c r="X299" s="211">
        <v>286</v>
      </c>
      <c r="Y299" s="199">
        <f t="shared" si="312"/>
        <v>9.3832020997375323E-2</v>
      </c>
      <c r="Z299" s="209">
        <v>1571</v>
      </c>
      <c r="AA299" s="210">
        <v>81</v>
      </c>
      <c r="AB299" s="199">
        <f t="shared" si="313"/>
        <v>5.1559516231699555E-2</v>
      </c>
      <c r="AC299" s="211">
        <v>266</v>
      </c>
      <c r="AD299" s="199">
        <f t="shared" si="314"/>
        <v>0.16931890515595163</v>
      </c>
      <c r="AE299" s="211">
        <v>153</v>
      </c>
      <c r="AF299" s="199">
        <f t="shared" si="315"/>
        <v>9.7390197326543609E-2</v>
      </c>
      <c r="AG299" s="209">
        <v>777</v>
      </c>
      <c r="AH299" s="210">
        <v>30</v>
      </c>
      <c r="AI299" s="199">
        <f t="shared" si="316"/>
        <v>3.8610038610038609E-2</v>
      </c>
      <c r="AJ299" s="211">
        <v>93</v>
      </c>
      <c r="AK299" s="199">
        <f t="shared" si="317"/>
        <v>0.11969111969111969</v>
      </c>
      <c r="AL299" s="211">
        <v>70</v>
      </c>
      <c r="AM299" s="199">
        <f t="shared" si="318"/>
        <v>9.0090090090090086E-2</v>
      </c>
      <c r="AN299" s="209">
        <v>275</v>
      </c>
      <c r="AO299" s="210">
        <v>8</v>
      </c>
      <c r="AP299" s="199">
        <f t="shared" si="319"/>
        <v>2.9090909090909091E-2</v>
      </c>
      <c r="AQ299" s="211">
        <v>22</v>
      </c>
      <c r="AR299" s="199">
        <f t="shared" si="320"/>
        <v>0.08</v>
      </c>
      <c r="AS299" s="211">
        <v>19</v>
      </c>
      <c r="AT299" s="199">
        <f t="shared" si="321"/>
        <v>6.9090909090909092E-2</v>
      </c>
      <c r="AU299" s="209">
        <v>85</v>
      </c>
      <c r="AV299" s="210">
        <v>1</v>
      </c>
      <c r="AW299" s="199">
        <f t="shared" si="322"/>
        <v>1.1764705882352941E-2</v>
      </c>
      <c r="AX299" s="211">
        <v>6</v>
      </c>
      <c r="AY299" s="199">
        <f t="shared" si="323"/>
        <v>7.0588235294117646E-2</v>
      </c>
      <c r="AZ299" s="211">
        <v>3</v>
      </c>
      <c r="BA299" s="199">
        <f t="shared" si="324"/>
        <v>3.5294117647058823E-2</v>
      </c>
      <c r="BB299" s="209">
        <f t="shared" si="329"/>
        <v>5762</v>
      </c>
      <c r="BC299" s="212">
        <f t="shared" si="330"/>
        <v>273</v>
      </c>
      <c r="BD299" s="199">
        <f t="shared" si="325"/>
        <v>4.7379382158972576E-2</v>
      </c>
      <c r="BE299" s="212">
        <f t="shared" si="331"/>
        <v>937</v>
      </c>
      <c r="BF299" s="199">
        <f t="shared" si="326"/>
        <v>0.16261714682401943</v>
      </c>
      <c r="BG299" s="212">
        <f t="shared" si="332"/>
        <v>531</v>
      </c>
      <c r="BH299" s="199">
        <f t="shared" si="327"/>
        <v>9.2155501561957648E-2</v>
      </c>
      <c r="BJ299" s="283"/>
      <c r="BK299" s="296"/>
      <c r="BL299" s="4" t="s">
        <v>156</v>
      </c>
      <c r="BM299" s="28">
        <v>5439</v>
      </c>
      <c r="BN299" s="28">
        <v>284</v>
      </c>
      <c r="BO299" s="63">
        <v>5.2215480786909359E-2</v>
      </c>
      <c r="BP299" s="28">
        <v>860</v>
      </c>
      <c r="BQ299" s="63">
        <v>0.15811730097444382</v>
      </c>
      <c r="BR299" s="28">
        <v>519</v>
      </c>
      <c r="BS299" s="63">
        <v>9.5421952564809703E-2</v>
      </c>
      <c r="BU299" s="132"/>
      <c r="BV299" s="4" t="s">
        <v>156</v>
      </c>
      <c r="BW299" s="27">
        <f t="shared" si="328"/>
        <v>0.69784796945505034</v>
      </c>
      <c r="BX299" s="27">
        <f t="shared" si="333"/>
        <v>0.69424526567383715</v>
      </c>
    </row>
    <row r="300" spans="2:76" ht="14.25" customHeight="1">
      <c r="B300" s="283"/>
      <c r="C300" s="296"/>
      <c r="D300" s="103" t="s">
        <v>200</v>
      </c>
      <c r="E300" s="209">
        <v>1</v>
      </c>
      <c r="F300" s="210">
        <v>0</v>
      </c>
      <c r="G300" s="199">
        <f>IFERROR(F300/E300,"-")</f>
        <v>0</v>
      </c>
      <c r="H300" s="211">
        <v>0</v>
      </c>
      <c r="I300" s="199">
        <f>IFERROR(H300/E300,"-")</f>
        <v>0</v>
      </c>
      <c r="J300" s="211">
        <v>0</v>
      </c>
      <c r="K300" s="199">
        <f>IFERROR(J300/E300,"-")</f>
        <v>0</v>
      </c>
      <c r="L300" s="209">
        <v>0</v>
      </c>
      <c r="M300" s="210">
        <v>0</v>
      </c>
      <c r="N300" s="199" t="str">
        <f>IFERROR(M300/L300,"-")</f>
        <v>-</v>
      </c>
      <c r="O300" s="211">
        <v>0</v>
      </c>
      <c r="P300" s="199" t="str">
        <f>IFERROR(O300/L300,"-")</f>
        <v>-</v>
      </c>
      <c r="Q300" s="211">
        <v>0</v>
      </c>
      <c r="R300" s="199" t="str">
        <f>IFERROR(Q300/L300,"-")</f>
        <v>-</v>
      </c>
      <c r="S300" s="209">
        <v>173</v>
      </c>
      <c r="T300" s="210">
        <v>3</v>
      </c>
      <c r="U300" s="199">
        <f>IFERROR(T300/S300,"-")</f>
        <v>1.7341040462427744E-2</v>
      </c>
      <c r="V300" s="211">
        <v>4</v>
      </c>
      <c r="W300" s="199">
        <f>IFERROR(V300/S300,"-")</f>
        <v>2.3121387283236993E-2</v>
      </c>
      <c r="X300" s="211">
        <v>7</v>
      </c>
      <c r="Y300" s="199">
        <f>IFERROR(X300/S300,"-")</f>
        <v>4.046242774566474E-2</v>
      </c>
      <c r="Z300" s="209">
        <v>289</v>
      </c>
      <c r="AA300" s="210">
        <v>2</v>
      </c>
      <c r="AB300" s="199">
        <f>IFERROR(AA300/Z300,"-")</f>
        <v>6.920415224913495E-3</v>
      </c>
      <c r="AC300" s="211">
        <v>5</v>
      </c>
      <c r="AD300" s="199">
        <f>IFERROR(AC300/Z300,"-")</f>
        <v>1.7301038062283738E-2</v>
      </c>
      <c r="AE300" s="211">
        <v>2</v>
      </c>
      <c r="AF300" s="199">
        <f>IFERROR(AE300/Z300,"-")</f>
        <v>6.920415224913495E-3</v>
      </c>
      <c r="AG300" s="209">
        <v>313</v>
      </c>
      <c r="AH300" s="210">
        <v>1</v>
      </c>
      <c r="AI300" s="199">
        <f>IFERROR(AH300/AG300,"-")</f>
        <v>3.1948881789137379E-3</v>
      </c>
      <c r="AJ300" s="211">
        <v>8</v>
      </c>
      <c r="AK300" s="199">
        <f>IFERROR(AJ300/AG300,"-")</f>
        <v>2.5559105431309903E-2</v>
      </c>
      <c r="AL300" s="211">
        <v>7</v>
      </c>
      <c r="AM300" s="199">
        <f>IFERROR(AL300/AG300,"-")</f>
        <v>2.2364217252396165E-2</v>
      </c>
      <c r="AN300" s="209">
        <v>234</v>
      </c>
      <c r="AO300" s="210">
        <v>2</v>
      </c>
      <c r="AP300" s="199">
        <f>IFERROR(AO300/AN300,"-")</f>
        <v>8.5470085470085479E-3</v>
      </c>
      <c r="AQ300" s="211">
        <v>4</v>
      </c>
      <c r="AR300" s="199">
        <f>IFERROR(AQ300/AN300,"-")</f>
        <v>1.7094017094017096E-2</v>
      </c>
      <c r="AS300" s="211">
        <v>4</v>
      </c>
      <c r="AT300" s="199">
        <f>IFERROR(AS300/AN300,"-")</f>
        <v>1.7094017094017096E-2</v>
      </c>
      <c r="AU300" s="209">
        <v>158</v>
      </c>
      <c r="AV300" s="210">
        <v>0</v>
      </c>
      <c r="AW300" s="199">
        <f>IFERROR(AV300/AU300,"-")</f>
        <v>0</v>
      </c>
      <c r="AX300" s="211">
        <v>0</v>
      </c>
      <c r="AY300" s="199">
        <f>IFERROR(AX300/AU300,"-")</f>
        <v>0</v>
      </c>
      <c r="AZ300" s="211">
        <v>1</v>
      </c>
      <c r="BA300" s="199">
        <f>IFERROR(AZ300/AU300,"-")</f>
        <v>6.3291139240506328E-3</v>
      </c>
      <c r="BB300" s="209">
        <f t="shared" si="329"/>
        <v>1168</v>
      </c>
      <c r="BC300" s="212">
        <f t="shared" si="330"/>
        <v>8</v>
      </c>
      <c r="BD300" s="199">
        <f>IFERROR(BC300/BB300,"-")</f>
        <v>6.8493150684931503E-3</v>
      </c>
      <c r="BE300" s="212">
        <f t="shared" si="331"/>
        <v>21</v>
      </c>
      <c r="BF300" s="199">
        <f>IFERROR(BE300/BB300,"-")</f>
        <v>1.797945205479452E-2</v>
      </c>
      <c r="BG300" s="212">
        <f t="shared" si="332"/>
        <v>21</v>
      </c>
      <c r="BH300" s="199">
        <f>IFERROR(BG300/BB300,"-")</f>
        <v>1.797945205479452E-2</v>
      </c>
      <c r="BJ300" s="283"/>
      <c r="BK300" s="296"/>
      <c r="BL300" s="4" t="s">
        <v>199</v>
      </c>
      <c r="BM300" s="28">
        <v>2055</v>
      </c>
      <c r="BN300" s="28">
        <v>3</v>
      </c>
      <c r="BO300" s="63">
        <v>1.4598540145985401E-3</v>
      </c>
      <c r="BP300" s="28">
        <v>35</v>
      </c>
      <c r="BQ300" s="63">
        <v>1.7031630170316302E-2</v>
      </c>
      <c r="BR300" s="28">
        <v>35</v>
      </c>
      <c r="BS300" s="63">
        <v>1.7031630170316302E-2</v>
      </c>
      <c r="BU300" s="132"/>
      <c r="BV300" s="4" t="s">
        <v>199</v>
      </c>
      <c r="BW300" s="27">
        <f t="shared" si="328"/>
        <v>0.9571917808219178</v>
      </c>
      <c r="BX300" s="27">
        <f t="shared" si="333"/>
        <v>0.96447688564476886</v>
      </c>
    </row>
    <row r="301" spans="2:76" ht="14.25" customHeight="1">
      <c r="B301" s="284"/>
      <c r="C301" s="297"/>
      <c r="D301" s="104" t="s">
        <v>67</v>
      </c>
      <c r="E301" s="218">
        <v>39</v>
      </c>
      <c r="F301" s="219">
        <v>3</v>
      </c>
      <c r="G301" s="180">
        <f t="shared" si="304"/>
        <v>7.6923076923076927E-2</v>
      </c>
      <c r="H301" s="220">
        <v>5</v>
      </c>
      <c r="I301" s="180">
        <f t="shared" si="305"/>
        <v>0.12820512820512819</v>
      </c>
      <c r="J301" s="220">
        <v>3</v>
      </c>
      <c r="K301" s="180">
        <f t="shared" si="306"/>
        <v>7.6923076923076927E-2</v>
      </c>
      <c r="L301" s="218">
        <v>79</v>
      </c>
      <c r="M301" s="219">
        <v>2</v>
      </c>
      <c r="N301" s="180">
        <f t="shared" si="307"/>
        <v>2.5316455696202531E-2</v>
      </c>
      <c r="O301" s="220">
        <v>10</v>
      </c>
      <c r="P301" s="180">
        <f t="shared" si="308"/>
        <v>0.12658227848101267</v>
      </c>
      <c r="Q301" s="220">
        <v>3</v>
      </c>
      <c r="R301" s="180">
        <f t="shared" si="309"/>
        <v>3.7974683544303799E-2</v>
      </c>
      <c r="S301" s="218">
        <v>29585</v>
      </c>
      <c r="T301" s="219">
        <v>1859</v>
      </c>
      <c r="U301" s="180">
        <f t="shared" si="310"/>
        <v>6.2835896569207364E-2</v>
      </c>
      <c r="V301" s="220">
        <v>5707</v>
      </c>
      <c r="W301" s="180">
        <f t="shared" si="311"/>
        <v>0.19290180834882542</v>
      </c>
      <c r="X301" s="220">
        <v>2631</v>
      </c>
      <c r="Y301" s="180">
        <f t="shared" si="312"/>
        <v>8.893020111543011E-2</v>
      </c>
      <c r="Z301" s="218">
        <v>23868</v>
      </c>
      <c r="AA301" s="219">
        <v>1185</v>
      </c>
      <c r="AB301" s="180">
        <f t="shared" si="313"/>
        <v>4.9648064353946704E-2</v>
      </c>
      <c r="AC301" s="220">
        <v>3919</v>
      </c>
      <c r="AD301" s="180">
        <f t="shared" si="314"/>
        <v>0.1641947377241495</v>
      </c>
      <c r="AE301" s="220">
        <v>2383</v>
      </c>
      <c r="AF301" s="180">
        <f t="shared" si="315"/>
        <v>9.9840791017261607E-2</v>
      </c>
      <c r="AG301" s="218">
        <v>14440</v>
      </c>
      <c r="AH301" s="219">
        <v>485</v>
      </c>
      <c r="AI301" s="180">
        <f t="shared" si="316"/>
        <v>3.358725761772853E-2</v>
      </c>
      <c r="AJ301" s="220">
        <v>1744</v>
      </c>
      <c r="AK301" s="180">
        <f t="shared" si="317"/>
        <v>0.12077562326869806</v>
      </c>
      <c r="AL301" s="220">
        <v>1203</v>
      </c>
      <c r="AM301" s="180">
        <f t="shared" si="318"/>
        <v>8.3310249307479226E-2</v>
      </c>
      <c r="AN301" s="218">
        <v>6173</v>
      </c>
      <c r="AO301" s="219">
        <v>113</v>
      </c>
      <c r="AP301" s="180">
        <f t="shared" si="319"/>
        <v>1.8305524056374534E-2</v>
      </c>
      <c r="AQ301" s="220">
        <v>493</v>
      </c>
      <c r="AR301" s="180">
        <f t="shared" si="320"/>
        <v>7.9863923537988019E-2</v>
      </c>
      <c r="AS301" s="220">
        <v>367</v>
      </c>
      <c r="AT301" s="180">
        <f t="shared" si="321"/>
        <v>5.9452454236189861E-2</v>
      </c>
      <c r="AU301" s="218">
        <v>1695</v>
      </c>
      <c r="AV301" s="219">
        <v>10</v>
      </c>
      <c r="AW301" s="180">
        <f t="shared" si="322"/>
        <v>5.8997050147492625E-3</v>
      </c>
      <c r="AX301" s="220">
        <v>105</v>
      </c>
      <c r="AY301" s="180">
        <f t="shared" si="323"/>
        <v>6.1946902654867256E-2</v>
      </c>
      <c r="AZ301" s="220">
        <v>52</v>
      </c>
      <c r="BA301" s="180">
        <f t="shared" si="324"/>
        <v>3.0678466076696165E-2</v>
      </c>
      <c r="BB301" s="218">
        <f t="shared" si="329"/>
        <v>75879</v>
      </c>
      <c r="BC301" s="182">
        <f t="shared" si="330"/>
        <v>3657</v>
      </c>
      <c r="BD301" s="180">
        <f t="shared" si="325"/>
        <v>4.8195152809077609E-2</v>
      </c>
      <c r="BE301" s="182">
        <f t="shared" si="331"/>
        <v>11983</v>
      </c>
      <c r="BF301" s="180">
        <f t="shared" si="326"/>
        <v>0.15792248184609708</v>
      </c>
      <c r="BG301" s="182">
        <f t="shared" si="332"/>
        <v>6642</v>
      </c>
      <c r="BH301" s="180">
        <f t="shared" si="327"/>
        <v>8.753410034396869E-2</v>
      </c>
      <c r="BJ301" s="284"/>
      <c r="BK301" s="297"/>
      <c r="BL301" s="85" t="s">
        <v>67</v>
      </c>
      <c r="BM301" s="28">
        <v>75950</v>
      </c>
      <c r="BN301" s="28">
        <v>3875</v>
      </c>
      <c r="BO301" s="63">
        <v>5.1020408163265307E-2</v>
      </c>
      <c r="BP301" s="28">
        <v>11590</v>
      </c>
      <c r="BQ301" s="63">
        <v>0.15260039499670836</v>
      </c>
      <c r="BR301" s="28">
        <v>6636</v>
      </c>
      <c r="BS301" s="63">
        <v>8.7373271889400916E-2</v>
      </c>
      <c r="BU301" s="133"/>
      <c r="BV301" s="85" t="s">
        <v>67</v>
      </c>
      <c r="BW301" s="27">
        <f t="shared" si="328"/>
        <v>0.70634826500085668</v>
      </c>
      <c r="BX301" s="27">
        <f t="shared" si="333"/>
        <v>0.70900592495062542</v>
      </c>
    </row>
    <row r="302" spans="2:76" ht="14.25" customHeight="1">
      <c r="B302" s="282">
        <v>60</v>
      </c>
      <c r="C302" s="295" t="s">
        <v>44</v>
      </c>
      <c r="D302" s="102" t="s">
        <v>201</v>
      </c>
      <c r="E302" s="201">
        <v>30</v>
      </c>
      <c r="F302" s="176">
        <v>0</v>
      </c>
      <c r="G302" s="174">
        <f t="shared" si="304"/>
        <v>0</v>
      </c>
      <c r="H302" s="176">
        <v>4</v>
      </c>
      <c r="I302" s="174">
        <f t="shared" si="305"/>
        <v>0.13333333333333333</v>
      </c>
      <c r="J302" s="176">
        <v>2</v>
      </c>
      <c r="K302" s="174">
        <f t="shared" si="306"/>
        <v>6.6666666666666666E-2</v>
      </c>
      <c r="L302" s="201">
        <v>26</v>
      </c>
      <c r="M302" s="176">
        <v>0</v>
      </c>
      <c r="N302" s="174">
        <f t="shared" si="307"/>
        <v>0</v>
      </c>
      <c r="O302" s="176">
        <v>3</v>
      </c>
      <c r="P302" s="174">
        <f t="shared" si="308"/>
        <v>0.11538461538461539</v>
      </c>
      <c r="Q302" s="176">
        <v>2</v>
      </c>
      <c r="R302" s="174">
        <f t="shared" si="309"/>
        <v>7.6923076923076927E-2</v>
      </c>
      <c r="S302" s="201">
        <v>2868</v>
      </c>
      <c r="T302" s="176">
        <v>130</v>
      </c>
      <c r="U302" s="174">
        <f t="shared" si="310"/>
        <v>4.5327754532775454E-2</v>
      </c>
      <c r="V302" s="176">
        <v>544</v>
      </c>
      <c r="W302" s="174">
        <f t="shared" si="311"/>
        <v>0.18967921896792189</v>
      </c>
      <c r="X302" s="176">
        <v>154</v>
      </c>
      <c r="Y302" s="174">
        <f t="shared" si="312"/>
        <v>5.3695955369595538E-2</v>
      </c>
      <c r="Z302" s="201">
        <v>2334</v>
      </c>
      <c r="AA302" s="176">
        <v>73</v>
      </c>
      <c r="AB302" s="174">
        <f t="shared" si="313"/>
        <v>3.1276778063410456E-2</v>
      </c>
      <c r="AC302" s="176">
        <v>403</v>
      </c>
      <c r="AD302" s="174">
        <f t="shared" si="314"/>
        <v>0.1726649528706084</v>
      </c>
      <c r="AE302" s="176">
        <v>130</v>
      </c>
      <c r="AF302" s="174">
        <f t="shared" si="315"/>
        <v>5.5698371893744644E-2</v>
      </c>
      <c r="AG302" s="201">
        <v>1332</v>
      </c>
      <c r="AH302" s="176">
        <v>38</v>
      </c>
      <c r="AI302" s="174">
        <f t="shared" si="316"/>
        <v>2.8528528528528527E-2</v>
      </c>
      <c r="AJ302" s="176">
        <v>132</v>
      </c>
      <c r="AK302" s="174">
        <f t="shared" si="317"/>
        <v>9.90990990990991E-2</v>
      </c>
      <c r="AL302" s="176">
        <v>78</v>
      </c>
      <c r="AM302" s="174">
        <f t="shared" si="318"/>
        <v>5.8558558558558557E-2</v>
      </c>
      <c r="AN302" s="201">
        <v>581</v>
      </c>
      <c r="AO302" s="176">
        <v>9</v>
      </c>
      <c r="AP302" s="174">
        <f t="shared" si="319"/>
        <v>1.549053356282272E-2</v>
      </c>
      <c r="AQ302" s="176">
        <v>31</v>
      </c>
      <c r="AR302" s="174">
        <f t="shared" si="320"/>
        <v>5.3356282271944923E-2</v>
      </c>
      <c r="AS302" s="176">
        <v>22</v>
      </c>
      <c r="AT302" s="174">
        <f t="shared" si="321"/>
        <v>3.7865748709122203E-2</v>
      </c>
      <c r="AU302" s="201">
        <v>186</v>
      </c>
      <c r="AV302" s="176">
        <v>2</v>
      </c>
      <c r="AW302" s="174">
        <f t="shared" si="322"/>
        <v>1.0752688172043012E-2</v>
      </c>
      <c r="AX302" s="176">
        <v>10</v>
      </c>
      <c r="AY302" s="174">
        <f t="shared" si="323"/>
        <v>5.3763440860215055E-2</v>
      </c>
      <c r="AZ302" s="176">
        <v>4</v>
      </c>
      <c r="BA302" s="174">
        <f t="shared" si="324"/>
        <v>2.1505376344086023E-2</v>
      </c>
      <c r="BB302" s="201">
        <f t="shared" si="329"/>
        <v>7357</v>
      </c>
      <c r="BC302" s="176">
        <f t="shared" si="330"/>
        <v>252</v>
      </c>
      <c r="BD302" s="174">
        <f t="shared" si="325"/>
        <v>3.4253092293054233E-2</v>
      </c>
      <c r="BE302" s="176">
        <f t="shared" si="331"/>
        <v>1127</v>
      </c>
      <c r="BF302" s="174">
        <f t="shared" si="326"/>
        <v>0.15318744053282587</v>
      </c>
      <c r="BG302" s="176">
        <f t="shared" si="332"/>
        <v>392</v>
      </c>
      <c r="BH302" s="174">
        <f t="shared" si="327"/>
        <v>5.3282588011417699E-2</v>
      </c>
      <c r="BJ302" s="282">
        <v>60</v>
      </c>
      <c r="BK302" s="295" t="s">
        <v>44</v>
      </c>
      <c r="BL302" s="4" t="s">
        <v>148</v>
      </c>
      <c r="BM302" s="28">
        <v>7436</v>
      </c>
      <c r="BN302" s="28">
        <v>253</v>
      </c>
      <c r="BO302" s="63">
        <v>3.4023668639053255E-2</v>
      </c>
      <c r="BP302" s="28">
        <v>1134</v>
      </c>
      <c r="BQ302" s="63">
        <v>0.15250134480903713</v>
      </c>
      <c r="BR302" s="28">
        <v>410</v>
      </c>
      <c r="BS302" s="63">
        <v>5.5137170521785905E-2</v>
      </c>
      <c r="BU302" s="131" t="s">
        <v>44</v>
      </c>
      <c r="BV302" s="4" t="s">
        <v>138</v>
      </c>
      <c r="BW302" s="27">
        <f t="shared" si="328"/>
        <v>0.75927687916270215</v>
      </c>
      <c r="BX302" s="27">
        <f t="shared" si="333"/>
        <v>0.75833781603012373</v>
      </c>
    </row>
    <row r="303" spans="2:76" ht="14.25" customHeight="1">
      <c r="B303" s="283"/>
      <c r="C303" s="296"/>
      <c r="D303" s="132" t="s">
        <v>274</v>
      </c>
      <c r="E303" s="204">
        <v>4</v>
      </c>
      <c r="F303" s="208">
        <v>1</v>
      </c>
      <c r="G303" s="207">
        <f t="shared" si="304"/>
        <v>0.25</v>
      </c>
      <c r="H303" s="208">
        <v>1</v>
      </c>
      <c r="I303" s="207">
        <f>IFERROR(H303/E303,"-")</f>
        <v>0.25</v>
      </c>
      <c r="J303" s="208">
        <v>0</v>
      </c>
      <c r="K303" s="207">
        <f>IFERROR(J303/E303,"-")</f>
        <v>0</v>
      </c>
      <c r="L303" s="204">
        <v>3</v>
      </c>
      <c r="M303" s="208">
        <v>0</v>
      </c>
      <c r="N303" s="207">
        <f>IFERROR(M303/L303,"-")</f>
        <v>0</v>
      </c>
      <c r="O303" s="208">
        <v>3</v>
      </c>
      <c r="P303" s="207">
        <f>IFERROR(O303/L303,"-")</f>
        <v>1</v>
      </c>
      <c r="Q303" s="208">
        <v>0</v>
      </c>
      <c r="R303" s="207">
        <f>IFERROR(Q303/L303,"-")</f>
        <v>0</v>
      </c>
      <c r="S303" s="204">
        <v>843</v>
      </c>
      <c r="T303" s="208">
        <v>47</v>
      </c>
      <c r="U303" s="207">
        <f>IFERROR(T303/S303,"-")</f>
        <v>5.575326215895611E-2</v>
      </c>
      <c r="V303" s="208">
        <v>214</v>
      </c>
      <c r="W303" s="207">
        <f>IFERROR(V303/S303,"-")</f>
        <v>0.25385527876631081</v>
      </c>
      <c r="X303" s="208">
        <v>33</v>
      </c>
      <c r="Y303" s="207">
        <f>IFERROR(X303/S303,"-")</f>
        <v>3.9145907473309607E-2</v>
      </c>
      <c r="Z303" s="204">
        <v>633</v>
      </c>
      <c r="AA303" s="208">
        <v>33</v>
      </c>
      <c r="AB303" s="207">
        <f>IFERROR(AA303/Z303,"-")</f>
        <v>5.2132701421800945E-2</v>
      </c>
      <c r="AC303" s="208">
        <v>157</v>
      </c>
      <c r="AD303" s="207">
        <f>IFERROR(AC303/Z303,"-")</f>
        <v>0.24802527646129541</v>
      </c>
      <c r="AE303" s="208">
        <v>31</v>
      </c>
      <c r="AF303" s="207">
        <f>IFERROR(AE303/Z303,"-")</f>
        <v>4.8973143759873619E-2</v>
      </c>
      <c r="AG303" s="204">
        <v>324</v>
      </c>
      <c r="AH303" s="208">
        <v>11</v>
      </c>
      <c r="AI303" s="207">
        <f>IFERROR(AH303/AG303,"-")</f>
        <v>3.3950617283950615E-2</v>
      </c>
      <c r="AJ303" s="208">
        <v>57</v>
      </c>
      <c r="AK303" s="207">
        <f>IFERROR(AJ303/AG303,"-")</f>
        <v>0.17592592592592593</v>
      </c>
      <c r="AL303" s="208">
        <v>20</v>
      </c>
      <c r="AM303" s="207">
        <f>IFERROR(AL303/AG303,"-")</f>
        <v>6.1728395061728392E-2</v>
      </c>
      <c r="AN303" s="204">
        <v>96</v>
      </c>
      <c r="AO303" s="208">
        <v>0</v>
      </c>
      <c r="AP303" s="207">
        <f>IFERROR(AO303/AN303,"-")</f>
        <v>0</v>
      </c>
      <c r="AQ303" s="208">
        <v>10</v>
      </c>
      <c r="AR303" s="207">
        <f>IFERROR(AQ303/AN303,"-")</f>
        <v>0.10416666666666667</v>
      </c>
      <c r="AS303" s="208">
        <v>5</v>
      </c>
      <c r="AT303" s="207">
        <f>IFERROR(AS303/AN303,"-")</f>
        <v>5.2083333333333336E-2</v>
      </c>
      <c r="AU303" s="204">
        <v>33</v>
      </c>
      <c r="AV303" s="208">
        <v>0</v>
      </c>
      <c r="AW303" s="207">
        <f>IFERROR(AV303/AU303,"-")</f>
        <v>0</v>
      </c>
      <c r="AX303" s="208">
        <v>2</v>
      </c>
      <c r="AY303" s="207">
        <f>IFERROR(AX303/AU303,"-")</f>
        <v>6.0606060606060608E-2</v>
      </c>
      <c r="AZ303" s="208">
        <v>3</v>
      </c>
      <c r="BA303" s="207">
        <f>IFERROR(AZ303/AU303,"-")</f>
        <v>9.0909090909090912E-2</v>
      </c>
      <c r="BB303" s="204">
        <f t="shared" si="329"/>
        <v>1936</v>
      </c>
      <c r="BC303" s="208">
        <f t="shared" si="330"/>
        <v>92</v>
      </c>
      <c r="BD303" s="207">
        <f>IFERROR(BC303/BB303,"-")</f>
        <v>4.7520661157024795E-2</v>
      </c>
      <c r="BE303" s="208">
        <f t="shared" si="331"/>
        <v>444</v>
      </c>
      <c r="BF303" s="207">
        <f>IFERROR(BE303/BB303,"-")</f>
        <v>0.22933884297520662</v>
      </c>
      <c r="BG303" s="208">
        <f t="shared" si="332"/>
        <v>92</v>
      </c>
      <c r="BH303" s="207">
        <f>IFERROR(BG303/BB303,"-")</f>
        <v>4.7520661157024795E-2</v>
      </c>
      <c r="BJ303" s="283"/>
      <c r="BK303" s="296"/>
      <c r="BL303" s="4" t="s">
        <v>273</v>
      </c>
      <c r="BM303" s="28">
        <v>1860</v>
      </c>
      <c r="BN303" s="28">
        <v>117</v>
      </c>
      <c r="BO303" s="63">
        <v>6.2903225806451607E-2</v>
      </c>
      <c r="BP303" s="28">
        <v>442</v>
      </c>
      <c r="BQ303" s="63">
        <v>0.23763440860215054</v>
      </c>
      <c r="BR303" s="28">
        <v>100</v>
      </c>
      <c r="BS303" s="63">
        <v>5.3763440860215055E-2</v>
      </c>
      <c r="BU303" s="132"/>
      <c r="BV303" s="4" t="s">
        <v>270</v>
      </c>
      <c r="BW303" s="27">
        <f t="shared" si="328"/>
        <v>0.67561983471074383</v>
      </c>
      <c r="BX303" s="27">
        <f t="shared" si="333"/>
        <v>0.64569892473118284</v>
      </c>
    </row>
    <row r="304" spans="2:76" ht="14.25" customHeight="1">
      <c r="B304" s="283"/>
      <c r="C304" s="296"/>
      <c r="D304" s="124" t="s">
        <v>156</v>
      </c>
      <c r="E304" s="209">
        <v>1</v>
      </c>
      <c r="F304" s="212">
        <v>0</v>
      </c>
      <c r="G304" s="199">
        <f t="shared" si="304"/>
        <v>0</v>
      </c>
      <c r="H304" s="212">
        <v>0</v>
      </c>
      <c r="I304" s="199">
        <f t="shared" si="305"/>
        <v>0</v>
      </c>
      <c r="J304" s="212">
        <v>0</v>
      </c>
      <c r="K304" s="199">
        <f t="shared" si="306"/>
        <v>0</v>
      </c>
      <c r="L304" s="209">
        <v>0</v>
      </c>
      <c r="M304" s="212">
        <v>0</v>
      </c>
      <c r="N304" s="199" t="str">
        <f t="shared" si="307"/>
        <v>-</v>
      </c>
      <c r="O304" s="212">
        <v>0</v>
      </c>
      <c r="P304" s="199" t="str">
        <f t="shared" si="308"/>
        <v>-</v>
      </c>
      <c r="Q304" s="212">
        <v>0</v>
      </c>
      <c r="R304" s="199" t="str">
        <f t="shared" si="309"/>
        <v>-</v>
      </c>
      <c r="S304" s="209">
        <v>295</v>
      </c>
      <c r="T304" s="212">
        <v>16</v>
      </c>
      <c r="U304" s="199">
        <f t="shared" si="310"/>
        <v>5.4237288135593219E-2</v>
      </c>
      <c r="V304" s="212">
        <v>64</v>
      </c>
      <c r="W304" s="199">
        <f t="shared" si="311"/>
        <v>0.21694915254237288</v>
      </c>
      <c r="X304" s="212">
        <v>25</v>
      </c>
      <c r="Y304" s="199">
        <f t="shared" si="312"/>
        <v>8.4745762711864403E-2</v>
      </c>
      <c r="Z304" s="209">
        <v>153</v>
      </c>
      <c r="AA304" s="212">
        <v>7</v>
      </c>
      <c r="AB304" s="199">
        <f t="shared" si="313"/>
        <v>4.5751633986928102E-2</v>
      </c>
      <c r="AC304" s="212">
        <v>44</v>
      </c>
      <c r="AD304" s="199">
        <f t="shared" si="314"/>
        <v>0.28758169934640521</v>
      </c>
      <c r="AE304" s="212">
        <v>8</v>
      </c>
      <c r="AF304" s="199">
        <f t="shared" si="315"/>
        <v>5.2287581699346407E-2</v>
      </c>
      <c r="AG304" s="209">
        <v>75</v>
      </c>
      <c r="AH304" s="212">
        <v>3</v>
      </c>
      <c r="AI304" s="199">
        <f t="shared" si="316"/>
        <v>0.04</v>
      </c>
      <c r="AJ304" s="212">
        <v>18</v>
      </c>
      <c r="AK304" s="199">
        <f t="shared" si="317"/>
        <v>0.24</v>
      </c>
      <c r="AL304" s="212">
        <v>6</v>
      </c>
      <c r="AM304" s="199">
        <f t="shared" si="318"/>
        <v>0.08</v>
      </c>
      <c r="AN304" s="209">
        <v>28</v>
      </c>
      <c r="AO304" s="212">
        <v>0</v>
      </c>
      <c r="AP304" s="199">
        <f t="shared" si="319"/>
        <v>0</v>
      </c>
      <c r="AQ304" s="212">
        <v>3</v>
      </c>
      <c r="AR304" s="199">
        <f t="shared" si="320"/>
        <v>0.10714285714285714</v>
      </c>
      <c r="AS304" s="212">
        <v>2</v>
      </c>
      <c r="AT304" s="199">
        <f t="shared" si="321"/>
        <v>7.1428571428571425E-2</v>
      </c>
      <c r="AU304" s="209">
        <v>3</v>
      </c>
      <c r="AV304" s="212">
        <v>0</v>
      </c>
      <c r="AW304" s="199">
        <f t="shared" si="322"/>
        <v>0</v>
      </c>
      <c r="AX304" s="212">
        <v>0</v>
      </c>
      <c r="AY304" s="199">
        <f t="shared" si="323"/>
        <v>0</v>
      </c>
      <c r="AZ304" s="212">
        <v>0</v>
      </c>
      <c r="BA304" s="199">
        <f t="shared" si="324"/>
        <v>0</v>
      </c>
      <c r="BB304" s="209">
        <f t="shared" si="329"/>
        <v>555</v>
      </c>
      <c r="BC304" s="212">
        <f t="shared" si="330"/>
        <v>26</v>
      </c>
      <c r="BD304" s="199">
        <f t="shared" si="325"/>
        <v>4.6846846846846847E-2</v>
      </c>
      <c r="BE304" s="212">
        <f t="shared" si="331"/>
        <v>129</v>
      </c>
      <c r="BF304" s="199">
        <f t="shared" si="326"/>
        <v>0.23243243243243245</v>
      </c>
      <c r="BG304" s="212">
        <f t="shared" si="332"/>
        <v>41</v>
      </c>
      <c r="BH304" s="199">
        <f t="shared" si="327"/>
        <v>7.3873873873873869E-2</v>
      </c>
      <c r="BJ304" s="283"/>
      <c r="BK304" s="296"/>
      <c r="BL304" s="4" t="s">
        <v>156</v>
      </c>
      <c r="BM304" s="28">
        <v>491</v>
      </c>
      <c r="BN304" s="28">
        <v>27</v>
      </c>
      <c r="BO304" s="63">
        <v>5.4989816700610997E-2</v>
      </c>
      <c r="BP304" s="28">
        <v>111</v>
      </c>
      <c r="BQ304" s="63">
        <v>0.22606924643584522</v>
      </c>
      <c r="BR304" s="28">
        <v>29</v>
      </c>
      <c r="BS304" s="63">
        <v>5.9063136456211814E-2</v>
      </c>
      <c r="BU304" s="132"/>
      <c r="BV304" s="4" t="s">
        <v>156</v>
      </c>
      <c r="BW304" s="27">
        <f t="shared" si="328"/>
        <v>0.6468468468468469</v>
      </c>
      <c r="BX304" s="27">
        <f t="shared" si="333"/>
        <v>0.65987780040733202</v>
      </c>
    </row>
    <row r="305" spans="2:76" ht="14.25" customHeight="1">
      <c r="B305" s="283"/>
      <c r="C305" s="296"/>
      <c r="D305" s="103" t="s">
        <v>200</v>
      </c>
      <c r="E305" s="209">
        <v>0</v>
      </c>
      <c r="F305" s="212">
        <v>0</v>
      </c>
      <c r="G305" s="199" t="str">
        <f>IFERROR(F305/E305,"-")</f>
        <v>-</v>
      </c>
      <c r="H305" s="212">
        <v>0</v>
      </c>
      <c r="I305" s="199" t="str">
        <f>IFERROR(H305/E305,"-")</f>
        <v>-</v>
      </c>
      <c r="J305" s="212">
        <v>0</v>
      </c>
      <c r="K305" s="199" t="str">
        <f>IFERROR(J305/E305,"-")</f>
        <v>-</v>
      </c>
      <c r="L305" s="209">
        <v>0</v>
      </c>
      <c r="M305" s="212">
        <v>0</v>
      </c>
      <c r="N305" s="199" t="str">
        <f>IFERROR(M305/L305,"-")</f>
        <v>-</v>
      </c>
      <c r="O305" s="212">
        <v>0</v>
      </c>
      <c r="P305" s="199" t="str">
        <f>IFERROR(O305/L305,"-")</f>
        <v>-</v>
      </c>
      <c r="Q305" s="212">
        <v>0</v>
      </c>
      <c r="R305" s="199" t="str">
        <f>IFERROR(Q305/L305,"-")</f>
        <v>-</v>
      </c>
      <c r="S305" s="209">
        <v>14</v>
      </c>
      <c r="T305" s="212">
        <v>0</v>
      </c>
      <c r="U305" s="199">
        <f>IFERROR(T305/S305,"-")</f>
        <v>0</v>
      </c>
      <c r="V305" s="212">
        <v>1</v>
      </c>
      <c r="W305" s="199">
        <f>IFERROR(V305/S305,"-")</f>
        <v>7.1428571428571425E-2</v>
      </c>
      <c r="X305" s="212">
        <v>0</v>
      </c>
      <c r="Y305" s="199">
        <f>IFERROR(X305/S305,"-")</f>
        <v>0</v>
      </c>
      <c r="Z305" s="209">
        <v>47</v>
      </c>
      <c r="AA305" s="212">
        <v>0</v>
      </c>
      <c r="AB305" s="199">
        <f>IFERROR(AA305/Z305,"-")</f>
        <v>0</v>
      </c>
      <c r="AC305" s="212">
        <v>2</v>
      </c>
      <c r="AD305" s="199">
        <f>IFERROR(AC305/Z305,"-")</f>
        <v>4.2553191489361701E-2</v>
      </c>
      <c r="AE305" s="212">
        <v>0</v>
      </c>
      <c r="AF305" s="199">
        <f>IFERROR(AE305/Z305,"-")</f>
        <v>0</v>
      </c>
      <c r="AG305" s="209">
        <v>46</v>
      </c>
      <c r="AH305" s="212">
        <v>0</v>
      </c>
      <c r="AI305" s="199">
        <f>IFERROR(AH305/AG305,"-")</f>
        <v>0</v>
      </c>
      <c r="AJ305" s="212">
        <v>1</v>
      </c>
      <c r="AK305" s="199">
        <f>IFERROR(AJ305/AG305,"-")</f>
        <v>2.1739130434782608E-2</v>
      </c>
      <c r="AL305" s="212">
        <v>1</v>
      </c>
      <c r="AM305" s="199">
        <f>IFERROR(AL305/AG305,"-")</f>
        <v>2.1739130434782608E-2</v>
      </c>
      <c r="AN305" s="209">
        <v>31</v>
      </c>
      <c r="AO305" s="212">
        <v>0</v>
      </c>
      <c r="AP305" s="199">
        <f>IFERROR(AO305/AN305,"-")</f>
        <v>0</v>
      </c>
      <c r="AQ305" s="212">
        <v>1</v>
      </c>
      <c r="AR305" s="199">
        <f>IFERROR(AQ305/AN305,"-")</f>
        <v>3.2258064516129031E-2</v>
      </c>
      <c r="AS305" s="212">
        <v>0</v>
      </c>
      <c r="AT305" s="199">
        <f>IFERROR(AS305/AN305,"-")</f>
        <v>0</v>
      </c>
      <c r="AU305" s="209">
        <v>20</v>
      </c>
      <c r="AV305" s="212">
        <v>0</v>
      </c>
      <c r="AW305" s="199">
        <f>IFERROR(AV305/AU305,"-")</f>
        <v>0</v>
      </c>
      <c r="AX305" s="212">
        <v>0</v>
      </c>
      <c r="AY305" s="199">
        <f>IFERROR(AX305/AU305,"-")</f>
        <v>0</v>
      </c>
      <c r="AZ305" s="212">
        <v>0</v>
      </c>
      <c r="BA305" s="199">
        <f>IFERROR(AZ305/AU305,"-")</f>
        <v>0</v>
      </c>
      <c r="BB305" s="209">
        <f t="shared" si="329"/>
        <v>158</v>
      </c>
      <c r="BC305" s="212">
        <f t="shared" si="330"/>
        <v>0</v>
      </c>
      <c r="BD305" s="199">
        <f>IFERROR(BC305/BB305,"-")</f>
        <v>0</v>
      </c>
      <c r="BE305" s="212">
        <f t="shared" si="331"/>
        <v>5</v>
      </c>
      <c r="BF305" s="199">
        <f>IFERROR(BE305/BB305,"-")</f>
        <v>3.1645569620253167E-2</v>
      </c>
      <c r="BG305" s="212">
        <f t="shared" si="332"/>
        <v>1</v>
      </c>
      <c r="BH305" s="199">
        <f>IFERROR(BG305/BB305,"-")</f>
        <v>6.3291139240506328E-3</v>
      </c>
      <c r="BJ305" s="283"/>
      <c r="BK305" s="296"/>
      <c r="BL305" s="4" t="s">
        <v>199</v>
      </c>
      <c r="BM305" s="28">
        <v>294</v>
      </c>
      <c r="BN305" s="28">
        <v>0</v>
      </c>
      <c r="BO305" s="63">
        <v>0</v>
      </c>
      <c r="BP305" s="28">
        <v>2</v>
      </c>
      <c r="BQ305" s="63">
        <v>6.8027210884353739E-3</v>
      </c>
      <c r="BR305" s="28">
        <v>1</v>
      </c>
      <c r="BS305" s="63">
        <v>3.4013605442176869E-3</v>
      </c>
      <c r="BU305" s="132"/>
      <c r="BV305" s="4" t="s">
        <v>199</v>
      </c>
      <c r="BW305" s="27">
        <f t="shared" si="328"/>
        <v>0.96202531645569622</v>
      </c>
      <c r="BX305" s="27">
        <f t="shared" si="333"/>
        <v>0.98979591836734693</v>
      </c>
    </row>
    <row r="306" spans="2:76" ht="14.25" customHeight="1">
      <c r="B306" s="284"/>
      <c r="C306" s="297"/>
      <c r="D306" s="85" t="s">
        <v>67</v>
      </c>
      <c r="E306" s="189">
        <v>35</v>
      </c>
      <c r="F306" s="183">
        <v>1</v>
      </c>
      <c r="G306" s="184">
        <f t="shared" si="304"/>
        <v>2.8571428571428571E-2</v>
      </c>
      <c r="H306" s="183">
        <v>5</v>
      </c>
      <c r="I306" s="184">
        <f t="shared" si="305"/>
        <v>0.14285714285714285</v>
      </c>
      <c r="J306" s="183">
        <v>2</v>
      </c>
      <c r="K306" s="184">
        <f t="shared" si="306"/>
        <v>5.7142857142857141E-2</v>
      </c>
      <c r="L306" s="189">
        <v>29</v>
      </c>
      <c r="M306" s="183">
        <v>0</v>
      </c>
      <c r="N306" s="184">
        <f t="shared" si="307"/>
        <v>0</v>
      </c>
      <c r="O306" s="183">
        <v>6</v>
      </c>
      <c r="P306" s="184">
        <f t="shared" si="308"/>
        <v>0.20689655172413793</v>
      </c>
      <c r="Q306" s="183">
        <v>2</v>
      </c>
      <c r="R306" s="184">
        <f t="shared" si="309"/>
        <v>6.8965517241379309E-2</v>
      </c>
      <c r="S306" s="189">
        <v>4020</v>
      </c>
      <c r="T306" s="183">
        <v>193</v>
      </c>
      <c r="U306" s="184">
        <f t="shared" si="310"/>
        <v>4.800995024875622E-2</v>
      </c>
      <c r="V306" s="183">
        <v>823</v>
      </c>
      <c r="W306" s="184">
        <f t="shared" si="311"/>
        <v>0.20472636815920398</v>
      </c>
      <c r="X306" s="183">
        <v>212</v>
      </c>
      <c r="Y306" s="184">
        <f t="shared" si="312"/>
        <v>5.2736318407960198E-2</v>
      </c>
      <c r="Z306" s="189">
        <v>3167</v>
      </c>
      <c r="AA306" s="183">
        <v>113</v>
      </c>
      <c r="AB306" s="184">
        <f t="shared" si="313"/>
        <v>3.5680454688980109E-2</v>
      </c>
      <c r="AC306" s="183">
        <v>606</v>
      </c>
      <c r="AD306" s="184">
        <f t="shared" si="314"/>
        <v>0.19134827912851279</v>
      </c>
      <c r="AE306" s="183">
        <v>169</v>
      </c>
      <c r="AF306" s="184">
        <f t="shared" si="315"/>
        <v>5.336280391537733E-2</v>
      </c>
      <c r="AG306" s="189">
        <v>1777</v>
      </c>
      <c r="AH306" s="183">
        <v>52</v>
      </c>
      <c r="AI306" s="184">
        <f t="shared" si="316"/>
        <v>2.9262802476083285E-2</v>
      </c>
      <c r="AJ306" s="183">
        <v>208</v>
      </c>
      <c r="AK306" s="184">
        <f t="shared" si="317"/>
        <v>0.11705120990433314</v>
      </c>
      <c r="AL306" s="183">
        <v>105</v>
      </c>
      <c r="AM306" s="184">
        <f t="shared" si="318"/>
        <v>5.908835115362971E-2</v>
      </c>
      <c r="AN306" s="189">
        <v>736</v>
      </c>
      <c r="AO306" s="183">
        <v>9</v>
      </c>
      <c r="AP306" s="184">
        <f t="shared" si="319"/>
        <v>1.2228260869565218E-2</v>
      </c>
      <c r="AQ306" s="183">
        <v>45</v>
      </c>
      <c r="AR306" s="184">
        <f t="shared" si="320"/>
        <v>6.1141304347826088E-2</v>
      </c>
      <c r="AS306" s="183">
        <v>29</v>
      </c>
      <c r="AT306" s="184">
        <f t="shared" si="321"/>
        <v>3.940217391304348E-2</v>
      </c>
      <c r="AU306" s="189">
        <v>242</v>
      </c>
      <c r="AV306" s="183">
        <v>2</v>
      </c>
      <c r="AW306" s="184">
        <f t="shared" si="322"/>
        <v>8.2644628099173556E-3</v>
      </c>
      <c r="AX306" s="183">
        <v>12</v>
      </c>
      <c r="AY306" s="184">
        <f t="shared" si="323"/>
        <v>4.9586776859504134E-2</v>
      </c>
      <c r="AZ306" s="183">
        <v>7</v>
      </c>
      <c r="BA306" s="184">
        <f t="shared" si="324"/>
        <v>2.8925619834710745E-2</v>
      </c>
      <c r="BB306" s="189">
        <f t="shared" si="329"/>
        <v>10006</v>
      </c>
      <c r="BC306" s="183">
        <f t="shared" si="330"/>
        <v>370</v>
      </c>
      <c r="BD306" s="184">
        <f t="shared" si="325"/>
        <v>3.6977813312012789E-2</v>
      </c>
      <c r="BE306" s="183">
        <f t="shared" si="331"/>
        <v>1705</v>
      </c>
      <c r="BF306" s="184">
        <f t="shared" si="326"/>
        <v>0.17039776134319409</v>
      </c>
      <c r="BG306" s="183">
        <f t="shared" si="332"/>
        <v>526</v>
      </c>
      <c r="BH306" s="184">
        <f t="shared" si="327"/>
        <v>5.2568458924645213E-2</v>
      </c>
      <c r="BJ306" s="284"/>
      <c r="BK306" s="297"/>
      <c r="BL306" s="85" t="s">
        <v>67</v>
      </c>
      <c r="BM306" s="28">
        <v>10081</v>
      </c>
      <c r="BN306" s="28">
        <v>397</v>
      </c>
      <c r="BO306" s="63">
        <v>3.9381013788314649E-2</v>
      </c>
      <c r="BP306" s="28">
        <v>1689</v>
      </c>
      <c r="BQ306" s="63">
        <v>0.16754290248983236</v>
      </c>
      <c r="BR306" s="28">
        <v>540</v>
      </c>
      <c r="BS306" s="63">
        <v>5.3566114472770557E-2</v>
      </c>
      <c r="BU306" s="133"/>
      <c r="BV306" s="85" t="s">
        <v>67</v>
      </c>
      <c r="BW306" s="27">
        <f t="shared" si="328"/>
        <v>0.74005596642014793</v>
      </c>
      <c r="BX306" s="27">
        <f t="shared" si="333"/>
        <v>0.73950996924908241</v>
      </c>
    </row>
    <row r="307" spans="2:76" ht="14.25" customHeight="1">
      <c r="B307" s="282">
        <v>61</v>
      </c>
      <c r="C307" s="295" t="s">
        <v>16</v>
      </c>
      <c r="D307" s="102" t="s">
        <v>201</v>
      </c>
      <c r="E307" s="201">
        <v>2</v>
      </c>
      <c r="F307" s="202">
        <v>0</v>
      </c>
      <c r="G307" s="174">
        <f t="shared" ref="G307:G338" si="334">IFERROR(F307/E307,"-")</f>
        <v>0</v>
      </c>
      <c r="H307" s="203">
        <v>0</v>
      </c>
      <c r="I307" s="174">
        <f t="shared" ref="I307:I338" si="335">IFERROR(H307/E307,"-")</f>
        <v>0</v>
      </c>
      <c r="J307" s="203">
        <v>0</v>
      </c>
      <c r="K307" s="174">
        <f t="shared" ref="K307:K338" si="336">IFERROR(J307/E307,"-")</f>
        <v>0</v>
      </c>
      <c r="L307" s="201">
        <v>4</v>
      </c>
      <c r="M307" s="202">
        <v>0</v>
      </c>
      <c r="N307" s="174">
        <f t="shared" ref="N307:N338" si="337">IFERROR(M307/L307,"-")</f>
        <v>0</v>
      </c>
      <c r="O307" s="203">
        <v>0</v>
      </c>
      <c r="P307" s="174">
        <f t="shared" ref="P307:P338" si="338">IFERROR(O307/L307,"-")</f>
        <v>0</v>
      </c>
      <c r="Q307" s="203">
        <v>0</v>
      </c>
      <c r="R307" s="174">
        <f t="shared" ref="R307:R338" si="339">IFERROR(Q307/L307,"-")</f>
        <v>0</v>
      </c>
      <c r="S307" s="201">
        <v>2387</v>
      </c>
      <c r="T307" s="202">
        <v>170</v>
      </c>
      <c r="U307" s="174">
        <f t="shared" ref="U307:U338" si="340">IFERROR(T307/S307,"-")</f>
        <v>7.1219103477167992E-2</v>
      </c>
      <c r="V307" s="203">
        <v>482</v>
      </c>
      <c r="W307" s="174">
        <f t="shared" ref="W307:W338" si="341">IFERROR(V307/S307,"-")</f>
        <v>0.2019271051529116</v>
      </c>
      <c r="X307" s="203">
        <v>164</v>
      </c>
      <c r="Y307" s="174">
        <f t="shared" ref="Y307:Y338" si="342">IFERROR(X307/S307,"-")</f>
        <v>6.8705488060326766E-2</v>
      </c>
      <c r="Z307" s="201">
        <v>2099</v>
      </c>
      <c r="AA307" s="202">
        <v>92</v>
      </c>
      <c r="AB307" s="174">
        <f t="shared" ref="AB307:AB338" si="343">IFERROR(AA307/Z307,"-")</f>
        <v>4.3830395426393519E-2</v>
      </c>
      <c r="AC307" s="203">
        <v>358</v>
      </c>
      <c r="AD307" s="174">
        <f t="shared" ref="AD307:AD338" si="344">IFERROR(AC307/Z307,"-")</f>
        <v>0.17055740828966173</v>
      </c>
      <c r="AE307" s="203">
        <v>137</v>
      </c>
      <c r="AF307" s="174">
        <f t="shared" ref="AF307:AF338" si="345">IFERROR(AE307/Z307,"-")</f>
        <v>6.5269175797999041E-2</v>
      </c>
      <c r="AG307" s="201">
        <v>1174</v>
      </c>
      <c r="AH307" s="202">
        <v>33</v>
      </c>
      <c r="AI307" s="174">
        <f t="shared" ref="AI307:AI338" si="346">IFERROR(AH307/AG307,"-")</f>
        <v>2.8109028960817718E-2</v>
      </c>
      <c r="AJ307" s="203">
        <v>150</v>
      </c>
      <c r="AK307" s="174">
        <f t="shared" ref="AK307:AK338" si="347">IFERROR(AJ307/AG307,"-")</f>
        <v>0.12776831345826234</v>
      </c>
      <c r="AL307" s="203">
        <v>90</v>
      </c>
      <c r="AM307" s="174">
        <f t="shared" ref="AM307:AM338" si="348">IFERROR(AL307/AG307,"-")</f>
        <v>7.6660988074957415E-2</v>
      </c>
      <c r="AN307" s="201">
        <v>421</v>
      </c>
      <c r="AO307" s="202">
        <v>5</v>
      </c>
      <c r="AP307" s="174">
        <f t="shared" ref="AP307:AP338" si="349">IFERROR(AO307/AN307,"-")</f>
        <v>1.1876484560570071E-2</v>
      </c>
      <c r="AQ307" s="203">
        <v>41</v>
      </c>
      <c r="AR307" s="174">
        <f t="shared" ref="AR307:AR338" si="350">IFERROR(AQ307/AN307,"-")</f>
        <v>9.7387173396674589E-2</v>
      </c>
      <c r="AS307" s="203">
        <v>24</v>
      </c>
      <c r="AT307" s="174">
        <f t="shared" ref="AT307:AT338" si="351">IFERROR(AS307/AN307,"-")</f>
        <v>5.7007125890736345E-2</v>
      </c>
      <c r="AU307" s="201">
        <v>132</v>
      </c>
      <c r="AV307" s="202">
        <v>2</v>
      </c>
      <c r="AW307" s="174">
        <f t="shared" ref="AW307:AW338" si="352">IFERROR(AV307/AU307,"-")</f>
        <v>1.5151515151515152E-2</v>
      </c>
      <c r="AX307" s="203">
        <v>5</v>
      </c>
      <c r="AY307" s="174">
        <f t="shared" ref="AY307:AY338" si="353">IFERROR(AX307/AU307,"-")</f>
        <v>3.787878787878788E-2</v>
      </c>
      <c r="AZ307" s="203">
        <v>5</v>
      </c>
      <c r="BA307" s="174">
        <f t="shared" ref="BA307:BA338" si="354">IFERROR(AZ307/AU307,"-")</f>
        <v>3.787878787878788E-2</v>
      </c>
      <c r="BB307" s="201">
        <f t="shared" si="329"/>
        <v>6219</v>
      </c>
      <c r="BC307" s="176">
        <f t="shared" si="330"/>
        <v>302</v>
      </c>
      <c r="BD307" s="174">
        <f t="shared" ref="BD307:BD338" si="355">IFERROR(BC307/BB307,"-")</f>
        <v>4.8560861874899504E-2</v>
      </c>
      <c r="BE307" s="176">
        <f t="shared" si="331"/>
        <v>1036</v>
      </c>
      <c r="BF307" s="174">
        <f t="shared" ref="BF307:BF338" si="356">IFERROR(BE307/BB307,"-")</f>
        <v>0.1665862678887281</v>
      </c>
      <c r="BG307" s="176">
        <f t="shared" si="332"/>
        <v>420</v>
      </c>
      <c r="BH307" s="174">
        <f t="shared" ref="BH307:BH338" si="357">IFERROR(BG307/BB307,"-")</f>
        <v>6.7534973468403287E-2</v>
      </c>
      <c r="BJ307" s="282">
        <v>61</v>
      </c>
      <c r="BK307" s="295" t="s">
        <v>16</v>
      </c>
      <c r="BL307" s="4" t="s">
        <v>148</v>
      </c>
      <c r="BM307" s="28">
        <v>6196</v>
      </c>
      <c r="BN307" s="28">
        <v>330</v>
      </c>
      <c r="BO307" s="63">
        <v>5.3260167850225949E-2</v>
      </c>
      <c r="BP307" s="28">
        <v>962</v>
      </c>
      <c r="BQ307" s="63">
        <v>0.1552614590058102</v>
      </c>
      <c r="BR307" s="28">
        <v>373</v>
      </c>
      <c r="BS307" s="63">
        <v>6.0200129115558422E-2</v>
      </c>
      <c r="BU307" s="131" t="s">
        <v>16</v>
      </c>
      <c r="BV307" s="4" t="s">
        <v>138</v>
      </c>
      <c r="BW307" s="27">
        <f t="shared" si="328"/>
        <v>0.71731789676796909</v>
      </c>
      <c r="BX307" s="27">
        <f t="shared" si="333"/>
        <v>0.73127824402840547</v>
      </c>
    </row>
    <row r="308" spans="2:76" ht="14.25" customHeight="1">
      <c r="B308" s="283"/>
      <c r="C308" s="296"/>
      <c r="D308" s="132" t="s">
        <v>274</v>
      </c>
      <c r="E308" s="204">
        <v>0</v>
      </c>
      <c r="F308" s="205">
        <v>0</v>
      </c>
      <c r="G308" s="207" t="str">
        <f t="shared" si="334"/>
        <v>-</v>
      </c>
      <c r="H308" s="206">
        <v>0</v>
      </c>
      <c r="I308" s="207" t="str">
        <f t="shared" si="335"/>
        <v>-</v>
      </c>
      <c r="J308" s="206">
        <v>0</v>
      </c>
      <c r="K308" s="207" t="str">
        <f t="shared" si="336"/>
        <v>-</v>
      </c>
      <c r="L308" s="204">
        <v>0</v>
      </c>
      <c r="M308" s="205">
        <v>0</v>
      </c>
      <c r="N308" s="207" t="str">
        <f t="shared" si="337"/>
        <v>-</v>
      </c>
      <c r="O308" s="206">
        <v>0</v>
      </c>
      <c r="P308" s="207" t="str">
        <f t="shared" si="338"/>
        <v>-</v>
      </c>
      <c r="Q308" s="206">
        <v>0</v>
      </c>
      <c r="R308" s="207" t="str">
        <f t="shared" si="339"/>
        <v>-</v>
      </c>
      <c r="S308" s="204">
        <v>793</v>
      </c>
      <c r="T308" s="205">
        <v>62</v>
      </c>
      <c r="U308" s="207">
        <f t="shared" si="340"/>
        <v>7.8184110970996215E-2</v>
      </c>
      <c r="V308" s="206">
        <v>179</v>
      </c>
      <c r="W308" s="207">
        <f t="shared" si="341"/>
        <v>0.2257250945775536</v>
      </c>
      <c r="X308" s="206">
        <v>67</v>
      </c>
      <c r="Y308" s="207">
        <f t="shared" si="342"/>
        <v>8.4489281210592682E-2</v>
      </c>
      <c r="Z308" s="204">
        <v>550</v>
      </c>
      <c r="AA308" s="205">
        <v>43</v>
      </c>
      <c r="AB308" s="207">
        <f t="shared" si="343"/>
        <v>7.8181818181818186E-2</v>
      </c>
      <c r="AC308" s="206">
        <v>120</v>
      </c>
      <c r="AD308" s="207">
        <f t="shared" si="344"/>
        <v>0.21818181818181817</v>
      </c>
      <c r="AE308" s="206">
        <v>44</v>
      </c>
      <c r="AF308" s="207">
        <f t="shared" si="345"/>
        <v>0.08</v>
      </c>
      <c r="AG308" s="204">
        <v>269</v>
      </c>
      <c r="AH308" s="205">
        <v>22</v>
      </c>
      <c r="AI308" s="207">
        <f t="shared" si="346"/>
        <v>8.1784386617100371E-2</v>
      </c>
      <c r="AJ308" s="206">
        <v>32</v>
      </c>
      <c r="AK308" s="207">
        <f t="shared" si="347"/>
        <v>0.11895910780669144</v>
      </c>
      <c r="AL308" s="206">
        <v>23</v>
      </c>
      <c r="AM308" s="207">
        <f t="shared" si="348"/>
        <v>8.5501858736059477E-2</v>
      </c>
      <c r="AN308" s="204">
        <v>84</v>
      </c>
      <c r="AO308" s="205">
        <v>4</v>
      </c>
      <c r="AP308" s="207">
        <f t="shared" si="349"/>
        <v>4.7619047619047616E-2</v>
      </c>
      <c r="AQ308" s="206">
        <v>10</v>
      </c>
      <c r="AR308" s="207">
        <f t="shared" si="350"/>
        <v>0.11904761904761904</v>
      </c>
      <c r="AS308" s="206">
        <v>7</v>
      </c>
      <c r="AT308" s="207">
        <f t="shared" si="351"/>
        <v>8.3333333333333329E-2</v>
      </c>
      <c r="AU308" s="204">
        <v>28</v>
      </c>
      <c r="AV308" s="205">
        <v>0</v>
      </c>
      <c r="AW308" s="207">
        <f t="shared" si="352"/>
        <v>0</v>
      </c>
      <c r="AX308" s="206">
        <v>2</v>
      </c>
      <c r="AY308" s="207">
        <f t="shared" si="353"/>
        <v>7.1428571428571425E-2</v>
      </c>
      <c r="AZ308" s="206">
        <v>2</v>
      </c>
      <c r="BA308" s="207">
        <f t="shared" si="354"/>
        <v>7.1428571428571425E-2</v>
      </c>
      <c r="BB308" s="204">
        <f t="shared" si="329"/>
        <v>1724</v>
      </c>
      <c r="BC308" s="208">
        <f t="shared" si="330"/>
        <v>131</v>
      </c>
      <c r="BD308" s="207">
        <f t="shared" si="355"/>
        <v>7.5986078886310898E-2</v>
      </c>
      <c r="BE308" s="208">
        <f t="shared" si="331"/>
        <v>343</v>
      </c>
      <c r="BF308" s="207">
        <f t="shared" si="356"/>
        <v>0.19895591647331787</v>
      </c>
      <c r="BG308" s="208">
        <f t="shared" si="332"/>
        <v>143</v>
      </c>
      <c r="BH308" s="207">
        <f t="shared" si="357"/>
        <v>8.2946635730858462E-2</v>
      </c>
      <c r="BJ308" s="283"/>
      <c r="BK308" s="296"/>
      <c r="BL308" s="4" t="s">
        <v>273</v>
      </c>
      <c r="BM308" s="28">
        <v>1657</v>
      </c>
      <c r="BN308" s="28">
        <v>133</v>
      </c>
      <c r="BO308" s="63">
        <v>8.0265540132770069E-2</v>
      </c>
      <c r="BP308" s="28">
        <v>324</v>
      </c>
      <c r="BQ308" s="63">
        <v>0.19553409776704889</v>
      </c>
      <c r="BR308" s="28">
        <v>144</v>
      </c>
      <c r="BS308" s="63">
        <v>8.6904043452021726E-2</v>
      </c>
      <c r="BU308" s="132"/>
      <c r="BV308" s="4" t="s">
        <v>270</v>
      </c>
      <c r="BW308" s="27">
        <f t="shared" si="328"/>
        <v>0.64211136890951281</v>
      </c>
      <c r="BX308" s="27">
        <f t="shared" si="333"/>
        <v>0.63729631864815928</v>
      </c>
    </row>
    <row r="309" spans="2:76" ht="14.25" customHeight="1">
      <c r="B309" s="283"/>
      <c r="C309" s="296"/>
      <c r="D309" s="124" t="s">
        <v>156</v>
      </c>
      <c r="E309" s="209">
        <v>0</v>
      </c>
      <c r="F309" s="210">
        <v>0</v>
      </c>
      <c r="G309" s="199" t="str">
        <f t="shared" si="334"/>
        <v>-</v>
      </c>
      <c r="H309" s="211">
        <v>0</v>
      </c>
      <c r="I309" s="199" t="str">
        <f t="shared" si="335"/>
        <v>-</v>
      </c>
      <c r="J309" s="211">
        <v>0</v>
      </c>
      <c r="K309" s="199" t="str">
        <f t="shared" si="336"/>
        <v>-</v>
      </c>
      <c r="L309" s="209">
        <v>0</v>
      </c>
      <c r="M309" s="210">
        <v>0</v>
      </c>
      <c r="N309" s="199" t="str">
        <f t="shared" si="337"/>
        <v>-</v>
      </c>
      <c r="O309" s="211">
        <v>0</v>
      </c>
      <c r="P309" s="199" t="str">
        <f t="shared" si="338"/>
        <v>-</v>
      </c>
      <c r="Q309" s="211">
        <v>0</v>
      </c>
      <c r="R309" s="199" t="str">
        <f t="shared" si="339"/>
        <v>-</v>
      </c>
      <c r="S309" s="209">
        <v>345</v>
      </c>
      <c r="T309" s="210">
        <v>20</v>
      </c>
      <c r="U309" s="199">
        <f t="shared" si="340"/>
        <v>5.7971014492753624E-2</v>
      </c>
      <c r="V309" s="211">
        <v>58</v>
      </c>
      <c r="W309" s="199">
        <f t="shared" si="341"/>
        <v>0.1681159420289855</v>
      </c>
      <c r="X309" s="211">
        <v>22</v>
      </c>
      <c r="Y309" s="199">
        <f t="shared" si="342"/>
        <v>6.3768115942028983E-2</v>
      </c>
      <c r="Z309" s="209">
        <v>176</v>
      </c>
      <c r="AA309" s="210">
        <v>10</v>
      </c>
      <c r="AB309" s="199">
        <f t="shared" si="343"/>
        <v>5.6818181818181816E-2</v>
      </c>
      <c r="AC309" s="211">
        <v>38</v>
      </c>
      <c r="AD309" s="199">
        <f t="shared" si="344"/>
        <v>0.21590909090909091</v>
      </c>
      <c r="AE309" s="211">
        <v>17</v>
      </c>
      <c r="AF309" s="199">
        <f t="shared" si="345"/>
        <v>9.6590909090909088E-2</v>
      </c>
      <c r="AG309" s="209">
        <v>86</v>
      </c>
      <c r="AH309" s="210">
        <v>1</v>
      </c>
      <c r="AI309" s="199">
        <f t="shared" si="346"/>
        <v>1.1627906976744186E-2</v>
      </c>
      <c r="AJ309" s="211">
        <v>9</v>
      </c>
      <c r="AK309" s="199">
        <f t="shared" si="347"/>
        <v>0.10465116279069768</v>
      </c>
      <c r="AL309" s="211">
        <v>5</v>
      </c>
      <c r="AM309" s="199">
        <f t="shared" si="348"/>
        <v>5.8139534883720929E-2</v>
      </c>
      <c r="AN309" s="209">
        <v>43</v>
      </c>
      <c r="AO309" s="210">
        <v>3</v>
      </c>
      <c r="AP309" s="199">
        <f t="shared" si="349"/>
        <v>6.9767441860465115E-2</v>
      </c>
      <c r="AQ309" s="211">
        <v>4</v>
      </c>
      <c r="AR309" s="199">
        <f t="shared" si="350"/>
        <v>9.3023255813953487E-2</v>
      </c>
      <c r="AS309" s="211">
        <v>5</v>
      </c>
      <c r="AT309" s="199">
        <f t="shared" si="351"/>
        <v>0.11627906976744186</v>
      </c>
      <c r="AU309" s="209">
        <v>15</v>
      </c>
      <c r="AV309" s="210">
        <v>0</v>
      </c>
      <c r="AW309" s="199">
        <f t="shared" si="352"/>
        <v>0</v>
      </c>
      <c r="AX309" s="211">
        <v>1</v>
      </c>
      <c r="AY309" s="199">
        <f t="shared" si="353"/>
        <v>6.6666666666666666E-2</v>
      </c>
      <c r="AZ309" s="211">
        <v>1</v>
      </c>
      <c r="BA309" s="199">
        <f t="shared" si="354"/>
        <v>6.6666666666666666E-2</v>
      </c>
      <c r="BB309" s="209">
        <f t="shared" si="329"/>
        <v>665</v>
      </c>
      <c r="BC309" s="212">
        <f t="shared" si="330"/>
        <v>34</v>
      </c>
      <c r="BD309" s="199">
        <f t="shared" si="355"/>
        <v>5.1127819548872182E-2</v>
      </c>
      <c r="BE309" s="212">
        <f t="shared" si="331"/>
        <v>110</v>
      </c>
      <c r="BF309" s="199">
        <f t="shared" si="356"/>
        <v>0.16541353383458646</v>
      </c>
      <c r="BG309" s="212">
        <f t="shared" si="332"/>
        <v>50</v>
      </c>
      <c r="BH309" s="199">
        <f t="shared" si="357"/>
        <v>7.5187969924812026E-2</v>
      </c>
      <c r="BJ309" s="283"/>
      <c r="BK309" s="296"/>
      <c r="BL309" s="4" t="s">
        <v>156</v>
      </c>
      <c r="BM309" s="28">
        <v>642</v>
      </c>
      <c r="BN309" s="28">
        <v>41</v>
      </c>
      <c r="BO309" s="63">
        <v>6.3862928348909651E-2</v>
      </c>
      <c r="BP309" s="28">
        <v>115</v>
      </c>
      <c r="BQ309" s="63">
        <v>0.17912772585669781</v>
      </c>
      <c r="BR309" s="28">
        <v>52</v>
      </c>
      <c r="BS309" s="63">
        <v>8.0996884735202487E-2</v>
      </c>
      <c r="BU309" s="132"/>
      <c r="BV309" s="4" t="s">
        <v>156</v>
      </c>
      <c r="BW309" s="27">
        <f t="shared" si="328"/>
        <v>0.70827067669172927</v>
      </c>
      <c r="BX309" s="27">
        <f t="shared" si="333"/>
        <v>0.67601246105919</v>
      </c>
    </row>
    <row r="310" spans="2:76" ht="14.25" customHeight="1">
      <c r="B310" s="283"/>
      <c r="C310" s="296"/>
      <c r="D310" s="103" t="s">
        <v>200</v>
      </c>
      <c r="E310" s="209">
        <v>0</v>
      </c>
      <c r="F310" s="210">
        <v>0</v>
      </c>
      <c r="G310" s="199" t="str">
        <f t="shared" si="334"/>
        <v>-</v>
      </c>
      <c r="H310" s="211">
        <v>0</v>
      </c>
      <c r="I310" s="199" t="str">
        <f t="shared" si="335"/>
        <v>-</v>
      </c>
      <c r="J310" s="211">
        <v>0</v>
      </c>
      <c r="K310" s="199" t="str">
        <f t="shared" si="336"/>
        <v>-</v>
      </c>
      <c r="L310" s="209">
        <v>0</v>
      </c>
      <c r="M310" s="210">
        <v>0</v>
      </c>
      <c r="N310" s="199" t="str">
        <f t="shared" si="337"/>
        <v>-</v>
      </c>
      <c r="O310" s="211">
        <v>0</v>
      </c>
      <c r="P310" s="199" t="str">
        <f t="shared" si="338"/>
        <v>-</v>
      </c>
      <c r="Q310" s="211">
        <v>0</v>
      </c>
      <c r="R310" s="199" t="str">
        <f t="shared" si="339"/>
        <v>-</v>
      </c>
      <c r="S310" s="209">
        <v>16</v>
      </c>
      <c r="T310" s="210">
        <v>1</v>
      </c>
      <c r="U310" s="199">
        <f t="shared" si="340"/>
        <v>6.25E-2</v>
      </c>
      <c r="V310" s="211">
        <v>0</v>
      </c>
      <c r="W310" s="199">
        <f t="shared" si="341"/>
        <v>0</v>
      </c>
      <c r="X310" s="211">
        <v>0</v>
      </c>
      <c r="Y310" s="199">
        <f t="shared" si="342"/>
        <v>0</v>
      </c>
      <c r="Z310" s="209">
        <v>47</v>
      </c>
      <c r="AA310" s="210">
        <v>0</v>
      </c>
      <c r="AB310" s="199">
        <f t="shared" si="343"/>
        <v>0</v>
      </c>
      <c r="AC310" s="211">
        <v>3</v>
      </c>
      <c r="AD310" s="199">
        <f t="shared" si="344"/>
        <v>6.3829787234042548E-2</v>
      </c>
      <c r="AE310" s="211">
        <v>0</v>
      </c>
      <c r="AF310" s="199">
        <f t="shared" si="345"/>
        <v>0</v>
      </c>
      <c r="AG310" s="209">
        <v>43</v>
      </c>
      <c r="AH310" s="210">
        <v>0</v>
      </c>
      <c r="AI310" s="199">
        <f t="shared" si="346"/>
        <v>0</v>
      </c>
      <c r="AJ310" s="211">
        <v>0</v>
      </c>
      <c r="AK310" s="199">
        <f t="shared" si="347"/>
        <v>0</v>
      </c>
      <c r="AL310" s="211">
        <v>1</v>
      </c>
      <c r="AM310" s="199">
        <f t="shared" si="348"/>
        <v>2.3255813953488372E-2</v>
      </c>
      <c r="AN310" s="209">
        <v>34</v>
      </c>
      <c r="AO310" s="210">
        <v>0</v>
      </c>
      <c r="AP310" s="199">
        <f t="shared" si="349"/>
        <v>0</v>
      </c>
      <c r="AQ310" s="211">
        <v>1</v>
      </c>
      <c r="AR310" s="199">
        <f t="shared" si="350"/>
        <v>2.9411764705882353E-2</v>
      </c>
      <c r="AS310" s="211">
        <v>0</v>
      </c>
      <c r="AT310" s="199">
        <f t="shared" si="351"/>
        <v>0</v>
      </c>
      <c r="AU310" s="209">
        <v>17</v>
      </c>
      <c r="AV310" s="210">
        <v>0</v>
      </c>
      <c r="AW310" s="199">
        <f t="shared" si="352"/>
        <v>0</v>
      </c>
      <c r="AX310" s="211">
        <v>0</v>
      </c>
      <c r="AY310" s="199">
        <f t="shared" si="353"/>
        <v>0</v>
      </c>
      <c r="AZ310" s="211">
        <v>0</v>
      </c>
      <c r="BA310" s="199">
        <f t="shared" si="354"/>
        <v>0</v>
      </c>
      <c r="BB310" s="209">
        <f t="shared" si="329"/>
        <v>157</v>
      </c>
      <c r="BC310" s="212">
        <f t="shared" si="330"/>
        <v>1</v>
      </c>
      <c r="BD310" s="199">
        <f t="shared" si="355"/>
        <v>6.369426751592357E-3</v>
      </c>
      <c r="BE310" s="212">
        <f t="shared" si="331"/>
        <v>4</v>
      </c>
      <c r="BF310" s="199">
        <f t="shared" si="356"/>
        <v>2.5477707006369428E-2</v>
      </c>
      <c r="BG310" s="212">
        <f t="shared" si="332"/>
        <v>1</v>
      </c>
      <c r="BH310" s="199">
        <f t="shared" si="357"/>
        <v>6.369426751592357E-3</v>
      </c>
      <c r="BJ310" s="283"/>
      <c r="BK310" s="296"/>
      <c r="BL310" s="4" t="s">
        <v>199</v>
      </c>
      <c r="BM310" s="28">
        <v>267</v>
      </c>
      <c r="BN310" s="28">
        <v>0</v>
      </c>
      <c r="BO310" s="63">
        <v>0</v>
      </c>
      <c r="BP310" s="28">
        <v>6</v>
      </c>
      <c r="BQ310" s="63">
        <v>2.247191011235955E-2</v>
      </c>
      <c r="BR310" s="28">
        <v>3</v>
      </c>
      <c r="BS310" s="63">
        <v>1.1235955056179775E-2</v>
      </c>
      <c r="BU310" s="132"/>
      <c r="BV310" s="4" t="s">
        <v>199</v>
      </c>
      <c r="BW310" s="27">
        <f t="shared" si="328"/>
        <v>0.96178343949044587</v>
      </c>
      <c r="BX310" s="27">
        <f t="shared" si="333"/>
        <v>0.9662921348314607</v>
      </c>
    </row>
    <row r="311" spans="2:76" ht="14.25" customHeight="1">
      <c r="B311" s="284"/>
      <c r="C311" s="297"/>
      <c r="D311" s="104" t="s">
        <v>67</v>
      </c>
      <c r="E311" s="218">
        <v>2</v>
      </c>
      <c r="F311" s="219">
        <v>0</v>
      </c>
      <c r="G311" s="180">
        <f t="shared" si="334"/>
        <v>0</v>
      </c>
      <c r="H311" s="220">
        <v>0</v>
      </c>
      <c r="I311" s="180">
        <f t="shared" si="335"/>
        <v>0</v>
      </c>
      <c r="J311" s="220">
        <v>0</v>
      </c>
      <c r="K311" s="180">
        <f t="shared" si="336"/>
        <v>0</v>
      </c>
      <c r="L311" s="218">
        <v>4</v>
      </c>
      <c r="M311" s="219">
        <v>0</v>
      </c>
      <c r="N311" s="180">
        <f t="shared" si="337"/>
        <v>0</v>
      </c>
      <c r="O311" s="220">
        <v>0</v>
      </c>
      <c r="P311" s="180">
        <f t="shared" si="338"/>
        <v>0</v>
      </c>
      <c r="Q311" s="220">
        <v>0</v>
      </c>
      <c r="R311" s="180">
        <f t="shared" si="339"/>
        <v>0</v>
      </c>
      <c r="S311" s="218">
        <v>3541</v>
      </c>
      <c r="T311" s="219">
        <v>253</v>
      </c>
      <c r="U311" s="180">
        <f t="shared" si="340"/>
        <v>7.1448743292855124E-2</v>
      </c>
      <c r="V311" s="220">
        <v>719</v>
      </c>
      <c r="W311" s="180">
        <f t="shared" si="341"/>
        <v>0.203049985879695</v>
      </c>
      <c r="X311" s="220">
        <v>253</v>
      </c>
      <c r="Y311" s="180">
        <f t="shared" si="342"/>
        <v>7.1448743292855124E-2</v>
      </c>
      <c r="Z311" s="218">
        <v>2872</v>
      </c>
      <c r="AA311" s="219">
        <v>145</v>
      </c>
      <c r="AB311" s="180">
        <f t="shared" si="343"/>
        <v>5.0487465181058497E-2</v>
      </c>
      <c r="AC311" s="220">
        <v>519</v>
      </c>
      <c r="AD311" s="180">
        <f t="shared" si="344"/>
        <v>0.18071030640668523</v>
      </c>
      <c r="AE311" s="220">
        <v>198</v>
      </c>
      <c r="AF311" s="180">
        <f t="shared" si="345"/>
        <v>6.894150417827298E-2</v>
      </c>
      <c r="AG311" s="218">
        <v>1572</v>
      </c>
      <c r="AH311" s="219">
        <v>56</v>
      </c>
      <c r="AI311" s="180">
        <f t="shared" si="346"/>
        <v>3.5623409669211195E-2</v>
      </c>
      <c r="AJ311" s="220">
        <v>191</v>
      </c>
      <c r="AK311" s="180">
        <f t="shared" si="347"/>
        <v>0.12150127226463105</v>
      </c>
      <c r="AL311" s="220">
        <v>119</v>
      </c>
      <c r="AM311" s="180">
        <f t="shared" si="348"/>
        <v>7.5699745547073788E-2</v>
      </c>
      <c r="AN311" s="218">
        <v>582</v>
      </c>
      <c r="AO311" s="219">
        <v>12</v>
      </c>
      <c r="AP311" s="180">
        <f t="shared" si="349"/>
        <v>2.0618556701030927E-2</v>
      </c>
      <c r="AQ311" s="220">
        <v>56</v>
      </c>
      <c r="AR311" s="180">
        <f t="shared" si="350"/>
        <v>9.6219931271477668E-2</v>
      </c>
      <c r="AS311" s="220">
        <v>36</v>
      </c>
      <c r="AT311" s="180">
        <f t="shared" si="351"/>
        <v>6.1855670103092786E-2</v>
      </c>
      <c r="AU311" s="218">
        <v>192</v>
      </c>
      <c r="AV311" s="219">
        <v>2</v>
      </c>
      <c r="AW311" s="180">
        <f t="shared" si="352"/>
        <v>1.0416666666666666E-2</v>
      </c>
      <c r="AX311" s="220">
        <v>8</v>
      </c>
      <c r="AY311" s="180">
        <f t="shared" si="353"/>
        <v>4.1666666666666664E-2</v>
      </c>
      <c r="AZ311" s="220">
        <v>8</v>
      </c>
      <c r="BA311" s="180">
        <f t="shared" si="354"/>
        <v>4.1666666666666664E-2</v>
      </c>
      <c r="BB311" s="218">
        <f t="shared" si="329"/>
        <v>8765</v>
      </c>
      <c r="BC311" s="182">
        <f t="shared" si="330"/>
        <v>468</v>
      </c>
      <c r="BD311" s="180">
        <f t="shared" si="355"/>
        <v>5.3394181403308615E-2</v>
      </c>
      <c r="BE311" s="182">
        <f t="shared" si="331"/>
        <v>1493</v>
      </c>
      <c r="BF311" s="180">
        <f t="shared" si="356"/>
        <v>0.17033656588705076</v>
      </c>
      <c r="BG311" s="182">
        <f t="shared" si="332"/>
        <v>614</v>
      </c>
      <c r="BH311" s="180">
        <f t="shared" si="357"/>
        <v>7.0051340559041636E-2</v>
      </c>
      <c r="BJ311" s="284"/>
      <c r="BK311" s="297"/>
      <c r="BL311" s="85" t="s">
        <v>67</v>
      </c>
      <c r="BM311" s="28">
        <v>8762</v>
      </c>
      <c r="BN311" s="28">
        <v>504</v>
      </c>
      <c r="BO311" s="63">
        <v>5.7521113900935859E-2</v>
      </c>
      <c r="BP311" s="28">
        <v>1407</v>
      </c>
      <c r="BQ311" s="63">
        <v>0.16057977630677928</v>
      </c>
      <c r="BR311" s="28">
        <v>572</v>
      </c>
      <c r="BS311" s="63">
        <v>6.5281899109792291E-2</v>
      </c>
      <c r="BU311" s="133"/>
      <c r="BV311" s="85" t="s">
        <v>67</v>
      </c>
      <c r="BW311" s="27">
        <f t="shared" si="328"/>
        <v>0.70621791215059893</v>
      </c>
      <c r="BX311" s="27">
        <f t="shared" si="333"/>
        <v>0.71661721068249262</v>
      </c>
    </row>
    <row r="312" spans="2:76" ht="14.25" customHeight="1">
      <c r="B312" s="282">
        <v>62</v>
      </c>
      <c r="C312" s="295" t="s">
        <v>17</v>
      </c>
      <c r="D312" s="102" t="s">
        <v>201</v>
      </c>
      <c r="E312" s="201">
        <v>8</v>
      </c>
      <c r="F312" s="202">
        <v>1</v>
      </c>
      <c r="G312" s="174">
        <f t="shared" si="334"/>
        <v>0.125</v>
      </c>
      <c r="H312" s="203">
        <v>3</v>
      </c>
      <c r="I312" s="174">
        <f t="shared" si="335"/>
        <v>0.375</v>
      </c>
      <c r="J312" s="203">
        <v>0</v>
      </c>
      <c r="K312" s="174">
        <f t="shared" si="336"/>
        <v>0</v>
      </c>
      <c r="L312" s="201">
        <v>29</v>
      </c>
      <c r="M312" s="202">
        <v>2</v>
      </c>
      <c r="N312" s="174">
        <f t="shared" si="337"/>
        <v>6.8965517241379309E-2</v>
      </c>
      <c r="O312" s="203">
        <v>3</v>
      </c>
      <c r="P312" s="174">
        <f t="shared" si="338"/>
        <v>0.10344827586206896</v>
      </c>
      <c r="Q312" s="203">
        <v>0</v>
      </c>
      <c r="R312" s="174">
        <f t="shared" si="339"/>
        <v>0</v>
      </c>
      <c r="S312" s="201">
        <v>2978</v>
      </c>
      <c r="T312" s="202">
        <v>105</v>
      </c>
      <c r="U312" s="174">
        <f t="shared" si="340"/>
        <v>3.5258562793821356E-2</v>
      </c>
      <c r="V312" s="203">
        <v>594</v>
      </c>
      <c r="W312" s="174">
        <f t="shared" si="341"/>
        <v>0.19946272666218939</v>
      </c>
      <c r="X312" s="203">
        <v>142</v>
      </c>
      <c r="Y312" s="174">
        <f t="shared" si="342"/>
        <v>4.7683008730691742E-2</v>
      </c>
      <c r="Z312" s="201">
        <v>2675</v>
      </c>
      <c r="AA312" s="202">
        <v>75</v>
      </c>
      <c r="AB312" s="174">
        <f t="shared" si="343"/>
        <v>2.8037383177570093E-2</v>
      </c>
      <c r="AC312" s="203">
        <v>452</v>
      </c>
      <c r="AD312" s="174">
        <f t="shared" si="344"/>
        <v>0.16897196261682243</v>
      </c>
      <c r="AE312" s="203">
        <v>142</v>
      </c>
      <c r="AF312" s="174">
        <f t="shared" si="345"/>
        <v>5.3084112149532708E-2</v>
      </c>
      <c r="AG312" s="201">
        <v>1531</v>
      </c>
      <c r="AH312" s="202">
        <v>25</v>
      </c>
      <c r="AI312" s="174">
        <f t="shared" si="346"/>
        <v>1.6329196603527107E-2</v>
      </c>
      <c r="AJ312" s="203">
        <v>184</v>
      </c>
      <c r="AK312" s="174">
        <f t="shared" si="347"/>
        <v>0.1201828870019595</v>
      </c>
      <c r="AL312" s="203">
        <v>59</v>
      </c>
      <c r="AM312" s="174">
        <f t="shared" si="348"/>
        <v>3.8536903984323974E-2</v>
      </c>
      <c r="AN312" s="201">
        <v>658</v>
      </c>
      <c r="AO312" s="202">
        <v>8</v>
      </c>
      <c r="AP312" s="174">
        <f t="shared" si="349"/>
        <v>1.2158054711246201E-2</v>
      </c>
      <c r="AQ312" s="203">
        <v>54</v>
      </c>
      <c r="AR312" s="174">
        <f t="shared" si="350"/>
        <v>8.2066869300911852E-2</v>
      </c>
      <c r="AS312" s="203">
        <v>25</v>
      </c>
      <c r="AT312" s="174">
        <f t="shared" si="351"/>
        <v>3.7993920972644375E-2</v>
      </c>
      <c r="AU312" s="201">
        <v>225</v>
      </c>
      <c r="AV312" s="202">
        <v>1</v>
      </c>
      <c r="AW312" s="174">
        <f t="shared" si="352"/>
        <v>4.4444444444444444E-3</v>
      </c>
      <c r="AX312" s="203">
        <v>12</v>
      </c>
      <c r="AY312" s="174">
        <f t="shared" si="353"/>
        <v>5.3333333333333337E-2</v>
      </c>
      <c r="AZ312" s="203">
        <v>5</v>
      </c>
      <c r="BA312" s="174">
        <f t="shared" si="354"/>
        <v>2.2222222222222223E-2</v>
      </c>
      <c r="BB312" s="201">
        <f t="shared" si="329"/>
        <v>8104</v>
      </c>
      <c r="BC312" s="176">
        <f t="shared" si="330"/>
        <v>217</v>
      </c>
      <c r="BD312" s="174">
        <f t="shared" si="355"/>
        <v>2.6776900296150048E-2</v>
      </c>
      <c r="BE312" s="176">
        <f t="shared" si="331"/>
        <v>1302</v>
      </c>
      <c r="BF312" s="174">
        <f t="shared" si="356"/>
        <v>0.1606614017769003</v>
      </c>
      <c r="BG312" s="176">
        <f t="shared" si="332"/>
        <v>373</v>
      </c>
      <c r="BH312" s="174">
        <f t="shared" si="357"/>
        <v>4.6026653504442253E-2</v>
      </c>
      <c r="BJ312" s="282">
        <v>62</v>
      </c>
      <c r="BK312" s="295" t="s">
        <v>17</v>
      </c>
      <c r="BL312" s="4" t="s">
        <v>148</v>
      </c>
      <c r="BM312" s="28">
        <v>8060</v>
      </c>
      <c r="BN312" s="28">
        <v>244</v>
      </c>
      <c r="BO312" s="63">
        <v>3.0272952853598014E-2</v>
      </c>
      <c r="BP312" s="28">
        <v>1213</v>
      </c>
      <c r="BQ312" s="63">
        <v>0.15049627791563275</v>
      </c>
      <c r="BR312" s="28">
        <v>371</v>
      </c>
      <c r="BS312" s="63">
        <v>4.6029776674937968E-2</v>
      </c>
      <c r="BU312" s="131" t="s">
        <v>17</v>
      </c>
      <c r="BV312" s="4" t="s">
        <v>138</v>
      </c>
      <c r="BW312" s="27">
        <f t="shared" si="328"/>
        <v>0.76653504442250742</v>
      </c>
      <c r="BX312" s="27">
        <f t="shared" si="333"/>
        <v>0.7732009925558313</v>
      </c>
    </row>
    <row r="313" spans="2:76" ht="14.25" customHeight="1">
      <c r="B313" s="283"/>
      <c r="C313" s="296"/>
      <c r="D313" s="132" t="s">
        <v>274</v>
      </c>
      <c r="E313" s="204">
        <v>0</v>
      </c>
      <c r="F313" s="205">
        <v>0</v>
      </c>
      <c r="G313" s="207" t="str">
        <f t="shared" si="334"/>
        <v>-</v>
      </c>
      <c r="H313" s="206">
        <v>0</v>
      </c>
      <c r="I313" s="207" t="str">
        <f t="shared" si="335"/>
        <v>-</v>
      </c>
      <c r="J313" s="206">
        <v>0</v>
      </c>
      <c r="K313" s="207" t="str">
        <f t="shared" si="336"/>
        <v>-</v>
      </c>
      <c r="L313" s="204">
        <v>2</v>
      </c>
      <c r="M313" s="205">
        <v>0</v>
      </c>
      <c r="N313" s="207">
        <f t="shared" si="337"/>
        <v>0</v>
      </c>
      <c r="O313" s="206">
        <v>0</v>
      </c>
      <c r="P313" s="207">
        <f t="shared" si="338"/>
        <v>0</v>
      </c>
      <c r="Q313" s="206">
        <v>0</v>
      </c>
      <c r="R313" s="207">
        <f t="shared" si="339"/>
        <v>0</v>
      </c>
      <c r="S313" s="204">
        <v>1553</v>
      </c>
      <c r="T313" s="205">
        <v>75</v>
      </c>
      <c r="U313" s="207">
        <f t="shared" si="340"/>
        <v>4.8293625241468123E-2</v>
      </c>
      <c r="V313" s="206">
        <v>385</v>
      </c>
      <c r="W313" s="207">
        <f t="shared" si="341"/>
        <v>0.24790727623953637</v>
      </c>
      <c r="X313" s="206">
        <v>69</v>
      </c>
      <c r="Y313" s="207">
        <f t="shared" si="342"/>
        <v>4.4430135222150675E-2</v>
      </c>
      <c r="Z313" s="204">
        <v>1161</v>
      </c>
      <c r="AA313" s="205">
        <v>55</v>
      </c>
      <c r="AB313" s="207">
        <f t="shared" si="343"/>
        <v>4.7372954349698536E-2</v>
      </c>
      <c r="AC313" s="206">
        <v>249</v>
      </c>
      <c r="AD313" s="207">
        <f t="shared" si="344"/>
        <v>0.2144702842377261</v>
      </c>
      <c r="AE313" s="206">
        <v>54</v>
      </c>
      <c r="AF313" s="207">
        <f t="shared" si="345"/>
        <v>4.6511627906976744E-2</v>
      </c>
      <c r="AG313" s="204">
        <v>614</v>
      </c>
      <c r="AH313" s="205">
        <v>19</v>
      </c>
      <c r="AI313" s="207">
        <f t="shared" si="346"/>
        <v>3.0944625407166124E-2</v>
      </c>
      <c r="AJ313" s="206">
        <v>108</v>
      </c>
      <c r="AK313" s="207">
        <f t="shared" si="347"/>
        <v>0.1758957654723127</v>
      </c>
      <c r="AL313" s="206">
        <v>28</v>
      </c>
      <c r="AM313" s="207">
        <f t="shared" si="348"/>
        <v>4.5602605863192182E-2</v>
      </c>
      <c r="AN313" s="204">
        <v>227</v>
      </c>
      <c r="AO313" s="205">
        <v>6</v>
      </c>
      <c r="AP313" s="207">
        <f t="shared" si="349"/>
        <v>2.643171806167401E-2</v>
      </c>
      <c r="AQ313" s="206">
        <v>32</v>
      </c>
      <c r="AR313" s="207">
        <f t="shared" si="350"/>
        <v>0.14096916299559473</v>
      </c>
      <c r="AS313" s="206">
        <v>8</v>
      </c>
      <c r="AT313" s="207">
        <f t="shared" si="351"/>
        <v>3.5242290748898682E-2</v>
      </c>
      <c r="AU313" s="204">
        <v>47</v>
      </c>
      <c r="AV313" s="205">
        <v>0</v>
      </c>
      <c r="AW313" s="207">
        <f t="shared" si="352"/>
        <v>0</v>
      </c>
      <c r="AX313" s="206">
        <v>4</v>
      </c>
      <c r="AY313" s="207">
        <f t="shared" si="353"/>
        <v>8.5106382978723402E-2</v>
      </c>
      <c r="AZ313" s="206">
        <v>2</v>
      </c>
      <c r="BA313" s="207">
        <f t="shared" si="354"/>
        <v>4.2553191489361701E-2</v>
      </c>
      <c r="BB313" s="204">
        <f t="shared" si="329"/>
        <v>3604</v>
      </c>
      <c r="BC313" s="208">
        <f t="shared" si="330"/>
        <v>155</v>
      </c>
      <c r="BD313" s="207">
        <f t="shared" si="355"/>
        <v>4.3007769145394004E-2</v>
      </c>
      <c r="BE313" s="208">
        <f t="shared" si="331"/>
        <v>778</v>
      </c>
      <c r="BF313" s="207">
        <f t="shared" si="356"/>
        <v>0.21587125416204217</v>
      </c>
      <c r="BG313" s="208">
        <f t="shared" si="332"/>
        <v>161</v>
      </c>
      <c r="BH313" s="207">
        <f t="shared" si="357"/>
        <v>4.4672586015538293E-2</v>
      </c>
      <c r="BJ313" s="283"/>
      <c r="BK313" s="296"/>
      <c r="BL313" s="4" t="s">
        <v>273</v>
      </c>
      <c r="BM313" s="28">
        <v>3500</v>
      </c>
      <c r="BN313" s="28">
        <v>162</v>
      </c>
      <c r="BO313" s="63">
        <v>4.6285714285714284E-2</v>
      </c>
      <c r="BP313" s="28">
        <v>708</v>
      </c>
      <c r="BQ313" s="63">
        <v>0.20228571428571429</v>
      </c>
      <c r="BR313" s="28">
        <v>205</v>
      </c>
      <c r="BS313" s="63">
        <v>5.8571428571428573E-2</v>
      </c>
      <c r="BU313" s="132"/>
      <c r="BV313" s="4" t="s">
        <v>270</v>
      </c>
      <c r="BW313" s="27">
        <f t="shared" si="328"/>
        <v>0.69644839067702558</v>
      </c>
      <c r="BX313" s="27">
        <f t="shared" si="333"/>
        <v>0.69285714285714284</v>
      </c>
    </row>
    <row r="314" spans="2:76" ht="14.25" customHeight="1">
      <c r="B314" s="283"/>
      <c r="C314" s="296"/>
      <c r="D314" s="124" t="s">
        <v>156</v>
      </c>
      <c r="E314" s="209">
        <v>0</v>
      </c>
      <c r="F314" s="210">
        <v>0</v>
      </c>
      <c r="G314" s="199" t="str">
        <f t="shared" si="334"/>
        <v>-</v>
      </c>
      <c r="H314" s="211">
        <v>0</v>
      </c>
      <c r="I314" s="199" t="str">
        <f t="shared" si="335"/>
        <v>-</v>
      </c>
      <c r="J314" s="211">
        <v>0</v>
      </c>
      <c r="K314" s="199" t="str">
        <f t="shared" si="336"/>
        <v>-</v>
      </c>
      <c r="L314" s="209">
        <v>0</v>
      </c>
      <c r="M314" s="210">
        <v>0</v>
      </c>
      <c r="N314" s="199" t="str">
        <f t="shared" si="337"/>
        <v>-</v>
      </c>
      <c r="O314" s="211">
        <v>0</v>
      </c>
      <c r="P314" s="199" t="str">
        <f t="shared" si="338"/>
        <v>-</v>
      </c>
      <c r="Q314" s="211">
        <v>0</v>
      </c>
      <c r="R314" s="199" t="str">
        <f t="shared" si="339"/>
        <v>-</v>
      </c>
      <c r="S314" s="209">
        <v>629</v>
      </c>
      <c r="T314" s="210">
        <v>29</v>
      </c>
      <c r="U314" s="199">
        <f t="shared" si="340"/>
        <v>4.6104928457869634E-2</v>
      </c>
      <c r="V314" s="211">
        <v>151</v>
      </c>
      <c r="W314" s="199">
        <f t="shared" si="341"/>
        <v>0.24006359300476948</v>
      </c>
      <c r="X314" s="211">
        <v>32</v>
      </c>
      <c r="Y314" s="199">
        <f t="shared" si="342"/>
        <v>5.0874403815580289E-2</v>
      </c>
      <c r="Z314" s="209">
        <v>471</v>
      </c>
      <c r="AA314" s="210">
        <v>19</v>
      </c>
      <c r="AB314" s="199">
        <f t="shared" si="343"/>
        <v>4.0339702760084924E-2</v>
      </c>
      <c r="AC314" s="211">
        <v>99</v>
      </c>
      <c r="AD314" s="199">
        <f t="shared" si="344"/>
        <v>0.21019108280254778</v>
      </c>
      <c r="AE314" s="211">
        <v>20</v>
      </c>
      <c r="AF314" s="199">
        <f t="shared" si="345"/>
        <v>4.2462845010615709E-2</v>
      </c>
      <c r="AG314" s="209">
        <v>259</v>
      </c>
      <c r="AH314" s="210">
        <v>9</v>
      </c>
      <c r="AI314" s="199">
        <f t="shared" si="346"/>
        <v>3.4749034749034749E-2</v>
      </c>
      <c r="AJ314" s="211">
        <v>52</v>
      </c>
      <c r="AK314" s="199">
        <f t="shared" si="347"/>
        <v>0.20077220077220076</v>
      </c>
      <c r="AL314" s="211">
        <v>13</v>
      </c>
      <c r="AM314" s="199">
        <f t="shared" si="348"/>
        <v>5.019305019305019E-2</v>
      </c>
      <c r="AN314" s="209">
        <v>72</v>
      </c>
      <c r="AO314" s="210">
        <v>2</v>
      </c>
      <c r="AP314" s="199">
        <f t="shared" si="349"/>
        <v>2.7777777777777776E-2</v>
      </c>
      <c r="AQ314" s="211">
        <v>13</v>
      </c>
      <c r="AR314" s="199">
        <f t="shared" si="350"/>
        <v>0.18055555555555555</v>
      </c>
      <c r="AS314" s="211">
        <v>1</v>
      </c>
      <c r="AT314" s="199">
        <f t="shared" si="351"/>
        <v>1.3888888888888888E-2</v>
      </c>
      <c r="AU314" s="209">
        <v>11</v>
      </c>
      <c r="AV314" s="210">
        <v>1</v>
      </c>
      <c r="AW314" s="199">
        <f t="shared" si="352"/>
        <v>9.0909090909090912E-2</v>
      </c>
      <c r="AX314" s="211">
        <v>0</v>
      </c>
      <c r="AY314" s="199">
        <f t="shared" si="353"/>
        <v>0</v>
      </c>
      <c r="AZ314" s="211">
        <v>0</v>
      </c>
      <c r="BA314" s="199">
        <f t="shared" si="354"/>
        <v>0</v>
      </c>
      <c r="BB314" s="209">
        <f t="shared" si="329"/>
        <v>1442</v>
      </c>
      <c r="BC314" s="212">
        <f t="shared" si="330"/>
        <v>60</v>
      </c>
      <c r="BD314" s="199">
        <f t="shared" si="355"/>
        <v>4.1608876560332873E-2</v>
      </c>
      <c r="BE314" s="212">
        <f t="shared" si="331"/>
        <v>315</v>
      </c>
      <c r="BF314" s="199">
        <f t="shared" si="356"/>
        <v>0.21844660194174756</v>
      </c>
      <c r="BG314" s="212">
        <f t="shared" si="332"/>
        <v>66</v>
      </c>
      <c r="BH314" s="199">
        <f t="shared" si="357"/>
        <v>4.5769764216366159E-2</v>
      </c>
      <c r="BJ314" s="283"/>
      <c r="BK314" s="296"/>
      <c r="BL314" s="4" t="s">
        <v>156</v>
      </c>
      <c r="BM314" s="28">
        <v>1362</v>
      </c>
      <c r="BN314" s="28">
        <v>67</v>
      </c>
      <c r="BO314" s="63">
        <v>4.9192364170337739E-2</v>
      </c>
      <c r="BP314" s="28">
        <v>289</v>
      </c>
      <c r="BQ314" s="63">
        <v>0.21218795888399414</v>
      </c>
      <c r="BR314" s="28">
        <v>79</v>
      </c>
      <c r="BS314" s="63">
        <v>5.8002936857562408E-2</v>
      </c>
      <c r="BU314" s="132"/>
      <c r="BV314" s="4" t="s">
        <v>156</v>
      </c>
      <c r="BW314" s="27">
        <f t="shared" si="328"/>
        <v>0.69417475728155342</v>
      </c>
      <c r="BX314" s="27">
        <f t="shared" si="333"/>
        <v>0.68061674008810569</v>
      </c>
    </row>
    <row r="315" spans="2:76" ht="14.25" customHeight="1">
      <c r="B315" s="283"/>
      <c r="C315" s="296"/>
      <c r="D315" s="103" t="s">
        <v>200</v>
      </c>
      <c r="E315" s="209">
        <v>0</v>
      </c>
      <c r="F315" s="210">
        <v>0</v>
      </c>
      <c r="G315" s="199" t="str">
        <f t="shared" si="334"/>
        <v>-</v>
      </c>
      <c r="H315" s="211">
        <v>0</v>
      </c>
      <c r="I315" s="199" t="str">
        <f t="shared" si="335"/>
        <v>-</v>
      </c>
      <c r="J315" s="211">
        <v>0</v>
      </c>
      <c r="K315" s="199" t="str">
        <f t="shared" si="336"/>
        <v>-</v>
      </c>
      <c r="L315" s="209">
        <v>1</v>
      </c>
      <c r="M315" s="210">
        <v>0</v>
      </c>
      <c r="N315" s="199">
        <f t="shared" si="337"/>
        <v>0</v>
      </c>
      <c r="O315" s="211">
        <v>0</v>
      </c>
      <c r="P315" s="199">
        <f t="shared" si="338"/>
        <v>0</v>
      </c>
      <c r="Q315" s="211">
        <v>0</v>
      </c>
      <c r="R315" s="199">
        <f t="shared" si="339"/>
        <v>0</v>
      </c>
      <c r="S315" s="209">
        <v>20</v>
      </c>
      <c r="T315" s="210">
        <v>0</v>
      </c>
      <c r="U315" s="199">
        <f t="shared" si="340"/>
        <v>0</v>
      </c>
      <c r="V315" s="211">
        <v>1</v>
      </c>
      <c r="W315" s="199">
        <f t="shared" si="341"/>
        <v>0.05</v>
      </c>
      <c r="X315" s="211">
        <v>1</v>
      </c>
      <c r="Y315" s="199">
        <f t="shared" si="342"/>
        <v>0.05</v>
      </c>
      <c r="Z315" s="209">
        <v>47</v>
      </c>
      <c r="AA315" s="210">
        <v>0</v>
      </c>
      <c r="AB315" s="199">
        <f t="shared" si="343"/>
        <v>0</v>
      </c>
      <c r="AC315" s="211">
        <v>0</v>
      </c>
      <c r="AD315" s="199">
        <f t="shared" si="344"/>
        <v>0</v>
      </c>
      <c r="AE315" s="211">
        <v>0</v>
      </c>
      <c r="AF315" s="199">
        <f t="shared" si="345"/>
        <v>0</v>
      </c>
      <c r="AG315" s="209">
        <v>51</v>
      </c>
      <c r="AH315" s="210">
        <v>1</v>
      </c>
      <c r="AI315" s="199">
        <f t="shared" si="346"/>
        <v>1.9607843137254902E-2</v>
      </c>
      <c r="AJ315" s="211">
        <v>1</v>
      </c>
      <c r="AK315" s="199">
        <f t="shared" si="347"/>
        <v>1.9607843137254902E-2</v>
      </c>
      <c r="AL315" s="211">
        <v>2</v>
      </c>
      <c r="AM315" s="199">
        <f t="shared" si="348"/>
        <v>3.9215686274509803E-2</v>
      </c>
      <c r="AN315" s="209">
        <v>31</v>
      </c>
      <c r="AO315" s="210">
        <v>0</v>
      </c>
      <c r="AP315" s="199">
        <f t="shared" si="349"/>
        <v>0</v>
      </c>
      <c r="AQ315" s="211">
        <v>0</v>
      </c>
      <c r="AR315" s="199">
        <f t="shared" si="350"/>
        <v>0</v>
      </c>
      <c r="AS315" s="211">
        <v>1</v>
      </c>
      <c r="AT315" s="199">
        <f t="shared" si="351"/>
        <v>3.2258064516129031E-2</v>
      </c>
      <c r="AU315" s="209">
        <v>31</v>
      </c>
      <c r="AV315" s="210">
        <v>0</v>
      </c>
      <c r="AW315" s="199">
        <f t="shared" si="352"/>
        <v>0</v>
      </c>
      <c r="AX315" s="211">
        <v>0</v>
      </c>
      <c r="AY315" s="199">
        <f t="shared" si="353"/>
        <v>0</v>
      </c>
      <c r="AZ315" s="211">
        <v>1</v>
      </c>
      <c r="BA315" s="199">
        <f t="shared" si="354"/>
        <v>3.2258064516129031E-2</v>
      </c>
      <c r="BB315" s="209">
        <f t="shared" si="329"/>
        <v>181</v>
      </c>
      <c r="BC315" s="212">
        <f t="shared" si="330"/>
        <v>1</v>
      </c>
      <c r="BD315" s="199">
        <f t="shared" si="355"/>
        <v>5.5248618784530384E-3</v>
      </c>
      <c r="BE315" s="212">
        <f t="shared" si="331"/>
        <v>2</v>
      </c>
      <c r="BF315" s="199">
        <f t="shared" si="356"/>
        <v>1.1049723756906077E-2</v>
      </c>
      <c r="BG315" s="212">
        <f t="shared" si="332"/>
        <v>5</v>
      </c>
      <c r="BH315" s="199">
        <f t="shared" si="357"/>
        <v>2.7624309392265192E-2</v>
      </c>
      <c r="BJ315" s="283"/>
      <c r="BK315" s="296"/>
      <c r="BL315" s="4" t="s">
        <v>199</v>
      </c>
      <c r="BM315" s="28">
        <v>308</v>
      </c>
      <c r="BN315" s="28">
        <v>0</v>
      </c>
      <c r="BO315" s="63">
        <v>0</v>
      </c>
      <c r="BP315" s="28">
        <v>1</v>
      </c>
      <c r="BQ315" s="63">
        <v>3.246753246753247E-3</v>
      </c>
      <c r="BR315" s="28">
        <v>5</v>
      </c>
      <c r="BS315" s="63">
        <v>1.6233766233766232E-2</v>
      </c>
      <c r="BU315" s="132"/>
      <c r="BV315" s="4" t="s">
        <v>199</v>
      </c>
      <c r="BW315" s="27">
        <f t="shared" si="328"/>
        <v>0.95580110497237569</v>
      </c>
      <c r="BX315" s="27">
        <f t="shared" si="333"/>
        <v>0.98051948051948057</v>
      </c>
    </row>
    <row r="316" spans="2:76" ht="14.25" customHeight="1">
      <c r="B316" s="284"/>
      <c r="C316" s="297"/>
      <c r="D316" s="85" t="s">
        <v>67</v>
      </c>
      <c r="E316" s="189">
        <v>8</v>
      </c>
      <c r="F316" s="221">
        <v>1</v>
      </c>
      <c r="G316" s="184">
        <f t="shared" si="334"/>
        <v>0.125</v>
      </c>
      <c r="H316" s="222">
        <v>3</v>
      </c>
      <c r="I316" s="184">
        <f t="shared" si="335"/>
        <v>0.375</v>
      </c>
      <c r="J316" s="222">
        <v>0</v>
      </c>
      <c r="K316" s="184">
        <f t="shared" si="336"/>
        <v>0</v>
      </c>
      <c r="L316" s="189">
        <v>32</v>
      </c>
      <c r="M316" s="221">
        <v>2</v>
      </c>
      <c r="N316" s="184">
        <f t="shared" si="337"/>
        <v>6.25E-2</v>
      </c>
      <c r="O316" s="222">
        <v>3</v>
      </c>
      <c r="P316" s="184">
        <f t="shared" si="338"/>
        <v>9.375E-2</v>
      </c>
      <c r="Q316" s="222">
        <v>0</v>
      </c>
      <c r="R316" s="184">
        <f t="shared" si="339"/>
        <v>0</v>
      </c>
      <c r="S316" s="189">
        <v>5180</v>
      </c>
      <c r="T316" s="221">
        <v>209</v>
      </c>
      <c r="U316" s="184">
        <f t="shared" si="340"/>
        <v>4.0347490347490349E-2</v>
      </c>
      <c r="V316" s="222">
        <v>1131</v>
      </c>
      <c r="W316" s="184">
        <f t="shared" si="341"/>
        <v>0.21833976833976834</v>
      </c>
      <c r="X316" s="222">
        <v>244</v>
      </c>
      <c r="Y316" s="184">
        <f t="shared" si="342"/>
        <v>4.7104247104247106E-2</v>
      </c>
      <c r="Z316" s="189">
        <v>4354</v>
      </c>
      <c r="AA316" s="221">
        <v>149</v>
      </c>
      <c r="AB316" s="184">
        <f t="shared" si="343"/>
        <v>3.4221405604042257E-2</v>
      </c>
      <c r="AC316" s="222">
        <v>800</v>
      </c>
      <c r="AD316" s="184">
        <f t="shared" si="344"/>
        <v>0.18373909049150206</v>
      </c>
      <c r="AE316" s="222">
        <v>216</v>
      </c>
      <c r="AF316" s="184">
        <f t="shared" si="345"/>
        <v>4.9609554432705559E-2</v>
      </c>
      <c r="AG316" s="189">
        <v>2455</v>
      </c>
      <c r="AH316" s="221">
        <v>54</v>
      </c>
      <c r="AI316" s="184">
        <f t="shared" si="346"/>
        <v>2.1995926680244398E-2</v>
      </c>
      <c r="AJ316" s="222">
        <v>345</v>
      </c>
      <c r="AK316" s="184">
        <f t="shared" si="347"/>
        <v>0.14052953156822812</v>
      </c>
      <c r="AL316" s="222">
        <v>102</v>
      </c>
      <c r="AM316" s="184">
        <f t="shared" si="348"/>
        <v>4.154786150712831E-2</v>
      </c>
      <c r="AN316" s="189">
        <v>988</v>
      </c>
      <c r="AO316" s="221">
        <v>16</v>
      </c>
      <c r="AP316" s="184">
        <f t="shared" si="349"/>
        <v>1.6194331983805668E-2</v>
      </c>
      <c r="AQ316" s="222">
        <v>99</v>
      </c>
      <c r="AR316" s="184">
        <f t="shared" si="350"/>
        <v>0.10020242914979757</v>
      </c>
      <c r="AS316" s="222">
        <v>35</v>
      </c>
      <c r="AT316" s="184">
        <f t="shared" si="351"/>
        <v>3.54251012145749E-2</v>
      </c>
      <c r="AU316" s="189">
        <v>314</v>
      </c>
      <c r="AV316" s="221">
        <v>2</v>
      </c>
      <c r="AW316" s="184">
        <f t="shared" si="352"/>
        <v>6.369426751592357E-3</v>
      </c>
      <c r="AX316" s="222">
        <v>16</v>
      </c>
      <c r="AY316" s="184">
        <f t="shared" si="353"/>
        <v>5.0955414012738856E-2</v>
      </c>
      <c r="AZ316" s="222">
        <v>8</v>
      </c>
      <c r="BA316" s="184">
        <f t="shared" si="354"/>
        <v>2.5477707006369428E-2</v>
      </c>
      <c r="BB316" s="189">
        <f t="shared" si="329"/>
        <v>13331</v>
      </c>
      <c r="BC316" s="183">
        <f t="shared" si="330"/>
        <v>433</v>
      </c>
      <c r="BD316" s="184">
        <f t="shared" si="355"/>
        <v>3.2480684119720951E-2</v>
      </c>
      <c r="BE316" s="183">
        <f t="shared" si="331"/>
        <v>2397</v>
      </c>
      <c r="BF316" s="184">
        <f t="shared" si="356"/>
        <v>0.17980646613157303</v>
      </c>
      <c r="BG316" s="183">
        <f t="shared" si="332"/>
        <v>605</v>
      </c>
      <c r="BH316" s="184">
        <f t="shared" si="357"/>
        <v>4.5382942014852601E-2</v>
      </c>
      <c r="BJ316" s="284"/>
      <c r="BK316" s="297"/>
      <c r="BL316" s="85" t="s">
        <v>67</v>
      </c>
      <c r="BM316" s="28">
        <v>13230</v>
      </c>
      <c r="BN316" s="28">
        <v>473</v>
      </c>
      <c r="BO316" s="63">
        <v>3.5752078609221465E-2</v>
      </c>
      <c r="BP316" s="28">
        <v>2211</v>
      </c>
      <c r="BQ316" s="63">
        <v>0.16712018140589568</v>
      </c>
      <c r="BR316" s="28">
        <v>660</v>
      </c>
      <c r="BS316" s="63">
        <v>4.9886621315192746E-2</v>
      </c>
      <c r="BU316" s="133"/>
      <c r="BV316" s="85" t="s">
        <v>67</v>
      </c>
      <c r="BW316" s="27">
        <f t="shared" si="328"/>
        <v>0.74232990773385343</v>
      </c>
      <c r="BX316" s="27">
        <f t="shared" si="333"/>
        <v>0.74724111866969012</v>
      </c>
    </row>
    <row r="317" spans="2:76" ht="14.25" customHeight="1">
      <c r="B317" s="282">
        <v>63</v>
      </c>
      <c r="C317" s="295" t="s">
        <v>26</v>
      </c>
      <c r="D317" s="102" t="s">
        <v>201</v>
      </c>
      <c r="E317" s="201">
        <v>7</v>
      </c>
      <c r="F317" s="202">
        <v>0</v>
      </c>
      <c r="G317" s="174">
        <f t="shared" si="334"/>
        <v>0</v>
      </c>
      <c r="H317" s="203">
        <v>1</v>
      </c>
      <c r="I317" s="174">
        <f t="shared" si="335"/>
        <v>0.14285714285714285</v>
      </c>
      <c r="J317" s="203">
        <v>1</v>
      </c>
      <c r="K317" s="174">
        <f t="shared" si="336"/>
        <v>0.14285714285714285</v>
      </c>
      <c r="L317" s="201">
        <v>3</v>
      </c>
      <c r="M317" s="202">
        <v>0</v>
      </c>
      <c r="N317" s="174">
        <f t="shared" si="337"/>
        <v>0</v>
      </c>
      <c r="O317" s="203">
        <v>2</v>
      </c>
      <c r="P317" s="174">
        <f t="shared" si="338"/>
        <v>0.66666666666666663</v>
      </c>
      <c r="Q317" s="203">
        <v>0</v>
      </c>
      <c r="R317" s="174">
        <f t="shared" si="339"/>
        <v>0</v>
      </c>
      <c r="S317" s="201">
        <v>2433</v>
      </c>
      <c r="T317" s="202">
        <v>157</v>
      </c>
      <c r="U317" s="174">
        <f t="shared" si="340"/>
        <v>6.4529387587340725E-2</v>
      </c>
      <c r="V317" s="203">
        <v>684</v>
      </c>
      <c r="W317" s="174">
        <f t="shared" si="341"/>
        <v>0.28113440197287298</v>
      </c>
      <c r="X317" s="203">
        <v>142</v>
      </c>
      <c r="Y317" s="174">
        <f t="shared" si="342"/>
        <v>5.8364159473900536E-2</v>
      </c>
      <c r="Z317" s="201">
        <v>1953</v>
      </c>
      <c r="AA317" s="202">
        <v>125</v>
      </c>
      <c r="AB317" s="174">
        <f t="shared" si="343"/>
        <v>6.4004096262160776E-2</v>
      </c>
      <c r="AC317" s="203">
        <v>485</v>
      </c>
      <c r="AD317" s="174">
        <f t="shared" si="344"/>
        <v>0.24833589349718382</v>
      </c>
      <c r="AE317" s="203">
        <v>109</v>
      </c>
      <c r="AF317" s="174">
        <f t="shared" si="345"/>
        <v>5.5811571940604196E-2</v>
      </c>
      <c r="AG317" s="201">
        <v>1118</v>
      </c>
      <c r="AH317" s="202">
        <v>37</v>
      </c>
      <c r="AI317" s="174">
        <f t="shared" si="346"/>
        <v>3.3094812164579608E-2</v>
      </c>
      <c r="AJ317" s="203">
        <v>227</v>
      </c>
      <c r="AK317" s="174">
        <f t="shared" si="347"/>
        <v>0.20304114490161002</v>
      </c>
      <c r="AL317" s="203">
        <v>40</v>
      </c>
      <c r="AM317" s="174">
        <f t="shared" si="348"/>
        <v>3.5778175313059032E-2</v>
      </c>
      <c r="AN317" s="201">
        <v>587</v>
      </c>
      <c r="AO317" s="202">
        <v>13</v>
      </c>
      <c r="AP317" s="174">
        <f t="shared" si="349"/>
        <v>2.2146507666098807E-2</v>
      </c>
      <c r="AQ317" s="203">
        <v>75</v>
      </c>
      <c r="AR317" s="174">
        <f t="shared" si="350"/>
        <v>0.12776831345826234</v>
      </c>
      <c r="AS317" s="203">
        <v>16</v>
      </c>
      <c r="AT317" s="174">
        <f t="shared" si="351"/>
        <v>2.7257240204429302E-2</v>
      </c>
      <c r="AU317" s="201">
        <v>203</v>
      </c>
      <c r="AV317" s="202">
        <v>2</v>
      </c>
      <c r="AW317" s="174">
        <f t="shared" si="352"/>
        <v>9.852216748768473E-3</v>
      </c>
      <c r="AX317" s="203">
        <v>16</v>
      </c>
      <c r="AY317" s="174">
        <f t="shared" si="353"/>
        <v>7.8817733990147784E-2</v>
      </c>
      <c r="AZ317" s="203">
        <v>3</v>
      </c>
      <c r="BA317" s="174">
        <f t="shared" si="354"/>
        <v>1.4778325123152709E-2</v>
      </c>
      <c r="BB317" s="201">
        <f t="shared" si="329"/>
        <v>6304</v>
      </c>
      <c r="BC317" s="176">
        <f t="shared" si="330"/>
        <v>334</v>
      </c>
      <c r="BD317" s="174">
        <f t="shared" si="355"/>
        <v>5.298223350253807E-2</v>
      </c>
      <c r="BE317" s="176">
        <f t="shared" si="331"/>
        <v>1490</v>
      </c>
      <c r="BF317" s="174">
        <f t="shared" si="356"/>
        <v>0.23635786802030456</v>
      </c>
      <c r="BG317" s="176">
        <f t="shared" si="332"/>
        <v>311</v>
      </c>
      <c r="BH317" s="174">
        <f t="shared" si="357"/>
        <v>4.9333756345177664E-2</v>
      </c>
      <c r="BJ317" s="282">
        <v>63</v>
      </c>
      <c r="BK317" s="295" t="s">
        <v>26</v>
      </c>
      <c r="BL317" s="4" t="s">
        <v>148</v>
      </c>
      <c r="BM317" s="28">
        <v>6310</v>
      </c>
      <c r="BN317" s="28">
        <v>362</v>
      </c>
      <c r="BO317" s="63">
        <v>5.7369255150554674E-2</v>
      </c>
      <c r="BP317" s="28">
        <v>1467</v>
      </c>
      <c r="BQ317" s="63">
        <v>0.23248811410459588</v>
      </c>
      <c r="BR317" s="28">
        <v>334</v>
      </c>
      <c r="BS317" s="63">
        <v>5.2931854199683041E-2</v>
      </c>
      <c r="BU317" s="131" t="s">
        <v>26</v>
      </c>
      <c r="BV317" s="4" t="s">
        <v>138</v>
      </c>
      <c r="BW317" s="27">
        <f t="shared" si="328"/>
        <v>0.66132614213197971</v>
      </c>
      <c r="BX317" s="27">
        <f t="shared" si="333"/>
        <v>0.65721077654516635</v>
      </c>
    </row>
    <row r="318" spans="2:76" ht="14.25" customHeight="1">
      <c r="B318" s="283"/>
      <c r="C318" s="296"/>
      <c r="D318" s="132" t="s">
        <v>274</v>
      </c>
      <c r="E318" s="204">
        <v>0</v>
      </c>
      <c r="F318" s="205">
        <v>0</v>
      </c>
      <c r="G318" s="207" t="str">
        <f t="shared" si="334"/>
        <v>-</v>
      </c>
      <c r="H318" s="206">
        <v>0</v>
      </c>
      <c r="I318" s="207" t="str">
        <f t="shared" si="335"/>
        <v>-</v>
      </c>
      <c r="J318" s="206">
        <v>0</v>
      </c>
      <c r="K318" s="207" t="str">
        <f t="shared" si="336"/>
        <v>-</v>
      </c>
      <c r="L318" s="204">
        <v>0</v>
      </c>
      <c r="M318" s="205">
        <v>0</v>
      </c>
      <c r="N318" s="207" t="str">
        <f t="shared" si="337"/>
        <v>-</v>
      </c>
      <c r="O318" s="206">
        <v>0</v>
      </c>
      <c r="P318" s="207" t="str">
        <f t="shared" si="338"/>
        <v>-</v>
      </c>
      <c r="Q318" s="206">
        <v>0</v>
      </c>
      <c r="R318" s="207" t="str">
        <f t="shared" si="339"/>
        <v>-</v>
      </c>
      <c r="S318" s="204">
        <v>895</v>
      </c>
      <c r="T318" s="205">
        <v>71</v>
      </c>
      <c r="U318" s="207">
        <f t="shared" si="340"/>
        <v>7.9329608938547486E-2</v>
      </c>
      <c r="V318" s="206">
        <v>295</v>
      </c>
      <c r="W318" s="207">
        <f t="shared" si="341"/>
        <v>0.32960893854748602</v>
      </c>
      <c r="X318" s="206">
        <v>38</v>
      </c>
      <c r="Y318" s="207">
        <f t="shared" si="342"/>
        <v>4.2458100558659215E-2</v>
      </c>
      <c r="Z318" s="204">
        <v>702</v>
      </c>
      <c r="AA318" s="205">
        <v>59</v>
      </c>
      <c r="AB318" s="207">
        <f t="shared" si="343"/>
        <v>8.4045584045584043E-2</v>
      </c>
      <c r="AC318" s="206">
        <v>236</v>
      </c>
      <c r="AD318" s="207">
        <f t="shared" si="344"/>
        <v>0.33618233618233617</v>
      </c>
      <c r="AE318" s="206">
        <v>35</v>
      </c>
      <c r="AF318" s="207">
        <f t="shared" si="345"/>
        <v>4.9857549857549859E-2</v>
      </c>
      <c r="AG318" s="204">
        <v>413</v>
      </c>
      <c r="AH318" s="205">
        <v>21</v>
      </c>
      <c r="AI318" s="207">
        <f t="shared" si="346"/>
        <v>5.0847457627118647E-2</v>
      </c>
      <c r="AJ318" s="206">
        <v>105</v>
      </c>
      <c r="AK318" s="207">
        <f t="shared" si="347"/>
        <v>0.25423728813559321</v>
      </c>
      <c r="AL318" s="206">
        <v>20</v>
      </c>
      <c r="AM318" s="207">
        <f t="shared" si="348"/>
        <v>4.8426150121065374E-2</v>
      </c>
      <c r="AN318" s="204">
        <v>177</v>
      </c>
      <c r="AO318" s="205">
        <v>4</v>
      </c>
      <c r="AP318" s="207">
        <f t="shared" si="349"/>
        <v>2.2598870056497175E-2</v>
      </c>
      <c r="AQ318" s="206">
        <v>33</v>
      </c>
      <c r="AR318" s="207">
        <f t="shared" si="350"/>
        <v>0.1864406779661017</v>
      </c>
      <c r="AS318" s="206">
        <v>13</v>
      </c>
      <c r="AT318" s="207">
        <f t="shared" si="351"/>
        <v>7.3446327683615822E-2</v>
      </c>
      <c r="AU318" s="204">
        <v>33</v>
      </c>
      <c r="AV318" s="205">
        <v>0</v>
      </c>
      <c r="AW318" s="207">
        <f t="shared" si="352"/>
        <v>0</v>
      </c>
      <c r="AX318" s="206">
        <v>2</v>
      </c>
      <c r="AY318" s="207">
        <f t="shared" si="353"/>
        <v>6.0606060606060608E-2</v>
      </c>
      <c r="AZ318" s="206">
        <v>2</v>
      </c>
      <c r="BA318" s="207">
        <f t="shared" si="354"/>
        <v>6.0606060606060608E-2</v>
      </c>
      <c r="BB318" s="204">
        <f t="shared" si="329"/>
        <v>2220</v>
      </c>
      <c r="BC318" s="208">
        <f t="shared" si="330"/>
        <v>155</v>
      </c>
      <c r="BD318" s="207">
        <f t="shared" si="355"/>
        <v>6.9819819819819814E-2</v>
      </c>
      <c r="BE318" s="208">
        <f t="shared" si="331"/>
        <v>671</v>
      </c>
      <c r="BF318" s="207">
        <f t="shared" si="356"/>
        <v>0.30225225225225227</v>
      </c>
      <c r="BG318" s="208">
        <f t="shared" si="332"/>
        <v>108</v>
      </c>
      <c r="BH318" s="207">
        <f t="shared" si="357"/>
        <v>4.8648648648648651E-2</v>
      </c>
      <c r="BJ318" s="283"/>
      <c r="BK318" s="296"/>
      <c r="BL318" s="4" t="s">
        <v>273</v>
      </c>
      <c r="BM318" s="28">
        <v>2096</v>
      </c>
      <c r="BN318" s="28">
        <v>163</v>
      </c>
      <c r="BO318" s="63">
        <v>7.7767175572519082E-2</v>
      </c>
      <c r="BP318" s="28">
        <v>604</v>
      </c>
      <c r="BQ318" s="63">
        <v>0.28816793893129772</v>
      </c>
      <c r="BR318" s="28">
        <v>119</v>
      </c>
      <c r="BS318" s="63">
        <v>5.6774809160305341E-2</v>
      </c>
      <c r="BU318" s="132"/>
      <c r="BV318" s="4" t="s">
        <v>270</v>
      </c>
      <c r="BW318" s="27">
        <f t="shared" si="328"/>
        <v>0.57927927927927925</v>
      </c>
      <c r="BX318" s="27">
        <f t="shared" si="333"/>
        <v>0.57729007633587781</v>
      </c>
    </row>
    <row r="319" spans="2:76" ht="14.25" customHeight="1">
      <c r="B319" s="283"/>
      <c r="C319" s="296"/>
      <c r="D319" s="124" t="s">
        <v>156</v>
      </c>
      <c r="E319" s="209">
        <v>0</v>
      </c>
      <c r="F319" s="210">
        <v>0</v>
      </c>
      <c r="G319" s="199" t="str">
        <f t="shared" si="334"/>
        <v>-</v>
      </c>
      <c r="H319" s="211">
        <v>0</v>
      </c>
      <c r="I319" s="199" t="str">
        <f t="shared" si="335"/>
        <v>-</v>
      </c>
      <c r="J319" s="211">
        <v>0</v>
      </c>
      <c r="K319" s="199" t="str">
        <f t="shared" si="336"/>
        <v>-</v>
      </c>
      <c r="L319" s="209">
        <v>1</v>
      </c>
      <c r="M319" s="210">
        <v>0</v>
      </c>
      <c r="N319" s="199">
        <f t="shared" si="337"/>
        <v>0</v>
      </c>
      <c r="O319" s="211">
        <v>0</v>
      </c>
      <c r="P319" s="199">
        <f t="shared" si="338"/>
        <v>0</v>
      </c>
      <c r="Q319" s="211">
        <v>0</v>
      </c>
      <c r="R319" s="199">
        <f t="shared" si="339"/>
        <v>0</v>
      </c>
      <c r="S319" s="209">
        <v>441</v>
      </c>
      <c r="T319" s="210">
        <v>36</v>
      </c>
      <c r="U319" s="199">
        <f t="shared" si="340"/>
        <v>8.1632653061224483E-2</v>
      </c>
      <c r="V319" s="211">
        <v>129</v>
      </c>
      <c r="W319" s="199">
        <f t="shared" si="341"/>
        <v>0.29251700680272108</v>
      </c>
      <c r="X319" s="211">
        <v>25</v>
      </c>
      <c r="Y319" s="199">
        <f t="shared" si="342"/>
        <v>5.6689342403628121E-2</v>
      </c>
      <c r="Z319" s="209">
        <v>264</v>
      </c>
      <c r="AA319" s="210">
        <v>21</v>
      </c>
      <c r="AB319" s="199">
        <f t="shared" si="343"/>
        <v>7.9545454545454544E-2</v>
      </c>
      <c r="AC319" s="211">
        <v>73</v>
      </c>
      <c r="AD319" s="199">
        <f t="shared" si="344"/>
        <v>0.27651515151515149</v>
      </c>
      <c r="AE319" s="211">
        <v>17</v>
      </c>
      <c r="AF319" s="199">
        <f t="shared" si="345"/>
        <v>6.4393939393939392E-2</v>
      </c>
      <c r="AG319" s="209">
        <v>143</v>
      </c>
      <c r="AH319" s="210">
        <v>10</v>
      </c>
      <c r="AI319" s="199">
        <f t="shared" si="346"/>
        <v>6.9930069930069935E-2</v>
      </c>
      <c r="AJ319" s="211">
        <v>18</v>
      </c>
      <c r="AK319" s="199">
        <f t="shared" si="347"/>
        <v>0.12587412587412589</v>
      </c>
      <c r="AL319" s="211">
        <v>7</v>
      </c>
      <c r="AM319" s="199">
        <f t="shared" si="348"/>
        <v>4.8951048951048952E-2</v>
      </c>
      <c r="AN319" s="209">
        <v>51</v>
      </c>
      <c r="AO319" s="210">
        <v>4</v>
      </c>
      <c r="AP319" s="199">
        <f t="shared" si="349"/>
        <v>7.8431372549019607E-2</v>
      </c>
      <c r="AQ319" s="211">
        <v>4</v>
      </c>
      <c r="AR319" s="199">
        <f t="shared" si="350"/>
        <v>7.8431372549019607E-2</v>
      </c>
      <c r="AS319" s="211">
        <v>1</v>
      </c>
      <c r="AT319" s="199">
        <f t="shared" si="351"/>
        <v>1.9607843137254902E-2</v>
      </c>
      <c r="AU319" s="209">
        <v>16</v>
      </c>
      <c r="AV319" s="210">
        <v>0</v>
      </c>
      <c r="AW319" s="199">
        <f t="shared" si="352"/>
        <v>0</v>
      </c>
      <c r="AX319" s="211">
        <v>0</v>
      </c>
      <c r="AY319" s="199">
        <f t="shared" si="353"/>
        <v>0</v>
      </c>
      <c r="AZ319" s="211">
        <v>0</v>
      </c>
      <c r="BA319" s="199">
        <f t="shared" si="354"/>
        <v>0</v>
      </c>
      <c r="BB319" s="209">
        <f t="shared" si="329"/>
        <v>916</v>
      </c>
      <c r="BC319" s="212">
        <f t="shared" si="330"/>
        <v>71</v>
      </c>
      <c r="BD319" s="199">
        <f t="shared" si="355"/>
        <v>7.7510917030567686E-2</v>
      </c>
      <c r="BE319" s="212">
        <f t="shared" si="331"/>
        <v>224</v>
      </c>
      <c r="BF319" s="199">
        <f t="shared" si="356"/>
        <v>0.24454148471615719</v>
      </c>
      <c r="BG319" s="212">
        <f t="shared" si="332"/>
        <v>50</v>
      </c>
      <c r="BH319" s="199">
        <f t="shared" si="357"/>
        <v>5.458515283842795E-2</v>
      </c>
      <c r="BJ319" s="283"/>
      <c r="BK319" s="296"/>
      <c r="BL319" s="4" t="s">
        <v>156</v>
      </c>
      <c r="BM319" s="28">
        <v>889</v>
      </c>
      <c r="BN319" s="28">
        <v>67</v>
      </c>
      <c r="BO319" s="63">
        <v>7.536557930258718E-2</v>
      </c>
      <c r="BP319" s="28">
        <v>209</v>
      </c>
      <c r="BQ319" s="63">
        <v>0.23509561304836896</v>
      </c>
      <c r="BR319" s="28">
        <v>37</v>
      </c>
      <c r="BS319" s="63">
        <v>4.1619797525309338E-2</v>
      </c>
      <c r="BU319" s="132"/>
      <c r="BV319" s="4" t="s">
        <v>156</v>
      </c>
      <c r="BW319" s="27">
        <f t="shared" si="328"/>
        <v>0.6233624454148472</v>
      </c>
      <c r="BX319" s="27">
        <f t="shared" si="333"/>
        <v>0.64791901012373454</v>
      </c>
    </row>
    <row r="320" spans="2:76" ht="14.25" customHeight="1">
      <c r="B320" s="283"/>
      <c r="C320" s="296"/>
      <c r="D320" s="103" t="s">
        <v>200</v>
      </c>
      <c r="E320" s="209">
        <v>1</v>
      </c>
      <c r="F320" s="210">
        <v>0</v>
      </c>
      <c r="G320" s="199">
        <f t="shared" si="334"/>
        <v>0</v>
      </c>
      <c r="H320" s="211">
        <v>0</v>
      </c>
      <c r="I320" s="199">
        <f t="shared" si="335"/>
        <v>0</v>
      </c>
      <c r="J320" s="211">
        <v>0</v>
      </c>
      <c r="K320" s="199">
        <f t="shared" si="336"/>
        <v>0</v>
      </c>
      <c r="L320" s="209">
        <v>1</v>
      </c>
      <c r="M320" s="210">
        <v>0</v>
      </c>
      <c r="N320" s="199">
        <f t="shared" si="337"/>
        <v>0</v>
      </c>
      <c r="O320" s="211">
        <v>0</v>
      </c>
      <c r="P320" s="199">
        <f t="shared" si="338"/>
        <v>0</v>
      </c>
      <c r="Q320" s="211">
        <v>1</v>
      </c>
      <c r="R320" s="199">
        <f t="shared" si="339"/>
        <v>1</v>
      </c>
      <c r="S320" s="209">
        <v>17</v>
      </c>
      <c r="T320" s="210">
        <v>1</v>
      </c>
      <c r="U320" s="199">
        <f t="shared" si="340"/>
        <v>5.8823529411764705E-2</v>
      </c>
      <c r="V320" s="211">
        <v>3</v>
      </c>
      <c r="W320" s="199">
        <f t="shared" si="341"/>
        <v>0.17647058823529413</v>
      </c>
      <c r="X320" s="211">
        <v>1</v>
      </c>
      <c r="Y320" s="199">
        <f t="shared" si="342"/>
        <v>5.8823529411764705E-2</v>
      </c>
      <c r="Z320" s="209">
        <v>38</v>
      </c>
      <c r="AA320" s="210">
        <v>0</v>
      </c>
      <c r="AB320" s="199">
        <f t="shared" si="343"/>
        <v>0</v>
      </c>
      <c r="AC320" s="211">
        <v>1</v>
      </c>
      <c r="AD320" s="199">
        <f t="shared" si="344"/>
        <v>2.6315789473684209E-2</v>
      </c>
      <c r="AE320" s="211">
        <v>0</v>
      </c>
      <c r="AF320" s="199">
        <f t="shared" si="345"/>
        <v>0</v>
      </c>
      <c r="AG320" s="209">
        <v>33</v>
      </c>
      <c r="AH320" s="210">
        <v>0</v>
      </c>
      <c r="AI320" s="199">
        <f t="shared" si="346"/>
        <v>0</v>
      </c>
      <c r="AJ320" s="211">
        <v>1</v>
      </c>
      <c r="AK320" s="199">
        <f t="shared" si="347"/>
        <v>3.0303030303030304E-2</v>
      </c>
      <c r="AL320" s="211">
        <v>0</v>
      </c>
      <c r="AM320" s="199">
        <f t="shared" si="348"/>
        <v>0</v>
      </c>
      <c r="AN320" s="209">
        <v>44</v>
      </c>
      <c r="AO320" s="210">
        <v>0</v>
      </c>
      <c r="AP320" s="199">
        <f t="shared" si="349"/>
        <v>0</v>
      </c>
      <c r="AQ320" s="211">
        <v>0</v>
      </c>
      <c r="AR320" s="199">
        <f t="shared" si="350"/>
        <v>0</v>
      </c>
      <c r="AS320" s="211">
        <v>1</v>
      </c>
      <c r="AT320" s="199">
        <f t="shared" si="351"/>
        <v>2.2727272727272728E-2</v>
      </c>
      <c r="AU320" s="209">
        <v>23</v>
      </c>
      <c r="AV320" s="210">
        <v>0</v>
      </c>
      <c r="AW320" s="199">
        <f t="shared" si="352"/>
        <v>0</v>
      </c>
      <c r="AX320" s="211">
        <v>0</v>
      </c>
      <c r="AY320" s="199">
        <f t="shared" si="353"/>
        <v>0</v>
      </c>
      <c r="AZ320" s="211">
        <v>0</v>
      </c>
      <c r="BA320" s="199">
        <f t="shared" si="354"/>
        <v>0</v>
      </c>
      <c r="BB320" s="209">
        <f t="shared" si="329"/>
        <v>157</v>
      </c>
      <c r="BC320" s="212">
        <f t="shared" si="330"/>
        <v>1</v>
      </c>
      <c r="BD320" s="199">
        <f t="shared" si="355"/>
        <v>6.369426751592357E-3</v>
      </c>
      <c r="BE320" s="212">
        <f t="shared" si="331"/>
        <v>5</v>
      </c>
      <c r="BF320" s="199">
        <f t="shared" si="356"/>
        <v>3.1847133757961783E-2</v>
      </c>
      <c r="BG320" s="212">
        <f t="shared" si="332"/>
        <v>3</v>
      </c>
      <c r="BH320" s="199">
        <f t="shared" si="357"/>
        <v>1.9108280254777069E-2</v>
      </c>
      <c r="BJ320" s="283"/>
      <c r="BK320" s="296"/>
      <c r="BL320" s="4" t="s">
        <v>199</v>
      </c>
      <c r="BM320" s="28">
        <v>300</v>
      </c>
      <c r="BN320" s="28">
        <v>1</v>
      </c>
      <c r="BO320" s="63">
        <v>3.3333333333333335E-3</v>
      </c>
      <c r="BP320" s="28">
        <v>7</v>
      </c>
      <c r="BQ320" s="63">
        <v>2.3333333333333334E-2</v>
      </c>
      <c r="BR320" s="28">
        <v>3</v>
      </c>
      <c r="BS320" s="63">
        <v>0.01</v>
      </c>
      <c r="BU320" s="132"/>
      <c r="BV320" s="4" t="s">
        <v>199</v>
      </c>
      <c r="BW320" s="27">
        <f t="shared" si="328"/>
        <v>0.9426751592356688</v>
      </c>
      <c r="BX320" s="27">
        <f t="shared" si="333"/>
        <v>0.96333333333333337</v>
      </c>
    </row>
    <row r="321" spans="2:76" ht="14.25" customHeight="1">
      <c r="B321" s="284"/>
      <c r="C321" s="297"/>
      <c r="D321" s="104" t="s">
        <v>67</v>
      </c>
      <c r="E321" s="218">
        <v>8</v>
      </c>
      <c r="F321" s="219">
        <v>0</v>
      </c>
      <c r="G321" s="180">
        <f t="shared" si="334"/>
        <v>0</v>
      </c>
      <c r="H321" s="220">
        <v>1</v>
      </c>
      <c r="I321" s="180">
        <f t="shared" si="335"/>
        <v>0.125</v>
      </c>
      <c r="J321" s="220">
        <v>1</v>
      </c>
      <c r="K321" s="180">
        <f t="shared" si="336"/>
        <v>0.125</v>
      </c>
      <c r="L321" s="218">
        <v>5</v>
      </c>
      <c r="M321" s="219">
        <v>0</v>
      </c>
      <c r="N321" s="180">
        <f t="shared" si="337"/>
        <v>0</v>
      </c>
      <c r="O321" s="220">
        <v>2</v>
      </c>
      <c r="P321" s="180">
        <f t="shared" si="338"/>
        <v>0.4</v>
      </c>
      <c r="Q321" s="220">
        <v>1</v>
      </c>
      <c r="R321" s="180">
        <f t="shared" si="339"/>
        <v>0.2</v>
      </c>
      <c r="S321" s="218">
        <v>3786</v>
      </c>
      <c r="T321" s="219">
        <v>265</v>
      </c>
      <c r="U321" s="180">
        <f t="shared" si="340"/>
        <v>6.9994717379820395E-2</v>
      </c>
      <c r="V321" s="220">
        <v>1111</v>
      </c>
      <c r="W321" s="180">
        <f t="shared" si="341"/>
        <v>0.29344955097728476</v>
      </c>
      <c r="X321" s="220">
        <v>206</v>
      </c>
      <c r="Y321" s="180">
        <f t="shared" si="342"/>
        <v>5.4410987849973586E-2</v>
      </c>
      <c r="Z321" s="218">
        <v>2957</v>
      </c>
      <c r="AA321" s="219">
        <v>205</v>
      </c>
      <c r="AB321" s="180">
        <f t="shared" si="343"/>
        <v>6.9327020629015898E-2</v>
      </c>
      <c r="AC321" s="220">
        <v>795</v>
      </c>
      <c r="AD321" s="180">
        <f t="shared" si="344"/>
        <v>0.26885356780520797</v>
      </c>
      <c r="AE321" s="220">
        <v>161</v>
      </c>
      <c r="AF321" s="180">
        <f t="shared" si="345"/>
        <v>5.4447074737910044E-2</v>
      </c>
      <c r="AG321" s="218">
        <v>1707</v>
      </c>
      <c r="AH321" s="219">
        <v>68</v>
      </c>
      <c r="AI321" s="180">
        <f t="shared" si="346"/>
        <v>3.9835969537199763E-2</v>
      </c>
      <c r="AJ321" s="220">
        <v>351</v>
      </c>
      <c r="AK321" s="180">
        <f t="shared" si="347"/>
        <v>0.20562390158172231</v>
      </c>
      <c r="AL321" s="220">
        <v>67</v>
      </c>
      <c r="AM321" s="180">
        <f t="shared" si="348"/>
        <v>3.9250146455770359E-2</v>
      </c>
      <c r="AN321" s="218">
        <v>859</v>
      </c>
      <c r="AO321" s="219">
        <v>21</v>
      </c>
      <c r="AP321" s="180">
        <f t="shared" si="349"/>
        <v>2.4447031431897557E-2</v>
      </c>
      <c r="AQ321" s="220">
        <v>112</v>
      </c>
      <c r="AR321" s="180">
        <f t="shared" si="350"/>
        <v>0.13038416763678695</v>
      </c>
      <c r="AS321" s="220">
        <v>31</v>
      </c>
      <c r="AT321" s="180">
        <f t="shared" si="351"/>
        <v>3.6088474970896393E-2</v>
      </c>
      <c r="AU321" s="218">
        <v>275</v>
      </c>
      <c r="AV321" s="219">
        <v>2</v>
      </c>
      <c r="AW321" s="180">
        <f t="shared" si="352"/>
        <v>7.2727272727272727E-3</v>
      </c>
      <c r="AX321" s="220">
        <v>18</v>
      </c>
      <c r="AY321" s="180">
        <f t="shared" si="353"/>
        <v>6.545454545454546E-2</v>
      </c>
      <c r="AZ321" s="220">
        <v>5</v>
      </c>
      <c r="BA321" s="180">
        <f t="shared" si="354"/>
        <v>1.8181818181818181E-2</v>
      </c>
      <c r="BB321" s="218">
        <f t="shared" si="329"/>
        <v>9597</v>
      </c>
      <c r="BC321" s="182">
        <f t="shared" si="330"/>
        <v>561</v>
      </c>
      <c r="BD321" s="180">
        <f t="shared" si="355"/>
        <v>5.8455767427321038E-2</v>
      </c>
      <c r="BE321" s="182">
        <f t="shared" si="331"/>
        <v>2390</v>
      </c>
      <c r="BF321" s="180">
        <f t="shared" si="356"/>
        <v>0.24903615713243721</v>
      </c>
      <c r="BG321" s="182">
        <f t="shared" si="332"/>
        <v>472</v>
      </c>
      <c r="BH321" s="180">
        <f t="shared" si="357"/>
        <v>4.9182036052933205E-2</v>
      </c>
      <c r="BJ321" s="284"/>
      <c r="BK321" s="297"/>
      <c r="BL321" s="85" t="s">
        <v>67</v>
      </c>
      <c r="BM321" s="28">
        <v>9595</v>
      </c>
      <c r="BN321" s="28">
        <v>593</v>
      </c>
      <c r="BO321" s="63">
        <v>6.1803022407503912E-2</v>
      </c>
      <c r="BP321" s="28">
        <v>2287</v>
      </c>
      <c r="BQ321" s="63">
        <v>0.23835330901511204</v>
      </c>
      <c r="BR321" s="28">
        <v>493</v>
      </c>
      <c r="BS321" s="63">
        <v>5.1380927566440852E-2</v>
      </c>
      <c r="BU321" s="133"/>
      <c r="BV321" s="85" t="s">
        <v>67</v>
      </c>
      <c r="BW321" s="27">
        <f t="shared" si="328"/>
        <v>0.64332603938730848</v>
      </c>
      <c r="BX321" s="27">
        <f t="shared" si="333"/>
        <v>0.64846274101094314</v>
      </c>
    </row>
    <row r="322" spans="2:76" ht="14.25" customHeight="1">
      <c r="B322" s="282">
        <v>64</v>
      </c>
      <c r="C322" s="295" t="s">
        <v>45</v>
      </c>
      <c r="D322" s="102" t="s">
        <v>201</v>
      </c>
      <c r="E322" s="201">
        <v>38</v>
      </c>
      <c r="F322" s="202">
        <v>1</v>
      </c>
      <c r="G322" s="174">
        <f t="shared" si="334"/>
        <v>2.6315789473684209E-2</v>
      </c>
      <c r="H322" s="203">
        <v>6</v>
      </c>
      <c r="I322" s="174">
        <f t="shared" si="335"/>
        <v>0.15789473684210525</v>
      </c>
      <c r="J322" s="203">
        <v>2</v>
      </c>
      <c r="K322" s="174">
        <f t="shared" si="336"/>
        <v>5.2631578947368418E-2</v>
      </c>
      <c r="L322" s="201">
        <v>63</v>
      </c>
      <c r="M322" s="202">
        <v>0</v>
      </c>
      <c r="N322" s="174">
        <f t="shared" si="337"/>
        <v>0</v>
      </c>
      <c r="O322" s="203">
        <v>6</v>
      </c>
      <c r="P322" s="174">
        <f t="shared" si="338"/>
        <v>9.5238095238095233E-2</v>
      </c>
      <c r="Q322" s="203">
        <v>1</v>
      </c>
      <c r="R322" s="174">
        <f t="shared" si="339"/>
        <v>1.5873015873015872E-2</v>
      </c>
      <c r="S322" s="201">
        <v>2851</v>
      </c>
      <c r="T322" s="202">
        <v>107</v>
      </c>
      <c r="U322" s="174">
        <f t="shared" si="340"/>
        <v>3.7530690985619078E-2</v>
      </c>
      <c r="V322" s="203">
        <v>431</v>
      </c>
      <c r="W322" s="174">
        <f t="shared" si="341"/>
        <v>0.1511750263065591</v>
      </c>
      <c r="X322" s="203">
        <v>130</v>
      </c>
      <c r="Y322" s="174">
        <f t="shared" si="342"/>
        <v>4.5598035776920377E-2</v>
      </c>
      <c r="Z322" s="201">
        <v>2382</v>
      </c>
      <c r="AA322" s="202">
        <v>65</v>
      </c>
      <c r="AB322" s="174">
        <f t="shared" si="343"/>
        <v>2.7287993282955499E-2</v>
      </c>
      <c r="AC322" s="203">
        <v>266</v>
      </c>
      <c r="AD322" s="174">
        <f t="shared" si="344"/>
        <v>0.11167086481947942</v>
      </c>
      <c r="AE322" s="203">
        <v>74</v>
      </c>
      <c r="AF322" s="174">
        <f t="shared" si="345"/>
        <v>3.1066330814441646E-2</v>
      </c>
      <c r="AG322" s="201">
        <v>1214</v>
      </c>
      <c r="AH322" s="202">
        <v>15</v>
      </c>
      <c r="AI322" s="174">
        <f t="shared" si="346"/>
        <v>1.2355848434925865E-2</v>
      </c>
      <c r="AJ322" s="203">
        <v>91</v>
      </c>
      <c r="AK322" s="174">
        <f t="shared" si="347"/>
        <v>7.4958813838550242E-2</v>
      </c>
      <c r="AL322" s="203">
        <v>25</v>
      </c>
      <c r="AM322" s="174">
        <f t="shared" si="348"/>
        <v>2.059308072487644E-2</v>
      </c>
      <c r="AN322" s="201">
        <v>555</v>
      </c>
      <c r="AO322" s="202">
        <v>6</v>
      </c>
      <c r="AP322" s="174">
        <f t="shared" si="349"/>
        <v>1.0810810810810811E-2</v>
      </c>
      <c r="AQ322" s="203">
        <v>31</v>
      </c>
      <c r="AR322" s="174">
        <f t="shared" si="350"/>
        <v>5.5855855855855854E-2</v>
      </c>
      <c r="AS322" s="203">
        <v>11</v>
      </c>
      <c r="AT322" s="174">
        <f t="shared" si="351"/>
        <v>1.9819819819819819E-2</v>
      </c>
      <c r="AU322" s="201">
        <v>176</v>
      </c>
      <c r="AV322" s="202">
        <v>0</v>
      </c>
      <c r="AW322" s="174">
        <f t="shared" si="352"/>
        <v>0</v>
      </c>
      <c r="AX322" s="203">
        <v>3</v>
      </c>
      <c r="AY322" s="174">
        <f t="shared" si="353"/>
        <v>1.7045454545454544E-2</v>
      </c>
      <c r="AZ322" s="203">
        <v>0</v>
      </c>
      <c r="BA322" s="174">
        <f t="shared" si="354"/>
        <v>0</v>
      </c>
      <c r="BB322" s="201">
        <f t="shared" si="329"/>
        <v>7279</v>
      </c>
      <c r="BC322" s="176">
        <f t="shared" si="330"/>
        <v>194</v>
      </c>
      <c r="BD322" s="174">
        <f t="shared" si="355"/>
        <v>2.6652012639098777E-2</v>
      </c>
      <c r="BE322" s="176">
        <f t="shared" si="331"/>
        <v>834</v>
      </c>
      <c r="BF322" s="174">
        <f t="shared" si="356"/>
        <v>0.11457617804643495</v>
      </c>
      <c r="BG322" s="176">
        <f t="shared" si="332"/>
        <v>243</v>
      </c>
      <c r="BH322" s="174">
        <f t="shared" si="357"/>
        <v>3.3383706553097955E-2</v>
      </c>
      <c r="BJ322" s="282">
        <v>64</v>
      </c>
      <c r="BK322" s="295" t="s">
        <v>45</v>
      </c>
      <c r="BL322" s="4" t="s">
        <v>148</v>
      </c>
      <c r="BM322" s="28">
        <v>7183</v>
      </c>
      <c r="BN322" s="28">
        <v>178</v>
      </c>
      <c r="BO322" s="63">
        <v>2.4780732284560767E-2</v>
      </c>
      <c r="BP322" s="28">
        <v>776</v>
      </c>
      <c r="BQ322" s="63">
        <v>0.10803285535291661</v>
      </c>
      <c r="BR322" s="28">
        <v>255</v>
      </c>
      <c r="BS322" s="63">
        <v>3.5500487261589865E-2</v>
      </c>
      <c r="BU322" s="131" t="s">
        <v>45</v>
      </c>
      <c r="BV322" s="4" t="s">
        <v>138</v>
      </c>
      <c r="BW322" s="27">
        <f t="shared" si="328"/>
        <v>0.82538810276136831</v>
      </c>
      <c r="BX322" s="27">
        <f t="shared" si="333"/>
        <v>0.83168592510093275</v>
      </c>
    </row>
    <row r="323" spans="2:76" ht="14.25" customHeight="1">
      <c r="B323" s="283"/>
      <c r="C323" s="296"/>
      <c r="D323" s="132" t="s">
        <v>274</v>
      </c>
      <c r="E323" s="204">
        <v>4</v>
      </c>
      <c r="F323" s="205">
        <v>0</v>
      </c>
      <c r="G323" s="207">
        <f t="shared" si="334"/>
        <v>0</v>
      </c>
      <c r="H323" s="206">
        <v>1</v>
      </c>
      <c r="I323" s="207">
        <f t="shared" si="335"/>
        <v>0.25</v>
      </c>
      <c r="J323" s="206">
        <v>1</v>
      </c>
      <c r="K323" s="207">
        <f t="shared" si="336"/>
        <v>0.25</v>
      </c>
      <c r="L323" s="204">
        <v>7</v>
      </c>
      <c r="M323" s="205">
        <v>1</v>
      </c>
      <c r="N323" s="207">
        <f t="shared" si="337"/>
        <v>0.14285714285714285</v>
      </c>
      <c r="O323" s="206">
        <v>0</v>
      </c>
      <c r="P323" s="207">
        <f t="shared" si="338"/>
        <v>0</v>
      </c>
      <c r="Q323" s="206">
        <v>0</v>
      </c>
      <c r="R323" s="207">
        <f t="shared" si="339"/>
        <v>0</v>
      </c>
      <c r="S323" s="204">
        <v>958</v>
      </c>
      <c r="T323" s="205">
        <v>47</v>
      </c>
      <c r="U323" s="207">
        <f t="shared" si="340"/>
        <v>4.9060542797494784E-2</v>
      </c>
      <c r="V323" s="206">
        <v>173</v>
      </c>
      <c r="W323" s="207">
        <f t="shared" si="341"/>
        <v>0.18058455114822547</v>
      </c>
      <c r="X323" s="206">
        <v>40</v>
      </c>
      <c r="Y323" s="207">
        <f t="shared" si="342"/>
        <v>4.1753653444676408E-2</v>
      </c>
      <c r="Z323" s="204">
        <v>686</v>
      </c>
      <c r="AA323" s="205">
        <v>25</v>
      </c>
      <c r="AB323" s="207">
        <f t="shared" si="343"/>
        <v>3.6443148688046649E-2</v>
      </c>
      <c r="AC323" s="206">
        <v>106</v>
      </c>
      <c r="AD323" s="207">
        <f t="shared" si="344"/>
        <v>0.15451895043731778</v>
      </c>
      <c r="AE323" s="206">
        <v>33</v>
      </c>
      <c r="AF323" s="207">
        <f t="shared" si="345"/>
        <v>4.8104956268221574E-2</v>
      </c>
      <c r="AG323" s="204">
        <v>336</v>
      </c>
      <c r="AH323" s="205">
        <v>4</v>
      </c>
      <c r="AI323" s="207">
        <f t="shared" si="346"/>
        <v>1.1904761904761904E-2</v>
      </c>
      <c r="AJ323" s="206">
        <v>33</v>
      </c>
      <c r="AK323" s="207">
        <f t="shared" si="347"/>
        <v>9.8214285714285712E-2</v>
      </c>
      <c r="AL323" s="206">
        <v>21</v>
      </c>
      <c r="AM323" s="207">
        <f t="shared" si="348"/>
        <v>6.25E-2</v>
      </c>
      <c r="AN323" s="204">
        <v>123</v>
      </c>
      <c r="AO323" s="205">
        <v>2</v>
      </c>
      <c r="AP323" s="207">
        <f t="shared" si="349"/>
        <v>1.6260162601626018E-2</v>
      </c>
      <c r="AQ323" s="206">
        <v>15</v>
      </c>
      <c r="AR323" s="207">
        <f t="shared" si="350"/>
        <v>0.12195121951219512</v>
      </c>
      <c r="AS323" s="206">
        <v>4</v>
      </c>
      <c r="AT323" s="207">
        <f t="shared" si="351"/>
        <v>3.2520325203252036E-2</v>
      </c>
      <c r="AU323" s="204">
        <v>28</v>
      </c>
      <c r="AV323" s="205">
        <v>0</v>
      </c>
      <c r="AW323" s="207">
        <f t="shared" si="352"/>
        <v>0</v>
      </c>
      <c r="AX323" s="206">
        <v>3</v>
      </c>
      <c r="AY323" s="207">
        <f t="shared" si="353"/>
        <v>0.10714285714285714</v>
      </c>
      <c r="AZ323" s="206">
        <v>0</v>
      </c>
      <c r="BA323" s="207">
        <f t="shared" si="354"/>
        <v>0</v>
      </c>
      <c r="BB323" s="204">
        <f t="shared" si="329"/>
        <v>2142</v>
      </c>
      <c r="BC323" s="208">
        <f t="shared" si="330"/>
        <v>79</v>
      </c>
      <c r="BD323" s="207">
        <f t="shared" si="355"/>
        <v>3.6881419234360412E-2</v>
      </c>
      <c r="BE323" s="208">
        <f t="shared" si="331"/>
        <v>331</v>
      </c>
      <c r="BF323" s="207">
        <f t="shared" si="356"/>
        <v>0.15452847805788983</v>
      </c>
      <c r="BG323" s="208">
        <f t="shared" si="332"/>
        <v>99</v>
      </c>
      <c r="BH323" s="207">
        <f t="shared" si="357"/>
        <v>4.6218487394957986E-2</v>
      </c>
      <c r="BJ323" s="283"/>
      <c r="BK323" s="296"/>
      <c r="BL323" s="4" t="s">
        <v>273</v>
      </c>
      <c r="BM323" s="28">
        <v>1991</v>
      </c>
      <c r="BN323" s="28">
        <v>79</v>
      </c>
      <c r="BO323" s="63">
        <v>3.9678553490708188E-2</v>
      </c>
      <c r="BP323" s="28">
        <v>302</v>
      </c>
      <c r="BQ323" s="63">
        <v>0.15168257157207435</v>
      </c>
      <c r="BR323" s="28">
        <v>81</v>
      </c>
      <c r="BS323" s="63">
        <v>4.0683073832245106E-2</v>
      </c>
      <c r="BU323" s="132"/>
      <c r="BV323" s="4" t="s">
        <v>270</v>
      </c>
      <c r="BW323" s="27">
        <f t="shared" si="328"/>
        <v>0.76237161531279174</v>
      </c>
      <c r="BX323" s="27">
        <f t="shared" si="333"/>
        <v>0.76795580110497241</v>
      </c>
    </row>
    <row r="324" spans="2:76" ht="14.25" customHeight="1">
      <c r="B324" s="283"/>
      <c r="C324" s="296"/>
      <c r="D324" s="124" t="s">
        <v>156</v>
      </c>
      <c r="E324" s="209">
        <v>2</v>
      </c>
      <c r="F324" s="210">
        <v>0</v>
      </c>
      <c r="G324" s="199">
        <f t="shared" si="334"/>
        <v>0</v>
      </c>
      <c r="H324" s="211">
        <v>0</v>
      </c>
      <c r="I324" s="199">
        <f t="shared" si="335"/>
        <v>0</v>
      </c>
      <c r="J324" s="211">
        <v>0</v>
      </c>
      <c r="K324" s="199">
        <f t="shared" si="336"/>
        <v>0</v>
      </c>
      <c r="L324" s="209">
        <v>3</v>
      </c>
      <c r="M324" s="210">
        <v>0</v>
      </c>
      <c r="N324" s="199">
        <f t="shared" si="337"/>
        <v>0</v>
      </c>
      <c r="O324" s="211">
        <v>0</v>
      </c>
      <c r="P324" s="199">
        <f t="shared" si="338"/>
        <v>0</v>
      </c>
      <c r="Q324" s="211">
        <v>0</v>
      </c>
      <c r="R324" s="199">
        <f t="shared" si="339"/>
        <v>0</v>
      </c>
      <c r="S324" s="209">
        <v>265</v>
      </c>
      <c r="T324" s="210">
        <v>13</v>
      </c>
      <c r="U324" s="199">
        <f t="shared" si="340"/>
        <v>4.9056603773584909E-2</v>
      </c>
      <c r="V324" s="211">
        <v>37</v>
      </c>
      <c r="W324" s="199">
        <f t="shared" si="341"/>
        <v>0.13962264150943396</v>
      </c>
      <c r="X324" s="211">
        <v>11</v>
      </c>
      <c r="Y324" s="199">
        <f t="shared" si="342"/>
        <v>4.1509433962264149E-2</v>
      </c>
      <c r="Z324" s="209">
        <v>122</v>
      </c>
      <c r="AA324" s="210">
        <v>2</v>
      </c>
      <c r="AB324" s="199">
        <f t="shared" si="343"/>
        <v>1.6393442622950821E-2</v>
      </c>
      <c r="AC324" s="211">
        <v>17</v>
      </c>
      <c r="AD324" s="199">
        <f t="shared" si="344"/>
        <v>0.13934426229508196</v>
      </c>
      <c r="AE324" s="211">
        <v>6</v>
      </c>
      <c r="AF324" s="199">
        <f t="shared" si="345"/>
        <v>4.9180327868852458E-2</v>
      </c>
      <c r="AG324" s="209">
        <v>59</v>
      </c>
      <c r="AH324" s="210">
        <v>0</v>
      </c>
      <c r="AI324" s="199">
        <f t="shared" si="346"/>
        <v>0</v>
      </c>
      <c r="AJ324" s="211">
        <v>6</v>
      </c>
      <c r="AK324" s="199">
        <f t="shared" si="347"/>
        <v>0.10169491525423729</v>
      </c>
      <c r="AL324" s="211">
        <v>4</v>
      </c>
      <c r="AM324" s="199">
        <f t="shared" si="348"/>
        <v>6.7796610169491525E-2</v>
      </c>
      <c r="AN324" s="209">
        <v>9</v>
      </c>
      <c r="AO324" s="210">
        <v>0</v>
      </c>
      <c r="AP324" s="199">
        <f t="shared" si="349"/>
        <v>0</v>
      </c>
      <c r="AQ324" s="211">
        <v>1</v>
      </c>
      <c r="AR324" s="199">
        <f t="shared" si="350"/>
        <v>0.1111111111111111</v>
      </c>
      <c r="AS324" s="211">
        <v>0</v>
      </c>
      <c r="AT324" s="199">
        <f t="shared" si="351"/>
        <v>0</v>
      </c>
      <c r="AU324" s="209">
        <v>3</v>
      </c>
      <c r="AV324" s="210">
        <v>0</v>
      </c>
      <c r="AW324" s="199">
        <f t="shared" si="352"/>
        <v>0</v>
      </c>
      <c r="AX324" s="211">
        <v>0</v>
      </c>
      <c r="AY324" s="199">
        <f t="shared" si="353"/>
        <v>0</v>
      </c>
      <c r="AZ324" s="211">
        <v>0</v>
      </c>
      <c r="BA324" s="199">
        <f t="shared" si="354"/>
        <v>0</v>
      </c>
      <c r="BB324" s="209">
        <f t="shared" si="329"/>
        <v>463</v>
      </c>
      <c r="BC324" s="212">
        <f t="shared" si="330"/>
        <v>15</v>
      </c>
      <c r="BD324" s="199">
        <f t="shared" si="355"/>
        <v>3.2397408207343416E-2</v>
      </c>
      <c r="BE324" s="212">
        <f t="shared" si="331"/>
        <v>61</v>
      </c>
      <c r="BF324" s="199">
        <f t="shared" si="356"/>
        <v>0.13174946004319654</v>
      </c>
      <c r="BG324" s="212">
        <f t="shared" si="332"/>
        <v>21</v>
      </c>
      <c r="BH324" s="199">
        <f t="shared" si="357"/>
        <v>4.5356371490280781E-2</v>
      </c>
      <c r="BJ324" s="283"/>
      <c r="BK324" s="296"/>
      <c r="BL324" s="4" t="s">
        <v>156</v>
      </c>
      <c r="BM324" s="28">
        <v>458</v>
      </c>
      <c r="BN324" s="28">
        <v>11</v>
      </c>
      <c r="BO324" s="63">
        <v>2.4017467248908297E-2</v>
      </c>
      <c r="BP324" s="28">
        <v>60</v>
      </c>
      <c r="BQ324" s="63">
        <v>0.13100436681222707</v>
      </c>
      <c r="BR324" s="28">
        <v>23</v>
      </c>
      <c r="BS324" s="63">
        <v>5.0218340611353711E-2</v>
      </c>
      <c r="BU324" s="132"/>
      <c r="BV324" s="4" t="s">
        <v>156</v>
      </c>
      <c r="BW324" s="27">
        <f t="shared" si="328"/>
        <v>0.79049676025917925</v>
      </c>
      <c r="BX324" s="27">
        <f t="shared" si="333"/>
        <v>0.79475982532751088</v>
      </c>
    </row>
    <row r="325" spans="2:76" ht="14.25" customHeight="1">
      <c r="B325" s="283"/>
      <c r="C325" s="296"/>
      <c r="D325" s="103" t="s">
        <v>200</v>
      </c>
      <c r="E325" s="209">
        <v>0</v>
      </c>
      <c r="F325" s="210">
        <v>0</v>
      </c>
      <c r="G325" s="199" t="str">
        <f t="shared" si="334"/>
        <v>-</v>
      </c>
      <c r="H325" s="211">
        <v>0</v>
      </c>
      <c r="I325" s="199" t="str">
        <f t="shared" si="335"/>
        <v>-</v>
      </c>
      <c r="J325" s="211">
        <v>0</v>
      </c>
      <c r="K325" s="199" t="str">
        <f t="shared" si="336"/>
        <v>-</v>
      </c>
      <c r="L325" s="209">
        <v>1</v>
      </c>
      <c r="M325" s="210">
        <v>0</v>
      </c>
      <c r="N325" s="199">
        <f t="shared" si="337"/>
        <v>0</v>
      </c>
      <c r="O325" s="211">
        <v>0</v>
      </c>
      <c r="P325" s="199">
        <f t="shared" si="338"/>
        <v>0</v>
      </c>
      <c r="Q325" s="211">
        <v>0</v>
      </c>
      <c r="R325" s="199">
        <f t="shared" si="339"/>
        <v>0</v>
      </c>
      <c r="S325" s="209">
        <v>18</v>
      </c>
      <c r="T325" s="210">
        <v>0</v>
      </c>
      <c r="U325" s="199">
        <f t="shared" si="340"/>
        <v>0</v>
      </c>
      <c r="V325" s="211">
        <v>1</v>
      </c>
      <c r="W325" s="199">
        <f t="shared" si="341"/>
        <v>5.5555555555555552E-2</v>
      </c>
      <c r="X325" s="211">
        <v>0</v>
      </c>
      <c r="Y325" s="199">
        <f t="shared" si="342"/>
        <v>0</v>
      </c>
      <c r="Z325" s="209">
        <v>45</v>
      </c>
      <c r="AA325" s="210">
        <v>0</v>
      </c>
      <c r="AB325" s="199">
        <f t="shared" si="343"/>
        <v>0</v>
      </c>
      <c r="AC325" s="211">
        <v>1</v>
      </c>
      <c r="AD325" s="199">
        <f t="shared" si="344"/>
        <v>2.2222222222222223E-2</v>
      </c>
      <c r="AE325" s="211">
        <v>0</v>
      </c>
      <c r="AF325" s="199">
        <f t="shared" si="345"/>
        <v>0</v>
      </c>
      <c r="AG325" s="209">
        <v>33</v>
      </c>
      <c r="AH325" s="210">
        <v>0</v>
      </c>
      <c r="AI325" s="199">
        <f t="shared" si="346"/>
        <v>0</v>
      </c>
      <c r="AJ325" s="211">
        <v>1</v>
      </c>
      <c r="AK325" s="199">
        <f t="shared" si="347"/>
        <v>3.0303030303030304E-2</v>
      </c>
      <c r="AL325" s="211">
        <v>0</v>
      </c>
      <c r="AM325" s="199">
        <f t="shared" si="348"/>
        <v>0</v>
      </c>
      <c r="AN325" s="209">
        <v>35</v>
      </c>
      <c r="AO325" s="210">
        <v>0</v>
      </c>
      <c r="AP325" s="199">
        <f t="shared" si="349"/>
        <v>0</v>
      </c>
      <c r="AQ325" s="211">
        <v>0</v>
      </c>
      <c r="AR325" s="199">
        <f t="shared" si="350"/>
        <v>0</v>
      </c>
      <c r="AS325" s="211">
        <v>0</v>
      </c>
      <c r="AT325" s="199">
        <f t="shared" si="351"/>
        <v>0</v>
      </c>
      <c r="AU325" s="209">
        <v>31</v>
      </c>
      <c r="AV325" s="210">
        <v>0</v>
      </c>
      <c r="AW325" s="199">
        <f t="shared" si="352"/>
        <v>0</v>
      </c>
      <c r="AX325" s="211">
        <v>0</v>
      </c>
      <c r="AY325" s="199">
        <f t="shared" si="353"/>
        <v>0</v>
      </c>
      <c r="AZ325" s="211">
        <v>0</v>
      </c>
      <c r="BA325" s="199">
        <f t="shared" si="354"/>
        <v>0</v>
      </c>
      <c r="BB325" s="209">
        <f t="shared" si="329"/>
        <v>163</v>
      </c>
      <c r="BC325" s="212">
        <f t="shared" si="330"/>
        <v>0</v>
      </c>
      <c r="BD325" s="199">
        <f t="shared" si="355"/>
        <v>0</v>
      </c>
      <c r="BE325" s="212">
        <f t="shared" si="331"/>
        <v>3</v>
      </c>
      <c r="BF325" s="199">
        <f t="shared" si="356"/>
        <v>1.8404907975460124E-2</v>
      </c>
      <c r="BG325" s="212">
        <f t="shared" si="332"/>
        <v>0</v>
      </c>
      <c r="BH325" s="199">
        <f t="shared" si="357"/>
        <v>0</v>
      </c>
      <c r="BJ325" s="283"/>
      <c r="BK325" s="296"/>
      <c r="BL325" s="4" t="s">
        <v>199</v>
      </c>
      <c r="BM325" s="28">
        <v>286</v>
      </c>
      <c r="BN325" s="28">
        <v>1</v>
      </c>
      <c r="BO325" s="63">
        <v>3.4965034965034965E-3</v>
      </c>
      <c r="BP325" s="28">
        <v>1</v>
      </c>
      <c r="BQ325" s="63">
        <v>3.4965034965034965E-3</v>
      </c>
      <c r="BR325" s="28">
        <v>0</v>
      </c>
      <c r="BS325" s="63">
        <v>0</v>
      </c>
      <c r="BU325" s="132"/>
      <c r="BV325" s="4" t="s">
        <v>199</v>
      </c>
      <c r="BW325" s="27">
        <f t="shared" si="328"/>
        <v>0.98159509202453987</v>
      </c>
      <c r="BX325" s="27">
        <f t="shared" si="333"/>
        <v>0.99300699300699302</v>
      </c>
    </row>
    <row r="326" spans="2:76" ht="14.25" customHeight="1">
      <c r="B326" s="284"/>
      <c r="C326" s="297"/>
      <c r="D326" s="104" t="s">
        <v>67</v>
      </c>
      <c r="E326" s="218">
        <v>44</v>
      </c>
      <c r="F326" s="219">
        <v>1</v>
      </c>
      <c r="G326" s="180">
        <f t="shared" si="334"/>
        <v>2.2727272727272728E-2</v>
      </c>
      <c r="H326" s="220">
        <v>7</v>
      </c>
      <c r="I326" s="180">
        <f t="shared" si="335"/>
        <v>0.15909090909090909</v>
      </c>
      <c r="J326" s="220">
        <v>3</v>
      </c>
      <c r="K326" s="180">
        <f t="shared" si="336"/>
        <v>6.8181818181818177E-2</v>
      </c>
      <c r="L326" s="218">
        <v>74</v>
      </c>
      <c r="M326" s="219">
        <v>1</v>
      </c>
      <c r="N326" s="180">
        <f t="shared" si="337"/>
        <v>1.3513513513513514E-2</v>
      </c>
      <c r="O326" s="220">
        <v>6</v>
      </c>
      <c r="P326" s="180">
        <f t="shared" si="338"/>
        <v>8.1081081081081086E-2</v>
      </c>
      <c r="Q326" s="220">
        <v>1</v>
      </c>
      <c r="R326" s="180">
        <f t="shared" si="339"/>
        <v>1.3513513513513514E-2</v>
      </c>
      <c r="S326" s="218">
        <v>4092</v>
      </c>
      <c r="T326" s="219">
        <v>167</v>
      </c>
      <c r="U326" s="180">
        <f t="shared" si="340"/>
        <v>4.0811339198435971E-2</v>
      </c>
      <c r="V326" s="220">
        <v>642</v>
      </c>
      <c r="W326" s="180">
        <f t="shared" si="341"/>
        <v>0.15689149560117302</v>
      </c>
      <c r="X326" s="220">
        <v>181</v>
      </c>
      <c r="Y326" s="180">
        <f t="shared" si="342"/>
        <v>4.4232649071358751E-2</v>
      </c>
      <c r="Z326" s="218">
        <v>3235</v>
      </c>
      <c r="AA326" s="219">
        <v>92</v>
      </c>
      <c r="AB326" s="180">
        <f t="shared" si="343"/>
        <v>2.8438948995363214E-2</v>
      </c>
      <c r="AC326" s="220">
        <v>390</v>
      </c>
      <c r="AD326" s="180">
        <f t="shared" si="344"/>
        <v>0.12055641421947449</v>
      </c>
      <c r="AE326" s="220">
        <v>113</v>
      </c>
      <c r="AF326" s="180">
        <f t="shared" si="345"/>
        <v>3.4930448222565691E-2</v>
      </c>
      <c r="AG326" s="218">
        <v>1642</v>
      </c>
      <c r="AH326" s="219">
        <v>19</v>
      </c>
      <c r="AI326" s="180">
        <f t="shared" si="346"/>
        <v>1.1571254567600487E-2</v>
      </c>
      <c r="AJ326" s="220">
        <v>131</v>
      </c>
      <c r="AK326" s="180">
        <f t="shared" si="347"/>
        <v>7.9780755176613885E-2</v>
      </c>
      <c r="AL326" s="220">
        <v>50</v>
      </c>
      <c r="AM326" s="180">
        <f t="shared" si="348"/>
        <v>3.0450669914738125E-2</v>
      </c>
      <c r="AN326" s="218">
        <v>722</v>
      </c>
      <c r="AO326" s="219">
        <v>8</v>
      </c>
      <c r="AP326" s="180">
        <f t="shared" si="349"/>
        <v>1.1080332409972299E-2</v>
      </c>
      <c r="AQ326" s="220">
        <v>47</v>
      </c>
      <c r="AR326" s="180">
        <f t="shared" si="350"/>
        <v>6.5096952908587261E-2</v>
      </c>
      <c r="AS326" s="220">
        <v>15</v>
      </c>
      <c r="AT326" s="180">
        <f t="shared" si="351"/>
        <v>2.077562326869806E-2</v>
      </c>
      <c r="AU326" s="218">
        <v>238</v>
      </c>
      <c r="AV326" s="219">
        <v>0</v>
      </c>
      <c r="AW326" s="180">
        <f t="shared" si="352"/>
        <v>0</v>
      </c>
      <c r="AX326" s="220">
        <v>6</v>
      </c>
      <c r="AY326" s="180">
        <f t="shared" si="353"/>
        <v>2.5210084033613446E-2</v>
      </c>
      <c r="AZ326" s="220">
        <v>0</v>
      </c>
      <c r="BA326" s="180">
        <f t="shared" si="354"/>
        <v>0</v>
      </c>
      <c r="BB326" s="218">
        <f t="shared" si="329"/>
        <v>10047</v>
      </c>
      <c r="BC326" s="182">
        <f t="shared" si="330"/>
        <v>288</v>
      </c>
      <c r="BD326" s="180">
        <f t="shared" si="355"/>
        <v>2.8665273215885339E-2</v>
      </c>
      <c r="BE326" s="182">
        <f t="shared" si="331"/>
        <v>1229</v>
      </c>
      <c r="BF326" s="180">
        <f t="shared" si="356"/>
        <v>0.12232507216084404</v>
      </c>
      <c r="BG326" s="182">
        <f t="shared" si="332"/>
        <v>363</v>
      </c>
      <c r="BH326" s="180">
        <f t="shared" si="357"/>
        <v>3.6130188115855479E-2</v>
      </c>
      <c r="BJ326" s="284"/>
      <c r="BK326" s="297"/>
      <c r="BL326" s="85" t="s">
        <v>67</v>
      </c>
      <c r="BM326" s="28">
        <v>9918</v>
      </c>
      <c r="BN326" s="28">
        <v>269</v>
      </c>
      <c r="BO326" s="63">
        <v>2.7122403710425489E-2</v>
      </c>
      <c r="BP326" s="28">
        <v>1139</v>
      </c>
      <c r="BQ326" s="63">
        <v>0.11484170195603953</v>
      </c>
      <c r="BR326" s="28">
        <v>359</v>
      </c>
      <c r="BS326" s="63">
        <v>3.6196813873764874E-2</v>
      </c>
      <c r="BU326" s="133"/>
      <c r="BV326" s="85" t="s">
        <v>67</v>
      </c>
      <c r="BW326" s="27">
        <f t="shared" si="328"/>
        <v>0.81287946650741516</v>
      </c>
      <c r="BX326" s="27">
        <f t="shared" si="333"/>
        <v>0.82183908045977017</v>
      </c>
    </row>
    <row r="327" spans="2:76" ht="14.25" customHeight="1">
      <c r="B327" s="282">
        <v>65</v>
      </c>
      <c r="C327" s="295" t="s">
        <v>10</v>
      </c>
      <c r="D327" s="102" t="s">
        <v>201</v>
      </c>
      <c r="E327" s="201">
        <v>6</v>
      </c>
      <c r="F327" s="176">
        <v>0</v>
      </c>
      <c r="G327" s="174">
        <f t="shared" si="334"/>
        <v>0</v>
      </c>
      <c r="H327" s="176">
        <v>0</v>
      </c>
      <c r="I327" s="174">
        <f t="shared" si="335"/>
        <v>0</v>
      </c>
      <c r="J327" s="176">
        <v>0</v>
      </c>
      <c r="K327" s="174">
        <f t="shared" si="336"/>
        <v>0</v>
      </c>
      <c r="L327" s="201">
        <v>12</v>
      </c>
      <c r="M327" s="176">
        <v>1</v>
      </c>
      <c r="N327" s="174">
        <f t="shared" si="337"/>
        <v>8.3333333333333329E-2</v>
      </c>
      <c r="O327" s="176">
        <v>2</v>
      </c>
      <c r="P327" s="174">
        <f t="shared" si="338"/>
        <v>0.16666666666666666</v>
      </c>
      <c r="Q327" s="176">
        <v>0</v>
      </c>
      <c r="R327" s="174">
        <f t="shared" si="339"/>
        <v>0</v>
      </c>
      <c r="S327" s="201">
        <v>1338</v>
      </c>
      <c r="T327" s="176">
        <v>108</v>
      </c>
      <c r="U327" s="174">
        <f t="shared" si="340"/>
        <v>8.0717488789237665E-2</v>
      </c>
      <c r="V327" s="176">
        <v>289</v>
      </c>
      <c r="W327" s="174">
        <f t="shared" si="341"/>
        <v>0.21599402092675635</v>
      </c>
      <c r="X327" s="176">
        <v>105</v>
      </c>
      <c r="Y327" s="174">
        <f t="shared" si="342"/>
        <v>7.847533632286996E-2</v>
      </c>
      <c r="Z327" s="201">
        <v>1016</v>
      </c>
      <c r="AA327" s="176">
        <v>77</v>
      </c>
      <c r="AB327" s="174">
        <f t="shared" si="343"/>
        <v>7.5787401574803154E-2</v>
      </c>
      <c r="AC327" s="176">
        <v>194</v>
      </c>
      <c r="AD327" s="174">
        <f t="shared" si="344"/>
        <v>0.19094488188976377</v>
      </c>
      <c r="AE327" s="176">
        <v>81</v>
      </c>
      <c r="AF327" s="174">
        <f t="shared" si="345"/>
        <v>7.9724409448818895E-2</v>
      </c>
      <c r="AG327" s="201">
        <v>602</v>
      </c>
      <c r="AH327" s="176">
        <v>18</v>
      </c>
      <c r="AI327" s="174">
        <f t="shared" si="346"/>
        <v>2.9900332225913623E-2</v>
      </c>
      <c r="AJ327" s="176">
        <v>91</v>
      </c>
      <c r="AK327" s="174">
        <f t="shared" si="347"/>
        <v>0.15116279069767441</v>
      </c>
      <c r="AL327" s="176">
        <v>51</v>
      </c>
      <c r="AM327" s="174">
        <f t="shared" si="348"/>
        <v>8.4717607973421927E-2</v>
      </c>
      <c r="AN327" s="201">
        <v>286</v>
      </c>
      <c r="AO327" s="176">
        <v>2</v>
      </c>
      <c r="AP327" s="174">
        <f t="shared" si="349"/>
        <v>6.993006993006993E-3</v>
      </c>
      <c r="AQ327" s="176">
        <v>26</v>
      </c>
      <c r="AR327" s="174">
        <f t="shared" si="350"/>
        <v>9.0909090909090912E-2</v>
      </c>
      <c r="AS327" s="176">
        <v>15</v>
      </c>
      <c r="AT327" s="174">
        <f t="shared" si="351"/>
        <v>5.2447552447552448E-2</v>
      </c>
      <c r="AU327" s="201">
        <v>113</v>
      </c>
      <c r="AV327" s="176">
        <v>0</v>
      </c>
      <c r="AW327" s="174">
        <f t="shared" si="352"/>
        <v>0</v>
      </c>
      <c r="AX327" s="176">
        <v>8</v>
      </c>
      <c r="AY327" s="174">
        <f t="shared" si="353"/>
        <v>7.0796460176991149E-2</v>
      </c>
      <c r="AZ327" s="176">
        <v>3</v>
      </c>
      <c r="BA327" s="174">
        <f t="shared" si="354"/>
        <v>2.6548672566371681E-2</v>
      </c>
      <c r="BB327" s="201">
        <f t="shared" si="329"/>
        <v>3373</v>
      </c>
      <c r="BC327" s="176">
        <f t="shared" si="330"/>
        <v>206</v>
      </c>
      <c r="BD327" s="174">
        <f t="shared" si="355"/>
        <v>6.1073228579899198E-2</v>
      </c>
      <c r="BE327" s="176">
        <f t="shared" si="331"/>
        <v>610</v>
      </c>
      <c r="BF327" s="174">
        <f t="shared" si="356"/>
        <v>0.18084790987251706</v>
      </c>
      <c r="BG327" s="176">
        <f t="shared" si="332"/>
        <v>255</v>
      </c>
      <c r="BH327" s="174">
        <f t="shared" si="357"/>
        <v>7.5600355766380078E-2</v>
      </c>
      <c r="BJ327" s="282">
        <v>65</v>
      </c>
      <c r="BK327" s="295" t="s">
        <v>10</v>
      </c>
      <c r="BL327" s="4" t="s">
        <v>148</v>
      </c>
      <c r="BM327" s="28">
        <v>3318</v>
      </c>
      <c r="BN327" s="28">
        <v>205</v>
      </c>
      <c r="BO327" s="63">
        <v>6.1784207353827607E-2</v>
      </c>
      <c r="BP327" s="28">
        <v>506</v>
      </c>
      <c r="BQ327" s="63">
        <v>0.15250150693188669</v>
      </c>
      <c r="BR327" s="28">
        <v>253</v>
      </c>
      <c r="BS327" s="63">
        <v>7.6250753465943344E-2</v>
      </c>
      <c r="BU327" s="131" t="s">
        <v>10</v>
      </c>
      <c r="BV327" s="4" t="s">
        <v>138</v>
      </c>
      <c r="BW327" s="27">
        <f t="shared" ref="BW327:BW381" si="358">(BB327-SUM(BC327,BE327,BG327))/BB327</f>
        <v>0.68247850578120373</v>
      </c>
      <c r="BX327" s="27">
        <f t="shared" si="333"/>
        <v>0.70946353224834235</v>
      </c>
    </row>
    <row r="328" spans="2:76" ht="14.25" customHeight="1">
      <c r="B328" s="283"/>
      <c r="C328" s="296"/>
      <c r="D328" s="257" t="s">
        <v>274</v>
      </c>
      <c r="E328" s="204">
        <v>0</v>
      </c>
      <c r="F328" s="208">
        <v>0</v>
      </c>
      <c r="G328" s="207" t="str">
        <f t="shared" si="334"/>
        <v>-</v>
      </c>
      <c r="H328" s="208">
        <v>0</v>
      </c>
      <c r="I328" s="207" t="str">
        <f t="shared" si="335"/>
        <v>-</v>
      </c>
      <c r="J328" s="208">
        <v>0</v>
      </c>
      <c r="K328" s="207" t="str">
        <f t="shared" si="336"/>
        <v>-</v>
      </c>
      <c r="L328" s="204">
        <v>1</v>
      </c>
      <c r="M328" s="208">
        <v>0</v>
      </c>
      <c r="N328" s="207">
        <f t="shared" si="337"/>
        <v>0</v>
      </c>
      <c r="O328" s="208">
        <v>0</v>
      </c>
      <c r="P328" s="207">
        <f t="shared" si="338"/>
        <v>0</v>
      </c>
      <c r="Q328" s="208">
        <v>0</v>
      </c>
      <c r="R328" s="207">
        <f t="shared" si="339"/>
        <v>0</v>
      </c>
      <c r="S328" s="204">
        <v>611</v>
      </c>
      <c r="T328" s="208">
        <v>48</v>
      </c>
      <c r="U328" s="207">
        <f t="shared" si="340"/>
        <v>7.855973813420622E-2</v>
      </c>
      <c r="V328" s="208">
        <v>162</v>
      </c>
      <c r="W328" s="207">
        <f t="shared" si="341"/>
        <v>0.265139116202946</v>
      </c>
      <c r="X328" s="208">
        <v>44</v>
      </c>
      <c r="Y328" s="207">
        <f t="shared" si="342"/>
        <v>7.2013093289689037E-2</v>
      </c>
      <c r="Z328" s="204">
        <v>389</v>
      </c>
      <c r="AA328" s="208">
        <v>31</v>
      </c>
      <c r="AB328" s="207">
        <f t="shared" si="343"/>
        <v>7.9691516709511565E-2</v>
      </c>
      <c r="AC328" s="208">
        <v>94</v>
      </c>
      <c r="AD328" s="207">
        <f t="shared" si="344"/>
        <v>0.2416452442159383</v>
      </c>
      <c r="AE328" s="208">
        <v>32</v>
      </c>
      <c r="AF328" s="207">
        <f t="shared" si="345"/>
        <v>8.2262210796915161E-2</v>
      </c>
      <c r="AG328" s="204">
        <v>212</v>
      </c>
      <c r="AH328" s="208">
        <v>13</v>
      </c>
      <c r="AI328" s="207">
        <f t="shared" si="346"/>
        <v>6.1320754716981132E-2</v>
      </c>
      <c r="AJ328" s="208">
        <v>41</v>
      </c>
      <c r="AK328" s="207">
        <f t="shared" si="347"/>
        <v>0.19339622641509435</v>
      </c>
      <c r="AL328" s="208">
        <v>27</v>
      </c>
      <c r="AM328" s="207">
        <f t="shared" si="348"/>
        <v>0.12735849056603774</v>
      </c>
      <c r="AN328" s="204">
        <v>93</v>
      </c>
      <c r="AO328" s="208">
        <v>4</v>
      </c>
      <c r="AP328" s="207">
        <f t="shared" si="349"/>
        <v>4.3010752688172046E-2</v>
      </c>
      <c r="AQ328" s="208">
        <v>6</v>
      </c>
      <c r="AR328" s="207">
        <f t="shared" si="350"/>
        <v>6.4516129032258063E-2</v>
      </c>
      <c r="AS328" s="208">
        <v>9</v>
      </c>
      <c r="AT328" s="207">
        <f t="shared" si="351"/>
        <v>9.6774193548387094E-2</v>
      </c>
      <c r="AU328" s="204">
        <v>29</v>
      </c>
      <c r="AV328" s="208">
        <v>1</v>
      </c>
      <c r="AW328" s="207">
        <f t="shared" si="352"/>
        <v>3.4482758620689655E-2</v>
      </c>
      <c r="AX328" s="208">
        <v>0</v>
      </c>
      <c r="AY328" s="207">
        <f t="shared" si="353"/>
        <v>0</v>
      </c>
      <c r="AZ328" s="208">
        <v>1</v>
      </c>
      <c r="BA328" s="207">
        <f t="shared" si="354"/>
        <v>3.4482758620689655E-2</v>
      </c>
      <c r="BB328" s="204">
        <f t="shared" ref="BB328:BB381" si="359">SUM(E328,L328,S328,Z328,AG328,AN328,AU328)</f>
        <v>1335</v>
      </c>
      <c r="BC328" s="208">
        <f t="shared" ref="BC328:BC381" si="360">SUM(F328,M328,T328,AA328,AH328,AO328,AV328)</f>
        <v>97</v>
      </c>
      <c r="BD328" s="207">
        <f t="shared" si="355"/>
        <v>7.2659176029962552E-2</v>
      </c>
      <c r="BE328" s="208">
        <f t="shared" ref="BE328:BE381" si="361">SUM(H328,O328,V328,AC328,AJ328,AQ328,AX328)</f>
        <v>303</v>
      </c>
      <c r="BF328" s="207">
        <f t="shared" si="356"/>
        <v>0.22696629213483147</v>
      </c>
      <c r="BG328" s="208">
        <f t="shared" ref="BG328:BG381" si="362">SUM(J328,Q328,X328,AE328,AL328,AS328,AZ328)</f>
        <v>113</v>
      </c>
      <c r="BH328" s="207">
        <f t="shared" si="357"/>
        <v>8.4644194756554311E-2</v>
      </c>
      <c r="BJ328" s="283"/>
      <c r="BK328" s="296"/>
      <c r="BL328" s="4" t="s">
        <v>273</v>
      </c>
      <c r="BM328" s="28">
        <v>1256</v>
      </c>
      <c r="BN328" s="28">
        <v>104</v>
      </c>
      <c r="BO328" s="63">
        <v>8.2802547770700632E-2</v>
      </c>
      <c r="BP328" s="28">
        <v>303</v>
      </c>
      <c r="BQ328" s="63">
        <v>0.24124203821656051</v>
      </c>
      <c r="BR328" s="28">
        <v>101</v>
      </c>
      <c r="BS328" s="63">
        <v>8.0414012738853499E-2</v>
      </c>
      <c r="BU328" s="132"/>
      <c r="BV328" s="4" t="s">
        <v>270</v>
      </c>
      <c r="BW328" s="27">
        <f t="shared" si="358"/>
        <v>0.61573033707865166</v>
      </c>
      <c r="BX328" s="27">
        <f t="shared" si="333"/>
        <v>0.59554140127388533</v>
      </c>
    </row>
    <row r="329" spans="2:76" ht="14.25" customHeight="1">
      <c r="B329" s="283"/>
      <c r="C329" s="296"/>
      <c r="D329" s="124" t="s">
        <v>156</v>
      </c>
      <c r="E329" s="209">
        <v>0</v>
      </c>
      <c r="F329" s="212">
        <v>0</v>
      </c>
      <c r="G329" s="199" t="str">
        <f t="shared" si="334"/>
        <v>-</v>
      </c>
      <c r="H329" s="212">
        <v>0</v>
      </c>
      <c r="I329" s="199" t="str">
        <f t="shared" si="335"/>
        <v>-</v>
      </c>
      <c r="J329" s="212">
        <v>0</v>
      </c>
      <c r="K329" s="199" t="str">
        <f t="shared" si="336"/>
        <v>-</v>
      </c>
      <c r="L329" s="209">
        <v>1</v>
      </c>
      <c r="M329" s="212">
        <v>0</v>
      </c>
      <c r="N329" s="199">
        <f t="shared" si="337"/>
        <v>0</v>
      </c>
      <c r="O329" s="212">
        <v>0</v>
      </c>
      <c r="P329" s="199">
        <f t="shared" si="338"/>
        <v>0</v>
      </c>
      <c r="Q329" s="212">
        <v>0</v>
      </c>
      <c r="R329" s="199">
        <f t="shared" si="339"/>
        <v>0</v>
      </c>
      <c r="S329" s="209">
        <v>207</v>
      </c>
      <c r="T329" s="212">
        <v>15</v>
      </c>
      <c r="U329" s="199">
        <f t="shared" si="340"/>
        <v>7.2463768115942032E-2</v>
      </c>
      <c r="V329" s="212">
        <v>54</v>
      </c>
      <c r="W329" s="199">
        <f t="shared" si="341"/>
        <v>0.2608695652173913</v>
      </c>
      <c r="X329" s="212">
        <v>16</v>
      </c>
      <c r="Y329" s="199">
        <f t="shared" si="342"/>
        <v>7.7294685990338161E-2</v>
      </c>
      <c r="Z329" s="209">
        <v>116</v>
      </c>
      <c r="AA329" s="212">
        <v>7</v>
      </c>
      <c r="AB329" s="199">
        <f t="shared" si="343"/>
        <v>6.0344827586206899E-2</v>
      </c>
      <c r="AC329" s="212">
        <v>31</v>
      </c>
      <c r="AD329" s="199">
        <f t="shared" si="344"/>
        <v>0.26724137931034481</v>
      </c>
      <c r="AE329" s="212">
        <v>8</v>
      </c>
      <c r="AF329" s="199">
        <f t="shared" si="345"/>
        <v>6.8965517241379309E-2</v>
      </c>
      <c r="AG329" s="209">
        <v>63</v>
      </c>
      <c r="AH329" s="212">
        <v>4</v>
      </c>
      <c r="AI329" s="199">
        <f t="shared" si="346"/>
        <v>6.3492063492063489E-2</v>
      </c>
      <c r="AJ329" s="212">
        <v>10</v>
      </c>
      <c r="AK329" s="199">
        <f t="shared" si="347"/>
        <v>0.15873015873015872</v>
      </c>
      <c r="AL329" s="212">
        <v>3</v>
      </c>
      <c r="AM329" s="199">
        <f t="shared" si="348"/>
        <v>4.7619047619047616E-2</v>
      </c>
      <c r="AN329" s="209">
        <v>29</v>
      </c>
      <c r="AO329" s="212">
        <v>0</v>
      </c>
      <c r="AP329" s="199">
        <f t="shared" si="349"/>
        <v>0</v>
      </c>
      <c r="AQ329" s="212">
        <v>5</v>
      </c>
      <c r="AR329" s="199">
        <f t="shared" si="350"/>
        <v>0.17241379310344829</v>
      </c>
      <c r="AS329" s="212">
        <v>0</v>
      </c>
      <c r="AT329" s="199">
        <f t="shared" si="351"/>
        <v>0</v>
      </c>
      <c r="AU329" s="209">
        <v>7</v>
      </c>
      <c r="AV329" s="212">
        <v>0</v>
      </c>
      <c r="AW329" s="199">
        <f t="shared" si="352"/>
        <v>0</v>
      </c>
      <c r="AX329" s="212">
        <v>1</v>
      </c>
      <c r="AY329" s="199">
        <f t="shared" si="353"/>
        <v>0.14285714285714285</v>
      </c>
      <c r="AZ329" s="212">
        <v>0</v>
      </c>
      <c r="BA329" s="199">
        <f t="shared" si="354"/>
        <v>0</v>
      </c>
      <c r="BB329" s="209">
        <f t="shared" si="359"/>
        <v>423</v>
      </c>
      <c r="BC329" s="212">
        <f t="shared" si="360"/>
        <v>26</v>
      </c>
      <c r="BD329" s="199">
        <f t="shared" si="355"/>
        <v>6.1465721040189124E-2</v>
      </c>
      <c r="BE329" s="212">
        <f t="shared" si="361"/>
        <v>101</v>
      </c>
      <c r="BF329" s="199">
        <f t="shared" si="356"/>
        <v>0.23877068557919623</v>
      </c>
      <c r="BG329" s="212">
        <f t="shared" si="362"/>
        <v>27</v>
      </c>
      <c r="BH329" s="199">
        <f t="shared" si="357"/>
        <v>6.3829787234042548E-2</v>
      </c>
      <c r="BJ329" s="283"/>
      <c r="BK329" s="296"/>
      <c r="BL329" s="4" t="s">
        <v>156</v>
      </c>
      <c r="BM329" s="28">
        <v>391</v>
      </c>
      <c r="BN329" s="28">
        <v>35</v>
      </c>
      <c r="BO329" s="63">
        <v>8.9514066496163683E-2</v>
      </c>
      <c r="BP329" s="28">
        <v>72</v>
      </c>
      <c r="BQ329" s="63">
        <v>0.18414322250639387</v>
      </c>
      <c r="BR329" s="28">
        <v>28</v>
      </c>
      <c r="BS329" s="63">
        <v>7.1611253196930943E-2</v>
      </c>
      <c r="BU329" s="132"/>
      <c r="BV329" s="4" t="s">
        <v>156</v>
      </c>
      <c r="BW329" s="27">
        <f t="shared" si="358"/>
        <v>0.63593380614657213</v>
      </c>
      <c r="BX329" s="27">
        <f t="shared" si="333"/>
        <v>0.65473145780051156</v>
      </c>
    </row>
    <row r="330" spans="2:76" ht="14.25" customHeight="1">
      <c r="B330" s="283"/>
      <c r="C330" s="296"/>
      <c r="D330" s="103" t="s">
        <v>200</v>
      </c>
      <c r="E330" s="209">
        <v>1</v>
      </c>
      <c r="F330" s="212">
        <v>0</v>
      </c>
      <c r="G330" s="199">
        <f t="shared" si="334"/>
        <v>0</v>
      </c>
      <c r="H330" s="212">
        <v>0</v>
      </c>
      <c r="I330" s="199">
        <f t="shared" si="335"/>
        <v>0</v>
      </c>
      <c r="J330" s="212">
        <v>0</v>
      </c>
      <c r="K330" s="199">
        <f t="shared" si="336"/>
        <v>0</v>
      </c>
      <c r="L330" s="209">
        <v>0</v>
      </c>
      <c r="M330" s="212">
        <v>0</v>
      </c>
      <c r="N330" s="199" t="str">
        <f t="shared" si="337"/>
        <v>-</v>
      </c>
      <c r="O330" s="212">
        <v>0</v>
      </c>
      <c r="P330" s="199" t="str">
        <f t="shared" si="338"/>
        <v>-</v>
      </c>
      <c r="Q330" s="212">
        <v>0</v>
      </c>
      <c r="R330" s="199" t="str">
        <f t="shared" si="339"/>
        <v>-</v>
      </c>
      <c r="S330" s="209">
        <v>8</v>
      </c>
      <c r="T330" s="212">
        <v>1</v>
      </c>
      <c r="U330" s="199">
        <f t="shared" si="340"/>
        <v>0.125</v>
      </c>
      <c r="V330" s="212">
        <v>0</v>
      </c>
      <c r="W330" s="199">
        <f t="shared" si="341"/>
        <v>0</v>
      </c>
      <c r="X330" s="212">
        <v>0</v>
      </c>
      <c r="Y330" s="199">
        <f t="shared" si="342"/>
        <v>0</v>
      </c>
      <c r="Z330" s="209">
        <v>9</v>
      </c>
      <c r="AA330" s="212">
        <v>0</v>
      </c>
      <c r="AB330" s="199">
        <f t="shared" si="343"/>
        <v>0</v>
      </c>
      <c r="AC330" s="212">
        <v>1</v>
      </c>
      <c r="AD330" s="199">
        <f t="shared" si="344"/>
        <v>0.1111111111111111</v>
      </c>
      <c r="AE330" s="212">
        <v>0</v>
      </c>
      <c r="AF330" s="199">
        <f t="shared" si="345"/>
        <v>0</v>
      </c>
      <c r="AG330" s="209">
        <v>17</v>
      </c>
      <c r="AH330" s="212">
        <v>0</v>
      </c>
      <c r="AI330" s="199">
        <f t="shared" si="346"/>
        <v>0</v>
      </c>
      <c r="AJ330" s="212">
        <v>0</v>
      </c>
      <c r="AK330" s="199">
        <f t="shared" si="347"/>
        <v>0</v>
      </c>
      <c r="AL330" s="212">
        <v>0</v>
      </c>
      <c r="AM330" s="199">
        <f t="shared" si="348"/>
        <v>0</v>
      </c>
      <c r="AN330" s="209">
        <v>11</v>
      </c>
      <c r="AO330" s="212">
        <v>0</v>
      </c>
      <c r="AP330" s="199">
        <f t="shared" si="349"/>
        <v>0</v>
      </c>
      <c r="AQ330" s="212">
        <v>0</v>
      </c>
      <c r="AR330" s="199">
        <f t="shared" si="350"/>
        <v>0</v>
      </c>
      <c r="AS330" s="212">
        <v>0</v>
      </c>
      <c r="AT330" s="199">
        <f t="shared" si="351"/>
        <v>0</v>
      </c>
      <c r="AU330" s="209">
        <v>13</v>
      </c>
      <c r="AV330" s="212">
        <v>0</v>
      </c>
      <c r="AW330" s="199">
        <f t="shared" si="352"/>
        <v>0</v>
      </c>
      <c r="AX330" s="212">
        <v>0</v>
      </c>
      <c r="AY330" s="199">
        <f t="shared" si="353"/>
        <v>0</v>
      </c>
      <c r="AZ330" s="212">
        <v>0</v>
      </c>
      <c r="BA330" s="199">
        <f t="shared" si="354"/>
        <v>0</v>
      </c>
      <c r="BB330" s="209">
        <f t="shared" si="359"/>
        <v>59</v>
      </c>
      <c r="BC330" s="212">
        <f t="shared" si="360"/>
        <v>1</v>
      </c>
      <c r="BD330" s="199">
        <f t="shared" si="355"/>
        <v>1.6949152542372881E-2</v>
      </c>
      <c r="BE330" s="212">
        <f t="shared" si="361"/>
        <v>1</v>
      </c>
      <c r="BF330" s="199">
        <f t="shared" si="356"/>
        <v>1.6949152542372881E-2</v>
      </c>
      <c r="BG330" s="212">
        <f t="shared" si="362"/>
        <v>0</v>
      </c>
      <c r="BH330" s="199">
        <f t="shared" si="357"/>
        <v>0</v>
      </c>
      <c r="BJ330" s="283"/>
      <c r="BK330" s="296"/>
      <c r="BL330" s="4" t="s">
        <v>199</v>
      </c>
      <c r="BM330" s="28">
        <v>111</v>
      </c>
      <c r="BN330" s="28">
        <v>1</v>
      </c>
      <c r="BO330" s="63">
        <v>9.0090090090090089E-3</v>
      </c>
      <c r="BP330" s="28">
        <v>2</v>
      </c>
      <c r="BQ330" s="63">
        <v>1.8018018018018018E-2</v>
      </c>
      <c r="BR330" s="28">
        <v>0</v>
      </c>
      <c r="BS330" s="63">
        <v>0</v>
      </c>
      <c r="BU330" s="132"/>
      <c r="BV330" s="4" t="s">
        <v>199</v>
      </c>
      <c r="BW330" s="27">
        <f t="shared" si="358"/>
        <v>0.96610169491525422</v>
      </c>
      <c r="BX330" s="27">
        <f t="shared" ref="BX330:BX380" si="363">(BM330-SUM(BN330,BP330,BR330))/BM330</f>
        <v>0.97297297297297303</v>
      </c>
    </row>
    <row r="331" spans="2:76" ht="14.25" customHeight="1">
      <c r="B331" s="284"/>
      <c r="C331" s="297"/>
      <c r="D331" s="85" t="s">
        <v>67</v>
      </c>
      <c r="E331" s="189">
        <v>7</v>
      </c>
      <c r="F331" s="183">
        <v>0</v>
      </c>
      <c r="G331" s="184">
        <f t="shared" si="334"/>
        <v>0</v>
      </c>
      <c r="H331" s="183">
        <v>0</v>
      </c>
      <c r="I331" s="184">
        <f t="shared" si="335"/>
        <v>0</v>
      </c>
      <c r="J331" s="183">
        <v>0</v>
      </c>
      <c r="K331" s="184">
        <f t="shared" si="336"/>
        <v>0</v>
      </c>
      <c r="L331" s="189">
        <v>14</v>
      </c>
      <c r="M331" s="183">
        <v>1</v>
      </c>
      <c r="N331" s="184">
        <f t="shared" si="337"/>
        <v>7.1428571428571425E-2</v>
      </c>
      <c r="O331" s="183">
        <v>2</v>
      </c>
      <c r="P331" s="184">
        <f t="shared" si="338"/>
        <v>0.14285714285714285</v>
      </c>
      <c r="Q331" s="183">
        <v>0</v>
      </c>
      <c r="R331" s="184">
        <f t="shared" si="339"/>
        <v>0</v>
      </c>
      <c r="S331" s="189">
        <v>2164</v>
      </c>
      <c r="T331" s="183">
        <v>172</v>
      </c>
      <c r="U331" s="184">
        <f t="shared" si="340"/>
        <v>7.9482439926062853E-2</v>
      </c>
      <c r="V331" s="183">
        <v>505</v>
      </c>
      <c r="W331" s="184">
        <f t="shared" si="341"/>
        <v>0.23336414048059151</v>
      </c>
      <c r="X331" s="183">
        <v>165</v>
      </c>
      <c r="Y331" s="184">
        <f t="shared" si="342"/>
        <v>7.6247689463955631E-2</v>
      </c>
      <c r="Z331" s="189">
        <v>1530</v>
      </c>
      <c r="AA331" s="183">
        <v>115</v>
      </c>
      <c r="AB331" s="184">
        <f t="shared" si="343"/>
        <v>7.5163398692810454E-2</v>
      </c>
      <c r="AC331" s="183">
        <v>320</v>
      </c>
      <c r="AD331" s="184">
        <f t="shared" si="344"/>
        <v>0.20915032679738563</v>
      </c>
      <c r="AE331" s="183">
        <v>121</v>
      </c>
      <c r="AF331" s="184">
        <f t="shared" si="345"/>
        <v>7.9084967320261434E-2</v>
      </c>
      <c r="AG331" s="189">
        <v>894</v>
      </c>
      <c r="AH331" s="183">
        <v>35</v>
      </c>
      <c r="AI331" s="184">
        <f t="shared" si="346"/>
        <v>3.9149888143176735E-2</v>
      </c>
      <c r="AJ331" s="183">
        <v>142</v>
      </c>
      <c r="AK331" s="184">
        <f t="shared" si="347"/>
        <v>0.15883668903803133</v>
      </c>
      <c r="AL331" s="183">
        <v>81</v>
      </c>
      <c r="AM331" s="184">
        <f t="shared" si="348"/>
        <v>9.0604026845637578E-2</v>
      </c>
      <c r="AN331" s="189">
        <v>419</v>
      </c>
      <c r="AO331" s="183">
        <v>6</v>
      </c>
      <c r="AP331" s="184">
        <f t="shared" si="349"/>
        <v>1.4319809069212411E-2</v>
      </c>
      <c r="AQ331" s="183">
        <v>37</v>
      </c>
      <c r="AR331" s="184">
        <f t="shared" si="350"/>
        <v>8.83054892601432E-2</v>
      </c>
      <c r="AS331" s="183">
        <v>24</v>
      </c>
      <c r="AT331" s="184">
        <f t="shared" si="351"/>
        <v>5.7279236276849645E-2</v>
      </c>
      <c r="AU331" s="189">
        <v>162</v>
      </c>
      <c r="AV331" s="183">
        <v>1</v>
      </c>
      <c r="AW331" s="184">
        <f t="shared" si="352"/>
        <v>6.1728395061728392E-3</v>
      </c>
      <c r="AX331" s="183">
        <v>9</v>
      </c>
      <c r="AY331" s="184">
        <f t="shared" si="353"/>
        <v>5.5555555555555552E-2</v>
      </c>
      <c r="AZ331" s="183">
        <v>4</v>
      </c>
      <c r="BA331" s="184">
        <f t="shared" si="354"/>
        <v>2.4691358024691357E-2</v>
      </c>
      <c r="BB331" s="189">
        <f t="shared" si="359"/>
        <v>5190</v>
      </c>
      <c r="BC331" s="183">
        <f t="shared" si="360"/>
        <v>330</v>
      </c>
      <c r="BD331" s="184">
        <f t="shared" si="355"/>
        <v>6.358381502890173E-2</v>
      </c>
      <c r="BE331" s="183">
        <f t="shared" si="361"/>
        <v>1015</v>
      </c>
      <c r="BF331" s="184">
        <f t="shared" si="356"/>
        <v>0.19556840077071291</v>
      </c>
      <c r="BG331" s="183">
        <f t="shared" si="362"/>
        <v>395</v>
      </c>
      <c r="BH331" s="184">
        <f t="shared" si="357"/>
        <v>7.6107899807321772E-2</v>
      </c>
      <c r="BJ331" s="284"/>
      <c r="BK331" s="297"/>
      <c r="BL331" s="85" t="s">
        <v>67</v>
      </c>
      <c r="BM331" s="28">
        <v>5076</v>
      </c>
      <c r="BN331" s="28">
        <v>345</v>
      </c>
      <c r="BO331" s="63">
        <v>6.7966903073286053E-2</v>
      </c>
      <c r="BP331" s="28">
        <v>883</v>
      </c>
      <c r="BQ331" s="63">
        <v>0.1739558707643814</v>
      </c>
      <c r="BR331" s="28">
        <v>382</v>
      </c>
      <c r="BS331" s="63">
        <v>7.5256107171000786E-2</v>
      </c>
      <c r="BU331" s="133"/>
      <c r="BV331" s="85" t="s">
        <v>67</v>
      </c>
      <c r="BW331" s="27">
        <f t="shared" si="358"/>
        <v>0.66473988439306353</v>
      </c>
      <c r="BX331" s="27">
        <f t="shared" si="363"/>
        <v>0.6828211189913318</v>
      </c>
    </row>
    <row r="332" spans="2:76" ht="14.25" customHeight="1">
      <c r="B332" s="282">
        <v>66</v>
      </c>
      <c r="C332" s="295" t="s">
        <v>5</v>
      </c>
      <c r="D332" s="102" t="s">
        <v>201</v>
      </c>
      <c r="E332" s="201">
        <v>0</v>
      </c>
      <c r="F332" s="202">
        <v>0</v>
      </c>
      <c r="G332" s="174" t="str">
        <f t="shared" si="334"/>
        <v>-</v>
      </c>
      <c r="H332" s="203">
        <v>0</v>
      </c>
      <c r="I332" s="174" t="str">
        <f t="shared" si="335"/>
        <v>-</v>
      </c>
      <c r="J332" s="203">
        <v>0</v>
      </c>
      <c r="K332" s="174" t="str">
        <f t="shared" si="336"/>
        <v>-</v>
      </c>
      <c r="L332" s="201">
        <v>4</v>
      </c>
      <c r="M332" s="202">
        <v>1</v>
      </c>
      <c r="N332" s="174">
        <f t="shared" si="337"/>
        <v>0.25</v>
      </c>
      <c r="O332" s="203">
        <v>2</v>
      </c>
      <c r="P332" s="174">
        <f t="shared" si="338"/>
        <v>0.5</v>
      </c>
      <c r="Q332" s="203">
        <v>0</v>
      </c>
      <c r="R332" s="174">
        <f t="shared" si="339"/>
        <v>0</v>
      </c>
      <c r="S332" s="201">
        <v>1111</v>
      </c>
      <c r="T332" s="202">
        <v>161</v>
      </c>
      <c r="U332" s="174">
        <f t="shared" si="340"/>
        <v>0.14491449144914492</v>
      </c>
      <c r="V332" s="203">
        <v>388</v>
      </c>
      <c r="W332" s="174">
        <f t="shared" si="341"/>
        <v>0.34923492349234925</v>
      </c>
      <c r="X332" s="203">
        <v>53</v>
      </c>
      <c r="Y332" s="174">
        <f t="shared" si="342"/>
        <v>4.7704770477047707E-2</v>
      </c>
      <c r="Z332" s="201">
        <v>854</v>
      </c>
      <c r="AA332" s="202">
        <v>117</v>
      </c>
      <c r="AB332" s="174">
        <f t="shared" si="343"/>
        <v>0.13700234192037472</v>
      </c>
      <c r="AC332" s="203">
        <v>313</v>
      </c>
      <c r="AD332" s="174">
        <f t="shared" si="344"/>
        <v>0.3665105386416862</v>
      </c>
      <c r="AE332" s="203">
        <v>39</v>
      </c>
      <c r="AF332" s="174">
        <f t="shared" si="345"/>
        <v>4.5667447306791571E-2</v>
      </c>
      <c r="AG332" s="201">
        <v>491</v>
      </c>
      <c r="AH332" s="202">
        <v>49</v>
      </c>
      <c r="AI332" s="174">
        <f t="shared" si="346"/>
        <v>9.9796334012219962E-2</v>
      </c>
      <c r="AJ332" s="203">
        <v>161</v>
      </c>
      <c r="AK332" s="174">
        <f t="shared" si="347"/>
        <v>0.32790224032586557</v>
      </c>
      <c r="AL332" s="203">
        <v>14</v>
      </c>
      <c r="AM332" s="174">
        <f t="shared" si="348"/>
        <v>2.8513238289205704E-2</v>
      </c>
      <c r="AN332" s="201">
        <v>252</v>
      </c>
      <c r="AO332" s="202">
        <v>14</v>
      </c>
      <c r="AP332" s="174">
        <f t="shared" si="349"/>
        <v>5.5555555555555552E-2</v>
      </c>
      <c r="AQ332" s="203">
        <v>73</v>
      </c>
      <c r="AR332" s="174">
        <f t="shared" si="350"/>
        <v>0.28968253968253971</v>
      </c>
      <c r="AS332" s="203">
        <v>5</v>
      </c>
      <c r="AT332" s="174">
        <f t="shared" si="351"/>
        <v>1.984126984126984E-2</v>
      </c>
      <c r="AU332" s="201">
        <v>111</v>
      </c>
      <c r="AV332" s="202">
        <v>8</v>
      </c>
      <c r="AW332" s="174">
        <f t="shared" si="352"/>
        <v>7.2072072072072071E-2</v>
      </c>
      <c r="AX332" s="203">
        <v>23</v>
      </c>
      <c r="AY332" s="174">
        <f t="shared" si="353"/>
        <v>0.2072072072072072</v>
      </c>
      <c r="AZ332" s="203">
        <v>1</v>
      </c>
      <c r="BA332" s="174">
        <f t="shared" si="354"/>
        <v>9.0090090090090089E-3</v>
      </c>
      <c r="BB332" s="201">
        <f t="shared" si="359"/>
        <v>2823</v>
      </c>
      <c r="BC332" s="176">
        <f t="shared" si="360"/>
        <v>350</v>
      </c>
      <c r="BD332" s="174">
        <f t="shared" si="355"/>
        <v>0.12398157987956075</v>
      </c>
      <c r="BE332" s="176">
        <f t="shared" si="361"/>
        <v>960</v>
      </c>
      <c r="BF332" s="174">
        <f t="shared" si="356"/>
        <v>0.34006376195536664</v>
      </c>
      <c r="BG332" s="176">
        <f t="shared" si="362"/>
        <v>112</v>
      </c>
      <c r="BH332" s="174">
        <f t="shared" si="357"/>
        <v>3.9674105561459443E-2</v>
      </c>
      <c r="BJ332" s="282">
        <v>66</v>
      </c>
      <c r="BK332" s="295" t="s">
        <v>5</v>
      </c>
      <c r="BL332" s="4" t="s">
        <v>148</v>
      </c>
      <c r="BM332" s="28">
        <v>2761</v>
      </c>
      <c r="BN332" s="28">
        <v>333</v>
      </c>
      <c r="BO332" s="63">
        <v>0.1206084751901485</v>
      </c>
      <c r="BP332" s="28">
        <v>921</v>
      </c>
      <c r="BQ332" s="63">
        <v>0.3335747917421224</v>
      </c>
      <c r="BR332" s="28">
        <v>143</v>
      </c>
      <c r="BS332" s="63">
        <v>5.1792828685258967E-2</v>
      </c>
      <c r="BU332" s="131" t="s">
        <v>5</v>
      </c>
      <c r="BV332" s="4" t="s">
        <v>138</v>
      </c>
      <c r="BW332" s="27">
        <f t="shared" si="358"/>
        <v>0.4962805526036132</v>
      </c>
      <c r="BX332" s="27">
        <f t="shared" si="363"/>
        <v>0.49402390438247012</v>
      </c>
    </row>
    <row r="333" spans="2:76" ht="14.25" customHeight="1">
      <c r="B333" s="283"/>
      <c r="C333" s="296"/>
      <c r="D333" s="132" t="s">
        <v>274</v>
      </c>
      <c r="E333" s="204">
        <v>0</v>
      </c>
      <c r="F333" s="205">
        <v>0</v>
      </c>
      <c r="G333" s="207" t="str">
        <f t="shared" si="334"/>
        <v>-</v>
      </c>
      <c r="H333" s="206">
        <v>0</v>
      </c>
      <c r="I333" s="207" t="str">
        <f t="shared" si="335"/>
        <v>-</v>
      </c>
      <c r="J333" s="206">
        <v>0</v>
      </c>
      <c r="K333" s="207" t="str">
        <f t="shared" si="336"/>
        <v>-</v>
      </c>
      <c r="L333" s="204">
        <v>0</v>
      </c>
      <c r="M333" s="205">
        <v>0</v>
      </c>
      <c r="N333" s="207" t="str">
        <f t="shared" si="337"/>
        <v>-</v>
      </c>
      <c r="O333" s="206">
        <v>0</v>
      </c>
      <c r="P333" s="207" t="str">
        <f t="shared" si="338"/>
        <v>-</v>
      </c>
      <c r="Q333" s="206">
        <v>0</v>
      </c>
      <c r="R333" s="207" t="str">
        <f t="shared" si="339"/>
        <v>-</v>
      </c>
      <c r="S333" s="204">
        <v>863</v>
      </c>
      <c r="T333" s="205">
        <v>150</v>
      </c>
      <c r="U333" s="207">
        <f t="shared" si="340"/>
        <v>0.17381228273464658</v>
      </c>
      <c r="V333" s="206">
        <v>332</v>
      </c>
      <c r="W333" s="207">
        <f t="shared" si="341"/>
        <v>0.38470451911935111</v>
      </c>
      <c r="X333" s="206">
        <v>54</v>
      </c>
      <c r="Y333" s="207">
        <f t="shared" si="342"/>
        <v>6.2572421784472768E-2</v>
      </c>
      <c r="Z333" s="204">
        <v>654</v>
      </c>
      <c r="AA333" s="205">
        <v>95</v>
      </c>
      <c r="AB333" s="207">
        <f t="shared" si="343"/>
        <v>0.14525993883792049</v>
      </c>
      <c r="AC333" s="206">
        <v>284</v>
      </c>
      <c r="AD333" s="207">
        <f t="shared" si="344"/>
        <v>0.43425076452599387</v>
      </c>
      <c r="AE333" s="206">
        <v>40</v>
      </c>
      <c r="AF333" s="207">
        <f t="shared" si="345"/>
        <v>6.1162079510703363E-2</v>
      </c>
      <c r="AG333" s="204">
        <v>330</v>
      </c>
      <c r="AH333" s="205">
        <v>37</v>
      </c>
      <c r="AI333" s="207">
        <f t="shared" si="346"/>
        <v>0.11212121212121212</v>
      </c>
      <c r="AJ333" s="206">
        <v>134</v>
      </c>
      <c r="AK333" s="207">
        <f t="shared" si="347"/>
        <v>0.40606060606060607</v>
      </c>
      <c r="AL333" s="206">
        <v>22</v>
      </c>
      <c r="AM333" s="207">
        <f t="shared" si="348"/>
        <v>6.6666666666666666E-2</v>
      </c>
      <c r="AN333" s="204">
        <v>121</v>
      </c>
      <c r="AO333" s="205">
        <v>8</v>
      </c>
      <c r="AP333" s="207">
        <f t="shared" si="349"/>
        <v>6.6115702479338845E-2</v>
      </c>
      <c r="AQ333" s="206">
        <v>41</v>
      </c>
      <c r="AR333" s="207">
        <f t="shared" si="350"/>
        <v>0.33884297520661155</v>
      </c>
      <c r="AS333" s="206">
        <v>6</v>
      </c>
      <c r="AT333" s="207">
        <f t="shared" si="351"/>
        <v>4.9586776859504134E-2</v>
      </c>
      <c r="AU333" s="204">
        <v>20</v>
      </c>
      <c r="AV333" s="205">
        <v>0</v>
      </c>
      <c r="AW333" s="207">
        <f t="shared" si="352"/>
        <v>0</v>
      </c>
      <c r="AX333" s="206">
        <v>7</v>
      </c>
      <c r="AY333" s="207">
        <f t="shared" si="353"/>
        <v>0.35</v>
      </c>
      <c r="AZ333" s="206">
        <v>0</v>
      </c>
      <c r="BA333" s="207">
        <f t="shared" si="354"/>
        <v>0</v>
      </c>
      <c r="BB333" s="204">
        <f t="shared" si="359"/>
        <v>1988</v>
      </c>
      <c r="BC333" s="208">
        <f t="shared" si="360"/>
        <v>290</v>
      </c>
      <c r="BD333" s="207">
        <f t="shared" si="355"/>
        <v>0.14587525150905434</v>
      </c>
      <c r="BE333" s="208">
        <f t="shared" si="361"/>
        <v>798</v>
      </c>
      <c r="BF333" s="207">
        <f t="shared" si="356"/>
        <v>0.40140845070422537</v>
      </c>
      <c r="BG333" s="208">
        <f t="shared" si="362"/>
        <v>122</v>
      </c>
      <c r="BH333" s="207">
        <f t="shared" si="357"/>
        <v>6.1368209255533199E-2</v>
      </c>
      <c r="BJ333" s="283"/>
      <c r="BK333" s="296"/>
      <c r="BL333" s="4" t="s">
        <v>273</v>
      </c>
      <c r="BM333" s="28">
        <v>1900</v>
      </c>
      <c r="BN333" s="28">
        <v>296</v>
      </c>
      <c r="BO333" s="63">
        <v>0.15578947368421053</v>
      </c>
      <c r="BP333" s="28">
        <v>759</v>
      </c>
      <c r="BQ333" s="63">
        <v>0.39947368421052631</v>
      </c>
      <c r="BR333" s="28">
        <v>104</v>
      </c>
      <c r="BS333" s="63">
        <v>5.473684210526316E-2</v>
      </c>
      <c r="BU333" s="132"/>
      <c r="BV333" s="4" t="s">
        <v>270</v>
      </c>
      <c r="BW333" s="27">
        <f t="shared" si="358"/>
        <v>0.39134808853118713</v>
      </c>
      <c r="BX333" s="27">
        <f t="shared" si="363"/>
        <v>0.39</v>
      </c>
    </row>
    <row r="334" spans="2:76" ht="14.25" customHeight="1">
      <c r="B334" s="283"/>
      <c r="C334" s="296"/>
      <c r="D334" s="124" t="s">
        <v>156</v>
      </c>
      <c r="E334" s="209">
        <v>0</v>
      </c>
      <c r="F334" s="210">
        <v>0</v>
      </c>
      <c r="G334" s="199" t="str">
        <f t="shared" si="334"/>
        <v>-</v>
      </c>
      <c r="H334" s="211">
        <v>0</v>
      </c>
      <c r="I334" s="199" t="str">
        <f t="shared" si="335"/>
        <v>-</v>
      </c>
      <c r="J334" s="211">
        <v>0</v>
      </c>
      <c r="K334" s="199" t="str">
        <f t="shared" si="336"/>
        <v>-</v>
      </c>
      <c r="L334" s="209">
        <v>0</v>
      </c>
      <c r="M334" s="210">
        <v>0</v>
      </c>
      <c r="N334" s="199" t="str">
        <f t="shared" si="337"/>
        <v>-</v>
      </c>
      <c r="O334" s="211">
        <v>0</v>
      </c>
      <c r="P334" s="199" t="str">
        <f t="shared" si="338"/>
        <v>-</v>
      </c>
      <c r="Q334" s="211">
        <v>0</v>
      </c>
      <c r="R334" s="199" t="str">
        <f t="shared" si="339"/>
        <v>-</v>
      </c>
      <c r="S334" s="209">
        <v>278</v>
      </c>
      <c r="T334" s="210">
        <v>45</v>
      </c>
      <c r="U334" s="199">
        <f t="shared" si="340"/>
        <v>0.16187050359712229</v>
      </c>
      <c r="V334" s="211">
        <v>89</v>
      </c>
      <c r="W334" s="199">
        <f t="shared" si="341"/>
        <v>0.32014388489208634</v>
      </c>
      <c r="X334" s="211">
        <v>18</v>
      </c>
      <c r="Y334" s="199">
        <f t="shared" si="342"/>
        <v>6.4748201438848921E-2</v>
      </c>
      <c r="Z334" s="209">
        <v>141</v>
      </c>
      <c r="AA334" s="210">
        <v>18</v>
      </c>
      <c r="AB334" s="199">
        <f t="shared" si="343"/>
        <v>0.1276595744680851</v>
      </c>
      <c r="AC334" s="211">
        <v>74</v>
      </c>
      <c r="AD334" s="199">
        <f t="shared" si="344"/>
        <v>0.52482269503546097</v>
      </c>
      <c r="AE334" s="211">
        <v>6</v>
      </c>
      <c r="AF334" s="199">
        <f t="shared" si="345"/>
        <v>4.2553191489361701E-2</v>
      </c>
      <c r="AG334" s="209">
        <v>64</v>
      </c>
      <c r="AH334" s="210">
        <v>9</v>
      </c>
      <c r="AI334" s="199">
        <f t="shared" si="346"/>
        <v>0.140625</v>
      </c>
      <c r="AJ334" s="211">
        <v>29</v>
      </c>
      <c r="AK334" s="199">
        <f t="shared" si="347"/>
        <v>0.453125</v>
      </c>
      <c r="AL334" s="211">
        <v>4</v>
      </c>
      <c r="AM334" s="199">
        <f t="shared" si="348"/>
        <v>6.25E-2</v>
      </c>
      <c r="AN334" s="209">
        <v>16</v>
      </c>
      <c r="AO334" s="210">
        <v>1</v>
      </c>
      <c r="AP334" s="199">
        <f t="shared" si="349"/>
        <v>6.25E-2</v>
      </c>
      <c r="AQ334" s="211">
        <v>8</v>
      </c>
      <c r="AR334" s="199">
        <f t="shared" si="350"/>
        <v>0.5</v>
      </c>
      <c r="AS334" s="211">
        <v>0</v>
      </c>
      <c r="AT334" s="199">
        <f t="shared" si="351"/>
        <v>0</v>
      </c>
      <c r="AU334" s="209">
        <v>4</v>
      </c>
      <c r="AV334" s="210">
        <v>0</v>
      </c>
      <c r="AW334" s="199">
        <f t="shared" si="352"/>
        <v>0</v>
      </c>
      <c r="AX334" s="211">
        <v>1</v>
      </c>
      <c r="AY334" s="199">
        <f t="shared" si="353"/>
        <v>0.25</v>
      </c>
      <c r="AZ334" s="211">
        <v>0</v>
      </c>
      <c r="BA334" s="199">
        <f t="shared" si="354"/>
        <v>0</v>
      </c>
      <c r="BB334" s="209">
        <f t="shared" si="359"/>
        <v>503</v>
      </c>
      <c r="BC334" s="212">
        <f t="shared" si="360"/>
        <v>73</v>
      </c>
      <c r="BD334" s="199">
        <f t="shared" si="355"/>
        <v>0.14512922465208747</v>
      </c>
      <c r="BE334" s="212">
        <f t="shared" si="361"/>
        <v>201</v>
      </c>
      <c r="BF334" s="199">
        <f t="shared" si="356"/>
        <v>0.39960238568588469</v>
      </c>
      <c r="BG334" s="212">
        <f t="shared" si="362"/>
        <v>28</v>
      </c>
      <c r="BH334" s="199">
        <f t="shared" si="357"/>
        <v>5.5666003976143144E-2</v>
      </c>
      <c r="BJ334" s="283"/>
      <c r="BK334" s="296"/>
      <c r="BL334" s="4" t="s">
        <v>156</v>
      </c>
      <c r="BM334" s="28">
        <v>463</v>
      </c>
      <c r="BN334" s="28">
        <v>68</v>
      </c>
      <c r="BO334" s="63">
        <v>0.14686825053995681</v>
      </c>
      <c r="BP334" s="28">
        <v>169</v>
      </c>
      <c r="BQ334" s="63">
        <v>0.3650107991360691</v>
      </c>
      <c r="BR334" s="28">
        <v>17</v>
      </c>
      <c r="BS334" s="63">
        <v>3.6717062634989202E-2</v>
      </c>
      <c r="BU334" s="132"/>
      <c r="BV334" s="4" t="s">
        <v>156</v>
      </c>
      <c r="BW334" s="27">
        <f t="shared" si="358"/>
        <v>0.39960238568588469</v>
      </c>
      <c r="BX334" s="27">
        <f t="shared" si="363"/>
        <v>0.45140388768898487</v>
      </c>
    </row>
    <row r="335" spans="2:76" ht="14.25" customHeight="1">
      <c r="B335" s="283"/>
      <c r="C335" s="296"/>
      <c r="D335" s="103" t="s">
        <v>200</v>
      </c>
      <c r="E335" s="209">
        <v>0</v>
      </c>
      <c r="F335" s="210">
        <v>0</v>
      </c>
      <c r="G335" s="199" t="str">
        <f t="shared" si="334"/>
        <v>-</v>
      </c>
      <c r="H335" s="211">
        <v>0</v>
      </c>
      <c r="I335" s="199" t="str">
        <f t="shared" si="335"/>
        <v>-</v>
      </c>
      <c r="J335" s="211">
        <v>0</v>
      </c>
      <c r="K335" s="199" t="str">
        <f t="shared" si="336"/>
        <v>-</v>
      </c>
      <c r="L335" s="209">
        <v>0</v>
      </c>
      <c r="M335" s="210">
        <v>0</v>
      </c>
      <c r="N335" s="199" t="str">
        <f t="shared" si="337"/>
        <v>-</v>
      </c>
      <c r="O335" s="211">
        <v>0</v>
      </c>
      <c r="P335" s="199" t="str">
        <f t="shared" si="338"/>
        <v>-</v>
      </c>
      <c r="Q335" s="211">
        <v>0</v>
      </c>
      <c r="R335" s="199" t="str">
        <f t="shared" si="339"/>
        <v>-</v>
      </c>
      <c r="S335" s="209">
        <v>6</v>
      </c>
      <c r="T335" s="210">
        <v>0</v>
      </c>
      <c r="U335" s="199">
        <f t="shared" si="340"/>
        <v>0</v>
      </c>
      <c r="V335" s="211">
        <v>3</v>
      </c>
      <c r="W335" s="199">
        <f t="shared" si="341"/>
        <v>0.5</v>
      </c>
      <c r="X335" s="211">
        <v>0</v>
      </c>
      <c r="Y335" s="199">
        <f t="shared" si="342"/>
        <v>0</v>
      </c>
      <c r="Z335" s="209">
        <v>5</v>
      </c>
      <c r="AA335" s="210">
        <v>0</v>
      </c>
      <c r="AB335" s="199">
        <f t="shared" si="343"/>
        <v>0</v>
      </c>
      <c r="AC335" s="211">
        <v>2</v>
      </c>
      <c r="AD335" s="199">
        <f t="shared" si="344"/>
        <v>0.4</v>
      </c>
      <c r="AE335" s="211">
        <v>0</v>
      </c>
      <c r="AF335" s="199">
        <f t="shared" si="345"/>
        <v>0</v>
      </c>
      <c r="AG335" s="209">
        <v>10</v>
      </c>
      <c r="AH335" s="210">
        <v>0</v>
      </c>
      <c r="AI335" s="199">
        <f t="shared" si="346"/>
        <v>0</v>
      </c>
      <c r="AJ335" s="211">
        <v>0</v>
      </c>
      <c r="AK335" s="199">
        <f t="shared" si="347"/>
        <v>0</v>
      </c>
      <c r="AL335" s="211">
        <v>0</v>
      </c>
      <c r="AM335" s="199">
        <f t="shared" si="348"/>
        <v>0</v>
      </c>
      <c r="AN335" s="209">
        <v>8</v>
      </c>
      <c r="AO335" s="210">
        <v>0</v>
      </c>
      <c r="AP335" s="199">
        <f t="shared" si="349"/>
        <v>0</v>
      </c>
      <c r="AQ335" s="211">
        <v>0</v>
      </c>
      <c r="AR335" s="199">
        <f t="shared" si="350"/>
        <v>0</v>
      </c>
      <c r="AS335" s="211">
        <v>0</v>
      </c>
      <c r="AT335" s="199">
        <f t="shared" si="351"/>
        <v>0</v>
      </c>
      <c r="AU335" s="209">
        <v>11</v>
      </c>
      <c r="AV335" s="210">
        <v>1</v>
      </c>
      <c r="AW335" s="199">
        <f t="shared" si="352"/>
        <v>9.0909090909090912E-2</v>
      </c>
      <c r="AX335" s="211">
        <v>0</v>
      </c>
      <c r="AY335" s="199">
        <f t="shared" si="353"/>
        <v>0</v>
      </c>
      <c r="AZ335" s="211">
        <v>0</v>
      </c>
      <c r="BA335" s="199">
        <f t="shared" si="354"/>
        <v>0</v>
      </c>
      <c r="BB335" s="209">
        <f t="shared" si="359"/>
        <v>40</v>
      </c>
      <c r="BC335" s="212">
        <f t="shared" si="360"/>
        <v>1</v>
      </c>
      <c r="BD335" s="199">
        <f t="shared" si="355"/>
        <v>2.5000000000000001E-2</v>
      </c>
      <c r="BE335" s="212">
        <f t="shared" si="361"/>
        <v>5</v>
      </c>
      <c r="BF335" s="199">
        <f t="shared" si="356"/>
        <v>0.125</v>
      </c>
      <c r="BG335" s="212">
        <f t="shared" si="362"/>
        <v>0</v>
      </c>
      <c r="BH335" s="199">
        <f t="shared" si="357"/>
        <v>0</v>
      </c>
      <c r="BJ335" s="283"/>
      <c r="BK335" s="296"/>
      <c r="BL335" s="4" t="s">
        <v>199</v>
      </c>
      <c r="BM335" s="28">
        <v>102</v>
      </c>
      <c r="BN335" s="28">
        <v>0</v>
      </c>
      <c r="BO335" s="63">
        <v>0</v>
      </c>
      <c r="BP335" s="28">
        <v>3</v>
      </c>
      <c r="BQ335" s="63">
        <v>2.9411764705882353E-2</v>
      </c>
      <c r="BR335" s="28">
        <v>1</v>
      </c>
      <c r="BS335" s="63">
        <v>9.8039215686274508E-3</v>
      </c>
      <c r="BU335" s="132"/>
      <c r="BV335" s="4" t="s">
        <v>199</v>
      </c>
      <c r="BW335" s="27">
        <f t="shared" si="358"/>
        <v>0.85</v>
      </c>
      <c r="BX335" s="27">
        <f t="shared" si="363"/>
        <v>0.96078431372549022</v>
      </c>
    </row>
    <row r="336" spans="2:76" ht="14.25" customHeight="1">
      <c r="B336" s="284"/>
      <c r="C336" s="297"/>
      <c r="D336" s="104" t="s">
        <v>67</v>
      </c>
      <c r="E336" s="218">
        <v>0</v>
      </c>
      <c r="F336" s="219">
        <v>0</v>
      </c>
      <c r="G336" s="180" t="str">
        <f t="shared" si="334"/>
        <v>-</v>
      </c>
      <c r="H336" s="220">
        <v>0</v>
      </c>
      <c r="I336" s="180" t="str">
        <f t="shared" si="335"/>
        <v>-</v>
      </c>
      <c r="J336" s="220">
        <v>0</v>
      </c>
      <c r="K336" s="180" t="str">
        <f t="shared" si="336"/>
        <v>-</v>
      </c>
      <c r="L336" s="218">
        <v>4</v>
      </c>
      <c r="M336" s="219">
        <v>1</v>
      </c>
      <c r="N336" s="180">
        <f t="shared" si="337"/>
        <v>0.25</v>
      </c>
      <c r="O336" s="220">
        <v>2</v>
      </c>
      <c r="P336" s="180">
        <f t="shared" si="338"/>
        <v>0.5</v>
      </c>
      <c r="Q336" s="220">
        <v>0</v>
      </c>
      <c r="R336" s="180">
        <f t="shared" si="339"/>
        <v>0</v>
      </c>
      <c r="S336" s="218">
        <v>2258</v>
      </c>
      <c r="T336" s="219">
        <v>356</v>
      </c>
      <c r="U336" s="180">
        <f t="shared" si="340"/>
        <v>0.15766164747564215</v>
      </c>
      <c r="V336" s="220">
        <v>812</v>
      </c>
      <c r="W336" s="180">
        <f t="shared" si="341"/>
        <v>0.35961027457927369</v>
      </c>
      <c r="X336" s="220">
        <v>125</v>
      </c>
      <c r="Y336" s="180">
        <f t="shared" si="342"/>
        <v>5.5358724534986713E-2</v>
      </c>
      <c r="Z336" s="218">
        <v>1654</v>
      </c>
      <c r="AA336" s="219">
        <v>230</v>
      </c>
      <c r="AB336" s="180">
        <f t="shared" si="343"/>
        <v>0.13905683192261184</v>
      </c>
      <c r="AC336" s="220">
        <v>673</v>
      </c>
      <c r="AD336" s="180">
        <f t="shared" si="344"/>
        <v>0.40689238210399031</v>
      </c>
      <c r="AE336" s="220">
        <v>85</v>
      </c>
      <c r="AF336" s="180">
        <f t="shared" si="345"/>
        <v>5.1390568319226115E-2</v>
      </c>
      <c r="AG336" s="218">
        <v>895</v>
      </c>
      <c r="AH336" s="219">
        <v>95</v>
      </c>
      <c r="AI336" s="180">
        <f t="shared" si="346"/>
        <v>0.10614525139664804</v>
      </c>
      <c r="AJ336" s="220">
        <v>324</v>
      </c>
      <c r="AK336" s="180">
        <f t="shared" si="347"/>
        <v>0.36201117318435755</v>
      </c>
      <c r="AL336" s="220">
        <v>40</v>
      </c>
      <c r="AM336" s="180">
        <f t="shared" si="348"/>
        <v>4.4692737430167599E-2</v>
      </c>
      <c r="AN336" s="218">
        <v>397</v>
      </c>
      <c r="AO336" s="219">
        <v>23</v>
      </c>
      <c r="AP336" s="180">
        <f t="shared" si="349"/>
        <v>5.793450881612091E-2</v>
      </c>
      <c r="AQ336" s="220">
        <v>122</v>
      </c>
      <c r="AR336" s="180">
        <f t="shared" si="350"/>
        <v>0.30730478589420657</v>
      </c>
      <c r="AS336" s="220">
        <v>11</v>
      </c>
      <c r="AT336" s="180">
        <f t="shared" si="351"/>
        <v>2.7707808564231738E-2</v>
      </c>
      <c r="AU336" s="218">
        <v>146</v>
      </c>
      <c r="AV336" s="219">
        <v>9</v>
      </c>
      <c r="AW336" s="180">
        <f t="shared" si="352"/>
        <v>6.1643835616438353E-2</v>
      </c>
      <c r="AX336" s="220">
        <v>31</v>
      </c>
      <c r="AY336" s="180">
        <f t="shared" si="353"/>
        <v>0.21232876712328766</v>
      </c>
      <c r="AZ336" s="220">
        <v>1</v>
      </c>
      <c r="BA336" s="180">
        <f t="shared" si="354"/>
        <v>6.8493150684931503E-3</v>
      </c>
      <c r="BB336" s="218">
        <f t="shared" si="359"/>
        <v>5354</v>
      </c>
      <c r="BC336" s="182">
        <f t="shared" si="360"/>
        <v>714</v>
      </c>
      <c r="BD336" s="180">
        <f t="shared" si="355"/>
        <v>0.13335823683227493</v>
      </c>
      <c r="BE336" s="182">
        <f t="shared" si="361"/>
        <v>1964</v>
      </c>
      <c r="BF336" s="180">
        <f t="shared" si="356"/>
        <v>0.3668285394097871</v>
      </c>
      <c r="BG336" s="182">
        <f t="shared" si="362"/>
        <v>262</v>
      </c>
      <c r="BH336" s="180">
        <f t="shared" si="357"/>
        <v>4.8935375420246542E-2</v>
      </c>
      <c r="BJ336" s="284"/>
      <c r="BK336" s="297"/>
      <c r="BL336" s="85" t="s">
        <v>67</v>
      </c>
      <c r="BM336" s="28">
        <v>5226</v>
      </c>
      <c r="BN336" s="28">
        <v>697</v>
      </c>
      <c r="BO336" s="63">
        <v>0.13337160352085725</v>
      </c>
      <c r="BP336" s="28">
        <v>1852</v>
      </c>
      <c r="BQ336" s="63">
        <v>0.35438193647148869</v>
      </c>
      <c r="BR336" s="28">
        <v>265</v>
      </c>
      <c r="BS336" s="63">
        <v>5.0707998469192501E-2</v>
      </c>
      <c r="BU336" s="133"/>
      <c r="BV336" s="85" t="s">
        <v>67</v>
      </c>
      <c r="BW336" s="27">
        <f t="shared" si="358"/>
        <v>0.45087784833769146</v>
      </c>
      <c r="BX336" s="27">
        <f t="shared" si="363"/>
        <v>0.46153846153846156</v>
      </c>
    </row>
    <row r="337" spans="2:76" ht="14.25" customHeight="1">
      <c r="B337" s="282">
        <v>67</v>
      </c>
      <c r="C337" s="295" t="s">
        <v>6</v>
      </c>
      <c r="D337" s="102" t="s">
        <v>201</v>
      </c>
      <c r="E337" s="201">
        <v>6</v>
      </c>
      <c r="F337" s="202">
        <v>2</v>
      </c>
      <c r="G337" s="174">
        <f t="shared" si="334"/>
        <v>0.33333333333333331</v>
      </c>
      <c r="H337" s="203">
        <v>2</v>
      </c>
      <c r="I337" s="174">
        <f t="shared" si="335"/>
        <v>0.33333333333333331</v>
      </c>
      <c r="J337" s="203">
        <v>0</v>
      </c>
      <c r="K337" s="174">
        <f t="shared" si="336"/>
        <v>0</v>
      </c>
      <c r="L337" s="201">
        <v>19</v>
      </c>
      <c r="M337" s="202">
        <v>8</v>
      </c>
      <c r="N337" s="174">
        <f t="shared" si="337"/>
        <v>0.42105263157894735</v>
      </c>
      <c r="O337" s="203">
        <v>6</v>
      </c>
      <c r="P337" s="174">
        <f t="shared" si="338"/>
        <v>0.31578947368421051</v>
      </c>
      <c r="Q337" s="203">
        <v>0</v>
      </c>
      <c r="R337" s="174">
        <f t="shared" si="339"/>
        <v>0</v>
      </c>
      <c r="S337" s="201">
        <v>652</v>
      </c>
      <c r="T337" s="202">
        <v>43</v>
      </c>
      <c r="U337" s="174">
        <f t="shared" si="340"/>
        <v>6.5950920245398767E-2</v>
      </c>
      <c r="V337" s="203">
        <v>138</v>
      </c>
      <c r="W337" s="174">
        <f t="shared" si="341"/>
        <v>0.21165644171779141</v>
      </c>
      <c r="X337" s="203">
        <v>27</v>
      </c>
      <c r="Y337" s="174">
        <f t="shared" si="342"/>
        <v>4.1411042944785273E-2</v>
      </c>
      <c r="Z337" s="201">
        <v>433</v>
      </c>
      <c r="AA337" s="202">
        <v>20</v>
      </c>
      <c r="AB337" s="174">
        <f t="shared" si="343"/>
        <v>4.6189376443418015E-2</v>
      </c>
      <c r="AC337" s="203">
        <v>83</v>
      </c>
      <c r="AD337" s="174">
        <f t="shared" si="344"/>
        <v>0.19168591224018475</v>
      </c>
      <c r="AE337" s="203">
        <v>22</v>
      </c>
      <c r="AF337" s="174">
        <f t="shared" si="345"/>
        <v>5.0808314087759814E-2</v>
      </c>
      <c r="AG337" s="201">
        <v>269</v>
      </c>
      <c r="AH337" s="202">
        <v>13</v>
      </c>
      <c r="AI337" s="174">
        <f t="shared" si="346"/>
        <v>4.8327137546468404E-2</v>
      </c>
      <c r="AJ337" s="203">
        <v>33</v>
      </c>
      <c r="AK337" s="174">
        <f t="shared" si="347"/>
        <v>0.12267657992565056</v>
      </c>
      <c r="AL337" s="203">
        <v>16</v>
      </c>
      <c r="AM337" s="174">
        <f t="shared" si="348"/>
        <v>5.9479553903345722E-2</v>
      </c>
      <c r="AN337" s="201">
        <v>165</v>
      </c>
      <c r="AO337" s="202">
        <v>4</v>
      </c>
      <c r="AP337" s="174">
        <f t="shared" si="349"/>
        <v>2.4242424242424242E-2</v>
      </c>
      <c r="AQ337" s="203">
        <v>9</v>
      </c>
      <c r="AR337" s="174">
        <f t="shared" si="350"/>
        <v>5.4545454545454543E-2</v>
      </c>
      <c r="AS337" s="203">
        <v>4</v>
      </c>
      <c r="AT337" s="174">
        <f t="shared" si="351"/>
        <v>2.4242424242424242E-2</v>
      </c>
      <c r="AU337" s="201">
        <v>63</v>
      </c>
      <c r="AV337" s="202">
        <v>0</v>
      </c>
      <c r="AW337" s="174">
        <f t="shared" si="352"/>
        <v>0</v>
      </c>
      <c r="AX337" s="203">
        <v>2</v>
      </c>
      <c r="AY337" s="174">
        <f t="shared" si="353"/>
        <v>3.1746031746031744E-2</v>
      </c>
      <c r="AZ337" s="203">
        <v>0</v>
      </c>
      <c r="BA337" s="174">
        <f t="shared" si="354"/>
        <v>0</v>
      </c>
      <c r="BB337" s="201">
        <f t="shared" si="359"/>
        <v>1607</v>
      </c>
      <c r="BC337" s="176">
        <f t="shared" si="360"/>
        <v>90</v>
      </c>
      <c r="BD337" s="174">
        <f t="shared" si="355"/>
        <v>5.6004978220286245E-2</v>
      </c>
      <c r="BE337" s="176">
        <f t="shared" si="361"/>
        <v>273</v>
      </c>
      <c r="BF337" s="174">
        <f t="shared" si="356"/>
        <v>0.16988176726820162</v>
      </c>
      <c r="BG337" s="176">
        <f t="shared" si="362"/>
        <v>69</v>
      </c>
      <c r="BH337" s="174">
        <f t="shared" si="357"/>
        <v>4.2937149968886125E-2</v>
      </c>
      <c r="BJ337" s="282">
        <v>67</v>
      </c>
      <c r="BK337" s="295" t="s">
        <v>6</v>
      </c>
      <c r="BL337" s="4" t="s">
        <v>148</v>
      </c>
      <c r="BM337" s="28">
        <v>1590</v>
      </c>
      <c r="BN337" s="28">
        <v>93</v>
      </c>
      <c r="BO337" s="63">
        <v>5.849056603773585E-2</v>
      </c>
      <c r="BP337" s="28">
        <v>238</v>
      </c>
      <c r="BQ337" s="63">
        <v>0.14968553459119496</v>
      </c>
      <c r="BR337" s="28">
        <v>94</v>
      </c>
      <c r="BS337" s="63">
        <v>5.9119496855345913E-2</v>
      </c>
      <c r="BU337" s="131" t="s">
        <v>6</v>
      </c>
      <c r="BV337" s="4" t="s">
        <v>138</v>
      </c>
      <c r="BW337" s="27">
        <f t="shared" si="358"/>
        <v>0.73117610454262605</v>
      </c>
      <c r="BX337" s="27">
        <f t="shared" si="363"/>
        <v>0.73270440251572322</v>
      </c>
    </row>
    <row r="338" spans="2:76" ht="14.25" customHeight="1">
      <c r="B338" s="283"/>
      <c r="C338" s="296"/>
      <c r="D338" s="132" t="s">
        <v>274</v>
      </c>
      <c r="E338" s="204">
        <v>0</v>
      </c>
      <c r="F338" s="205">
        <v>0</v>
      </c>
      <c r="G338" s="207" t="str">
        <f t="shared" si="334"/>
        <v>-</v>
      </c>
      <c r="H338" s="206">
        <v>0</v>
      </c>
      <c r="I338" s="207" t="str">
        <f t="shared" si="335"/>
        <v>-</v>
      </c>
      <c r="J338" s="206">
        <v>0</v>
      </c>
      <c r="K338" s="207" t="str">
        <f t="shared" si="336"/>
        <v>-</v>
      </c>
      <c r="L338" s="204">
        <v>0</v>
      </c>
      <c r="M338" s="205">
        <v>0</v>
      </c>
      <c r="N338" s="207" t="str">
        <f t="shared" si="337"/>
        <v>-</v>
      </c>
      <c r="O338" s="206">
        <v>0</v>
      </c>
      <c r="P338" s="207" t="str">
        <f t="shared" si="338"/>
        <v>-</v>
      </c>
      <c r="Q338" s="206">
        <v>0</v>
      </c>
      <c r="R338" s="207" t="str">
        <f t="shared" si="339"/>
        <v>-</v>
      </c>
      <c r="S338" s="204">
        <v>242</v>
      </c>
      <c r="T338" s="205">
        <v>14</v>
      </c>
      <c r="U338" s="207">
        <f t="shared" si="340"/>
        <v>5.7851239669421489E-2</v>
      </c>
      <c r="V338" s="206">
        <v>87</v>
      </c>
      <c r="W338" s="207">
        <f t="shared" si="341"/>
        <v>0.35950413223140498</v>
      </c>
      <c r="X338" s="206">
        <v>4</v>
      </c>
      <c r="Y338" s="207">
        <f t="shared" si="342"/>
        <v>1.6528925619834711E-2</v>
      </c>
      <c r="Z338" s="204">
        <v>129</v>
      </c>
      <c r="AA338" s="205">
        <v>7</v>
      </c>
      <c r="AB338" s="207">
        <f t="shared" si="343"/>
        <v>5.4263565891472867E-2</v>
      </c>
      <c r="AC338" s="206">
        <v>40</v>
      </c>
      <c r="AD338" s="207">
        <f t="shared" si="344"/>
        <v>0.31007751937984496</v>
      </c>
      <c r="AE338" s="206">
        <v>7</v>
      </c>
      <c r="AF338" s="207">
        <f t="shared" si="345"/>
        <v>5.4263565891472867E-2</v>
      </c>
      <c r="AG338" s="204">
        <v>76</v>
      </c>
      <c r="AH338" s="205">
        <v>3</v>
      </c>
      <c r="AI338" s="207">
        <f t="shared" si="346"/>
        <v>3.9473684210526314E-2</v>
      </c>
      <c r="AJ338" s="206">
        <v>13</v>
      </c>
      <c r="AK338" s="207">
        <f t="shared" si="347"/>
        <v>0.17105263157894737</v>
      </c>
      <c r="AL338" s="206">
        <v>1</v>
      </c>
      <c r="AM338" s="207">
        <f t="shared" si="348"/>
        <v>1.3157894736842105E-2</v>
      </c>
      <c r="AN338" s="204">
        <v>28</v>
      </c>
      <c r="AO338" s="205">
        <v>0</v>
      </c>
      <c r="AP338" s="207">
        <f t="shared" si="349"/>
        <v>0</v>
      </c>
      <c r="AQ338" s="206">
        <v>1</v>
      </c>
      <c r="AR338" s="207">
        <f t="shared" si="350"/>
        <v>3.5714285714285712E-2</v>
      </c>
      <c r="AS338" s="206">
        <v>0</v>
      </c>
      <c r="AT338" s="207">
        <f t="shared" si="351"/>
        <v>0</v>
      </c>
      <c r="AU338" s="204">
        <v>7</v>
      </c>
      <c r="AV338" s="205">
        <v>0</v>
      </c>
      <c r="AW338" s="207">
        <f t="shared" si="352"/>
        <v>0</v>
      </c>
      <c r="AX338" s="206">
        <v>0</v>
      </c>
      <c r="AY338" s="207">
        <f t="shared" si="353"/>
        <v>0</v>
      </c>
      <c r="AZ338" s="206">
        <v>0</v>
      </c>
      <c r="BA338" s="207">
        <f t="shared" si="354"/>
        <v>0</v>
      </c>
      <c r="BB338" s="204">
        <f t="shared" si="359"/>
        <v>482</v>
      </c>
      <c r="BC338" s="208">
        <f t="shared" si="360"/>
        <v>24</v>
      </c>
      <c r="BD338" s="207">
        <f t="shared" si="355"/>
        <v>4.9792531120331947E-2</v>
      </c>
      <c r="BE338" s="208">
        <f t="shared" si="361"/>
        <v>141</v>
      </c>
      <c r="BF338" s="207">
        <f t="shared" si="356"/>
        <v>0.29253112033195022</v>
      </c>
      <c r="BG338" s="208">
        <f t="shared" si="362"/>
        <v>12</v>
      </c>
      <c r="BH338" s="207">
        <f t="shared" si="357"/>
        <v>2.4896265560165973E-2</v>
      </c>
      <c r="BJ338" s="283"/>
      <c r="BK338" s="296"/>
      <c r="BL338" s="4" t="s">
        <v>273</v>
      </c>
      <c r="BM338" s="28">
        <v>449</v>
      </c>
      <c r="BN338" s="28">
        <v>30</v>
      </c>
      <c r="BO338" s="63">
        <v>6.6815144766147E-2</v>
      </c>
      <c r="BP338" s="28">
        <v>112</v>
      </c>
      <c r="BQ338" s="63">
        <v>0.24944320712694878</v>
      </c>
      <c r="BR338" s="28">
        <v>23</v>
      </c>
      <c r="BS338" s="63">
        <v>5.1224944320712694E-2</v>
      </c>
      <c r="BU338" s="132"/>
      <c r="BV338" s="4" t="s">
        <v>270</v>
      </c>
      <c r="BW338" s="27">
        <f t="shared" si="358"/>
        <v>0.63278008298755184</v>
      </c>
      <c r="BX338" s="27">
        <f t="shared" si="363"/>
        <v>0.63251670378619151</v>
      </c>
    </row>
    <row r="339" spans="2:76" ht="14.25" customHeight="1">
      <c r="B339" s="283"/>
      <c r="C339" s="296"/>
      <c r="D339" s="124" t="s">
        <v>156</v>
      </c>
      <c r="E339" s="209">
        <v>0</v>
      </c>
      <c r="F339" s="210">
        <v>0</v>
      </c>
      <c r="G339" s="199" t="str">
        <f t="shared" ref="G339:G356" si="364">IFERROR(F339/E339,"-")</f>
        <v>-</v>
      </c>
      <c r="H339" s="211">
        <v>0</v>
      </c>
      <c r="I339" s="199" t="str">
        <f t="shared" ref="I339:I356" si="365">IFERROR(H339/E339,"-")</f>
        <v>-</v>
      </c>
      <c r="J339" s="211">
        <v>0</v>
      </c>
      <c r="K339" s="199" t="str">
        <f t="shared" ref="K339:K356" si="366">IFERROR(J339/E339,"-")</f>
        <v>-</v>
      </c>
      <c r="L339" s="209">
        <v>0</v>
      </c>
      <c r="M339" s="210">
        <v>0</v>
      </c>
      <c r="N339" s="199" t="str">
        <f t="shared" ref="N339:N356" si="367">IFERROR(M339/L339,"-")</f>
        <v>-</v>
      </c>
      <c r="O339" s="211">
        <v>0</v>
      </c>
      <c r="P339" s="199" t="str">
        <f t="shared" ref="P339:P356" si="368">IFERROR(O339/L339,"-")</f>
        <v>-</v>
      </c>
      <c r="Q339" s="211">
        <v>0</v>
      </c>
      <c r="R339" s="199" t="str">
        <f t="shared" ref="R339:R356" si="369">IFERROR(Q339/L339,"-")</f>
        <v>-</v>
      </c>
      <c r="S339" s="209">
        <v>70</v>
      </c>
      <c r="T339" s="210">
        <v>4</v>
      </c>
      <c r="U339" s="199">
        <f t="shared" ref="U339:U356" si="370">IFERROR(T339/S339,"-")</f>
        <v>5.7142857142857141E-2</v>
      </c>
      <c r="V339" s="211">
        <v>17</v>
      </c>
      <c r="W339" s="199">
        <f t="shared" ref="W339:W356" si="371">IFERROR(V339/S339,"-")</f>
        <v>0.24285714285714285</v>
      </c>
      <c r="X339" s="211">
        <v>3</v>
      </c>
      <c r="Y339" s="199">
        <f t="shared" ref="Y339:Y356" si="372">IFERROR(X339/S339,"-")</f>
        <v>4.2857142857142858E-2</v>
      </c>
      <c r="Z339" s="209">
        <v>24</v>
      </c>
      <c r="AA339" s="210">
        <v>0</v>
      </c>
      <c r="AB339" s="199">
        <f t="shared" ref="AB339:AB356" si="373">IFERROR(AA339/Z339,"-")</f>
        <v>0</v>
      </c>
      <c r="AC339" s="211">
        <v>7</v>
      </c>
      <c r="AD339" s="199">
        <f t="shared" ref="AD339:AD356" si="374">IFERROR(AC339/Z339,"-")</f>
        <v>0.29166666666666669</v>
      </c>
      <c r="AE339" s="211">
        <v>3</v>
      </c>
      <c r="AF339" s="199">
        <f t="shared" ref="AF339:AF356" si="375">IFERROR(AE339/Z339,"-")</f>
        <v>0.125</v>
      </c>
      <c r="AG339" s="209">
        <v>6</v>
      </c>
      <c r="AH339" s="210">
        <v>1</v>
      </c>
      <c r="AI339" s="199">
        <f t="shared" ref="AI339:AI356" si="376">IFERROR(AH339/AG339,"-")</f>
        <v>0.16666666666666666</v>
      </c>
      <c r="AJ339" s="211">
        <v>1</v>
      </c>
      <c r="AK339" s="199">
        <f t="shared" ref="AK339:AK356" si="377">IFERROR(AJ339/AG339,"-")</f>
        <v>0.16666666666666666</v>
      </c>
      <c r="AL339" s="211">
        <v>1</v>
      </c>
      <c r="AM339" s="199">
        <f t="shared" ref="AM339:AM356" si="378">IFERROR(AL339/AG339,"-")</f>
        <v>0.16666666666666666</v>
      </c>
      <c r="AN339" s="209">
        <v>3</v>
      </c>
      <c r="AO339" s="210">
        <v>0</v>
      </c>
      <c r="AP339" s="199">
        <f t="shared" ref="AP339:AP356" si="379">IFERROR(AO339/AN339,"-")</f>
        <v>0</v>
      </c>
      <c r="AQ339" s="211">
        <v>0</v>
      </c>
      <c r="AR339" s="199">
        <f t="shared" ref="AR339:AR356" si="380">IFERROR(AQ339/AN339,"-")</f>
        <v>0</v>
      </c>
      <c r="AS339" s="211">
        <v>0</v>
      </c>
      <c r="AT339" s="199">
        <f t="shared" ref="AT339:AT356" si="381">IFERROR(AS339/AN339,"-")</f>
        <v>0</v>
      </c>
      <c r="AU339" s="209">
        <v>1</v>
      </c>
      <c r="AV339" s="210">
        <v>0</v>
      </c>
      <c r="AW339" s="199">
        <f t="shared" ref="AW339:AW356" si="382">IFERROR(AV339/AU339,"-")</f>
        <v>0</v>
      </c>
      <c r="AX339" s="211">
        <v>0</v>
      </c>
      <c r="AY339" s="199">
        <f t="shared" ref="AY339:AY356" si="383">IFERROR(AX339/AU339,"-")</f>
        <v>0</v>
      </c>
      <c r="AZ339" s="211">
        <v>0</v>
      </c>
      <c r="BA339" s="199">
        <f t="shared" ref="BA339:BA356" si="384">IFERROR(AZ339/AU339,"-")</f>
        <v>0</v>
      </c>
      <c r="BB339" s="209">
        <f t="shared" si="359"/>
        <v>104</v>
      </c>
      <c r="BC339" s="212">
        <f t="shared" si="360"/>
        <v>5</v>
      </c>
      <c r="BD339" s="199">
        <f t="shared" ref="BD339:BD356" si="385">IFERROR(BC339/BB339,"-")</f>
        <v>4.807692307692308E-2</v>
      </c>
      <c r="BE339" s="212">
        <f t="shared" si="361"/>
        <v>25</v>
      </c>
      <c r="BF339" s="199">
        <f t="shared" ref="BF339:BF356" si="386">IFERROR(BE339/BB339,"-")</f>
        <v>0.24038461538461539</v>
      </c>
      <c r="BG339" s="212">
        <f t="shared" si="362"/>
        <v>7</v>
      </c>
      <c r="BH339" s="199">
        <f t="shared" ref="BH339:BH356" si="387">IFERROR(BG339/BB339,"-")</f>
        <v>6.7307692307692304E-2</v>
      </c>
      <c r="BJ339" s="283"/>
      <c r="BK339" s="296"/>
      <c r="BL339" s="4" t="s">
        <v>156</v>
      </c>
      <c r="BM339" s="28">
        <v>97</v>
      </c>
      <c r="BN339" s="28">
        <v>11</v>
      </c>
      <c r="BO339" s="63">
        <v>0.1134020618556701</v>
      </c>
      <c r="BP339" s="28">
        <v>23</v>
      </c>
      <c r="BQ339" s="63">
        <v>0.23711340206185566</v>
      </c>
      <c r="BR339" s="28">
        <v>2</v>
      </c>
      <c r="BS339" s="63">
        <v>2.0618556701030927E-2</v>
      </c>
      <c r="BU339" s="132"/>
      <c r="BV339" s="4" t="s">
        <v>156</v>
      </c>
      <c r="BW339" s="27">
        <f t="shared" si="358"/>
        <v>0.64423076923076927</v>
      </c>
      <c r="BX339" s="27">
        <f t="shared" si="363"/>
        <v>0.62886597938144329</v>
      </c>
    </row>
    <row r="340" spans="2:76" ht="14.25" customHeight="1">
      <c r="B340" s="283"/>
      <c r="C340" s="296"/>
      <c r="D340" s="103" t="s">
        <v>200</v>
      </c>
      <c r="E340" s="209">
        <v>0</v>
      </c>
      <c r="F340" s="210">
        <v>0</v>
      </c>
      <c r="G340" s="199" t="str">
        <f t="shared" si="364"/>
        <v>-</v>
      </c>
      <c r="H340" s="211">
        <v>0</v>
      </c>
      <c r="I340" s="199" t="str">
        <f t="shared" si="365"/>
        <v>-</v>
      </c>
      <c r="J340" s="211">
        <v>0</v>
      </c>
      <c r="K340" s="199" t="str">
        <f t="shared" si="366"/>
        <v>-</v>
      </c>
      <c r="L340" s="209">
        <v>0</v>
      </c>
      <c r="M340" s="210">
        <v>0</v>
      </c>
      <c r="N340" s="199" t="str">
        <f t="shared" si="367"/>
        <v>-</v>
      </c>
      <c r="O340" s="211">
        <v>0</v>
      </c>
      <c r="P340" s="199" t="str">
        <f t="shared" si="368"/>
        <v>-</v>
      </c>
      <c r="Q340" s="211">
        <v>0</v>
      </c>
      <c r="R340" s="199" t="str">
        <f t="shared" si="369"/>
        <v>-</v>
      </c>
      <c r="S340" s="209">
        <v>6</v>
      </c>
      <c r="T340" s="210">
        <v>0</v>
      </c>
      <c r="U340" s="199">
        <f t="shared" si="370"/>
        <v>0</v>
      </c>
      <c r="V340" s="211">
        <v>1</v>
      </c>
      <c r="W340" s="199">
        <f t="shared" si="371"/>
        <v>0.16666666666666666</v>
      </c>
      <c r="X340" s="211">
        <v>1</v>
      </c>
      <c r="Y340" s="199">
        <f t="shared" si="372"/>
        <v>0.16666666666666666</v>
      </c>
      <c r="Z340" s="209">
        <v>4</v>
      </c>
      <c r="AA340" s="210">
        <v>0</v>
      </c>
      <c r="AB340" s="199">
        <f t="shared" si="373"/>
        <v>0</v>
      </c>
      <c r="AC340" s="211">
        <v>0</v>
      </c>
      <c r="AD340" s="199">
        <f t="shared" si="374"/>
        <v>0</v>
      </c>
      <c r="AE340" s="211">
        <v>0</v>
      </c>
      <c r="AF340" s="199">
        <f t="shared" si="375"/>
        <v>0</v>
      </c>
      <c r="AG340" s="209">
        <v>7</v>
      </c>
      <c r="AH340" s="210">
        <v>0</v>
      </c>
      <c r="AI340" s="199">
        <f t="shared" si="376"/>
        <v>0</v>
      </c>
      <c r="AJ340" s="211">
        <v>0</v>
      </c>
      <c r="AK340" s="199">
        <f t="shared" si="377"/>
        <v>0</v>
      </c>
      <c r="AL340" s="211">
        <v>0</v>
      </c>
      <c r="AM340" s="199">
        <f t="shared" si="378"/>
        <v>0</v>
      </c>
      <c r="AN340" s="209">
        <v>4</v>
      </c>
      <c r="AO340" s="210">
        <v>0</v>
      </c>
      <c r="AP340" s="199">
        <f t="shared" si="379"/>
        <v>0</v>
      </c>
      <c r="AQ340" s="211">
        <v>0</v>
      </c>
      <c r="AR340" s="199">
        <f t="shared" si="380"/>
        <v>0</v>
      </c>
      <c r="AS340" s="211">
        <v>0</v>
      </c>
      <c r="AT340" s="199">
        <f t="shared" si="381"/>
        <v>0</v>
      </c>
      <c r="AU340" s="209">
        <v>4</v>
      </c>
      <c r="AV340" s="210">
        <v>0</v>
      </c>
      <c r="AW340" s="199">
        <f t="shared" si="382"/>
        <v>0</v>
      </c>
      <c r="AX340" s="211">
        <v>0</v>
      </c>
      <c r="AY340" s="199">
        <f t="shared" si="383"/>
        <v>0</v>
      </c>
      <c r="AZ340" s="211">
        <v>0</v>
      </c>
      <c r="BA340" s="199">
        <f t="shared" si="384"/>
        <v>0</v>
      </c>
      <c r="BB340" s="209">
        <f t="shared" si="359"/>
        <v>25</v>
      </c>
      <c r="BC340" s="212">
        <f t="shared" si="360"/>
        <v>0</v>
      </c>
      <c r="BD340" s="199">
        <f t="shared" si="385"/>
        <v>0</v>
      </c>
      <c r="BE340" s="212">
        <f t="shared" si="361"/>
        <v>1</v>
      </c>
      <c r="BF340" s="199">
        <f t="shared" si="386"/>
        <v>0.04</v>
      </c>
      <c r="BG340" s="212">
        <f t="shared" si="362"/>
        <v>1</v>
      </c>
      <c r="BH340" s="199">
        <f t="shared" si="387"/>
        <v>0.04</v>
      </c>
      <c r="BJ340" s="283"/>
      <c r="BK340" s="296"/>
      <c r="BL340" s="4" t="s">
        <v>199</v>
      </c>
      <c r="BM340" s="28">
        <v>64</v>
      </c>
      <c r="BN340" s="28">
        <v>0</v>
      </c>
      <c r="BO340" s="63">
        <v>0</v>
      </c>
      <c r="BP340" s="28">
        <v>1</v>
      </c>
      <c r="BQ340" s="63">
        <v>1.5625E-2</v>
      </c>
      <c r="BR340" s="28">
        <v>0</v>
      </c>
      <c r="BS340" s="63">
        <v>0</v>
      </c>
      <c r="BU340" s="132"/>
      <c r="BV340" s="4" t="s">
        <v>199</v>
      </c>
      <c r="BW340" s="27">
        <f t="shared" si="358"/>
        <v>0.92</v>
      </c>
      <c r="BX340" s="27">
        <f t="shared" si="363"/>
        <v>0.984375</v>
      </c>
    </row>
    <row r="341" spans="2:76" ht="14.25" customHeight="1">
      <c r="B341" s="284"/>
      <c r="C341" s="297"/>
      <c r="D341" s="104" t="s">
        <v>67</v>
      </c>
      <c r="E341" s="218">
        <v>6</v>
      </c>
      <c r="F341" s="219">
        <v>2</v>
      </c>
      <c r="G341" s="180">
        <f t="shared" si="364"/>
        <v>0.33333333333333331</v>
      </c>
      <c r="H341" s="220">
        <v>2</v>
      </c>
      <c r="I341" s="180">
        <f t="shared" si="365"/>
        <v>0.33333333333333331</v>
      </c>
      <c r="J341" s="220">
        <v>0</v>
      </c>
      <c r="K341" s="180">
        <f t="shared" si="366"/>
        <v>0</v>
      </c>
      <c r="L341" s="218">
        <v>19</v>
      </c>
      <c r="M341" s="219">
        <v>8</v>
      </c>
      <c r="N341" s="180">
        <f t="shared" si="367"/>
        <v>0.42105263157894735</v>
      </c>
      <c r="O341" s="220">
        <v>6</v>
      </c>
      <c r="P341" s="180">
        <f t="shared" si="368"/>
        <v>0.31578947368421051</v>
      </c>
      <c r="Q341" s="220">
        <v>0</v>
      </c>
      <c r="R341" s="180">
        <f t="shared" si="369"/>
        <v>0</v>
      </c>
      <c r="S341" s="218">
        <v>970</v>
      </c>
      <c r="T341" s="219">
        <v>61</v>
      </c>
      <c r="U341" s="180">
        <f t="shared" si="370"/>
        <v>6.2886597938144329E-2</v>
      </c>
      <c r="V341" s="220">
        <v>243</v>
      </c>
      <c r="W341" s="180">
        <f t="shared" si="371"/>
        <v>0.25051546391752577</v>
      </c>
      <c r="X341" s="220">
        <v>35</v>
      </c>
      <c r="Y341" s="180">
        <f t="shared" si="372"/>
        <v>3.608247422680412E-2</v>
      </c>
      <c r="Z341" s="218">
        <v>590</v>
      </c>
      <c r="AA341" s="219">
        <v>27</v>
      </c>
      <c r="AB341" s="180">
        <f t="shared" si="373"/>
        <v>4.576271186440678E-2</v>
      </c>
      <c r="AC341" s="220">
        <v>130</v>
      </c>
      <c r="AD341" s="180">
        <f t="shared" si="374"/>
        <v>0.22033898305084745</v>
      </c>
      <c r="AE341" s="220">
        <v>32</v>
      </c>
      <c r="AF341" s="180">
        <f t="shared" si="375"/>
        <v>5.4237288135593219E-2</v>
      </c>
      <c r="AG341" s="218">
        <v>358</v>
      </c>
      <c r="AH341" s="219">
        <v>17</v>
      </c>
      <c r="AI341" s="180">
        <f t="shared" si="376"/>
        <v>4.7486033519553071E-2</v>
      </c>
      <c r="AJ341" s="220">
        <v>47</v>
      </c>
      <c r="AK341" s="180">
        <f t="shared" si="377"/>
        <v>0.13128491620111732</v>
      </c>
      <c r="AL341" s="220">
        <v>18</v>
      </c>
      <c r="AM341" s="180">
        <f t="shared" si="378"/>
        <v>5.027932960893855E-2</v>
      </c>
      <c r="AN341" s="218">
        <v>200</v>
      </c>
      <c r="AO341" s="219">
        <v>4</v>
      </c>
      <c r="AP341" s="180">
        <f t="shared" si="379"/>
        <v>0.02</v>
      </c>
      <c r="AQ341" s="220">
        <v>10</v>
      </c>
      <c r="AR341" s="180">
        <f t="shared" si="380"/>
        <v>0.05</v>
      </c>
      <c r="AS341" s="220">
        <v>4</v>
      </c>
      <c r="AT341" s="180">
        <f t="shared" si="381"/>
        <v>0.02</v>
      </c>
      <c r="AU341" s="218">
        <v>75</v>
      </c>
      <c r="AV341" s="219">
        <v>0</v>
      </c>
      <c r="AW341" s="180">
        <f t="shared" si="382"/>
        <v>0</v>
      </c>
      <c r="AX341" s="220">
        <v>2</v>
      </c>
      <c r="AY341" s="180">
        <f t="shared" si="383"/>
        <v>2.6666666666666668E-2</v>
      </c>
      <c r="AZ341" s="220">
        <v>0</v>
      </c>
      <c r="BA341" s="180">
        <f t="shared" si="384"/>
        <v>0</v>
      </c>
      <c r="BB341" s="218">
        <f t="shared" si="359"/>
        <v>2218</v>
      </c>
      <c r="BC341" s="182">
        <f t="shared" si="360"/>
        <v>119</v>
      </c>
      <c r="BD341" s="180">
        <f t="shared" si="385"/>
        <v>5.365193868349865E-2</v>
      </c>
      <c r="BE341" s="182">
        <f t="shared" si="361"/>
        <v>440</v>
      </c>
      <c r="BF341" s="180">
        <f t="shared" si="386"/>
        <v>0.19837691614066727</v>
      </c>
      <c r="BG341" s="182">
        <f t="shared" si="362"/>
        <v>89</v>
      </c>
      <c r="BH341" s="180">
        <f t="shared" si="387"/>
        <v>4.012623985572588E-2</v>
      </c>
      <c r="BJ341" s="284"/>
      <c r="BK341" s="297"/>
      <c r="BL341" s="85" t="s">
        <v>67</v>
      </c>
      <c r="BM341" s="28">
        <v>2200</v>
      </c>
      <c r="BN341" s="28">
        <v>134</v>
      </c>
      <c r="BO341" s="63">
        <v>6.0909090909090906E-2</v>
      </c>
      <c r="BP341" s="28">
        <v>374</v>
      </c>
      <c r="BQ341" s="63">
        <v>0.17</v>
      </c>
      <c r="BR341" s="28">
        <v>119</v>
      </c>
      <c r="BS341" s="63">
        <v>5.4090909090909092E-2</v>
      </c>
      <c r="BU341" s="133"/>
      <c r="BV341" s="85" t="s">
        <v>67</v>
      </c>
      <c r="BW341" s="27">
        <f t="shared" si="358"/>
        <v>0.70784490532010824</v>
      </c>
      <c r="BX341" s="27">
        <f t="shared" si="363"/>
        <v>0.71499999999999997</v>
      </c>
    </row>
    <row r="342" spans="2:76" ht="14.25" customHeight="1">
      <c r="B342" s="282">
        <v>68</v>
      </c>
      <c r="C342" s="295" t="s">
        <v>46</v>
      </c>
      <c r="D342" s="102" t="s">
        <v>201</v>
      </c>
      <c r="E342" s="201">
        <v>8</v>
      </c>
      <c r="F342" s="202">
        <v>1</v>
      </c>
      <c r="G342" s="174">
        <f t="shared" si="364"/>
        <v>0.125</v>
      </c>
      <c r="H342" s="203">
        <v>0</v>
      </c>
      <c r="I342" s="174">
        <f t="shared" si="365"/>
        <v>0</v>
      </c>
      <c r="J342" s="203">
        <v>0</v>
      </c>
      <c r="K342" s="174">
        <f t="shared" si="366"/>
        <v>0</v>
      </c>
      <c r="L342" s="201">
        <v>12</v>
      </c>
      <c r="M342" s="202">
        <v>0</v>
      </c>
      <c r="N342" s="174">
        <f t="shared" si="367"/>
        <v>0</v>
      </c>
      <c r="O342" s="203">
        <v>3</v>
      </c>
      <c r="P342" s="174">
        <f t="shared" si="368"/>
        <v>0.25</v>
      </c>
      <c r="Q342" s="203">
        <v>1</v>
      </c>
      <c r="R342" s="174">
        <f t="shared" si="369"/>
        <v>8.3333333333333329E-2</v>
      </c>
      <c r="S342" s="201">
        <v>780</v>
      </c>
      <c r="T342" s="202">
        <v>50</v>
      </c>
      <c r="U342" s="174">
        <f t="shared" si="370"/>
        <v>6.4102564102564097E-2</v>
      </c>
      <c r="V342" s="203">
        <v>156</v>
      </c>
      <c r="W342" s="174">
        <f t="shared" si="371"/>
        <v>0.2</v>
      </c>
      <c r="X342" s="203">
        <v>61</v>
      </c>
      <c r="Y342" s="174">
        <f t="shared" si="372"/>
        <v>7.8205128205128205E-2</v>
      </c>
      <c r="Z342" s="201">
        <v>643</v>
      </c>
      <c r="AA342" s="202">
        <v>35</v>
      </c>
      <c r="AB342" s="174">
        <f t="shared" si="373"/>
        <v>5.4432348367029551E-2</v>
      </c>
      <c r="AC342" s="203">
        <v>116</v>
      </c>
      <c r="AD342" s="174">
        <f t="shared" si="374"/>
        <v>0.18040435458786935</v>
      </c>
      <c r="AE342" s="203">
        <v>58</v>
      </c>
      <c r="AF342" s="174">
        <f t="shared" si="375"/>
        <v>9.0202177293934677E-2</v>
      </c>
      <c r="AG342" s="201">
        <v>426</v>
      </c>
      <c r="AH342" s="202">
        <v>11</v>
      </c>
      <c r="AI342" s="174">
        <f t="shared" si="376"/>
        <v>2.5821596244131457E-2</v>
      </c>
      <c r="AJ342" s="203">
        <v>52</v>
      </c>
      <c r="AK342" s="174">
        <f t="shared" si="377"/>
        <v>0.12206572769953052</v>
      </c>
      <c r="AL342" s="203">
        <v>39</v>
      </c>
      <c r="AM342" s="174">
        <f t="shared" si="378"/>
        <v>9.154929577464789E-2</v>
      </c>
      <c r="AN342" s="201">
        <v>174</v>
      </c>
      <c r="AO342" s="202">
        <v>5</v>
      </c>
      <c r="AP342" s="174">
        <f t="shared" si="379"/>
        <v>2.8735632183908046E-2</v>
      </c>
      <c r="AQ342" s="203">
        <v>13</v>
      </c>
      <c r="AR342" s="174">
        <f t="shared" si="380"/>
        <v>7.4712643678160925E-2</v>
      </c>
      <c r="AS342" s="203">
        <v>9</v>
      </c>
      <c r="AT342" s="174">
        <f t="shared" si="381"/>
        <v>5.1724137931034482E-2</v>
      </c>
      <c r="AU342" s="201">
        <v>68</v>
      </c>
      <c r="AV342" s="202">
        <v>1</v>
      </c>
      <c r="AW342" s="174">
        <f t="shared" si="382"/>
        <v>1.4705882352941176E-2</v>
      </c>
      <c r="AX342" s="203">
        <v>3</v>
      </c>
      <c r="AY342" s="174">
        <f t="shared" si="383"/>
        <v>4.4117647058823532E-2</v>
      </c>
      <c r="AZ342" s="203">
        <v>5</v>
      </c>
      <c r="BA342" s="174">
        <f t="shared" si="384"/>
        <v>7.3529411764705885E-2</v>
      </c>
      <c r="BB342" s="201">
        <f t="shared" si="359"/>
        <v>2111</v>
      </c>
      <c r="BC342" s="176">
        <f t="shared" si="360"/>
        <v>103</v>
      </c>
      <c r="BD342" s="174">
        <f t="shared" si="385"/>
        <v>4.8792041686404546E-2</v>
      </c>
      <c r="BE342" s="176">
        <f t="shared" si="361"/>
        <v>343</v>
      </c>
      <c r="BF342" s="174">
        <f t="shared" si="386"/>
        <v>0.16248223590715299</v>
      </c>
      <c r="BG342" s="176">
        <f t="shared" si="362"/>
        <v>173</v>
      </c>
      <c r="BH342" s="174">
        <f t="shared" si="387"/>
        <v>8.1951681667456186E-2</v>
      </c>
      <c r="BJ342" s="282">
        <v>68</v>
      </c>
      <c r="BK342" s="295" t="s">
        <v>46</v>
      </c>
      <c r="BL342" s="4" t="s">
        <v>148</v>
      </c>
      <c r="BM342" s="28">
        <v>2121</v>
      </c>
      <c r="BN342" s="28">
        <v>112</v>
      </c>
      <c r="BO342" s="63">
        <v>5.2805280528052806E-2</v>
      </c>
      <c r="BP342" s="28">
        <v>330</v>
      </c>
      <c r="BQ342" s="63">
        <v>0.15558698727015557</v>
      </c>
      <c r="BR342" s="28">
        <v>172</v>
      </c>
      <c r="BS342" s="63">
        <v>8.10938236680811E-2</v>
      </c>
      <c r="BU342" s="131" t="s">
        <v>46</v>
      </c>
      <c r="BV342" s="4" t="s">
        <v>138</v>
      </c>
      <c r="BW342" s="27">
        <f t="shared" si="358"/>
        <v>0.70677404073898631</v>
      </c>
      <c r="BX342" s="27">
        <f t="shared" si="363"/>
        <v>0.71051390853371055</v>
      </c>
    </row>
    <row r="343" spans="2:76" ht="14.25" customHeight="1">
      <c r="B343" s="283"/>
      <c r="C343" s="296"/>
      <c r="D343" s="132" t="s">
        <v>274</v>
      </c>
      <c r="E343" s="204">
        <v>0</v>
      </c>
      <c r="F343" s="205">
        <v>0</v>
      </c>
      <c r="G343" s="207" t="str">
        <f t="shared" si="364"/>
        <v>-</v>
      </c>
      <c r="H343" s="206">
        <v>0</v>
      </c>
      <c r="I343" s="207" t="str">
        <f t="shared" si="365"/>
        <v>-</v>
      </c>
      <c r="J343" s="206">
        <v>0</v>
      </c>
      <c r="K343" s="207" t="str">
        <f t="shared" si="366"/>
        <v>-</v>
      </c>
      <c r="L343" s="204">
        <v>0</v>
      </c>
      <c r="M343" s="205">
        <v>0</v>
      </c>
      <c r="N343" s="207" t="str">
        <f t="shared" si="367"/>
        <v>-</v>
      </c>
      <c r="O343" s="206">
        <v>0</v>
      </c>
      <c r="P343" s="207" t="str">
        <f t="shared" si="368"/>
        <v>-</v>
      </c>
      <c r="Q343" s="206">
        <v>0</v>
      </c>
      <c r="R343" s="207" t="str">
        <f t="shared" si="369"/>
        <v>-</v>
      </c>
      <c r="S343" s="204">
        <v>173</v>
      </c>
      <c r="T343" s="205">
        <v>9</v>
      </c>
      <c r="U343" s="207">
        <f t="shared" si="370"/>
        <v>5.2023121387283239E-2</v>
      </c>
      <c r="V343" s="206">
        <v>52</v>
      </c>
      <c r="W343" s="207">
        <f t="shared" si="371"/>
        <v>0.30057803468208094</v>
      </c>
      <c r="X343" s="206">
        <v>11</v>
      </c>
      <c r="Y343" s="207">
        <f t="shared" si="372"/>
        <v>6.358381502890173E-2</v>
      </c>
      <c r="Z343" s="204">
        <v>119</v>
      </c>
      <c r="AA343" s="205">
        <v>7</v>
      </c>
      <c r="AB343" s="207">
        <f t="shared" si="373"/>
        <v>5.8823529411764705E-2</v>
      </c>
      <c r="AC343" s="206">
        <v>14</v>
      </c>
      <c r="AD343" s="207">
        <f t="shared" si="374"/>
        <v>0.11764705882352941</v>
      </c>
      <c r="AE343" s="206">
        <v>12</v>
      </c>
      <c r="AF343" s="207">
        <f t="shared" si="375"/>
        <v>0.10084033613445378</v>
      </c>
      <c r="AG343" s="204">
        <v>83</v>
      </c>
      <c r="AH343" s="205">
        <v>4</v>
      </c>
      <c r="AI343" s="207">
        <f t="shared" si="376"/>
        <v>4.8192771084337352E-2</v>
      </c>
      <c r="AJ343" s="206">
        <v>14</v>
      </c>
      <c r="AK343" s="207">
        <f t="shared" si="377"/>
        <v>0.16867469879518071</v>
      </c>
      <c r="AL343" s="206">
        <v>7</v>
      </c>
      <c r="AM343" s="207">
        <f t="shared" si="378"/>
        <v>8.4337349397590355E-2</v>
      </c>
      <c r="AN343" s="204">
        <v>26</v>
      </c>
      <c r="AO343" s="205">
        <v>2</v>
      </c>
      <c r="AP343" s="207">
        <f t="shared" si="379"/>
        <v>7.6923076923076927E-2</v>
      </c>
      <c r="AQ343" s="206">
        <v>2</v>
      </c>
      <c r="AR343" s="207">
        <f t="shared" si="380"/>
        <v>7.6923076923076927E-2</v>
      </c>
      <c r="AS343" s="206">
        <v>2</v>
      </c>
      <c r="AT343" s="207">
        <f t="shared" si="381"/>
        <v>7.6923076923076927E-2</v>
      </c>
      <c r="AU343" s="204">
        <v>3</v>
      </c>
      <c r="AV343" s="205">
        <v>0</v>
      </c>
      <c r="AW343" s="207">
        <f t="shared" si="382"/>
        <v>0</v>
      </c>
      <c r="AX343" s="206">
        <v>1</v>
      </c>
      <c r="AY343" s="207">
        <f t="shared" si="383"/>
        <v>0.33333333333333331</v>
      </c>
      <c r="AZ343" s="206">
        <v>2</v>
      </c>
      <c r="BA343" s="207">
        <f t="shared" si="384"/>
        <v>0.66666666666666663</v>
      </c>
      <c r="BB343" s="204">
        <f t="shared" si="359"/>
        <v>404</v>
      </c>
      <c r="BC343" s="208">
        <f t="shared" si="360"/>
        <v>22</v>
      </c>
      <c r="BD343" s="207">
        <f t="shared" si="385"/>
        <v>5.4455445544554455E-2</v>
      </c>
      <c r="BE343" s="208">
        <f t="shared" si="361"/>
        <v>83</v>
      </c>
      <c r="BF343" s="207">
        <f t="shared" si="386"/>
        <v>0.20544554455445543</v>
      </c>
      <c r="BG343" s="208">
        <f t="shared" si="362"/>
        <v>34</v>
      </c>
      <c r="BH343" s="207">
        <f t="shared" si="387"/>
        <v>8.4158415841584164E-2</v>
      </c>
      <c r="BJ343" s="283"/>
      <c r="BK343" s="296"/>
      <c r="BL343" s="4" t="s">
        <v>273</v>
      </c>
      <c r="BM343" s="28">
        <v>390</v>
      </c>
      <c r="BN343" s="28">
        <v>22</v>
      </c>
      <c r="BO343" s="63">
        <v>5.6410256410256411E-2</v>
      </c>
      <c r="BP343" s="28">
        <v>77</v>
      </c>
      <c r="BQ343" s="63">
        <v>0.19743589743589743</v>
      </c>
      <c r="BR343" s="28">
        <v>33</v>
      </c>
      <c r="BS343" s="63">
        <v>8.461538461538462E-2</v>
      </c>
      <c r="BU343" s="132"/>
      <c r="BV343" s="4" t="s">
        <v>270</v>
      </c>
      <c r="BW343" s="27">
        <f t="shared" si="358"/>
        <v>0.65594059405940597</v>
      </c>
      <c r="BX343" s="27">
        <f t="shared" si="363"/>
        <v>0.66153846153846152</v>
      </c>
    </row>
    <row r="344" spans="2:76" ht="14.25" customHeight="1">
      <c r="B344" s="283"/>
      <c r="C344" s="296"/>
      <c r="D344" s="124" t="s">
        <v>156</v>
      </c>
      <c r="E344" s="209">
        <v>0</v>
      </c>
      <c r="F344" s="210">
        <v>0</v>
      </c>
      <c r="G344" s="199" t="str">
        <f t="shared" si="364"/>
        <v>-</v>
      </c>
      <c r="H344" s="211">
        <v>0</v>
      </c>
      <c r="I344" s="199" t="str">
        <f t="shared" si="365"/>
        <v>-</v>
      </c>
      <c r="J344" s="211">
        <v>0</v>
      </c>
      <c r="K344" s="199" t="str">
        <f t="shared" si="366"/>
        <v>-</v>
      </c>
      <c r="L344" s="209">
        <v>0</v>
      </c>
      <c r="M344" s="210">
        <v>0</v>
      </c>
      <c r="N344" s="199" t="str">
        <f t="shared" si="367"/>
        <v>-</v>
      </c>
      <c r="O344" s="211">
        <v>0</v>
      </c>
      <c r="P344" s="199" t="str">
        <f t="shared" si="368"/>
        <v>-</v>
      </c>
      <c r="Q344" s="211">
        <v>0</v>
      </c>
      <c r="R344" s="199" t="str">
        <f t="shared" si="369"/>
        <v>-</v>
      </c>
      <c r="S344" s="209">
        <v>88</v>
      </c>
      <c r="T344" s="210">
        <v>4</v>
      </c>
      <c r="U344" s="199">
        <f t="shared" si="370"/>
        <v>4.5454545454545456E-2</v>
      </c>
      <c r="V344" s="211">
        <v>14</v>
      </c>
      <c r="W344" s="199">
        <f t="shared" si="371"/>
        <v>0.15909090909090909</v>
      </c>
      <c r="X344" s="211">
        <v>7</v>
      </c>
      <c r="Y344" s="199">
        <f t="shared" si="372"/>
        <v>7.9545454545454544E-2</v>
      </c>
      <c r="Z344" s="209">
        <v>29</v>
      </c>
      <c r="AA344" s="210">
        <v>1</v>
      </c>
      <c r="AB344" s="199">
        <f t="shared" si="373"/>
        <v>3.4482758620689655E-2</v>
      </c>
      <c r="AC344" s="211">
        <v>9</v>
      </c>
      <c r="AD344" s="199">
        <f t="shared" si="374"/>
        <v>0.31034482758620691</v>
      </c>
      <c r="AE344" s="211">
        <v>2</v>
      </c>
      <c r="AF344" s="199">
        <f t="shared" si="375"/>
        <v>6.8965517241379309E-2</v>
      </c>
      <c r="AG344" s="209">
        <v>15</v>
      </c>
      <c r="AH344" s="210">
        <v>1</v>
      </c>
      <c r="AI344" s="199">
        <f t="shared" si="376"/>
        <v>6.6666666666666666E-2</v>
      </c>
      <c r="AJ344" s="211">
        <v>1</v>
      </c>
      <c r="AK344" s="199">
        <f t="shared" si="377"/>
        <v>6.6666666666666666E-2</v>
      </c>
      <c r="AL344" s="211">
        <v>1</v>
      </c>
      <c r="AM344" s="199">
        <f t="shared" si="378"/>
        <v>6.6666666666666666E-2</v>
      </c>
      <c r="AN344" s="209">
        <v>8</v>
      </c>
      <c r="AO344" s="210">
        <v>0</v>
      </c>
      <c r="AP344" s="199">
        <f t="shared" si="379"/>
        <v>0</v>
      </c>
      <c r="AQ344" s="211">
        <v>0</v>
      </c>
      <c r="AR344" s="199">
        <f t="shared" si="380"/>
        <v>0</v>
      </c>
      <c r="AS344" s="211">
        <v>1</v>
      </c>
      <c r="AT344" s="199">
        <f t="shared" si="381"/>
        <v>0.125</v>
      </c>
      <c r="AU344" s="209">
        <v>0</v>
      </c>
      <c r="AV344" s="210">
        <v>0</v>
      </c>
      <c r="AW344" s="199" t="str">
        <f t="shared" si="382"/>
        <v>-</v>
      </c>
      <c r="AX344" s="211">
        <v>0</v>
      </c>
      <c r="AY344" s="199" t="str">
        <f t="shared" si="383"/>
        <v>-</v>
      </c>
      <c r="AZ344" s="211">
        <v>0</v>
      </c>
      <c r="BA344" s="199" t="str">
        <f t="shared" si="384"/>
        <v>-</v>
      </c>
      <c r="BB344" s="209">
        <f t="shared" si="359"/>
        <v>140</v>
      </c>
      <c r="BC344" s="212">
        <f t="shared" si="360"/>
        <v>6</v>
      </c>
      <c r="BD344" s="199">
        <f t="shared" si="385"/>
        <v>4.2857142857142858E-2</v>
      </c>
      <c r="BE344" s="212">
        <f t="shared" si="361"/>
        <v>24</v>
      </c>
      <c r="BF344" s="199">
        <f t="shared" si="386"/>
        <v>0.17142857142857143</v>
      </c>
      <c r="BG344" s="212">
        <f t="shared" si="362"/>
        <v>11</v>
      </c>
      <c r="BH344" s="199">
        <f t="shared" si="387"/>
        <v>7.857142857142857E-2</v>
      </c>
      <c r="BJ344" s="283"/>
      <c r="BK344" s="296"/>
      <c r="BL344" s="4" t="s">
        <v>156</v>
      </c>
      <c r="BM344" s="28">
        <v>135</v>
      </c>
      <c r="BN344" s="28">
        <v>3</v>
      </c>
      <c r="BO344" s="63">
        <v>2.2222222222222223E-2</v>
      </c>
      <c r="BP344" s="28">
        <v>23</v>
      </c>
      <c r="BQ344" s="63">
        <v>0.17037037037037037</v>
      </c>
      <c r="BR344" s="28">
        <v>18</v>
      </c>
      <c r="BS344" s="63">
        <v>0.13333333333333333</v>
      </c>
      <c r="BU344" s="132"/>
      <c r="BV344" s="4" t="s">
        <v>156</v>
      </c>
      <c r="BW344" s="27">
        <f t="shared" si="358"/>
        <v>0.70714285714285718</v>
      </c>
      <c r="BX344" s="27">
        <f t="shared" si="363"/>
        <v>0.67407407407407405</v>
      </c>
    </row>
    <row r="345" spans="2:76" ht="14.25" customHeight="1">
      <c r="B345" s="283"/>
      <c r="C345" s="296"/>
      <c r="D345" s="103" t="s">
        <v>200</v>
      </c>
      <c r="E345" s="209">
        <v>0</v>
      </c>
      <c r="F345" s="210">
        <v>0</v>
      </c>
      <c r="G345" s="199" t="str">
        <f t="shared" si="364"/>
        <v>-</v>
      </c>
      <c r="H345" s="211">
        <v>0</v>
      </c>
      <c r="I345" s="199" t="str">
        <f t="shared" si="365"/>
        <v>-</v>
      </c>
      <c r="J345" s="211">
        <v>0</v>
      </c>
      <c r="K345" s="199" t="str">
        <f t="shared" si="366"/>
        <v>-</v>
      </c>
      <c r="L345" s="209">
        <v>0</v>
      </c>
      <c r="M345" s="210">
        <v>0</v>
      </c>
      <c r="N345" s="199" t="str">
        <f t="shared" si="367"/>
        <v>-</v>
      </c>
      <c r="O345" s="211">
        <v>0</v>
      </c>
      <c r="P345" s="199" t="str">
        <f t="shared" si="368"/>
        <v>-</v>
      </c>
      <c r="Q345" s="211">
        <v>0</v>
      </c>
      <c r="R345" s="199" t="str">
        <f t="shared" si="369"/>
        <v>-</v>
      </c>
      <c r="S345" s="209">
        <v>8</v>
      </c>
      <c r="T345" s="210">
        <v>0</v>
      </c>
      <c r="U345" s="199">
        <f t="shared" si="370"/>
        <v>0</v>
      </c>
      <c r="V345" s="211">
        <v>2</v>
      </c>
      <c r="W345" s="199">
        <f t="shared" si="371"/>
        <v>0.25</v>
      </c>
      <c r="X345" s="211">
        <v>1</v>
      </c>
      <c r="Y345" s="199">
        <f t="shared" si="372"/>
        <v>0.125</v>
      </c>
      <c r="Z345" s="209">
        <v>18</v>
      </c>
      <c r="AA345" s="210">
        <v>0</v>
      </c>
      <c r="AB345" s="199">
        <f t="shared" si="373"/>
        <v>0</v>
      </c>
      <c r="AC345" s="211">
        <v>0</v>
      </c>
      <c r="AD345" s="199">
        <f t="shared" si="374"/>
        <v>0</v>
      </c>
      <c r="AE345" s="211">
        <v>0</v>
      </c>
      <c r="AF345" s="199">
        <f t="shared" si="375"/>
        <v>0</v>
      </c>
      <c r="AG345" s="209">
        <v>23</v>
      </c>
      <c r="AH345" s="210">
        <v>0</v>
      </c>
      <c r="AI345" s="199">
        <f t="shared" si="376"/>
        <v>0</v>
      </c>
      <c r="AJ345" s="211">
        <v>0</v>
      </c>
      <c r="AK345" s="199">
        <f t="shared" si="377"/>
        <v>0</v>
      </c>
      <c r="AL345" s="211">
        <v>0</v>
      </c>
      <c r="AM345" s="199">
        <f t="shared" si="378"/>
        <v>0</v>
      </c>
      <c r="AN345" s="209">
        <v>15</v>
      </c>
      <c r="AO345" s="210">
        <v>0</v>
      </c>
      <c r="AP345" s="199">
        <f t="shared" si="379"/>
        <v>0</v>
      </c>
      <c r="AQ345" s="211">
        <v>1</v>
      </c>
      <c r="AR345" s="199">
        <f t="shared" si="380"/>
        <v>6.6666666666666666E-2</v>
      </c>
      <c r="AS345" s="211">
        <v>0</v>
      </c>
      <c r="AT345" s="199">
        <f t="shared" si="381"/>
        <v>0</v>
      </c>
      <c r="AU345" s="209">
        <v>19</v>
      </c>
      <c r="AV345" s="210">
        <v>1</v>
      </c>
      <c r="AW345" s="199">
        <f t="shared" si="382"/>
        <v>5.2631578947368418E-2</v>
      </c>
      <c r="AX345" s="211">
        <v>0</v>
      </c>
      <c r="AY345" s="199">
        <f t="shared" si="383"/>
        <v>0</v>
      </c>
      <c r="AZ345" s="211">
        <v>0</v>
      </c>
      <c r="BA345" s="199">
        <f t="shared" si="384"/>
        <v>0</v>
      </c>
      <c r="BB345" s="209">
        <f t="shared" si="359"/>
        <v>83</v>
      </c>
      <c r="BC345" s="212">
        <f t="shared" si="360"/>
        <v>1</v>
      </c>
      <c r="BD345" s="199">
        <f t="shared" si="385"/>
        <v>1.2048192771084338E-2</v>
      </c>
      <c r="BE345" s="212">
        <f t="shared" si="361"/>
        <v>3</v>
      </c>
      <c r="BF345" s="199">
        <f t="shared" si="386"/>
        <v>3.614457831325301E-2</v>
      </c>
      <c r="BG345" s="212">
        <f t="shared" si="362"/>
        <v>1</v>
      </c>
      <c r="BH345" s="199">
        <f t="shared" si="387"/>
        <v>1.2048192771084338E-2</v>
      </c>
      <c r="BJ345" s="283"/>
      <c r="BK345" s="296"/>
      <c r="BL345" s="4" t="s">
        <v>199</v>
      </c>
      <c r="BM345" s="28">
        <v>166</v>
      </c>
      <c r="BN345" s="28">
        <v>0</v>
      </c>
      <c r="BO345" s="63">
        <v>0</v>
      </c>
      <c r="BP345" s="28">
        <v>1</v>
      </c>
      <c r="BQ345" s="63">
        <v>6.024096385542169E-3</v>
      </c>
      <c r="BR345" s="28">
        <v>0</v>
      </c>
      <c r="BS345" s="63">
        <v>0</v>
      </c>
      <c r="BU345" s="132"/>
      <c r="BV345" s="4" t="s">
        <v>199</v>
      </c>
      <c r="BW345" s="27">
        <f t="shared" si="358"/>
        <v>0.93975903614457834</v>
      </c>
      <c r="BX345" s="27">
        <f t="shared" si="363"/>
        <v>0.99397590361445787</v>
      </c>
    </row>
    <row r="346" spans="2:76" ht="14.25" customHeight="1">
      <c r="B346" s="284"/>
      <c r="C346" s="297"/>
      <c r="D346" s="104" t="s">
        <v>67</v>
      </c>
      <c r="E346" s="218">
        <v>8</v>
      </c>
      <c r="F346" s="219">
        <v>1</v>
      </c>
      <c r="G346" s="180">
        <f t="shared" si="364"/>
        <v>0.125</v>
      </c>
      <c r="H346" s="220">
        <v>0</v>
      </c>
      <c r="I346" s="180">
        <f t="shared" si="365"/>
        <v>0</v>
      </c>
      <c r="J346" s="220">
        <v>0</v>
      </c>
      <c r="K346" s="180">
        <f t="shared" si="366"/>
        <v>0</v>
      </c>
      <c r="L346" s="218">
        <v>12</v>
      </c>
      <c r="M346" s="219">
        <v>0</v>
      </c>
      <c r="N346" s="180">
        <f t="shared" si="367"/>
        <v>0</v>
      </c>
      <c r="O346" s="220">
        <v>3</v>
      </c>
      <c r="P346" s="180">
        <f t="shared" si="368"/>
        <v>0.25</v>
      </c>
      <c r="Q346" s="220">
        <v>1</v>
      </c>
      <c r="R346" s="180">
        <f t="shared" si="369"/>
        <v>8.3333333333333329E-2</v>
      </c>
      <c r="S346" s="218">
        <v>1049</v>
      </c>
      <c r="T346" s="219">
        <v>63</v>
      </c>
      <c r="U346" s="180">
        <f t="shared" si="370"/>
        <v>6.0057197330791227E-2</v>
      </c>
      <c r="V346" s="220">
        <v>224</v>
      </c>
      <c r="W346" s="180">
        <f t="shared" si="371"/>
        <v>0.21353670162059105</v>
      </c>
      <c r="X346" s="220">
        <v>80</v>
      </c>
      <c r="Y346" s="180">
        <f t="shared" si="372"/>
        <v>7.6263107721639661E-2</v>
      </c>
      <c r="Z346" s="218">
        <v>809</v>
      </c>
      <c r="AA346" s="219">
        <v>43</v>
      </c>
      <c r="AB346" s="180">
        <f t="shared" si="373"/>
        <v>5.3152039555006178E-2</v>
      </c>
      <c r="AC346" s="220">
        <v>139</v>
      </c>
      <c r="AD346" s="180">
        <f t="shared" si="374"/>
        <v>0.17181705809641531</v>
      </c>
      <c r="AE346" s="220">
        <v>72</v>
      </c>
      <c r="AF346" s="180">
        <f t="shared" si="375"/>
        <v>8.8998763906056863E-2</v>
      </c>
      <c r="AG346" s="218">
        <v>547</v>
      </c>
      <c r="AH346" s="219">
        <v>16</v>
      </c>
      <c r="AI346" s="180">
        <f t="shared" si="376"/>
        <v>2.9250457038391225E-2</v>
      </c>
      <c r="AJ346" s="220">
        <v>67</v>
      </c>
      <c r="AK346" s="180">
        <f t="shared" si="377"/>
        <v>0.12248628884826325</v>
      </c>
      <c r="AL346" s="220">
        <v>47</v>
      </c>
      <c r="AM346" s="180">
        <f t="shared" si="378"/>
        <v>8.5923217550274225E-2</v>
      </c>
      <c r="AN346" s="218">
        <v>223</v>
      </c>
      <c r="AO346" s="219">
        <v>7</v>
      </c>
      <c r="AP346" s="180">
        <f t="shared" si="379"/>
        <v>3.1390134529147982E-2</v>
      </c>
      <c r="AQ346" s="220">
        <v>16</v>
      </c>
      <c r="AR346" s="180">
        <f t="shared" si="380"/>
        <v>7.1748878923766815E-2</v>
      </c>
      <c r="AS346" s="220">
        <v>12</v>
      </c>
      <c r="AT346" s="180">
        <f t="shared" si="381"/>
        <v>5.3811659192825115E-2</v>
      </c>
      <c r="AU346" s="218">
        <v>90</v>
      </c>
      <c r="AV346" s="219">
        <v>2</v>
      </c>
      <c r="AW346" s="180">
        <f t="shared" si="382"/>
        <v>2.2222222222222223E-2</v>
      </c>
      <c r="AX346" s="220">
        <v>4</v>
      </c>
      <c r="AY346" s="180">
        <f t="shared" si="383"/>
        <v>4.4444444444444446E-2</v>
      </c>
      <c r="AZ346" s="220">
        <v>7</v>
      </c>
      <c r="BA346" s="180">
        <f t="shared" si="384"/>
        <v>7.7777777777777779E-2</v>
      </c>
      <c r="BB346" s="218">
        <f t="shared" si="359"/>
        <v>2738</v>
      </c>
      <c r="BC346" s="182">
        <f t="shared" si="360"/>
        <v>132</v>
      </c>
      <c r="BD346" s="180">
        <f t="shared" si="385"/>
        <v>4.8210372534696858E-2</v>
      </c>
      <c r="BE346" s="182">
        <f t="shared" si="361"/>
        <v>453</v>
      </c>
      <c r="BF346" s="180">
        <f t="shared" si="386"/>
        <v>0.16544923301680059</v>
      </c>
      <c r="BG346" s="182">
        <f t="shared" si="362"/>
        <v>219</v>
      </c>
      <c r="BH346" s="180">
        <f t="shared" si="387"/>
        <v>7.9985390796201608E-2</v>
      </c>
      <c r="BJ346" s="284"/>
      <c r="BK346" s="297"/>
      <c r="BL346" s="85" t="s">
        <v>67</v>
      </c>
      <c r="BM346" s="28">
        <v>2812</v>
      </c>
      <c r="BN346" s="28">
        <v>137</v>
      </c>
      <c r="BO346" s="63">
        <v>4.8719772403982932E-2</v>
      </c>
      <c r="BP346" s="28">
        <v>431</v>
      </c>
      <c r="BQ346" s="63">
        <v>0.15327169274537697</v>
      </c>
      <c r="BR346" s="28">
        <v>223</v>
      </c>
      <c r="BS346" s="63">
        <v>7.9302987197724037E-2</v>
      </c>
      <c r="BU346" s="133"/>
      <c r="BV346" s="85" t="s">
        <v>67</v>
      </c>
      <c r="BW346" s="27">
        <f t="shared" si="358"/>
        <v>0.70635500365230097</v>
      </c>
      <c r="BX346" s="27">
        <f t="shared" si="363"/>
        <v>0.71870554765291605</v>
      </c>
    </row>
    <row r="347" spans="2:76" ht="14.25" customHeight="1">
      <c r="B347" s="282">
        <v>69</v>
      </c>
      <c r="C347" s="295" t="s">
        <v>47</v>
      </c>
      <c r="D347" s="102" t="s">
        <v>201</v>
      </c>
      <c r="E347" s="201">
        <v>8</v>
      </c>
      <c r="F347" s="202">
        <v>0</v>
      </c>
      <c r="G347" s="174">
        <f t="shared" si="364"/>
        <v>0</v>
      </c>
      <c r="H347" s="203">
        <v>2</v>
      </c>
      <c r="I347" s="174">
        <f t="shared" si="365"/>
        <v>0.25</v>
      </c>
      <c r="J347" s="203">
        <v>0</v>
      </c>
      <c r="K347" s="174">
        <f t="shared" si="366"/>
        <v>0</v>
      </c>
      <c r="L347" s="201">
        <v>21</v>
      </c>
      <c r="M347" s="202">
        <v>0</v>
      </c>
      <c r="N347" s="174">
        <f t="shared" si="367"/>
        <v>0</v>
      </c>
      <c r="O347" s="203">
        <v>6</v>
      </c>
      <c r="P347" s="174">
        <f t="shared" si="368"/>
        <v>0.2857142857142857</v>
      </c>
      <c r="Q347" s="203">
        <v>1</v>
      </c>
      <c r="R347" s="174">
        <f t="shared" si="369"/>
        <v>4.7619047619047616E-2</v>
      </c>
      <c r="S347" s="201">
        <v>2005</v>
      </c>
      <c r="T347" s="202">
        <v>109</v>
      </c>
      <c r="U347" s="174">
        <f t="shared" si="370"/>
        <v>5.4364089775561099E-2</v>
      </c>
      <c r="V347" s="203">
        <v>408</v>
      </c>
      <c r="W347" s="174">
        <f t="shared" si="371"/>
        <v>0.20349127182044888</v>
      </c>
      <c r="X347" s="203">
        <v>143</v>
      </c>
      <c r="Y347" s="174">
        <f t="shared" si="372"/>
        <v>7.1321695760598505E-2</v>
      </c>
      <c r="Z347" s="201">
        <v>1489</v>
      </c>
      <c r="AA347" s="202">
        <v>73</v>
      </c>
      <c r="AB347" s="174">
        <f t="shared" si="373"/>
        <v>4.9026192075218265E-2</v>
      </c>
      <c r="AC347" s="203">
        <v>209</v>
      </c>
      <c r="AD347" s="174">
        <f t="shared" si="374"/>
        <v>0.14036265950302215</v>
      </c>
      <c r="AE347" s="203">
        <v>129</v>
      </c>
      <c r="AF347" s="174">
        <f t="shared" si="375"/>
        <v>8.6635325721961046E-2</v>
      </c>
      <c r="AG347" s="201">
        <v>817</v>
      </c>
      <c r="AH347" s="202">
        <v>21</v>
      </c>
      <c r="AI347" s="174">
        <f t="shared" si="376"/>
        <v>2.5703794369645042E-2</v>
      </c>
      <c r="AJ347" s="203">
        <v>86</v>
      </c>
      <c r="AK347" s="174">
        <f t="shared" si="377"/>
        <v>0.10526315789473684</v>
      </c>
      <c r="AL347" s="203">
        <v>53</v>
      </c>
      <c r="AM347" s="174">
        <f t="shared" si="378"/>
        <v>6.4871481028151781E-2</v>
      </c>
      <c r="AN347" s="201">
        <v>355</v>
      </c>
      <c r="AO347" s="202">
        <v>8</v>
      </c>
      <c r="AP347" s="174">
        <f t="shared" si="379"/>
        <v>2.2535211267605635E-2</v>
      </c>
      <c r="AQ347" s="203">
        <v>17</v>
      </c>
      <c r="AR347" s="174">
        <f t="shared" si="380"/>
        <v>4.788732394366197E-2</v>
      </c>
      <c r="AS347" s="203">
        <v>13</v>
      </c>
      <c r="AT347" s="174">
        <f t="shared" si="381"/>
        <v>3.6619718309859155E-2</v>
      </c>
      <c r="AU347" s="201">
        <v>138</v>
      </c>
      <c r="AV347" s="202">
        <v>0</v>
      </c>
      <c r="AW347" s="174">
        <f t="shared" si="382"/>
        <v>0</v>
      </c>
      <c r="AX347" s="203">
        <v>3</v>
      </c>
      <c r="AY347" s="174">
        <f t="shared" si="383"/>
        <v>2.1739130434782608E-2</v>
      </c>
      <c r="AZ347" s="203">
        <v>3</v>
      </c>
      <c r="BA347" s="174">
        <f t="shared" si="384"/>
        <v>2.1739130434782608E-2</v>
      </c>
      <c r="BB347" s="201">
        <f t="shared" si="359"/>
        <v>4833</v>
      </c>
      <c r="BC347" s="176">
        <f t="shared" si="360"/>
        <v>211</v>
      </c>
      <c r="BD347" s="174">
        <f t="shared" si="385"/>
        <v>4.3658183322987792E-2</v>
      </c>
      <c r="BE347" s="176">
        <f t="shared" si="361"/>
        <v>731</v>
      </c>
      <c r="BF347" s="174">
        <f t="shared" si="386"/>
        <v>0.15125181046968755</v>
      </c>
      <c r="BG347" s="176">
        <f t="shared" si="362"/>
        <v>342</v>
      </c>
      <c r="BH347" s="174">
        <f t="shared" si="387"/>
        <v>7.0763500931098691E-2</v>
      </c>
      <c r="BJ347" s="282">
        <v>69</v>
      </c>
      <c r="BK347" s="295" t="s">
        <v>47</v>
      </c>
      <c r="BL347" s="4" t="s">
        <v>148</v>
      </c>
      <c r="BM347" s="28">
        <v>4721</v>
      </c>
      <c r="BN347" s="28">
        <v>220</v>
      </c>
      <c r="BO347" s="63">
        <v>4.6600296547341664E-2</v>
      </c>
      <c r="BP347" s="28">
        <v>656</v>
      </c>
      <c r="BQ347" s="63">
        <v>0.13895361152298241</v>
      </c>
      <c r="BR347" s="28">
        <v>350</v>
      </c>
      <c r="BS347" s="63">
        <v>7.4136835416225372E-2</v>
      </c>
      <c r="BU347" s="131" t="s">
        <v>47</v>
      </c>
      <c r="BV347" s="4" t="s">
        <v>138</v>
      </c>
      <c r="BW347" s="27">
        <f t="shared" si="358"/>
        <v>0.73432650527622589</v>
      </c>
      <c r="BX347" s="27">
        <f t="shared" si="363"/>
        <v>0.74030925651345059</v>
      </c>
    </row>
    <row r="348" spans="2:76" ht="14.25" customHeight="1">
      <c r="B348" s="283"/>
      <c r="C348" s="296"/>
      <c r="D348" s="132" t="s">
        <v>274</v>
      </c>
      <c r="E348" s="204">
        <v>1</v>
      </c>
      <c r="F348" s="205">
        <v>0</v>
      </c>
      <c r="G348" s="207">
        <f t="shared" si="364"/>
        <v>0</v>
      </c>
      <c r="H348" s="206">
        <v>1</v>
      </c>
      <c r="I348" s="207">
        <f t="shared" si="365"/>
        <v>1</v>
      </c>
      <c r="J348" s="206">
        <v>0</v>
      </c>
      <c r="K348" s="207">
        <f t="shared" si="366"/>
        <v>0</v>
      </c>
      <c r="L348" s="204">
        <v>2</v>
      </c>
      <c r="M348" s="205">
        <v>0</v>
      </c>
      <c r="N348" s="207">
        <f t="shared" si="367"/>
        <v>0</v>
      </c>
      <c r="O348" s="206">
        <v>0</v>
      </c>
      <c r="P348" s="207">
        <f t="shared" si="368"/>
        <v>0</v>
      </c>
      <c r="Q348" s="206">
        <v>0</v>
      </c>
      <c r="R348" s="207">
        <f t="shared" si="369"/>
        <v>0</v>
      </c>
      <c r="S348" s="204">
        <v>879</v>
      </c>
      <c r="T348" s="205">
        <v>60</v>
      </c>
      <c r="U348" s="207">
        <f t="shared" si="370"/>
        <v>6.8259385665529013E-2</v>
      </c>
      <c r="V348" s="206">
        <v>219</v>
      </c>
      <c r="W348" s="207">
        <f t="shared" si="371"/>
        <v>0.24914675767918087</v>
      </c>
      <c r="X348" s="206">
        <v>61</v>
      </c>
      <c r="Y348" s="207">
        <f t="shared" si="372"/>
        <v>6.9397042093287828E-2</v>
      </c>
      <c r="Z348" s="204">
        <v>587</v>
      </c>
      <c r="AA348" s="205">
        <v>25</v>
      </c>
      <c r="AB348" s="207">
        <f t="shared" si="373"/>
        <v>4.2589437819420782E-2</v>
      </c>
      <c r="AC348" s="206">
        <v>127</v>
      </c>
      <c r="AD348" s="207">
        <f t="shared" si="374"/>
        <v>0.21635434412265758</v>
      </c>
      <c r="AE348" s="206">
        <v>40</v>
      </c>
      <c r="AF348" s="207">
        <f t="shared" si="375"/>
        <v>6.8143100511073251E-2</v>
      </c>
      <c r="AG348" s="204">
        <v>265</v>
      </c>
      <c r="AH348" s="205">
        <v>10</v>
      </c>
      <c r="AI348" s="207">
        <f t="shared" si="376"/>
        <v>3.7735849056603772E-2</v>
      </c>
      <c r="AJ348" s="206">
        <v>44</v>
      </c>
      <c r="AK348" s="207">
        <f t="shared" si="377"/>
        <v>0.16603773584905659</v>
      </c>
      <c r="AL348" s="206">
        <v>22</v>
      </c>
      <c r="AM348" s="207">
        <f t="shared" si="378"/>
        <v>8.3018867924528297E-2</v>
      </c>
      <c r="AN348" s="204">
        <v>96</v>
      </c>
      <c r="AO348" s="205">
        <v>1</v>
      </c>
      <c r="AP348" s="207">
        <f t="shared" si="379"/>
        <v>1.0416666666666666E-2</v>
      </c>
      <c r="AQ348" s="206">
        <v>6</v>
      </c>
      <c r="AR348" s="207">
        <f t="shared" si="380"/>
        <v>6.25E-2</v>
      </c>
      <c r="AS348" s="206">
        <v>6</v>
      </c>
      <c r="AT348" s="207">
        <f t="shared" si="381"/>
        <v>6.25E-2</v>
      </c>
      <c r="AU348" s="204">
        <v>32</v>
      </c>
      <c r="AV348" s="205">
        <v>0</v>
      </c>
      <c r="AW348" s="207">
        <f t="shared" si="382"/>
        <v>0</v>
      </c>
      <c r="AX348" s="206">
        <v>6</v>
      </c>
      <c r="AY348" s="207">
        <f t="shared" si="383"/>
        <v>0.1875</v>
      </c>
      <c r="AZ348" s="206">
        <v>2</v>
      </c>
      <c r="BA348" s="207">
        <f t="shared" si="384"/>
        <v>6.25E-2</v>
      </c>
      <c r="BB348" s="204">
        <f t="shared" si="359"/>
        <v>1862</v>
      </c>
      <c r="BC348" s="208">
        <f t="shared" si="360"/>
        <v>96</v>
      </c>
      <c r="BD348" s="207">
        <f t="shared" si="385"/>
        <v>5.155746509129968E-2</v>
      </c>
      <c r="BE348" s="208">
        <f t="shared" si="361"/>
        <v>403</v>
      </c>
      <c r="BF348" s="207">
        <f t="shared" si="386"/>
        <v>0.21643394199785176</v>
      </c>
      <c r="BG348" s="208">
        <f t="shared" si="362"/>
        <v>131</v>
      </c>
      <c r="BH348" s="207">
        <f t="shared" si="387"/>
        <v>7.0354457572502679E-2</v>
      </c>
      <c r="BJ348" s="283"/>
      <c r="BK348" s="296"/>
      <c r="BL348" s="4" t="s">
        <v>273</v>
      </c>
      <c r="BM348" s="28">
        <v>1815</v>
      </c>
      <c r="BN348" s="28">
        <v>128</v>
      </c>
      <c r="BO348" s="63">
        <v>7.0523415977961426E-2</v>
      </c>
      <c r="BP348" s="28">
        <v>365</v>
      </c>
      <c r="BQ348" s="63">
        <v>0.20110192837465565</v>
      </c>
      <c r="BR348" s="28">
        <v>156</v>
      </c>
      <c r="BS348" s="63">
        <v>8.5950413223140495E-2</v>
      </c>
      <c r="BU348" s="132"/>
      <c r="BV348" s="4" t="s">
        <v>270</v>
      </c>
      <c r="BW348" s="27">
        <f t="shared" si="358"/>
        <v>0.66165413533834583</v>
      </c>
      <c r="BX348" s="27">
        <f t="shared" si="363"/>
        <v>0.64242424242424245</v>
      </c>
    </row>
    <row r="349" spans="2:76" ht="14.25" customHeight="1">
      <c r="B349" s="283"/>
      <c r="C349" s="296"/>
      <c r="D349" s="124" t="s">
        <v>156</v>
      </c>
      <c r="E349" s="209">
        <v>0</v>
      </c>
      <c r="F349" s="210">
        <v>0</v>
      </c>
      <c r="G349" s="199" t="str">
        <f t="shared" si="364"/>
        <v>-</v>
      </c>
      <c r="H349" s="211">
        <v>0</v>
      </c>
      <c r="I349" s="199" t="str">
        <f t="shared" si="365"/>
        <v>-</v>
      </c>
      <c r="J349" s="211">
        <v>0</v>
      </c>
      <c r="K349" s="199" t="str">
        <f t="shared" si="366"/>
        <v>-</v>
      </c>
      <c r="L349" s="209">
        <v>0</v>
      </c>
      <c r="M349" s="210">
        <v>0</v>
      </c>
      <c r="N349" s="199" t="str">
        <f t="shared" si="367"/>
        <v>-</v>
      </c>
      <c r="O349" s="211">
        <v>0</v>
      </c>
      <c r="P349" s="199" t="str">
        <f t="shared" si="368"/>
        <v>-</v>
      </c>
      <c r="Q349" s="211">
        <v>0</v>
      </c>
      <c r="R349" s="199" t="str">
        <f t="shared" si="369"/>
        <v>-</v>
      </c>
      <c r="S349" s="209">
        <v>312</v>
      </c>
      <c r="T349" s="210">
        <v>15</v>
      </c>
      <c r="U349" s="199">
        <f t="shared" si="370"/>
        <v>4.807692307692308E-2</v>
      </c>
      <c r="V349" s="211">
        <v>75</v>
      </c>
      <c r="W349" s="199">
        <f t="shared" si="371"/>
        <v>0.24038461538461539</v>
      </c>
      <c r="X349" s="211">
        <v>23</v>
      </c>
      <c r="Y349" s="199">
        <f t="shared" si="372"/>
        <v>7.371794871794872E-2</v>
      </c>
      <c r="Z349" s="209">
        <v>124</v>
      </c>
      <c r="AA349" s="210">
        <v>4</v>
      </c>
      <c r="AB349" s="199">
        <f t="shared" si="373"/>
        <v>3.2258064516129031E-2</v>
      </c>
      <c r="AC349" s="211">
        <v>34</v>
      </c>
      <c r="AD349" s="199">
        <f t="shared" si="374"/>
        <v>0.27419354838709675</v>
      </c>
      <c r="AE349" s="211">
        <v>10</v>
      </c>
      <c r="AF349" s="199">
        <f t="shared" si="375"/>
        <v>8.0645161290322578E-2</v>
      </c>
      <c r="AG349" s="209">
        <v>53</v>
      </c>
      <c r="AH349" s="210">
        <v>1</v>
      </c>
      <c r="AI349" s="199">
        <f t="shared" si="376"/>
        <v>1.8867924528301886E-2</v>
      </c>
      <c r="AJ349" s="211">
        <v>12</v>
      </c>
      <c r="AK349" s="199">
        <f t="shared" si="377"/>
        <v>0.22641509433962265</v>
      </c>
      <c r="AL349" s="211">
        <v>10</v>
      </c>
      <c r="AM349" s="199">
        <f t="shared" si="378"/>
        <v>0.18867924528301888</v>
      </c>
      <c r="AN349" s="209">
        <v>14</v>
      </c>
      <c r="AO349" s="210">
        <v>0</v>
      </c>
      <c r="AP349" s="199">
        <f t="shared" si="379"/>
        <v>0</v>
      </c>
      <c r="AQ349" s="211">
        <v>2</v>
      </c>
      <c r="AR349" s="199">
        <f t="shared" si="380"/>
        <v>0.14285714285714285</v>
      </c>
      <c r="AS349" s="211">
        <v>1</v>
      </c>
      <c r="AT349" s="199">
        <f t="shared" si="381"/>
        <v>7.1428571428571425E-2</v>
      </c>
      <c r="AU349" s="209">
        <v>4</v>
      </c>
      <c r="AV349" s="210">
        <v>0</v>
      </c>
      <c r="AW349" s="199">
        <f t="shared" si="382"/>
        <v>0</v>
      </c>
      <c r="AX349" s="211">
        <v>0</v>
      </c>
      <c r="AY349" s="199">
        <f t="shared" si="383"/>
        <v>0</v>
      </c>
      <c r="AZ349" s="211">
        <v>0</v>
      </c>
      <c r="BA349" s="199">
        <f t="shared" si="384"/>
        <v>0</v>
      </c>
      <c r="BB349" s="209">
        <f t="shared" si="359"/>
        <v>507</v>
      </c>
      <c r="BC349" s="212">
        <f t="shared" si="360"/>
        <v>20</v>
      </c>
      <c r="BD349" s="199">
        <f t="shared" si="385"/>
        <v>3.9447731755424063E-2</v>
      </c>
      <c r="BE349" s="212">
        <f t="shared" si="361"/>
        <v>123</v>
      </c>
      <c r="BF349" s="199">
        <f t="shared" si="386"/>
        <v>0.24260355029585798</v>
      </c>
      <c r="BG349" s="212">
        <f t="shared" si="362"/>
        <v>44</v>
      </c>
      <c r="BH349" s="199">
        <f t="shared" si="387"/>
        <v>8.6785009861932938E-2</v>
      </c>
      <c r="BJ349" s="283"/>
      <c r="BK349" s="296"/>
      <c r="BL349" s="4" t="s">
        <v>156</v>
      </c>
      <c r="BM349" s="28">
        <v>450</v>
      </c>
      <c r="BN349" s="28">
        <v>30</v>
      </c>
      <c r="BO349" s="63">
        <v>6.6666666666666666E-2</v>
      </c>
      <c r="BP349" s="28">
        <v>79</v>
      </c>
      <c r="BQ349" s="63">
        <v>0.17555555555555555</v>
      </c>
      <c r="BR349" s="28">
        <v>37</v>
      </c>
      <c r="BS349" s="63">
        <v>8.2222222222222224E-2</v>
      </c>
      <c r="BU349" s="132"/>
      <c r="BV349" s="4" t="s">
        <v>156</v>
      </c>
      <c r="BW349" s="27">
        <f t="shared" si="358"/>
        <v>0.63116370808678501</v>
      </c>
      <c r="BX349" s="27">
        <f t="shared" si="363"/>
        <v>0.67555555555555558</v>
      </c>
    </row>
    <row r="350" spans="2:76" ht="14.25" customHeight="1">
      <c r="B350" s="283"/>
      <c r="C350" s="296"/>
      <c r="D350" s="103" t="s">
        <v>200</v>
      </c>
      <c r="E350" s="209">
        <v>1</v>
      </c>
      <c r="F350" s="210">
        <v>0</v>
      </c>
      <c r="G350" s="199">
        <f t="shared" si="364"/>
        <v>0</v>
      </c>
      <c r="H350" s="211">
        <v>0</v>
      </c>
      <c r="I350" s="199">
        <f t="shared" si="365"/>
        <v>0</v>
      </c>
      <c r="J350" s="211">
        <v>0</v>
      </c>
      <c r="K350" s="199">
        <f t="shared" si="366"/>
        <v>0</v>
      </c>
      <c r="L350" s="209">
        <v>0</v>
      </c>
      <c r="M350" s="210">
        <v>0</v>
      </c>
      <c r="N350" s="199" t="str">
        <f t="shared" si="367"/>
        <v>-</v>
      </c>
      <c r="O350" s="211">
        <v>0</v>
      </c>
      <c r="P350" s="199" t="str">
        <f t="shared" si="368"/>
        <v>-</v>
      </c>
      <c r="Q350" s="211">
        <v>0</v>
      </c>
      <c r="R350" s="199" t="str">
        <f t="shared" si="369"/>
        <v>-</v>
      </c>
      <c r="S350" s="209">
        <v>7</v>
      </c>
      <c r="T350" s="210">
        <v>0</v>
      </c>
      <c r="U350" s="199">
        <f t="shared" si="370"/>
        <v>0</v>
      </c>
      <c r="V350" s="211">
        <v>0</v>
      </c>
      <c r="W350" s="199">
        <f t="shared" si="371"/>
        <v>0</v>
      </c>
      <c r="X350" s="211">
        <v>0</v>
      </c>
      <c r="Y350" s="199">
        <f t="shared" si="372"/>
        <v>0</v>
      </c>
      <c r="Z350" s="209">
        <v>17</v>
      </c>
      <c r="AA350" s="210">
        <v>0</v>
      </c>
      <c r="AB350" s="199">
        <f t="shared" si="373"/>
        <v>0</v>
      </c>
      <c r="AC350" s="211">
        <v>0</v>
      </c>
      <c r="AD350" s="199">
        <f t="shared" si="374"/>
        <v>0</v>
      </c>
      <c r="AE350" s="211">
        <v>0</v>
      </c>
      <c r="AF350" s="199">
        <f t="shared" si="375"/>
        <v>0</v>
      </c>
      <c r="AG350" s="209">
        <v>31</v>
      </c>
      <c r="AH350" s="210">
        <v>0</v>
      </c>
      <c r="AI350" s="199">
        <f t="shared" si="376"/>
        <v>0</v>
      </c>
      <c r="AJ350" s="211">
        <v>2</v>
      </c>
      <c r="AK350" s="199">
        <f t="shared" si="377"/>
        <v>6.4516129032258063E-2</v>
      </c>
      <c r="AL350" s="211">
        <v>0</v>
      </c>
      <c r="AM350" s="199">
        <f t="shared" si="378"/>
        <v>0</v>
      </c>
      <c r="AN350" s="209">
        <v>22</v>
      </c>
      <c r="AO350" s="210">
        <v>0</v>
      </c>
      <c r="AP350" s="199">
        <f t="shared" si="379"/>
        <v>0</v>
      </c>
      <c r="AQ350" s="211">
        <v>0</v>
      </c>
      <c r="AR350" s="199">
        <f t="shared" si="380"/>
        <v>0</v>
      </c>
      <c r="AS350" s="211">
        <v>0</v>
      </c>
      <c r="AT350" s="199">
        <f t="shared" si="381"/>
        <v>0</v>
      </c>
      <c r="AU350" s="209">
        <v>17</v>
      </c>
      <c r="AV350" s="210">
        <v>0</v>
      </c>
      <c r="AW350" s="199">
        <f t="shared" si="382"/>
        <v>0</v>
      </c>
      <c r="AX350" s="211">
        <v>0</v>
      </c>
      <c r="AY350" s="199">
        <f t="shared" si="383"/>
        <v>0</v>
      </c>
      <c r="AZ350" s="211">
        <v>0</v>
      </c>
      <c r="BA350" s="199">
        <f t="shared" si="384"/>
        <v>0</v>
      </c>
      <c r="BB350" s="209">
        <f t="shared" si="359"/>
        <v>95</v>
      </c>
      <c r="BC350" s="212">
        <f t="shared" si="360"/>
        <v>0</v>
      </c>
      <c r="BD350" s="199">
        <f t="shared" si="385"/>
        <v>0</v>
      </c>
      <c r="BE350" s="212">
        <f t="shared" si="361"/>
        <v>2</v>
      </c>
      <c r="BF350" s="199">
        <f t="shared" si="386"/>
        <v>2.1052631578947368E-2</v>
      </c>
      <c r="BG350" s="212">
        <f t="shared" si="362"/>
        <v>0</v>
      </c>
      <c r="BH350" s="199">
        <f t="shared" si="387"/>
        <v>0</v>
      </c>
      <c r="BJ350" s="283"/>
      <c r="BK350" s="296"/>
      <c r="BL350" s="4" t="s">
        <v>199</v>
      </c>
      <c r="BM350" s="28">
        <v>210</v>
      </c>
      <c r="BN350" s="28">
        <v>0</v>
      </c>
      <c r="BO350" s="63">
        <v>0</v>
      </c>
      <c r="BP350" s="28">
        <v>0</v>
      </c>
      <c r="BQ350" s="63">
        <v>0</v>
      </c>
      <c r="BR350" s="28">
        <v>3</v>
      </c>
      <c r="BS350" s="63">
        <v>1.4285714285714285E-2</v>
      </c>
      <c r="BU350" s="132"/>
      <c r="BV350" s="4" t="s">
        <v>199</v>
      </c>
      <c r="BW350" s="27">
        <f t="shared" si="358"/>
        <v>0.97894736842105268</v>
      </c>
      <c r="BX350" s="27">
        <f t="shared" si="363"/>
        <v>0.98571428571428577</v>
      </c>
    </row>
    <row r="351" spans="2:76" ht="14.25" customHeight="1">
      <c r="B351" s="284"/>
      <c r="C351" s="297"/>
      <c r="D351" s="104" t="s">
        <v>67</v>
      </c>
      <c r="E351" s="218">
        <v>10</v>
      </c>
      <c r="F351" s="219">
        <v>0</v>
      </c>
      <c r="G351" s="180">
        <f t="shared" si="364"/>
        <v>0</v>
      </c>
      <c r="H351" s="220">
        <v>3</v>
      </c>
      <c r="I351" s="180">
        <f t="shared" si="365"/>
        <v>0.3</v>
      </c>
      <c r="J351" s="220">
        <v>0</v>
      </c>
      <c r="K351" s="180">
        <f t="shared" si="366"/>
        <v>0</v>
      </c>
      <c r="L351" s="218">
        <v>23</v>
      </c>
      <c r="M351" s="219">
        <v>0</v>
      </c>
      <c r="N351" s="180">
        <f t="shared" si="367"/>
        <v>0</v>
      </c>
      <c r="O351" s="220">
        <v>6</v>
      </c>
      <c r="P351" s="180">
        <f t="shared" si="368"/>
        <v>0.2608695652173913</v>
      </c>
      <c r="Q351" s="220">
        <v>1</v>
      </c>
      <c r="R351" s="180">
        <f t="shared" si="369"/>
        <v>4.3478260869565216E-2</v>
      </c>
      <c r="S351" s="218">
        <v>3203</v>
      </c>
      <c r="T351" s="219">
        <v>184</v>
      </c>
      <c r="U351" s="180">
        <f t="shared" si="370"/>
        <v>5.7446144239775211E-2</v>
      </c>
      <c r="V351" s="220">
        <v>702</v>
      </c>
      <c r="W351" s="180">
        <f t="shared" si="371"/>
        <v>0.21916952856696847</v>
      </c>
      <c r="X351" s="220">
        <v>227</v>
      </c>
      <c r="Y351" s="180">
        <f t="shared" si="372"/>
        <v>7.0871058382766153E-2</v>
      </c>
      <c r="Z351" s="218">
        <v>2217</v>
      </c>
      <c r="AA351" s="219">
        <v>102</v>
      </c>
      <c r="AB351" s="180">
        <f t="shared" si="373"/>
        <v>4.6008119079837616E-2</v>
      </c>
      <c r="AC351" s="220">
        <v>370</v>
      </c>
      <c r="AD351" s="180">
        <f t="shared" si="374"/>
        <v>0.16689219666215607</v>
      </c>
      <c r="AE351" s="220">
        <v>179</v>
      </c>
      <c r="AF351" s="180">
        <f t="shared" si="375"/>
        <v>8.0739738385205234E-2</v>
      </c>
      <c r="AG351" s="218">
        <v>1166</v>
      </c>
      <c r="AH351" s="219">
        <v>32</v>
      </c>
      <c r="AI351" s="180">
        <f t="shared" si="376"/>
        <v>2.7444253859348199E-2</v>
      </c>
      <c r="AJ351" s="220">
        <v>144</v>
      </c>
      <c r="AK351" s="180">
        <f t="shared" si="377"/>
        <v>0.1234991423670669</v>
      </c>
      <c r="AL351" s="220">
        <v>85</v>
      </c>
      <c r="AM351" s="180">
        <f t="shared" si="378"/>
        <v>7.2898799313893647E-2</v>
      </c>
      <c r="AN351" s="218">
        <v>487</v>
      </c>
      <c r="AO351" s="219">
        <v>9</v>
      </c>
      <c r="AP351" s="180">
        <f t="shared" si="379"/>
        <v>1.8480492813141684E-2</v>
      </c>
      <c r="AQ351" s="220">
        <v>25</v>
      </c>
      <c r="AR351" s="180">
        <f t="shared" si="380"/>
        <v>5.1334702258726897E-2</v>
      </c>
      <c r="AS351" s="220">
        <v>20</v>
      </c>
      <c r="AT351" s="180">
        <f t="shared" si="381"/>
        <v>4.1067761806981518E-2</v>
      </c>
      <c r="AU351" s="218">
        <v>191</v>
      </c>
      <c r="AV351" s="219">
        <v>0</v>
      </c>
      <c r="AW351" s="180">
        <f t="shared" si="382"/>
        <v>0</v>
      </c>
      <c r="AX351" s="220">
        <v>9</v>
      </c>
      <c r="AY351" s="180">
        <f t="shared" si="383"/>
        <v>4.712041884816754E-2</v>
      </c>
      <c r="AZ351" s="220">
        <v>5</v>
      </c>
      <c r="BA351" s="180">
        <f t="shared" si="384"/>
        <v>2.6178010471204188E-2</v>
      </c>
      <c r="BB351" s="218">
        <f t="shared" si="359"/>
        <v>7297</v>
      </c>
      <c r="BC351" s="182">
        <f t="shared" si="360"/>
        <v>327</v>
      </c>
      <c r="BD351" s="180">
        <f t="shared" si="385"/>
        <v>4.4812936823352065E-2</v>
      </c>
      <c r="BE351" s="182">
        <f t="shared" si="361"/>
        <v>1259</v>
      </c>
      <c r="BF351" s="180">
        <f t="shared" si="386"/>
        <v>0.17253665890091818</v>
      </c>
      <c r="BG351" s="182">
        <f t="shared" si="362"/>
        <v>517</v>
      </c>
      <c r="BH351" s="180">
        <f t="shared" si="387"/>
        <v>7.0851034671782928E-2</v>
      </c>
      <c r="BJ351" s="284"/>
      <c r="BK351" s="297"/>
      <c r="BL351" s="85" t="s">
        <v>67</v>
      </c>
      <c r="BM351" s="28">
        <v>7196</v>
      </c>
      <c r="BN351" s="28">
        <v>378</v>
      </c>
      <c r="BO351" s="63">
        <v>5.2529182879377433E-2</v>
      </c>
      <c r="BP351" s="28">
        <v>1100</v>
      </c>
      <c r="BQ351" s="63">
        <v>0.15286270150083381</v>
      </c>
      <c r="BR351" s="28">
        <v>546</v>
      </c>
      <c r="BS351" s="63">
        <v>7.5875486381322951E-2</v>
      </c>
      <c r="BU351" s="133"/>
      <c r="BV351" s="85" t="s">
        <v>67</v>
      </c>
      <c r="BW351" s="27">
        <f t="shared" si="358"/>
        <v>0.71179936960394685</v>
      </c>
      <c r="BX351" s="27">
        <f t="shared" si="363"/>
        <v>0.71873262923846581</v>
      </c>
    </row>
    <row r="352" spans="2:76" ht="14.25" customHeight="1">
      <c r="B352" s="282">
        <v>70</v>
      </c>
      <c r="C352" s="295" t="s">
        <v>48</v>
      </c>
      <c r="D352" s="102" t="s">
        <v>201</v>
      </c>
      <c r="E352" s="201">
        <v>0</v>
      </c>
      <c r="F352" s="202">
        <v>0</v>
      </c>
      <c r="G352" s="174" t="str">
        <f t="shared" si="364"/>
        <v>-</v>
      </c>
      <c r="H352" s="203">
        <v>0</v>
      </c>
      <c r="I352" s="174" t="str">
        <f t="shared" si="365"/>
        <v>-</v>
      </c>
      <c r="J352" s="203">
        <v>0</v>
      </c>
      <c r="K352" s="174" t="str">
        <f t="shared" si="366"/>
        <v>-</v>
      </c>
      <c r="L352" s="201">
        <v>5</v>
      </c>
      <c r="M352" s="202">
        <v>0</v>
      </c>
      <c r="N352" s="174">
        <f t="shared" si="367"/>
        <v>0</v>
      </c>
      <c r="O352" s="203">
        <v>0</v>
      </c>
      <c r="P352" s="174">
        <f t="shared" si="368"/>
        <v>0</v>
      </c>
      <c r="Q352" s="203">
        <v>0</v>
      </c>
      <c r="R352" s="174">
        <f t="shared" si="369"/>
        <v>0</v>
      </c>
      <c r="S352" s="201">
        <v>333</v>
      </c>
      <c r="T352" s="202">
        <v>30</v>
      </c>
      <c r="U352" s="174">
        <f t="shared" si="370"/>
        <v>9.0090090090090086E-2</v>
      </c>
      <c r="V352" s="203">
        <v>84</v>
      </c>
      <c r="W352" s="174">
        <f t="shared" si="371"/>
        <v>0.25225225225225223</v>
      </c>
      <c r="X352" s="203">
        <v>21</v>
      </c>
      <c r="Y352" s="174">
        <f t="shared" si="372"/>
        <v>6.3063063063063057E-2</v>
      </c>
      <c r="Z352" s="201">
        <v>277</v>
      </c>
      <c r="AA352" s="202">
        <v>19</v>
      </c>
      <c r="AB352" s="174">
        <f t="shared" si="373"/>
        <v>6.8592057761732855E-2</v>
      </c>
      <c r="AC352" s="203">
        <v>54</v>
      </c>
      <c r="AD352" s="174">
        <f t="shared" si="374"/>
        <v>0.19494584837545126</v>
      </c>
      <c r="AE352" s="203">
        <v>30</v>
      </c>
      <c r="AF352" s="174">
        <f t="shared" si="375"/>
        <v>0.10830324909747292</v>
      </c>
      <c r="AG352" s="201">
        <v>162</v>
      </c>
      <c r="AH352" s="202">
        <v>8</v>
      </c>
      <c r="AI352" s="174">
        <f t="shared" si="376"/>
        <v>4.9382716049382713E-2</v>
      </c>
      <c r="AJ352" s="203">
        <v>26</v>
      </c>
      <c r="AK352" s="174">
        <f t="shared" si="377"/>
        <v>0.16049382716049382</v>
      </c>
      <c r="AL352" s="203">
        <v>15</v>
      </c>
      <c r="AM352" s="174">
        <f t="shared" si="378"/>
        <v>9.2592592592592587E-2</v>
      </c>
      <c r="AN352" s="201">
        <v>100</v>
      </c>
      <c r="AO352" s="202">
        <v>2</v>
      </c>
      <c r="AP352" s="174">
        <f t="shared" si="379"/>
        <v>0.02</v>
      </c>
      <c r="AQ352" s="203">
        <v>11</v>
      </c>
      <c r="AR352" s="174">
        <f t="shared" si="380"/>
        <v>0.11</v>
      </c>
      <c r="AS352" s="203">
        <v>4</v>
      </c>
      <c r="AT352" s="174">
        <f t="shared" si="381"/>
        <v>0.04</v>
      </c>
      <c r="AU352" s="201">
        <v>23</v>
      </c>
      <c r="AV352" s="202">
        <v>0</v>
      </c>
      <c r="AW352" s="174">
        <f t="shared" si="382"/>
        <v>0</v>
      </c>
      <c r="AX352" s="203">
        <v>1</v>
      </c>
      <c r="AY352" s="174">
        <f t="shared" si="383"/>
        <v>4.3478260869565216E-2</v>
      </c>
      <c r="AZ352" s="203">
        <v>1</v>
      </c>
      <c r="BA352" s="174">
        <f t="shared" si="384"/>
        <v>4.3478260869565216E-2</v>
      </c>
      <c r="BB352" s="201">
        <f t="shared" si="359"/>
        <v>900</v>
      </c>
      <c r="BC352" s="176">
        <f t="shared" si="360"/>
        <v>59</v>
      </c>
      <c r="BD352" s="174">
        <f t="shared" si="385"/>
        <v>6.5555555555555561E-2</v>
      </c>
      <c r="BE352" s="176">
        <f t="shared" si="361"/>
        <v>176</v>
      </c>
      <c r="BF352" s="174">
        <f t="shared" si="386"/>
        <v>0.19555555555555557</v>
      </c>
      <c r="BG352" s="176">
        <f t="shared" si="362"/>
        <v>71</v>
      </c>
      <c r="BH352" s="174">
        <f t="shared" si="387"/>
        <v>7.8888888888888883E-2</v>
      </c>
      <c r="BJ352" s="282">
        <v>70</v>
      </c>
      <c r="BK352" s="295" t="s">
        <v>48</v>
      </c>
      <c r="BL352" s="4" t="s">
        <v>148</v>
      </c>
      <c r="BM352" s="28">
        <v>889</v>
      </c>
      <c r="BN352" s="28">
        <v>54</v>
      </c>
      <c r="BO352" s="63">
        <v>6.074240719910011E-2</v>
      </c>
      <c r="BP352" s="28">
        <v>158</v>
      </c>
      <c r="BQ352" s="63">
        <v>0.17772778402699663</v>
      </c>
      <c r="BR352" s="28">
        <v>76</v>
      </c>
      <c r="BS352" s="63">
        <v>8.5489313835770533E-2</v>
      </c>
      <c r="BU352" s="131" t="s">
        <v>48</v>
      </c>
      <c r="BV352" s="4" t="s">
        <v>138</v>
      </c>
      <c r="BW352" s="27">
        <f t="shared" si="358"/>
        <v>0.66</v>
      </c>
      <c r="BX352" s="27">
        <f t="shared" si="363"/>
        <v>0.67604049493813279</v>
      </c>
    </row>
    <row r="353" spans="2:76" ht="14.25" customHeight="1">
      <c r="B353" s="283"/>
      <c r="C353" s="296"/>
      <c r="D353" s="132" t="s">
        <v>274</v>
      </c>
      <c r="E353" s="204">
        <v>0</v>
      </c>
      <c r="F353" s="205">
        <v>0</v>
      </c>
      <c r="G353" s="207" t="str">
        <f t="shared" si="364"/>
        <v>-</v>
      </c>
      <c r="H353" s="206">
        <v>0</v>
      </c>
      <c r="I353" s="207" t="str">
        <f t="shared" si="365"/>
        <v>-</v>
      </c>
      <c r="J353" s="206">
        <v>0</v>
      </c>
      <c r="K353" s="207" t="str">
        <f t="shared" si="366"/>
        <v>-</v>
      </c>
      <c r="L353" s="204">
        <v>0</v>
      </c>
      <c r="M353" s="205">
        <v>0</v>
      </c>
      <c r="N353" s="207" t="str">
        <f t="shared" si="367"/>
        <v>-</v>
      </c>
      <c r="O353" s="206">
        <v>0</v>
      </c>
      <c r="P353" s="207" t="str">
        <f t="shared" si="368"/>
        <v>-</v>
      </c>
      <c r="Q353" s="206">
        <v>0</v>
      </c>
      <c r="R353" s="207" t="str">
        <f t="shared" si="369"/>
        <v>-</v>
      </c>
      <c r="S353" s="204">
        <v>69</v>
      </c>
      <c r="T353" s="205">
        <v>3</v>
      </c>
      <c r="U353" s="207">
        <f t="shared" si="370"/>
        <v>4.3478260869565216E-2</v>
      </c>
      <c r="V353" s="206">
        <v>19</v>
      </c>
      <c r="W353" s="207">
        <f t="shared" si="371"/>
        <v>0.27536231884057971</v>
      </c>
      <c r="X353" s="206">
        <v>8</v>
      </c>
      <c r="Y353" s="207">
        <f t="shared" si="372"/>
        <v>0.11594202898550725</v>
      </c>
      <c r="Z353" s="204">
        <v>67</v>
      </c>
      <c r="AA353" s="205">
        <v>4</v>
      </c>
      <c r="AB353" s="207">
        <f t="shared" si="373"/>
        <v>5.9701492537313432E-2</v>
      </c>
      <c r="AC353" s="206">
        <v>19</v>
      </c>
      <c r="AD353" s="207">
        <f t="shared" si="374"/>
        <v>0.28358208955223879</v>
      </c>
      <c r="AE353" s="206">
        <v>9</v>
      </c>
      <c r="AF353" s="207">
        <f t="shared" si="375"/>
        <v>0.13432835820895522</v>
      </c>
      <c r="AG353" s="204">
        <v>30</v>
      </c>
      <c r="AH353" s="205">
        <v>3</v>
      </c>
      <c r="AI353" s="207">
        <f t="shared" si="376"/>
        <v>0.1</v>
      </c>
      <c r="AJ353" s="206">
        <v>5</v>
      </c>
      <c r="AK353" s="207">
        <f t="shared" si="377"/>
        <v>0.16666666666666666</v>
      </c>
      <c r="AL353" s="206">
        <v>5</v>
      </c>
      <c r="AM353" s="207">
        <f t="shared" si="378"/>
        <v>0.16666666666666666</v>
      </c>
      <c r="AN353" s="204">
        <v>6</v>
      </c>
      <c r="AO353" s="205">
        <v>0</v>
      </c>
      <c r="AP353" s="207">
        <f t="shared" si="379"/>
        <v>0</v>
      </c>
      <c r="AQ353" s="206">
        <v>2</v>
      </c>
      <c r="AR353" s="207">
        <f t="shared" si="380"/>
        <v>0.33333333333333331</v>
      </c>
      <c r="AS353" s="206">
        <v>2</v>
      </c>
      <c r="AT353" s="207">
        <f t="shared" si="381"/>
        <v>0.33333333333333331</v>
      </c>
      <c r="AU353" s="204">
        <v>4</v>
      </c>
      <c r="AV353" s="205">
        <v>1</v>
      </c>
      <c r="AW353" s="207">
        <f t="shared" si="382"/>
        <v>0.25</v>
      </c>
      <c r="AX353" s="206">
        <v>0</v>
      </c>
      <c r="AY353" s="207">
        <f t="shared" si="383"/>
        <v>0</v>
      </c>
      <c r="AZ353" s="206">
        <v>0</v>
      </c>
      <c r="BA353" s="207">
        <f t="shared" si="384"/>
        <v>0</v>
      </c>
      <c r="BB353" s="204">
        <f t="shared" si="359"/>
        <v>176</v>
      </c>
      <c r="BC353" s="208">
        <f t="shared" si="360"/>
        <v>11</v>
      </c>
      <c r="BD353" s="207">
        <f t="shared" si="385"/>
        <v>6.25E-2</v>
      </c>
      <c r="BE353" s="208">
        <f t="shared" si="361"/>
        <v>45</v>
      </c>
      <c r="BF353" s="207">
        <f t="shared" si="386"/>
        <v>0.25568181818181818</v>
      </c>
      <c r="BG353" s="208">
        <f t="shared" si="362"/>
        <v>24</v>
      </c>
      <c r="BH353" s="207">
        <f t="shared" si="387"/>
        <v>0.13636363636363635</v>
      </c>
      <c r="BJ353" s="283"/>
      <c r="BK353" s="296"/>
      <c r="BL353" s="4" t="s">
        <v>273</v>
      </c>
      <c r="BM353" s="28">
        <v>156</v>
      </c>
      <c r="BN353" s="28">
        <v>16</v>
      </c>
      <c r="BO353" s="63">
        <v>0.10256410256410256</v>
      </c>
      <c r="BP353" s="28">
        <v>32</v>
      </c>
      <c r="BQ353" s="63">
        <v>0.20512820512820512</v>
      </c>
      <c r="BR353" s="28">
        <v>16</v>
      </c>
      <c r="BS353" s="63">
        <v>0.10256410256410256</v>
      </c>
      <c r="BU353" s="132"/>
      <c r="BV353" s="4" t="s">
        <v>270</v>
      </c>
      <c r="BW353" s="27">
        <f t="shared" si="358"/>
        <v>0.54545454545454541</v>
      </c>
      <c r="BX353" s="27">
        <f t="shared" si="363"/>
        <v>0.58974358974358976</v>
      </c>
    </row>
    <row r="354" spans="2:76" ht="14.25" customHeight="1">
      <c r="B354" s="283"/>
      <c r="C354" s="296"/>
      <c r="D354" s="124" t="s">
        <v>156</v>
      </c>
      <c r="E354" s="209">
        <v>0</v>
      </c>
      <c r="F354" s="210">
        <v>0</v>
      </c>
      <c r="G354" s="199" t="str">
        <f t="shared" si="364"/>
        <v>-</v>
      </c>
      <c r="H354" s="211">
        <v>0</v>
      </c>
      <c r="I354" s="199" t="str">
        <f t="shared" si="365"/>
        <v>-</v>
      </c>
      <c r="J354" s="211">
        <v>0</v>
      </c>
      <c r="K354" s="199" t="str">
        <f t="shared" si="366"/>
        <v>-</v>
      </c>
      <c r="L354" s="209">
        <v>0</v>
      </c>
      <c r="M354" s="210">
        <v>0</v>
      </c>
      <c r="N354" s="199" t="str">
        <f t="shared" si="367"/>
        <v>-</v>
      </c>
      <c r="O354" s="211">
        <v>0</v>
      </c>
      <c r="P354" s="199" t="str">
        <f t="shared" si="368"/>
        <v>-</v>
      </c>
      <c r="Q354" s="211">
        <v>0</v>
      </c>
      <c r="R354" s="199" t="str">
        <f t="shared" si="369"/>
        <v>-</v>
      </c>
      <c r="S354" s="209">
        <v>29</v>
      </c>
      <c r="T354" s="210">
        <v>0</v>
      </c>
      <c r="U354" s="199">
        <f t="shared" si="370"/>
        <v>0</v>
      </c>
      <c r="V354" s="211">
        <v>9</v>
      </c>
      <c r="W354" s="199">
        <f t="shared" si="371"/>
        <v>0.31034482758620691</v>
      </c>
      <c r="X354" s="211">
        <v>1</v>
      </c>
      <c r="Y354" s="199">
        <f t="shared" si="372"/>
        <v>3.4482758620689655E-2</v>
      </c>
      <c r="Z354" s="209">
        <v>15</v>
      </c>
      <c r="AA354" s="210">
        <v>0</v>
      </c>
      <c r="AB354" s="199">
        <f t="shared" si="373"/>
        <v>0</v>
      </c>
      <c r="AC354" s="211">
        <v>1</v>
      </c>
      <c r="AD354" s="199">
        <f t="shared" si="374"/>
        <v>6.6666666666666666E-2</v>
      </c>
      <c r="AE354" s="211">
        <v>4</v>
      </c>
      <c r="AF354" s="199">
        <f t="shared" si="375"/>
        <v>0.26666666666666666</v>
      </c>
      <c r="AG354" s="209">
        <v>5</v>
      </c>
      <c r="AH354" s="210">
        <v>0</v>
      </c>
      <c r="AI354" s="199">
        <f t="shared" si="376"/>
        <v>0</v>
      </c>
      <c r="AJ354" s="211">
        <v>2</v>
      </c>
      <c r="AK354" s="199">
        <f t="shared" si="377"/>
        <v>0.4</v>
      </c>
      <c r="AL354" s="211">
        <v>1</v>
      </c>
      <c r="AM354" s="199">
        <f t="shared" si="378"/>
        <v>0.2</v>
      </c>
      <c r="AN354" s="209">
        <v>7</v>
      </c>
      <c r="AO354" s="210">
        <v>1</v>
      </c>
      <c r="AP354" s="199">
        <f t="shared" si="379"/>
        <v>0.14285714285714285</v>
      </c>
      <c r="AQ354" s="211">
        <v>0</v>
      </c>
      <c r="AR354" s="199">
        <f t="shared" si="380"/>
        <v>0</v>
      </c>
      <c r="AS354" s="211">
        <v>0</v>
      </c>
      <c r="AT354" s="199">
        <f t="shared" si="381"/>
        <v>0</v>
      </c>
      <c r="AU354" s="209">
        <v>3</v>
      </c>
      <c r="AV354" s="210">
        <v>0</v>
      </c>
      <c r="AW354" s="199">
        <f t="shared" si="382"/>
        <v>0</v>
      </c>
      <c r="AX354" s="211">
        <v>2</v>
      </c>
      <c r="AY354" s="199">
        <f t="shared" si="383"/>
        <v>0.66666666666666663</v>
      </c>
      <c r="AZ354" s="211">
        <v>0</v>
      </c>
      <c r="BA354" s="199">
        <f t="shared" si="384"/>
        <v>0</v>
      </c>
      <c r="BB354" s="209">
        <f t="shared" si="359"/>
        <v>59</v>
      </c>
      <c r="BC354" s="212">
        <f t="shared" si="360"/>
        <v>1</v>
      </c>
      <c r="BD354" s="199">
        <f t="shared" si="385"/>
        <v>1.6949152542372881E-2</v>
      </c>
      <c r="BE354" s="212">
        <f t="shared" si="361"/>
        <v>14</v>
      </c>
      <c r="BF354" s="199">
        <f t="shared" si="386"/>
        <v>0.23728813559322035</v>
      </c>
      <c r="BG354" s="212">
        <f t="shared" si="362"/>
        <v>6</v>
      </c>
      <c r="BH354" s="199">
        <f t="shared" si="387"/>
        <v>0.10169491525423729</v>
      </c>
      <c r="BJ354" s="283"/>
      <c r="BK354" s="296"/>
      <c r="BL354" s="4" t="s">
        <v>156</v>
      </c>
      <c r="BM354" s="28">
        <v>57</v>
      </c>
      <c r="BN354" s="28">
        <v>2</v>
      </c>
      <c r="BO354" s="63">
        <v>3.5087719298245612E-2</v>
      </c>
      <c r="BP354" s="28">
        <v>10</v>
      </c>
      <c r="BQ354" s="63">
        <v>0.17543859649122806</v>
      </c>
      <c r="BR354" s="28">
        <v>6</v>
      </c>
      <c r="BS354" s="63">
        <v>0.10526315789473684</v>
      </c>
      <c r="BU354" s="132"/>
      <c r="BV354" s="4" t="s">
        <v>156</v>
      </c>
      <c r="BW354" s="27">
        <f t="shared" si="358"/>
        <v>0.64406779661016944</v>
      </c>
      <c r="BX354" s="27">
        <f t="shared" si="363"/>
        <v>0.68421052631578949</v>
      </c>
    </row>
    <row r="355" spans="2:76" ht="14.25" customHeight="1">
      <c r="B355" s="283"/>
      <c r="C355" s="296"/>
      <c r="D355" s="103" t="s">
        <v>200</v>
      </c>
      <c r="E355" s="209">
        <v>0</v>
      </c>
      <c r="F355" s="210">
        <v>0</v>
      </c>
      <c r="G355" s="199" t="str">
        <f t="shared" si="364"/>
        <v>-</v>
      </c>
      <c r="H355" s="211">
        <v>0</v>
      </c>
      <c r="I355" s="199" t="str">
        <f t="shared" si="365"/>
        <v>-</v>
      </c>
      <c r="J355" s="211">
        <v>0</v>
      </c>
      <c r="K355" s="199" t="str">
        <f t="shared" si="366"/>
        <v>-</v>
      </c>
      <c r="L355" s="209">
        <v>0</v>
      </c>
      <c r="M355" s="210">
        <v>0</v>
      </c>
      <c r="N355" s="199" t="str">
        <f t="shared" si="367"/>
        <v>-</v>
      </c>
      <c r="O355" s="211">
        <v>0</v>
      </c>
      <c r="P355" s="199" t="str">
        <f t="shared" si="368"/>
        <v>-</v>
      </c>
      <c r="Q355" s="211">
        <v>0</v>
      </c>
      <c r="R355" s="199" t="str">
        <f t="shared" si="369"/>
        <v>-</v>
      </c>
      <c r="S355" s="209">
        <v>2</v>
      </c>
      <c r="T355" s="210">
        <v>0</v>
      </c>
      <c r="U355" s="199">
        <f t="shared" si="370"/>
        <v>0</v>
      </c>
      <c r="V355" s="211">
        <v>0</v>
      </c>
      <c r="W355" s="199">
        <f t="shared" si="371"/>
        <v>0</v>
      </c>
      <c r="X355" s="211">
        <v>0</v>
      </c>
      <c r="Y355" s="199">
        <f t="shared" si="372"/>
        <v>0</v>
      </c>
      <c r="Z355" s="209">
        <v>3</v>
      </c>
      <c r="AA355" s="210">
        <v>0</v>
      </c>
      <c r="AB355" s="199">
        <f t="shared" si="373"/>
        <v>0</v>
      </c>
      <c r="AC355" s="211">
        <v>0</v>
      </c>
      <c r="AD355" s="199">
        <f t="shared" si="374"/>
        <v>0</v>
      </c>
      <c r="AE355" s="211">
        <v>0</v>
      </c>
      <c r="AF355" s="199">
        <f t="shared" si="375"/>
        <v>0</v>
      </c>
      <c r="AG355" s="209">
        <v>5</v>
      </c>
      <c r="AH355" s="210">
        <v>0</v>
      </c>
      <c r="AI355" s="199">
        <f t="shared" si="376"/>
        <v>0</v>
      </c>
      <c r="AJ355" s="211">
        <v>0</v>
      </c>
      <c r="AK355" s="199">
        <f t="shared" si="377"/>
        <v>0</v>
      </c>
      <c r="AL355" s="211">
        <v>1</v>
      </c>
      <c r="AM355" s="199">
        <f t="shared" si="378"/>
        <v>0.2</v>
      </c>
      <c r="AN355" s="209">
        <v>3</v>
      </c>
      <c r="AO355" s="210">
        <v>0</v>
      </c>
      <c r="AP355" s="199">
        <f t="shared" si="379"/>
        <v>0</v>
      </c>
      <c r="AQ355" s="211">
        <v>0</v>
      </c>
      <c r="AR355" s="199">
        <f t="shared" si="380"/>
        <v>0</v>
      </c>
      <c r="AS355" s="211">
        <v>0</v>
      </c>
      <c r="AT355" s="199">
        <f t="shared" si="381"/>
        <v>0</v>
      </c>
      <c r="AU355" s="209">
        <v>4</v>
      </c>
      <c r="AV355" s="210">
        <v>0</v>
      </c>
      <c r="AW355" s="199">
        <f t="shared" si="382"/>
        <v>0</v>
      </c>
      <c r="AX355" s="211">
        <v>0</v>
      </c>
      <c r="AY355" s="199">
        <f t="shared" si="383"/>
        <v>0</v>
      </c>
      <c r="AZ355" s="211">
        <v>0</v>
      </c>
      <c r="BA355" s="199">
        <f t="shared" si="384"/>
        <v>0</v>
      </c>
      <c r="BB355" s="209">
        <f t="shared" si="359"/>
        <v>17</v>
      </c>
      <c r="BC355" s="212">
        <f t="shared" si="360"/>
        <v>0</v>
      </c>
      <c r="BD355" s="199">
        <f t="shared" si="385"/>
        <v>0</v>
      </c>
      <c r="BE355" s="212">
        <f t="shared" si="361"/>
        <v>0</v>
      </c>
      <c r="BF355" s="199">
        <f t="shared" si="386"/>
        <v>0</v>
      </c>
      <c r="BG355" s="212">
        <f t="shared" si="362"/>
        <v>1</v>
      </c>
      <c r="BH355" s="199">
        <f t="shared" si="387"/>
        <v>5.8823529411764705E-2</v>
      </c>
      <c r="BJ355" s="283"/>
      <c r="BK355" s="296"/>
      <c r="BL355" s="4" t="s">
        <v>199</v>
      </c>
      <c r="BM355" s="28">
        <v>39</v>
      </c>
      <c r="BN355" s="28">
        <v>0</v>
      </c>
      <c r="BO355" s="63">
        <v>0</v>
      </c>
      <c r="BP355" s="28">
        <v>0</v>
      </c>
      <c r="BQ355" s="63">
        <v>0</v>
      </c>
      <c r="BR355" s="28">
        <v>0</v>
      </c>
      <c r="BS355" s="63">
        <v>0</v>
      </c>
      <c r="BU355" s="132"/>
      <c r="BV355" s="4" t="s">
        <v>199</v>
      </c>
      <c r="BW355" s="27">
        <f t="shared" si="358"/>
        <v>0.94117647058823528</v>
      </c>
      <c r="BX355" s="27">
        <f t="shared" si="363"/>
        <v>1</v>
      </c>
    </row>
    <row r="356" spans="2:76" ht="14.25" customHeight="1">
      <c r="B356" s="284"/>
      <c r="C356" s="297"/>
      <c r="D356" s="104" t="s">
        <v>67</v>
      </c>
      <c r="E356" s="218">
        <v>0</v>
      </c>
      <c r="F356" s="219">
        <v>0</v>
      </c>
      <c r="G356" s="180" t="str">
        <f t="shared" si="364"/>
        <v>-</v>
      </c>
      <c r="H356" s="220">
        <v>0</v>
      </c>
      <c r="I356" s="180" t="str">
        <f t="shared" si="365"/>
        <v>-</v>
      </c>
      <c r="J356" s="220">
        <v>0</v>
      </c>
      <c r="K356" s="180" t="str">
        <f t="shared" si="366"/>
        <v>-</v>
      </c>
      <c r="L356" s="218">
        <v>5</v>
      </c>
      <c r="M356" s="219">
        <v>0</v>
      </c>
      <c r="N356" s="180">
        <f t="shared" si="367"/>
        <v>0</v>
      </c>
      <c r="O356" s="220">
        <v>0</v>
      </c>
      <c r="P356" s="180">
        <f t="shared" si="368"/>
        <v>0</v>
      </c>
      <c r="Q356" s="220">
        <v>0</v>
      </c>
      <c r="R356" s="180">
        <f t="shared" si="369"/>
        <v>0</v>
      </c>
      <c r="S356" s="218">
        <v>433</v>
      </c>
      <c r="T356" s="219">
        <v>33</v>
      </c>
      <c r="U356" s="180">
        <f t="shared" si="370"/>
        <v>7.6212471131639717E-2</v>
      </c>
      <c r="V356" s="220">
        <v>112</v>
      </c>
      <c r="W356" s="180">
        <f t="shared" si="371"/>
        <v>0.25866050808314089</v>
      </c>
      <c r="X356" s="220">
        <v>30</v>
      </c>
      <c r="Y356" s="180">
        <f t="shared" si="372"/>
        <v>6.9284064665127015E-2</v>
      </c>
      <c r="Z356" s="218">
        <v>362</v>
      </c>
      <c r="AA356" s="219">
        <v>23</v>
      </c>
      <c r="AB356" s="180">
        <f t="shared" si="373"/>
        <v>6.3535911602209949E-2</v>
      </c>
      <c r="AC356" s="220">
        <v>74</v>
      </c>
      <c r="AD356" s="180">
        <f t="shared" si="374"/>
        <v>0.20441988950276244</v>
      </c>
      <c r="AE356" s="220">
        <v>43</v>
      </c>
      <c r="AF356" s="180">
        <f t="shared" si="375"/>
        <v>0.11878453038674033</v>
      </c>
      <c r="AG356" s="218">
        <v>202</v>
      </c>
      <c r="AH356" s="219">
        <v>11</v>
      </c>
      <c r="AI356" s="180">
        <f t="shared" si="376"/>
        <v>5.4455445544554455E-2</v>
      </c>
      <c r="AJ356" s="220">
        <v>33</v>
      </c>
      <c r="AK356" s="180">
        <f t="shared" si="377"/>
        <v>0.16336633663366337</v>
      </c>
      <c r="AL356" s="220">
        <v>22</v>
      </c>
      <c r="AM356" s="180">
        <f t="shared" si="378"/>
        <v>0.10891089108910891</v>
      </c>
      <c r="AN356" s="218">
        <v>116</v>
      </c>
      <c r="AO356" s="219">
        <v>3</v>
      </c>
      <c r="AP356" s="180">
        <f t="shared" si="379"/>
        <v>2.5862068965517241E-2</v>
      </c>
      <c r="AQ356" s="220">
        <v>13</v>
      </c>
      <c r="AR356" s="180">
        <f t="shared" si="380"/>
        <v>0.11206896551724138</v>
      </c>
      <c r="AS356" s="220">
        <v>6</v>
      </c>
      <c r="AT356" s="180">
        <f t="shared" si="381"/>
        <v>5.1724137931034482E-2</v>
      </c>
      <c r="AU356" s="218">
        <v>34</v>
      </c>
      <c r="AV356" s="219">
        <v>1</v>
      </c>
      <c r="AW356" s="180">
        <f t="shared" si="382"/>
        <v>2.9411764705882353E-2</v>
      </c>
      <c r="AX356" s="220">
        <v>3</v>
      </c>
      <c r="AY356" s="180">
        <f t="shared" si="383"/>
        <v>8.8235294117647065E-2</v>
      </c>
      <c r="AZ356" s="220">
        <v>1</v>
      </c>
      <c r="BA356" s="180">
        <f t="shared" si="384"/>
        <v>2.9411764705882353E-2</v>
      </c>
      <c r="BB356" s="218">
        <f t="shared" si="359"/>
        <v>1152</v>
      </c>
      <c r="BC356" s="182">
        <f t="shared" si="360"/>
        <v>71</v>
      </c>
      <c r="BD356" s="180">
        <f t="shared" si="385"/>
        <v>6.1631944444444448E-2</v>
      </c>
      <c r="BE356" s="182">
        <f t="shared" si="361"/>
        <v>235</v>
      </c>
      <c r="BF356" s="180">
        <f t="shared" si="386"/>
        <v>0.20399305555555555</v>
      </c>
      <c r="BG356" s="182">
        <f t="shared" si="362"/>
        <v>102</v>
      </c>
      <c r="BH356" s="180">
        <f t="shared" si="387"/>
        <v>8.8541666666666671E-2</v>
      </c>
      <c r="BJ356" s="284"/>
      <c r="BK356" s="297"/>
      <c r="BL356" s="85" t="s">
        <v>67</v>
      </c>
      <c r="BM356" s="28">
        <v>1141</v>
      </c>
      <c r="BN356" s="28">
        <v>72</v>
      </c>
      <c r="BO356" s="63">
        <v>6.3102541630148987E-2</v>
      </c>
      <c r="BP356" s="28">
        <v>200</v>
      </c>
      <c r="BQ356" s="63">
        <v>0.17528483786152499</v>
      </c>
      <c r="BR356" s="28">
        <v>98</v>
      </c>
      <c r="BS356" s="63">
        <v>8.5889570552147243E-2</v>
      </c>
      <c r="BU356" s="133"/>
      <c r="BV356" s="85" t="s">
        <v>67</v>
      </c>
      <c r="BW356" s="27">
        <f t="shared" si="358"/>
        <v>0.64583333333333337</v>
      </c>
      <c r="BX356" s="27">
        <f t="shared" si="363"/>
        <v>0.67572304995617882</v>
      </c>
    </row>
    <row r="357" spans="2:76" ht="14.25" customHeight="1">
      <c r="B357" s="282">
        <v>71</v>
      </c>
      <c r="C357" s="295" t="s">
        <v>49</v>
      </c>
      <c r="D357" s="102" t="s">
        <v>201</v>
      </c>
      <c r="E357" s="201">
        <v>4</v>
      </c>
      <c r="F357" s="202">
        <v>0</v>
      </c>
      <c r="G357" s="174">
        <f t="shared" ref="G357:G366" si="388">IFERROR(F357/E357,"-")</f>
        <v>0</v>
      </c>
      <c r="H357" s="203">
        <v>0</v>
      </c>
      <c r="I357" s="174">
        <f t="shared" ref="I357:I366" si="389">IFERROR(H357/E357,"-")</f>
        <v>0</v>
      </c>
      <c r="J357" s="203">
        <v>0</v>
      </c>
      <c r="K357" s="174">
        <f t="shared" ref="K357:K366" si="390">IFERROR(J357/E357,"-")</f>
        <v>0</v>
      </c>
      <c r="L357" s="201">
        <v>2</v>
      </c>
      <c r="M357" s="202">
        <v>0</v>
      </c>
      <c r="N357" s="174">
        <f t="shared" ref="N357:N366" si="391">IFERROR(M357/L357,"-")</f>
        <v>0</v>
      </c>
      <c r="O357" s="203">
        <v>1</v>
      </c>
      <c r="P357" s="174">
        <f t="shared" ref="P357:P366" si="392">IFERROR(O357/L357,"-")</f>
        <v>0.5</v>
      </c>
      <c r="Q357" s="203">
        <v>0</v>
      </c>
      <c r="R357" s="174">
        <f t="shared" ref="R357:R366" si="393">IFERROR(Q357/L357,"-")</f>
        <v>0</v>
      </c>
      <c r="S357" s="201">
        <v>942</v>
      </c>
      <c r="T357" s="202">
        <v>19</v>
      </c>
      <c r="U357" s="174">
        <f t="shared" ref="U357:U366" si="394">IFERROR(T357/S357,"-")</f>
        <v>2.0169851380042462E-2</v>
      </c>
      <c r="V357" s="203">
        <v>166</v>
      </c>
      <c r="W357" s="174">
        <f t="shared" ref="W357:W366" si="395">IFERROR(V357/S357,"-")</f>
        <v>0.17622080679405519</v>
      </c>
      <c r="X357" s="203">
        <v>22</v>
      </c>
      <c r="Y357" s="174">
        <f t="shared" ref="Y357:Y366" si="396">IFERROR(X357/S357,"-")</f>
        <v>2.3354564755838639E-2</v>
      </c>
      <c r="Z357" s="201">
        <v>801</v>
      </c>
      <c r="AA357" s="202">
        <v>10</v>
      </c>
      <c r="AB357" s="174">
        <f t="shared" ref="AB357:AB366" si="397">IFERROR(AA357/Z357,"-")</f>
        <v>1.2484394506866416E-2</v>
      </c>
      <c r="AC357" s="203">
        <v>115</v>
      </c>
      <c r="AD357" s="174">
        <f t="shared" ref="AD357:AD366" si="398">IFERROR(AC357/Z357,"-")</f>
        <v>0.14357053682896379</v>
      </c>
      <c r="AE357" s="203">
        <v>15</v>
      </c>
      <c r="AF357" s="174">
        <f t="shared" ref="AF357:AF366" si="399">IFERROR(AE357/Z357,"-")</f>
        <v>1.8726591760299626E-2</v>
      </c>
      <c r="AG357" s="201">
        <v>452</v>
      </c>
      <c r="AH357" s="202">
        <v>1</v>
      </c>
      <c r="AI357" s="174">
        <f t="shared" ref="AI357:AI366" si="400">IFERROR(AH357/AG357,"-")</f>
        <v>2.2123893805309734E-3</v>
      </c>
      <c r="AJ357" s="203">
        <v>29</v>
      </c>
      <c r="AK357" s="174">
        <f t="shared" ref="AK357:AK366" si="401">IFERROR(AJ357/AG357,"-")</f>
        <v>6.4159292035398233E-2</v>
      </c>
      <c r="AL357" s="203">
        <v>9</v>
      </c>
      <c r="AM357" s="174">
        <f t="shared" ref="AM357:AM366" si="402">IFERROR(AL357/AG357,"-")</f>
        <v>1.9911504424778761E-2</v>
      </c>
      <c r="AN357" s="201">
        <v>289</v>
      </c>
      <c r="AO357" s="202">
        <v>0</v>
      </c>
      <c r="AP357" s="174">
        <f t="shared" ref="AP357:AP366" si="403">IFERROR(AO357/AN357,"-")</f>
        <v>0</v>
      </c>
      <c r="AQ357" s="203">
        <v>13</v>
      </c>
      <c r="AR357" s="174">
        <f t="shared" ref="AR357:AR366" si="404">IFERROR(AQ357/AN357,"-")</f>
        <v>4.4982698961937718E-2</v>
      </c>
      <c r="AS357" s="203">
        <v>7</v>
      </c>
      <c r="AT357" s="174">
        <f t="shared" ref="AT357:AT366" si="405">IFERROR(AS357/AN357,"-")</f>
        <v>2.4221453287197232E-2</v>
      </c>
      <c r="AU357" s="201">
        <v>70</v>
      </c>
      <c r="AV357" s="202">
        <v>0</v>
      </c>
      <c r="AW357" s="174">
        <f t="shared" ref="AW357:AW366" si="406">IFERROR(AV357/AU357,"-")</f>
        <v>0</v>
      </c>
      <c r="AX357" s="203">
        <v>3</v>
      </c>
      <c r="AY357" s="174">
        <f t="shared" ref="AY357:AY366" si="407">IFERROR(AX357/AU357,"-")</f>
        <v>4.2857142857142858E-2</v>
      </c>
      <c r="AZ357" s="203">
        <v>0</v>
      </c>
      <c r="BA357" s="174">
        <f t="shared" ref="BA357:BA366" si="408">IFERROR(AZ357/AU357,"-")</f>
        <v>0</v>
      </c>
      <c r="BB357" s="201">
        <f t="shared" si="359"/>
        <v>2560</v>
      </c>
      <c r="BC357" s="176">
        <f t="shared" si="360"/>
        <v>30</v>
      </c>
      <c r="BD357" s="174">
        <f t="shared" ref="BD357:BD366" si="409">IFERROR(BC357/BB357,"-")</f>
        <v>1.171875E-2</v>
      </c>
      <c r="BE357" s="176">
        <f t="shared" si="361"/>
        <v>327</v>
      </c>
      <c r="BF357" s="174">
        <f t="shared" ref="BF357:BF366" si="410">IFERROR(BE357/BB357,"-")</f>
        <v>0.12773437500000001</v>
      </c>
      <c r="BG357" s="176">
        <f t="shared" si="362"/>
        <v>53</v>
      </c>
      <c r="BH357" s="174">
        <f t="shared" ref="BH357:BH366" si="411">IFERROR(BG357/BB357,"-")</f>
        <v>2.0703124999999999E-2</v>
      </c>
      <c r="BJ357" s="282">
        <v>71</v>
      </c>
      <c r="BK357" s="295" t="s">
        <v>49</v>
      </c>
      <c r="BL357" s="4" t="s">
        <v>148</v>
      </c>
      <c r="BM357" s="28">
        <v>2534</v>
      </c>
      <c r="BN357" s="28">
        <v>34</v>
      </c>
      <c r="BO357" s="63">
        <v>1.3417521704814523E-2</v>
      </c>
      <c r="BP357" s="28">
        <v>298</v>
      </c>
      <c r="BQ357" s="63">
        <v>0.11760063141278611</v>
      </c>
      <c r="BR357" s="28">
        <v>55</v>
      </c>
      <c r="BS357" s="63">
        <v>2.1704814522494082E-2</v>
      </c>
      <c r="BU357" s="131" t="s">
        <v>49</v>
      </c>
      <c r="BV357" s="4" t="s">
        <v>138</v>
      </c>
      <c r="BW357" s="27">
        <f t="shared" si="358"/>
        <v>0.83984375</v>
      </c>
      <c r="BX357" s="27">
        <f t="shared" si="363"/>
        <v>0.84727703235990526</v>
      </c>
    </row>
    <row r="358" spans="2:76" ht="14.25" customHeight="1">
      <c r="B358" s="283"/>
      <c r="C358" s="296"/>
      <c r="D358" s="132" t="s">
        <v>274</v>
      </c>
      <c r="E358" s="204">
        <v>0</v>
      </c>
      <c r="F358" s="205">
        <v>0</v>
      </c>
      <c r="G358" s="207" t="str">
        <f t="shared" si="388"/>
        <v>-</v>
      </c>
      <c r="H358" s="206">
        <v>0</v>
      </c>
      <c r="I358" s="207" t="str">
        <f>IFERROR(H358/E358,"-")</f>
        <v>-</v>
      </c>
      <c r="J358" s="206">
        <v>0</v>
      </c>
      <c r="K358" s="207" t="str">
        <f>IFERROR(J358/E358,"-")</f>
        <v>-</v>
      </c>
      <c r="L358" s="204">
        <v>1</v>
      </c>
      <c r="M358" s="205">
        <v>0</v>
      </c>
      <c r="N358" s="207">
        <f>IFERROR(M358/L358,"-")</f>
        <v>0</v>
      </c>
      <c r="O358" s="206">
        <v>0</v>
      </c>
      <c r="P358" s="207">
        <f>IFERROR(O358/L358,"-")</f>
        <v>0</v>
      </c>
      <c r="Q358" s="206">
        <v>0</v>
      </c>
      <c r="R358" s="207">
        <f>IFERROR(Q358/L358,"-")</f>
        <v>0</v>
      </c>
      <c r="S358" s="204">
        <v>301</v>
      </c>
      <c r="T358" s="205">
        <v>11</v>
      </c>
      <c r="U358" s="207">
        <f>IFERROR(T358/S358,"-")</f>
        <v>3.6544850498338874E-2</v>
      </c>
      <c r="V358" s="206">
        <v>76</v>
      </c>
      <c r="W358" s="207">
        <f>IFERROR(V358/S358,"-")</f>
        <v>0.25249169435215946</v>
      </c>
      <c r="X358" s="206">
        <v>13</v>
      </c>
      <c r="Y358" s="207">
        <f>IFERROR(X358/S358,"-")</f>
        <v>4.3189368770764118E-2</v>
      </c>
      <c r="Z358" s="204">
        <v>240</v>
      </c>
      <c r="AA358" s="205">
        <v>6</v>
      </c>
      <c r="AB358" s="207">
        <f>IFERROR(AA358/Z358,"-")</f>
        <v>2.5000000000000001E-2</v>
      </c>
      <c r="AC358" s="206">
        <v>51</v>
      </c>
      <c r="AD358" s="207">
        <f>IFERROR(AC358/Z358,"-")</f>
        <v>0.21249999999999999</v>
      </c>
      <c r="AE358" s="206">
        <v>4</v>
      </c>
      <c r="AF358" s="207">
        <f>IFERROR(AE358/Z358,"-")</f>
        <v>1.6666666666666666E-2</v>
      </c>
      <c r="AG358" s="204">
        <v>120</v>
      </c>
      <c r="AH358" s="205">
        <v>3</v>
      </c>
      <c r="AI358" s="207">
        <f>IFERROR(AH358/AG358,"-")</f>
        <v>2.5000000000000001E-2</v>
      </c>
      <c r="AJ358" s="206">
        <v>16</v>
      </c>
      <c r="AK358" s="207">
        <f>IFERROR(AJ358/AG358,"-")</f>
        <v>0.13333333333333333</v>
      </c>
      <c r="AL358" s="206">
        <v>4</v>
      </c>
      <c r="AM358" s="207">
        <f>IFERROR(AL358/AG358,"-")</f>
        <v>3.3333333333333333E-2</v>
      </c>
      <c r="AN358" s="204">
        <v>56</v>
      </c>
      <c r="AO358" s="205">
        <v>0</v>
      </c>
      <c r="AP358" s="207">
        <f>IFERROR(AO358/AN358,"-")</f>
        <v>0</v>
      </c>
      <c r="AQ358" s="206">
        <v>2</v>
      </c>
      <c r="AR358" s="207">
        <f>IFERROR(AQ358/AN358,"-")</f>
        <v>3.5714285714285712E-2</v>
      </c>
      <c r="AS358" s="206">
        <v>2</v>
      </c>
      <c r="AT358" s="207">
        <f>IFERROR(AS358/AN358,"-")</f>
        <v>3.5714285714285712E-2</v>
      </c>
      <c r="AU358" s="204">
        <v>12</v>
      </c>
      <c r="AV358" s="205">
        <v>0</v>
      </c>
      <c r="AW358" s="207">
        <f>IFERROR(AV358/AU358,"-")</f>
        <v>0</v>
      </c>
      <c r="AX358" s="206">
        <v>3</v>
      </c>
      <c r="AY358" s="207">
        <f>IFERROR(AX358/AU358,"-")</f>
        <v>0.25</v>
      </c>
      <c r="AZ358" s="206">
        <v>1</v>
      </c>
      <c r="BA358" s="207">
        <f>IFERROR(AZ358/AU358,"-")</f>
        <v>8.3333333333333329E-2</v>
      </c>
      <c r="BB358" s="204">
        <f t="shared" si="359"/>
        <v>730</v>
      </c>
      <c r="BC358" s="208">
        <f t="shared" si="360"/>
        <v>20</v>
      </c>
      <c r="BD358" s="207">
        <f>IFERROR(BC358/BB358,"-")</f>
        <v>2.7397260273972601E-2</v>
      </c>
      <c r="BE358" s="208">
        <f t="shared" si="361"/>
        <v>148</v>
      </c>
      <c r="BF358" s="207">
        <f>IFERROR(BE358/BB358,"-")</f>
        <v>0.20273972602739726</v>
      </c>
      <c r="BG358" s="208">
        <f t="shared" si="362"/>
        <v>24</v>
      </c>
      <c r="BH358" s="207">
        <f>IFERROR(BG358/BB358,"-")</f>
        <v>3.287671232876712E-2</v>
      </c>
      <c r="BJ358" s="283"/>
      <c r="BK358" s="296"/>
      <c r="BL358" s="4" t="s">
        <v>273</v>
      </c>
      <c r="BM358" s="28">
        <v>707</v>
      </c>
      <c r="BN358" s="28">
        <v>18</v>
      </c>
      <c r="BO358" s="63">
        <v>2.5459688826025461E-2</v>
      </c>
      <c r="BP358" s="28">
        <v>118</v>
      </c>
      <c r="BQ358" s="63">
        <v>0.16690240452616689</v>
      </c>
      <c r="BR358" s="28">
        <v>30</v>
      </c>
      <c r="BS358" s="63">
        <v>4.2432814710042434E-2</v>
      </c>
      <c r="BU358" s="132"/>
      <c r="BV358" s="4" t="s">
        <v>270</v>
      </c>
      <c r="BW358" s="27">
        <f t="shared" si="358"/>
        <v>0.73698630136986298</v>
      </c>
      <c r="BX358" s="27">
        <f t="shared" si="363"/>
        <v>0.7652050919377652</v>
      </c>
    </row>
    <row r="359" spans="2:76" ht="14.25" customHeight="1">
      <c r="B359" s="283"/>
      <c r="C359" s="296"/>
      <c r="D359" s="124" t="s">
        <v>156</v>
      </c>
      <c r="E359" s="209">
        <v>0</v>
      </c>
      <c r="F359" s="210">
        <v>0</v>
      </c>
      <c r="G359" s="199" t="str">
        <f t="shared" si="388"/>
        <v>-</v>
      </c>
      <c r="H359" s="211">
        <v>0</v>
      </c>
      <c r="I359" s="199" t="str">
        <f t="shared" si="389"/>
        <v>-</v>
      </c>
      <c r="J359" s="211">
        <v>0</v>
      </c>
      <c r="K359" s="199" t="str">
        <f t="shared" si="390"/>
        <v>-</v>
      </c>
      <c r="L359" s="209">
        <v>0</v>
      </c>
      <c r="M359" s="210">
        <v>0</v>
      </c>
      <c r="N359" s="199" t="str">
        <f t="shared" si="391"/>
        <v>-</v>
      </c>
      <c r="O359" s="211">
        <v>0</v>
      </c>
      <c r="P359" s="199" t="str">
        <f t="shared" si="392"/>
        <v>-</v>
      </c>
      <c r="Q359" s="211">
        <v>0</v>
      </c>
      <c r="R359" s="199" t="str">
        <f t="shared" si="393"/>
        <v>-</v>
      </c>
      <c r="S359" s="209">
        <v>69</v>
      </c>
      <c r="T359" s="210">
        <v>3</v>
      </c>
      <c r="U359" s="199">
        <f t="shared" si="394"/>
        <v>4.3478260869565216E-2</v>
      </c>
      <c r="V359" s="211">
        <v>10</v>
      </c>
      <c r="W359" s="199">
        <f t="shared" si="395"/>
        <v>0.14492753623188406</v>
      </c>
      <c r="X359" s="211">
        <v>2</v>
      </c>
      <c r="Y359" s="199">
        <f t="shared" si="396"/>
        <v>2.8985507246376812E-2</v>
      </c>
      <c r="Z359" s="209">
        <v>34</v>
      </c>
      <c r="AA359" s="210">
        <v>1</v>
      </c>
      <c r="AB359" s="199">
        <f t="shared" si="397"/>
        <v>2.9411764705882353E-2</v>
      </c>
      <c r="AC359" s="211">
        <v>2</v>
      </c>
      <c r="AD359" s="199">
        <f t="shared" si="398"/>
        <v>5.8823529411764705E-2</v>
      </c>
      <c r="AE359" s="211">
        <v>2</v>
      </c>
      <c r="AF359" s="199">
        <f t="shared" si="399"/>
        <v>5.8823529411764705E-2</v>
      </c>
      <c r="AG359" s="209">
        <v>15</v>
      </c>
      <c r="AH359" s="210">
        <v>0</v>
      </c>
      <c r="AI359" s="199">
        <f t="shared" si="400"/>
        <v>0</v>
      </c>
      <c r="AJ359" s="211">
        <v>1</v>
      </c>
      <c r="AK359" s="199">
        <f t="shared" si="401"/>
        <v>6.6666666666666666E-2</v>
      </c>
      <c r="AL359" s="211">
        <v>0</v>
      </c>
      <c r="AM359" s="199">
        <f t="shared" si="402"/>
        <v>0</v>
      </c>
      <c r="AN359" s="209">
        <v>7</v>
      </c>
      <c r="AO359" s="210">
        <v>0</v>
      </c>
      <c r="AP359" s="199">
        <f t="shared" si="403"/>
        <v>0</v>
      </c>
      <c r="AQ359" s="211">
        <v>2</v>
      </c>
      <c r="AR359" s="199">
        <f t="shared" si="404"/>
        <v>0.2857142857142857</v>
      </c>
      <c r="AS359" s="211">
        <v>0</v>
      </c>
      <c r="AT359" s="199">
        <f t="shared" si="405"/>
        <v>0</v>
      </c>
      <c r="AU359" s="209">
        <v>2</v>
      </c>
      <c r="AV359" s="210">
        <v>0</v>
      </c>
      <c r="AW359" s="199">
        <f t="shared" si="406"/>
        <v>0</v>
      </c>
      <c r="AX359" s="211">
        <v>0</v>
      </c>
      <c r="AY359" s="199">
        <f t="shared" si="407"/>
        <v>0</v>
      </c>
      <c r="AZ359" s="211">
        <v>0</v>
      </c>
      <c r="BA359" s="199">
        <f t="shared" si="408"/>
        <v>0</v>
      </c>
      <c r="BB359" s="209">
        <f t="shared" si="359"/>
        <v>127</v>
      </c>
      <c r="BC359" s="212">
        <f t="shared" si="360"/>
        <v>4</v>
      </c>
      <c r="BD359" s="199">
        <f t="shared" si="409"/>
        <v>3.1496062992125984E-2</v>
      </c>
      <c r="BE359" s="212">
        <f t="shared" si="361"/>
        <v>15</v>
      </c>
      <c r="BF359" s="199">
        <f t="shared" si="410"/>
        <v>0.11811023622047244</v>
      </c>
      <c r="BG359" s="212">
        <f t="shared" si="362"/>
        <v>4</v>
      </c>
      <c r="BH359" s="199">
        <f t="shared" si="411"/>
        <v>3.1496062992125984E-2</v>
      </c>
      <c r="BJ359" s="283"/>
      <c r="BK359" s="296"/>
      <c r="BL359" s="4" t="s">
        <v>156</v>
      </c>
      <c r="BM359" s="28">
        <v>146</v>
      </c>
      <c r="BN359" s="28">
        <v>3</v>
      </c>
      <c r="BO359" s="63">
        <v>2.0547945205479451E-2</v>
      </c>
      <c r="BP359" s="28">
        <v>23</v>
      </c>
      <c r="BQ359" s="63">
        <v>0.15753424657534246</v>
      </c>
      <c r="BR359" s="28">
        <v>5</v>
      </c>
      <c r="BS359" s="63">
        <v>3.4246575342465752E-2</v>
      </c>
      <c r="BU359" s="132"/>
      <c r="BV359" s="4" t="s">
        <v>156</v>
      </c>
      <c r="BW359" s="27">
        <f t="shared" si="358"/>
        <v>0.81889763779527558</v>
      </c>
      <c r="BX359" s="27">
        <f t="shared" si="363"/>
        <v>0.78767123287671237</v>
      </c>
    </row>
    <row r="360" spans="2:76" ht="14.25" customHeight="1">
      <c r="B360" s="283"/>
      <c r="C360" s="296"/>
      <c r="D360" s="103" t="s">
        <v>200</v>
      </c>
      <c r="E360" s="209">
        <v>0</v>
      </c>
      <c r="F360" s="210">
        <v>0</v>
      </c>
      <c r="G360" s="199" t="str">
        <f>IFERROR(F360/E360,"-")</f>
        <v>-</v>
      </c>
      <c r="H360" s="211">
        <v>0</v>
      </c>
      <c r="I360" s="199" t="str">
        <f>IFERROR(H360/E360,"-")</f>
        <v>-</v>
      </c>
      <c r="J360" s="211">
        <v>0</v>
      </c>
      <c r="K360" s="199" t="str">
        <f>IFERROR(J360/E360,"-")</f>
        <v>-</v>
      </c>
      <c r="L360" s="209">
        <v>0</v>
      </c>
      <c r="M360" s="210">
        <v>0</v>
      </c>
      <c r="N360" s="199" t="str">
        <f>IFERROR(M360/L360,"-")</f>
        <v>-</v>
      </c>
      <c r="O360" s="211">
        <v>0</v>
      </c>
      <c r="P360" s="199" t="str">
        <f>IFERROR(O360/L360,"-")</f>
        <v>-</v>
      </c>
      <c r="Q360" s="211">
        <v>0</v>
      </c>
      <c r="R360" s="199" t="str">
        <f>IFERROR(Q360/L360,"-")</f>
        <v>-</v>
      </c>
      <c r="S360" s="209">
        <v>7</v>
      </c>
      <c r="T360" s="210">
        <v>0</v>
      </c>
      <c r="U360" s="199">
        <f>IFERROR(T360/S360,"-")</f>
        <v>0</v>
      </c>
      <c r="V360" s="211">
        <v>0</v>
      </c>
      <c r="W360" s="199">
        <f>IFERROR(V360/S360,"-")</f>
        <v>0</v>
      </c>
      <c r="X360" s="211">
        <v>0</v>
      </c>
      <c r="Y360" s="199">
        <f>IFERROR(X360/S360,"-")</f>
        <v>0</v>
      </c>
      <c r="Z360" s="209">
        <v>9</v>
      </c>
      <c r="AA360" s="210">
        <v>0</v>
      </c>
      <c r="AB360" s="199">
        <f>IFERROR(AA360/Z360,"-")</f>
        <v>0</v>
      </c>
      <c r="AC360" s="211">
        <v>0</v>
      </c>
      <c r="AD360" s="199">
        <f>IFERROR(AC360/Z360,"-")</f>
        <v>0</v>
      </c>
      <c r="AE360" s="211">
        <v>0</v>
      </c>
      <c r="AF360" s="199">
        <f>IFERROR(AE360/Z360,"-")</f>
        <v>0</v>
      </c>
      <c r="AG360" s="209">
        <v>13</v>
      </c>
      <c r="AH360" s="210">
        <v>0</v>
      </c>
      <c r="AI360" s="199">
        <f>IFERROR(AH360/AG360,"-")</f>
        <v>0</v>
      </c>
      <c r="AJ360" s="211">
        <v>0</v>
      </c>
      <c r="AK360" s="199">
        <f>IFERROR(AJ360/AG360,"-")</f>
        <v>0</v>
      </c>
      <c r="AL360" s="211">
        <v>0</v>
      </c>
      <c r="AM360" s="199">
        <f>IFERROR(AL360/AG360,"-")</f>
        <v>0</v>
      </c>
      <c r="AN360" s="209">
        <v>16</v>
      </c>
      <c r="AO360" s="210">
        <v>0</v>
      </c>
      <c r="AP360" s="199">
        <f>IFERROR(AO360/AN360,"-")</f>
        <v>0</v>
      </c>
      <c r="AQ360" s="211">
        <v>0</v>
      </c>
      <c r="AR360" s="199">
        <f>IFERROR(AQ360/AN360,"-")</f>
        <v>0</v>
      </c>
      <c r="AS360" s="211">
        <v>0</v>
      </c>
      <c r="AT360" s="199">
        <f>IFERROR(AS360/AN360,"-")</f>
        <v>0</v>
      </c>
      <c r="AU360" s="209">
        <v>12</v>
      </c>
      <c r="AV360" s="210">
        <v>0</v>
      </c>
      <c r="AW360" s="199">
        <f>IFERROR(AV360/AU360,"-")</f>
        <v>0</v>
      </c>
      <c r="AX360" s="211">
        <v>0</v>
      </c>
      <c r="AY360" s="199">
        <f>IFERROR(AX360/AU360,"-")</f>
        <v>0</v>
      </c>
      <c r="AZ360" s="211">
        <v>0</v>
      </c>
      <c r="BA360" s="199">
        <f>IFERROR(AZ360/AU360,"-")</f>
        <v>0</v>
      </c>
      <c r="BB360" s="209">
        <f t="shared" si="359"/>
        <v>57</v>
      </c>
      <c r="BC360" s="212">
        <f t="shared" si="360"/>
        <v>0</v>
      </c>
      <c r="BD360" s="199">
        <f>IFERROR(BC360/BB360,"-")</f>
        <v>0</v>
      </c>
      <c r="BE360" s="212">
        <f t="shared" si="361"/>
        <v>0</v>
      </c>
      <c r="BF360" s="199">
        <f>IFERROR(BE360/BB360,"-")</f>
        <v>0</v>
      </c>
      <c r="BG360" s="212">
        <f t="shared" si="362"/>
        <v>0</v>
      </c>
      <c r="BH360" s="199">
        <f>IFERROR(BG360/BB360,"-")</f>
        <v>0</v>
      </c>
      <c r="BJ360" s="283"/>
      <c r="BK360" s="296"/>
      <c r="BL360" s="4" t="s">
        <v>199</v>
      </c>
      <c r="BM360" s="28">
        <v>120</v>
      </c>
      <c r="BN360" s="28">
        <v>0</v>
      </c>
      <c r="BO360" s="63">
        <v>0</v>
      </c>
      <c r="BP360" s="28">
        <v>2</v>
      </c>
      <c r="BQ360" s="63">
        <v>1.6666666666666666E-2</v>
      </c>
      <c r="BR360" s="28">
        <v>2</v>
      </c>
      <c r="BS360" s="63">
        <v>1.6666666666666666E-2</v>
      </c>
      <c r="BU360" s="132"/>
      <c r="BV360" s="4" t="s">
        <v>199</v>
      </c>
      <c r="BW360" s="27">
        <f t="shared" si="358"/>
        <v>1</v>
      </c>
      <c r="BX360" s="27">
        <f t="shared" si="363"/>
        <v>0.96666666666666667</v>
      </c>
    </row>
    <row r="361" spans="2:76" ht="14.25" customHeight="1">
      <c r="B361" s="284"/>
      <c r="C361" s="297"/>
      <c r="D361" s="104" t="s">
        <v>67</v>
      </c>
      <c r="E361" s="218">
        <v>4</v>
      </c>
      <c r="F361" s="219">
        <v>0</v>
      </c>
      <c r="G361" s="180">
        <f t="shared" si="388"/>
        <v>0</v>
      </c>
      <c r="H361" s="220">
        <v>0</v>
      </c>
      <c r="I361" s="180">
        <f t="shared" si="389"/>
        <v>0</v>
      </c>
      <c r="J361" s="220">
        <v>0</v>
      </c>
      <c r="K361" s="180">
        <f t="shared" si="390"/>
        <v>0</v>
      </c>
      <c r="L361" s="218">
        <v>3</v>
      </c>
      <c r="M361" s="219">
        <v>0</v>
      </c>
      <c r="N361" s="180">
        <f t="shared" si="391"/>
        <v>0</v>
      </c>
      <c r="O361" s="220">
        <v>1</v>
      </c>
      <c r="P361" s="180">
        <f t="shared" si="392"/>
        <v>0.33333333333333331</v>
      </c>
      <c r="Q361" s="220">
        <v>0</v>
      </c>
      <c r="R361" s="180">
        <f t="shared" si="393"/>
        <v>0</v>
      </c>
      <c r="S361" s="218">
        <v>1319</v>
      </c>
      <c r="T361" s="219">
        <v>33</v>
      </c>
      <c r="U361" s="180">
        <f t="shared" si="394"/>
        <v>2.5018953752843062E-2</v>
      </c>
      <c r="V361" s="220">
        <v>252</v>
      </c>
      <c r="W361" s="180">
        <f t="shared" si="395"/>
        <v>0.1910538286580743</v>
      </c>
      <c r="X361" s="220">
        <v>37</v>
      </c>
      <c r="Y361" s="180">
        <f t="shared" si="396"/>
        <v>2.8051554207733132E-2</v>
      </c>
      <c r="Z361" s="218">
        <v>1084</v>
      </c>
      <c r="AA361" s="219">
        <v>17</v>
      </c>
      <c r="AB361" s="180">
        <f t="shared" si="397"/>
        <v>1.5682656826568265E-2</v>
      </c>
      <c r="AC361" s="220">
        <v>168</v>
      </c>
      <c r="AD361" s="180">
        <f t="shared" si="398"/>
        <v>0.15498154981549817</v>
      </c>
      <c r="AE361" s="220">
        <v>21</v>
      </c>
      <c r="AF361" s="180">
        <f t="shared" si="399"/>
        <v>1.9372693726937271E-2</v>
      </c>
      <c r="AG361" s="218">
        <v>600</v>
      </c>
      <c r="AH361" s="219">
        <v>4</v>
      </c>
      <c r="AI361" s="180">
        <f t="shared" si="400"/>
        <v>6.6666666666666671E-3</v>
      </c>
      <c r="AJ361" s="220">
        <v>46</v>
      </c>
      <c r="AK361" s="180">
        <f t="shared" si="401"/>
        <v>7.6666666666666661E-2</v>
      </c>
      <c r="AL361" s="220">
        <v>13</v>
      </c>
      <c r="AM361" s="180">
        <f t="shared" si="402"/>
        <v>2.1666666666666667E-2</v>
      </c>
      <c r="AN361" s="218">
        <v>368</v>
      </c>
      <c r="AO361" s="219">
        <v>0</v>
      </c>
      <c r="AP361" s="180">
        <f t="shared" si="403"/>
        <v>0</v>
      </c>
      <c r="AQ361" s="220">
        <v>17</v>
      </c>
      <c r="AR361" s="180">
        <f t="shared" si="404"/>
        <v>4.619565217391304E-2</v>
      </c>
      <c r="AS361" s="220">
        <v>9</v>
      </c>
      <c r="AT361" s="180">
        <f t="shared" si="405"/>
        <v>2.4456521739130436E-2</v>
      </c>
      <c r="AU361" s="218">
        <v>96</v>
      </c>
      <c r="AV361" s="219">
        <v>0</v>
      </c>
      <c r="AW361" s="180">
        <f t="shared" si="406"/>
        <v>0</v>
      </c>
      <c r="AX361" s="220">
        <v>6</v>
      </c>
      <c r="AY361" s="180">
        <f t="shared" si="407"/>
        <v>6.25E-2</v>
      </c>
      <c r="AZ361" s="220">
        <v>1</v>
      </c>
      <c r="BA361" s="180">
        <f t="shared" si="408"/>
        <v>1.0416666666666666E-2</v>
      </c>
      <c r="BB361" s="218">
        <f t="shared" si="359"/>
        <v>3474</v>
      </c>
      <c r="BC361" s="182">
        <f t="shared" si="360"/>
        <v>54</v>
      </c>
      <c r="BD361" s="180">
        <f t="shared" si="409"/>
        <v>1.5544041450777202E-2</v>
      </c>
      <c r="BE361" s="182">
        <f t="shared" si="361"/>
        <v>490</v>
      </c>
      <c r="BF361" s="180">
        <f t="shared" si="410"/>
        <v>0.14104778353483016</v>
      </c>
      <c r="BG361" s="182">
        <f t="shared" si="362"/>
        <v>81</v>
      </c>
      <c r="BH361" s="180">
        <f t="shared" si="411"/>
        <v>2.3316062176165803E-2</v>
      </c>
      <c r="BJ361" s="284"/>
      <c r="BK361" s="297"/>
      <c r="BL361" s="85" t="s">
        <v>67</v>
      </c>
      <c r="BM361" s="28">
        <v>3507</v>
      </c>
      <c r="BN361" s="28">
        <v>55</v>
      </c>
      <c r="BO361" s="63">
        <v>1.5682919874536641E-2</v>
      </c>
      <c r="BP361" s="28">
        <v>441</v>
      </c>
      <c r="BQ361" s="63">
        <v>0.12574850299401197</v>
      </c>
      <c r="BR361" s="28">
        <v>92</v>
      </c>
      <c r="BS361" s="63">
        <v>2.6233247790134018E-2</v>
      </c>
      <c r="BU361" s="133"/>
      <c r="BV361" s="85" t="s">
        <v>67</v>
      </c>
      <c r="BW361" s="27">
        <f t="shared" si="358"/>
        <v>0.82009211283822681</v>
      </c>
      <c r="BX361" s="27">
        <f t="shared" si="363"/>
        <v>0.83233532934131738</v>
      </c>
    </row>
    <row r="362" spans="2:76" ht="14.25" customHeight="1">
      <c r="B362" s="282">
        <v>72</v>
      </c>
      <c r="C362" s="295" t="s">
        <v>27</v>
      </c>
      <c r="D362" s="102" t="s">
        <v>201</v>
      </c>
      <c r="E362" s="201">
        <v>1</v>
      </c>
      <c r="F362" s="176">
        <v>0</v>
      </c>
      <c r="G362" s="174">
        <f t="shared" si="388"/>
        <v>0</v>
      </c>
      <c r="H362" s="176">
        <v>0</v>
      </c>
      <c r="I362" s="174">
        <f t="shared" si="389"/>
        <v>0</v>
      </c>
      <c r="J362" s="176">
        <v>0</v>
      </c>
      <c r="K362" s="174">
        <f t="shared" si="390"/>
        <v>0</v>
      </c>
      <c r="L362" s="201">
        <v>5</v>
      </c>
      <c r="M362" s="176">
        <v>0</v>
      </c>
      <c r="N362" s="174">
        <f t="shared" si="391"/>
        <v>0</v>
      </c>
      <c r="O362" s="176">
        <v>0</v>
      </c>
      <c r="P362" s="174">
        <f t="shared" si="392"/>
        <v>0</v>
      </c>
      <c r="Q362" s="176">
        <v>1</v>
      </c>
      <c r="R362" s="174">
        <f t="shared" si="393"/>
        <v>0.2</v>
      </c>
      <c r="S362" s="201">
        <v>566</v>
      </c>
      <c r="T362" s="176">
        <v>31</v>
      </c>
      <c r="U362" s="174">
        <f t="shared" si="394"/>
        <v>5.4770318021201414E-2</v>
      </c>
      <c r="V362" s="176">
        <v>146</v>
      </c>
      <c r="W362" s="174">
        <f t="shared" si="395"/>
        <v>0.25795053003533569</v>
      </c>
      <c r="X362" s="176">
        <v>14</v>
      </c>
      <c r="Y362" s="174">
        <f t="shared" si="396"/>
        <v>2.4734982332155476E-2</v>
      </c>
      <c r="Z362" s="201">
        <v>451</v>
      </c>
      <c r="AA362" s="176">
        <v>13</v>
      </c>
      <c r="AB362" s="174">
        <f t="shared" si="397"/>
        <v>2.8824833702882482E-2</v>
      </c>
      <c r="AC362" s="176">
        <v>99</v>
      </c>
      <c r="AD362" s="174">
        <f t="shared" si="398"/>
        <v>0.21951219512195122</v>
      </c>
      <c r="AE362" s="176">
        <v>18</v>
      </c>
      <c r="AF362" s="174">
        <f t="shared" si="399"/>
        <v>3.9911308203991129E-2</v>
      </c>
      <c r="AG362" s="201">
        <v>274</v>
      </c>
      <c r="AH362" s="176">
        <v>6</v>
      </c>
      <c r="AI362" s="174">
        <f t="shared" si="400"/>
        <v>2.1897810218978103E-2</v>
      </c>
      <c r="AJ362" s="176">
        <v>40</v>
      </c>
      <c r="AK362" s="174">
        <f t="shared" si="401"/>
        <v>0.145985401459854</v>
      </c>
      <c r="AL362" s="176">
        <v>8</v>
      </c>
      <c r="AM362" s="174">
        <f t="shared" si="402"/>
        <v>2.9197080291970802E-2</v>
      </c>
      <c r="AN362" s="201">
        <v>129</v>
      </c>
      <c r="AO362" s="176">
        <v>1</v>
      </c>
      <c r="AP362" s="174">
        <f t="shared" si="403"/>
        <v>7.7519379844961239E-3</v>
      </c>
      <c r="AQ362" s="176">
        <v>11</v>
      </c>
      <c r="AR362" s="174">
        <f t="shared" si="404"/>
        <v>8.5271317829457363E-2</v>
      </c>
      <c r="AS362" s="176">
        <v>4</v>
      </c>
      <c r="AT362" s="174">
        <f t="shared" si="405"/>
        <v>3.1007751937984496E-2</v>
      </c>
      <c r="AU362" s="201">
        <v>48</v>
      </c>
      <c r="AV362" s="176">
        <v>1</v>
      </c>
      <c r="AW362" s="174">
        <f t="shared" si="406"/>
        <v>2.0833333333333332E-2</v>
      </c>
      <c r="AX362" s="176">
        <v>2</v>
      </c>
      <c r="AY362" s="174">
        <f t="shared" si="407"/>
        <v>4.1666666666666664E-2</v>
      </c>
      <c r="AZ362" s="176">
        <v>0</v>
      </c>
      <c r="BA362" s="174">
        <f t="shared" si="408"/>
        <v>0</v>
      </c>
      <c r="BB362" s="201">
        <f t="shared" si="359"/>
        <v>1474</v>
      </c>
      <c r="BC362" s="176">
        <f t="shared" si="360"/>
        <v>52</v>
      </c>
      <c r="BD362" s="174">
        <f t="shared" si="409"/>
        <v>3.5278154681139755E-2</v>
      </c>
      <c r="BE362" s="176">
        <f t="shared" si="361"/>
        <v>298</v>
      </c>
      <c r="BF362" s="174">
        <f t="shared" si="410"/>
        <v>0.20217096336499321</v>
      </c>
      <c r="BG362" s="176">
        <f t="shared" si="362"/>
        <v>45</v>
      </c>
      <c r="BH362" s="174">
        <f t="shared" si="411"/>
        <v>3.0529172320217096E-2</v>
      </c>
      <c r="BJ362" s="282">
        <v>72</v>
      </c>
      <c r="BK362" s="295" t="s">
        <v>27</v>
      </c>
      <c r="BL362" s="4" t="s">
        <v>148</v>
      </c>
      <c r="BM362" s="28">
        <v>1478</v>
      </c>
      <c r="BN362" s="28">
        <v>57</v>
      </c>
      <c r="BO362" s="63">
        <v>3.8565629228687413E-2</v>
      </c>
      <c r="BP362" s="28">
        <v>325</v>
      </c>
      <c r="BQ362" s="63">
        <v>0.2198917456021651</v>
      </c>
      <c r="BR362" s="28">
        <v>43</v>
      </c>
      <c r="BS362" s="63">
        <v>2.9093369418132613E-2</v>
      </c>
      <c r="BU362" s="131" t="s">
        <v>27</v>
      </c>
      <c r="BV362" s="4" t="s">
        <v>138</v>
      </c>
      <c r="BW362" s="27">
        <f t="shared" si="358"/>
        <v>0.73202170963364999</v>
      </c>
      <c r="BX362" s="27">
        <f t="shared" si="363"/>
        <v>0.71244925575101492</v>
      </c>
    </row>
    <row r="363" spans="2:76" ht="14.25" customHeight="1">
      <c r="B363" s="283"/>
      <c r="C363" s="296"/>
      <c r="D363" s="132" t="s">
        <v>274</v>
      </c>
      <c r="E363" s="204">
        <v>0</v>
      </c>
      <c r="F363" s="208">
        <v>0</v>
      </c>
      <c r="G363" s="207" t="str">
        <f t="shared" si="388"/>
        <v>-</v>
      </c>
      <c r="H363" s="208">
        <v>0</v>
      </c>
      <c r="I363" s="207" t="str">
        <f>IFERROR(H363/E363,"-")</f>
        <v>-</v>
      </c>
      <c r="J363" s="208">
        <v>0</v>
      </c>
      <c r="K363" s="207" t="str">
        <f>IFERROR(J363/E363,"-")</f>
        <v>-</v>
      </c>
      <c r="L363" s="204">
        <v>0</v>
      </c>
      <c r="M363" s="208">
        <v>0</v>
      </c>
      <c r="N363" s="207" t="str">
        <f>IFERROR(M363/L363,"-")</f>
        <v>-</v>
      </c>
      <c r="O363" s="208">
        <v>0</v>
      </c>
      <c r="P363" s="207" t="str">
        <f>IFERROR(O363/L363,"-")</f>
        <v>-</v>
      </c>
      <c r="Q363" s="208">
        <v>0</v>
      </c>
      <c r="R363" s="207" t="str">
        <f>IFERROR(Q363/L363,"-")</f>
        <v>-</v>
      </c>
      <c r="S363" s="204">
        <v>268</v>
      </c>
      <c r="T363" s="208">
        <v>23</v>
      </c>
      <c r="U363" s="207">
        <f>IFERROR(T363/S363,"-")</f>
        <v>8.5820895522388058E-2</v>
      </c>
      <c r="V363" s="208">
        <v>95</v>
      </c>
      <c r="W363" s="207">
        <f>IFERROR(V363/S363,"-")</f>
        <v>0.35447761194029853</v>
      </c>
      <c r="X363" s="208">
        <v>6</v>
      </c>
      <c r="Y363" s="207">
        <f>IFERROR(X363/S363,"-")</f>
        <v>2.2388059701492536E-2</v>
      </c>
      <c r="Z363" s="204">
        <v>187</v>
      </c>
      <c r="AA363" s="208">
        <v>18</v>
      </c>
      <c r="AB363" s="207">
        <f>IFERROR(AA363/Z363,"-")</f>
        <v>9.6256684491978606E-2</v>
      </c>
      <c r="AC363" s="208">
        <v>54</v>
      </c>
      <c r="AD363" s="207">
        <f>IFERROR(AC363/Z363,"-")</f>
        <v>0.28877005347593582</v>
      </c>
      <c r="AE363" s="208">
        <v>5</v>
      </c>
      <c r="AF363" s="207">
        <f>IFERROR(AE363/Z363,"-")</f>
        <v>2.6737967914438502E-2</v>
      </c>
      <c r="AG363" s="204">
        <v>83</v>
      </c>
      <c r="AH363" s="208">
        <v>5</v>
      </c>
      <c r="AI363" s="207">
        <f>IFERROR(AH363/AG363,"-")</f>
        <v>6.0240963855421686E-2</v>
      </c>
      <c r="AJ363" s="208">
        <v>20</v>
      </c>
      <c r="AK363" s="207">
        <f>IFERROR(AJ363/AG363,"-")</f>
        <v>0.24096385542168675</v>
      </c>
      <c r="AL363" s="208">
        <v>3</v>
      </c>
      <c r="AM363" s="207">
        <f>IFERROR(AL363/AG363,"-")</f>
        <v>3.614457831325301E-2</v>
      </c>
      <c r="AN363" s="204">
        <v>32</v>
      </c>
      <c r="AO363" s="208">
        <v>0</v>
      </c>
      <c r="AP363" s="207">
        <f>IFERROR(AO363/AN363,"-")</f>
        <v>0</v>
      </c>
      <c r="AQ363" s="208">
        <v>6</v>
      </c>
      <c r="AR363" s="207">
        <f>IFERROR(AQ363/AN363,"-")</f>
        <v>0.1875</v>
      </c>
      <c r="AS363" s="208">
        <v>2</v>
      </c>
      <c r="AT363" s="207">
        <f>IFERROR(AS363/AN363,"-")</f>
        <v>6.25E-2</v>
      </c>
      <c r="AU363" s="204">
        <v>9</v>
      </c>
      <c r="AV363" s="208">
        <v>0</v>
      </c>
      <c r="AW363" s="207">
        <f>IFERROR(AV363/AU363,"-")</f>
        <v>0</v>
      </c>
      <c r="AX363" s="208">
        <v>1</v>
      </c>
      <c r="AY363" s="207">
        <f>IFERROR(AX363/AU363,"-")</f>
        <v>0.1111111111111111</v>
      </c>
      <c r="AZ363" s="208">
        <v>0</v>
      </c>
      <c r="BA363" s="207">
        <f>IFERROR(AZ363/AU363,"-")</f>
        <v>0</v>
      </c>
      <c r="BB363" s="204">
        <f t="shared" si="359"/>
        <v>579</v>
      </c>
      <c r="BC363" s="208">
        <f t="shared" si="360"/>
        <v>46</v>
      </c>
      <c r="BD363" s="207">
        <f>IFERROR(BC363/BB363,"-")</f>
        <v>7.9447322970639028E-2</v>
      </c>
      <c r="BE363" s="208">
        <f t="shared" si="361"/>
        <v>176</v>
      </c>
      <c r="BF363" s="207">
        <f>IFERROR(BE363/BB363,"-")</f>
        <v>0.30397236614853196</v>
      </c>
      <c r="BG363" s="208">
        <f t="shared" si="362"/>
        <v>16</v>
      </c>
      <c r="BH363" s="207">
        <f>IFERROR(BG363/BB363,"-")</f>
        <v>2.7633851468048358E-2</v>
      </c>
      <c r="BJ363" s="283"/>
      <c r="BK363" s="296"/>
      <c r="BL363" s="4" t="s">
        <v>273</v>
      </c>
      <c r="BM363" s="28">
        <v>559</v>
      </c>
      <c r="BN363" s="28">
        <v>47</v>
      </c>
      <c r="BO363" s="63">
        <v>8.4078711985688726E-2</v>
      </c>
      <c r="BP363" s="28">
        <v>161</v>
      </c>
      <c r="BQ363" s="63">
        <v>0.28801431127012522</v>
      </c>
      <c r="BR363" s="28">
        <v>21</v>
      </c>
      <c r="BS363" s="63">
        <v>3.7567084078711989E-2</v>
      </c>
      <c r="BU363" s="132"/>
      <c r="BV363" s="4" t="s">
        <v>270</v>
      </c>
      <c r="BW363" s="27">
        <f t="shared" si="358"/>
        <v>0.58894645941278068</v>
      </c>
      <c r="BX363" s="27">
        <f t="shared" si="363"/>
        <v>0.59033989266547404</v>
      </c>
    </row>
    <row r="364" spans="2:76" ht="14.25" customHeight="1">
      <c r="B364" s="283"/>
      <c r="C364" s="296"/>
      <c r="D364" s="124" t="s">
        <v>156</v>
      </c>
      <c r="E364" s="209">
        <v>0</v>
      </c>
      <c r="F364" s="212">
        <v>0</v>
      </c>
      <c r="G364" s="199" t="str">
        <f t="shared" si="388"/>
        <v>-</v>
      </c>
      <c r="H364" s="212">
        <v>0</v>
      </c>
      <c r="I364" s="199" t="str">
        <f t="shared" si="389"/>
        <v>-</v>
      </c>
      <c r="J364" s="212">
        <v>0</v>
      </c>
      <c r="K364" s="199" t="str">
        <f t="shared" si="390"/>
        <v>-</v>
      </c>
      <c r="L364" s="209">
        <v>0</v>
      </c>
      <c r="M364" s="212">
        <v>0</v>
      </c>
      <c r="N364" s="199" t="str">
        <f t="shared" si="391"/>
        <v>-</v>
      </c>
      <c r="O364" s="212">
        <v>0</v>
      </c>
      <c r="P364" s="199" t="str">
        <f t="shared" si="392"/>
        <v>-</v>
      </c>
      <c r="Q364" s="212">
        <v>0</v>
      </c>
      <c r="R364" s="199" t="str">
        <f t="shared" si="393"/>
        <v>-</v>
      </c>
      <c r="S364" s="209">
        <v>102</v>
      </c>
      <c r="T364" s="212">
        <v>8</v>
      </c>
      <c r="U364" s="199">
        <f t="shared" si="394"/>
        <v>7.8431372549019607E-2</v>
      </c>
      <c r="V364" s="212">
        <v>23</v>
      </c>
      <c r="W364" s="199">
        <f t="shared" si="395"/>
        <v>0.22549019607843138</v>
      </c>
      <c r="X364" s="212">
        <v>2</v>
      </c>
      <c r="Y364" s="199">
        <f t="shared" si="396"/>
        <v>1.9607843137254902E-2</v>
      </c>
      <c r="Z364" s="209">
        <v>60</v>
      </c>
      <c r="AA364" s="212">
        <v>3</v>
      </c>
      <c r="AB364" s="199">
        <f t="shared" si="397"/>
        <v>0.05</v>
      </c>
      <c r="AC364" s="212">
        <v>22</v>
      </c>
      <c r="AD364" s="199">
        <f t="shared" si="398"/>
        <v>0.36666666666666664</v>
      </c>
      <c r="AE364" s="212">
        <v>2</v>
      </c>
      <c r="AF364" s="199">
        <f t="shared" si="399"/>
        <v>3.3333333333333333E-2</v>
      </c>
      <c r="AG364" s="209">
        <v>23</v>
      </c>
      <c r="AH364" s="212">
        <v>0</v>
      </c>
      <c r="AI364" s="199">
        <f t="shared" si="400"/>
        <v>0</v>
      </c>
      <c r="AJ364" s="212">
        <v>8</v>
      </c>
      <c r="AK364" s="199">
        <f t="shared" si="401"/>
        <v>0.34782608695652173</v>
      </c>
      <c r="AL364" s="212">
        <v>0</v>
      </c>
      <c r="AM364" s="199">
        <f t="shared" si="402"/>
        <v>0</v>
      </c>
      <c r="AN364" s="209">
        <v>2</v>
      </c>
      <c r="AO364" s="212">
        <v>0</v>
      </c>
      <c r="AP364" s="199">
        <f t="shared" si="403"/>
        <v>0</v>
      </c>
      <c r="AQ364" s="212">
        <v>0</v>
      </c>
      <c r="AR364" s="199">
        <f t="shared" si="404"/>
        <v>0</v>
      </c>
      <c r="AS364" s="212">
        <v>0</v>
      </c>
      <c r="AT364" s="199">
        <f t="shared" si="405"/>
        <v>0</v>
      </c>
      <c r="AU364" s="209">
        <v>3</v>
      </c>
      <c r="AV364" s="212">
        <v>0</v>
      </c>
      <c r="AW364" s="199">
        <f t="shared" si="406"/>
        <v>0</v>
      </c>
      <c r="AX364" s="212">
        <v>1</v>
      </c>
      <c r="AY364" s="199">
        <f t="shared" si="407"/>
        <v>0.33333333333333331</v>
      </c>
      <c r="AZ364" s="212">
        <v>1</v>
      </c>
      <c r="BA364" s="199">
        <f t="shared" si="408"/>
        <v>0.33333333333333331</v>
      </c>
      <c r="BB364" s="209">
        <f t="shared" si="359"/>
        <v>190</v>
      </c>
      <c r="BC364" s="212">
        <f t="shared" si="360"/>
        <v>11</v>
      </c>
      <c r="BD364" s="199">
        <f t="shared" si="409"/>
        <v>5.7894736842105263E-2</v>
      </c>
      <c r="BE364" s="212">
        <f t="shared" si="361"/>
        <v>54</v>
      </c>
      <c r="BF364" s="199">
        <f t="shared" si="410"/>
        <v>0.28421052631578947</v>
      </c>
      <c r="BG364" s="212">
        <f t="shared" si="362"/>
        <v>5</v>
      </c>
      <c r="BH364" s="199">
        <f t="shared" si="411"/>
        <v>2.6315789473684209E-2</v>
      </c>
      <c r="BJ364" s="283"/>
      <c r="BK364" s="296"/>
      <c r="BL364" s="4" t="s">
        <v>156</v>
      </c>
      <c r="BM364" s="28">
        <v>181</v>
      </c>
      <c r="BN364" s="28">
        <v>15</v>
      </c>
      <c r="BO364" s="63">
        <v>8.2872928176795577E-2</v>
      </c>
      <c r="BP364" s="28">
        <v>53</v>
      </c>
      <c r="BQ364" s="63">
        <v>0.29281767955801102</v>
      </c>
      <c r="BR364" s="28">
        <v>8</v>
      </c>
      <c r="BS364" s="63">
        <v>4.4198895027624308E-2</v>
      </c>
      <c r="BU364" s="132"/>
      <c r="BV364" s="4" t="s">
        <v>156</v>
      </c>
      <c r="BW364" s="27">
        <f t="shared" si="358"/>
        <v>0.63157894736842102</v>
      </c>
      <c r="BX364" s="27">
        <f t="shared" si="363"/>
        <v>0.58011049723756902</v>
      </c>
    </row>
    <row r="365" spans="2:76" ht="14.25" customHeight="1">
      <c r="B365" s="283"/>
      <c r="C365" s="296"/>
      <c r="D365" s="103" t="s">
        <v>200</v>
      </c>
      <c r="E365" s="209">
        <v>0</v>
      </c>
      <c r="F365" s="212">
        <v>0</v>
      </c>
      <c r="G365" s="199" t="str">
        <f>IFERROR(F365/E365,"-")</f>
        <v>-</v>
      </c>
      <c r="H365" s="212">
        <v>0</v>
      </c>
      <c r="I365" s="199" t="str">
        <f>IFERROR(H365/E365,"-")</f>
        <v>-</v>
      </c>
      <c r="J365" s="212">
        <v>0</v>
      </c>
      <c r="K365" s="199" t="str">
        <f>IFERROR(J365/E365,"-")</f>
        <v>-</v>
      </c>
      <c r="L365" s="209">
        <v>1</v>
      </c>
      <c r="M365" s="212">
        <v>0</v>
      </c>
      <c r="N365" s="199">
        <f>IFERROR(M365/L365,"-")</f>
        <v>0</v>
      </c>
      <c r="O365" s="212">
        <v>0</v>
      </c>
      <c r="P365" s="199">
        <f>IFERROR(O365/L365,"-")</f>
        <v>0</v>
      </c>
      <c r="Q365" s="212">
        <v>0</v>
      </c>
      <c r="R365" s="199">
        <f>IFERROR(Q365/L365,"-")</f>
        <v>0</v>
      </c>
      <c r="S365" s="209">
        <v>2</v>
      </c>
      <c r="T365" s="212">
        <v>0</v>
      </c>
      <c r="U365" s="199">
        <f>IFERROR(T365/S365,"-")</f>
        <v>0</v>
      </c>
      <c r="V365" s="212">
        <v>0</v>
      </c>
      <c r="W365" s="199">
        <f>IFERROR(V365/S365,"-")</f>
        <v>0</v>
      </c>
      <c r="X365" s="212">
        <v>0</v>
      </c>
      <c r="Y365" s="199">
        <f>IFERROR(X365/S365,"-")</f>
        <v>0</v>
      </c>
      <c r="Z365" s="209">
        <v>7</v>
      </c>
      <c r="AA365" s="212">
        <v>0</v>
      </c>
      <c r="AB365" s="199">
        <f>IFERROR(AA365/Z365,"-")</f>
        <v>0</v>
      </c>
      <c r="AC365" s="212">
        <v>0</v>
      </c>
      <c r="AD365" s="199">
        <f>IFERROR(AC365/Z365,"-")</f>
        <v>0</v>
      </c>
      <c r="AE365" s="212">
        <v>0</v>
      </c>
      <c r="AF365" s="199">
        <f>IFERROR(AE365/Z365,"-")</f>
        <v>0</v>
      </c>
      <c r="AG365" s="209">
        <v>10</v>
      </c>
      <c r="AH365" s="212">
        <v>0</v>
      </c>
      <c r="AI365" s="199">
        <f>IFERROR(AH365/AG365,"-")</f>
        <v>0</v>
      </c>
      <c r="AJ365" s="212">
        <v>0</v>
      </c>
      <c r="AK365" s="199">
        <f>IFERROR(AJ365/AG365,"-")</f>
        <v>0</v>
      </c>
      <c r="AL365" s="212">
        <v>0</v>
      </c>
      <c r="AM365" s="199">
        <f>IFERROR(AL365/AG365,"-")</f>
        <v>0</v>
      </c>
      <c r="AN365" s="209">
        <v>10</v>
      </c>
      <c r="AO365" s="212">
        <v>0</v>
      </c>
      <c r="AP365" s="199">
        <f>IFERROR(AO365/AN365,"-")</f>
        <v>0</v>
      </c>
      <c r="AQ365" s="212">
        <v>0</v>
      </c>
      <c r="AR365" s="199">
        <f>IFERROR(AQ365/AN365,"-")</f>
        <v>0</v>
      </c>
      <c r="AS365" s="212">
        <v>0</v>
      </c>
      <c r="AT365" s="199">
        <f>IFERROR(AS365/AN365,"-")</f>
        <v>0</v>
      </c>
      <c r="AU365" s="209">
        <v>8</v>
      </c>
      <c r="AV365" s="212">
        <v>0</v>
      </c>
      <c r="AW365" s="199">
        <f>IFERROR(AV365/AU365,"-")</f>
        <v>0</v>
      </c>
      <c r="AX365" s="212">
        <v>0</v>
      </c>
      <c r="AY365" s="199">
        <f>IFERROR(AX365/AU365,"-")</f>
        <v>0</v>
      </c>
      <c r="AZ365" s="212">
        <v>0</v>
      </c>
      <c r="BA365" s="199">
        <f>IFERROR(AZ365/AU365,"-")</f>
        <v>0</v>
      </c>
      <c r="BB365" s="209">
        <f t="shared" si="359"/>
        <v>38</v>
      </c>
      <c r="BC365" s="212">
        <f t="shared" si="360"/>
        <v>0</v>
      </c>
      <c r="BD365" s="199">
        <f>IFERROR(BC365/BB365,"-")</f>
        <v>0</v>
      </c>
      <c r="BE365" s="212">
        <f t="shared" si="361"/>
        <v>0</v>
      </c>
      <c r="BF365" s="199">
        <f>IFERROR(BE365/BB365,"-")</f>
        <v>0</v>
      </c>
      <c r="BG365" s="212">
        <f t="shared" si="362"/>
        <v>0</v>
      </c>
      <c r="BH365" s="199">
        <f>IFERROR(BG365/BB365,"-")</f>
        <v>0</v>
      </c>
      <c r="BJ365" s="283"/>
      <c r="BK365" s="296"/>
      <c r="BL365" s="4" t="s">
        <v>199</v>
      </c>
      <c r="BM365" s="28">
        <v>67</v>
      </c>
      <c r="BN365" s="28">
        <v>0</v>
      </c>
      <c r="BO365" s="63">
        <v>0</v>
      </c>
      <c r="BP365" s="28">
        <v>1</v>
      </c>
      <c r="BQ365" s="63">
        <v>1.4925373134328358E-2</v>
      </c>
      <c r="BR365" s="28">
        <v>0</v>
      </c>
      <c r="BS365" s="63">
        <v>0</v>
      </c>
      <c r="BU365" s="132"/>
      <c r="BV365" s="4" t="s">
        <v>199</v>
      </c>
      <c r="BW365" s="27">
        <f t="shared" si="358"/>
        <v>1</v>
      </c>
      <c r="BX365" s="27">
        <f t="shared" si="363"/>
        <v>0.9850746268656716</v>
      </c>
    </row>
    <row r="366" spans="2:76" ht="14.25" customHeight="1">
      <c r="B366" s="284"/>
      <c r="C366" s="297"/>
      <c r="D366" s="104" t="s">
        <v>67</v>
      </c>
      <c r="E366" s="189">
        <v>1</v>
      </c>
      <c r="F366" s="183">
        <v>0</v>
      </c>
      <c r="G366" s="184">
        <f t="shared" si="388"/>
        <v>0</v>
      </c>
      <c r="H366" s="183">
        <v>0</v>
      </c>
      <c r="I366" s="184">
        <f t="shared" si="389"/>
        <v>0</v>
      </c>
      <c r="J366" s="183">
        <v>0</v>
      </c>
      <c r="K366" s="184">
        <f t="shared" si="390"/>
        <v>0</v>
      </c>
      <c r="L366" s="189">
        <v>6</v>
      </c>
      <c r="M366" s="183">
        <v>0</v>
      </c>
      <c r="N366" s="184">
        <f t="shared" si="391"/>
        <v>0</v>
      </c>
      <c r="O366" s="183">
        <v>0</v>
      </c>
      <c r="P366" s="184">
        <f t="shared" si="392"/>
        <v>0</v>
      </c>
      <c r="Q366" s="183">
        <v>1</v>
      </c>
      <c r="R366" s="184">
        <f t="shared" si="393"/>
        <v>0.16666666666666666</v>
      </c>
      <c r="S366" s="189">
        <v>938</v>
      </c>
      <c r="T366" s="183">
        <v>62</v>
      </c>
      <c r="U366" s="184">
        <f t="shared" si="394"/>
        <v>6.6098081023454158E-2</v>
      </c>
      <c r="V366" s="183">
        <v>264</v>
      </c>
      <c r="W366" s="184">
        <f t="shared" si="395"/>
        <v>0.28144989339019189</v>
      </c>
      <c r="X366" s="183">
        <v>22</v>
      </c>
      <c r="Y366" s="184">
        <f t="shared" si="396"/>
        <v>2.3454157782515993E-2</v>
      </c>
      <c r="Z366" s="189">
        <v>705</v>
      </c>
      <c r="AA366" s="183">
        <v>34</v>
      </c>
      <c r="AB366" s="184">
        <f t="shared" si="397"/>
        <v>4.8226950354609929E-2</v>
      </c>
      <c r="AC366" s="183">
        <v>175</v>
      </c>
      <c r="AD366" s="184">
        <f t="shared" si="398"/>
        <v>0.24822695035460993</v>
      </c>
      <c r="AE366" s="183">
        <v>25</v>
      </c>
      <c r="AF366" s="184">
        <f t="shared" si="399"/>
        <v>3.5460992907801421E-2</v>
      </c>
      <c r="AG366" s="189">
        <v>390</v>
      </c>
      <c r="AH366" s="183">
        <v>11</v>
      </c>
      <c r="AI366" s="184">
        <f t="shared" si="400"/>
        <v>2.8205128205128206E-2</v>
      </c>
      <c r="AJ366" s="183">
        <v>68</v>
      </c>
      <c r="AK366" s="184">
        <f t="shared" si="401"/>
        <v>0.17435897435897435</v>
      </c>
      <c r="AL366" s="183">
        <v>11</v>
      </c>
      <c r="AM366" s="184">
        <f t="shared" si="402"/>
        <v>2.8205128205128206E-2</v>
      </c>
      <c r="AN366" s="189">
        <v>173</v>
      </c>
      <c r="AO366" s="183">
        <v>1</v>
      </c>
      <c r="AP366" s="184">
        <f t="shared" si="403"/>
        <v>5.7803468208092483E-3</v>
      </c>
      <c r="AQ366" s="183">
        <v>17</v>
      </c>
      <c r="AR366" s="184">
        <f t="shared" si="404"/>
        <v>9.8265895953757232E-2</v>
      </c>
      <c r="AS366" s="183">
        <v>6</v>
      </c>
      <c r="AT366" s="184">
        <f t="shared" si="405"/>
        <v>3.4682080924855488E-2</v>
      </c>
      <c r="AU366" s="189">
        <v>68</v>
      </c>
      <c r="AV366" s="183">
        <v>1</v>
      </c>
      <c r="AW366" s="184">
        <f t="shared" si="406"/>
        <v>1.4705882352941176E-2</v>
      </c>
      <c r="AX366" s="183">
        <v>4</v>
      </c>
      <c r="AY366" s="184">
        <f t="shared" si="407"/>
        <v>5.8823529411764705E-2</v>
      </c>
      <c r="AZ366" s="183">
        <v>1</v>
      </c>
      <c r="BA366" s="184">
        <f t="shared" si="408"/>
        <v>1.4705882352941176E-2</v>
      </c>
      <c r="BB366" s="189">
        <f t="shared" si="359"/>
        <v>2281</v>
      </c>
      <c r="BC366" s="183">
        <f t="shared" si="360"/>
        <v>109</v>
      </c>
      <c r="BD366" s="184">
        <f t="shared" si="409"/>
        <v>4.7786058746163963E-2</v>
      </c>
      <c r="BE366" s="183">
        <f t="shared" si="361"/>
        <v>528</v>
      </c>
      <c r="BF366" s="184">
        <f t="shared" si="410"/>
        <v>0.23147742218325296</v>
      </c>
      <c r="BG366" s="183">
        <f t="shared" si="362"/>
        <v>66</v>
      </c>
      <c r="BH366" s="184">
        <f t="shared" si="411"/>
        <v>2.893467777290662E-2</v>
      </c>
      <c r="BJ366" s="284"/>
      <c r="BK366" s="297"/>
      <c r="BL366" s="85" t="s">
        <v>67</v>
      </c>
      <c r="BM366" s="28">
        <v>2285</v>
      </c>
      <c r="BN366" s="28">
        <v>119</v>
      </c>
      <c r="BO366" s="63">
        <v>5.2078774617067836E-2</v>
      </c>
      <c r="BP366" s="28">
        <v>540</v>
      </c>
      <c r="BQ366" s="63">
        <v>0.23632385120350111</v>
      </c>
      <c r="BR366" s="28">
        <v>72</v>
      </c>
      <c r="BS366" s="63">
        <v>3.1509846827133481E-2</v>
      </c>
      <c r="BU366" s="133"/>
      <c r="BV366" s="85" t="s">
        <v>67</v>
      </c>
      <c r="BW366" s="27">
        <f t="shared" si="358"/>
        <v>0.69180184129767641</v>
      </c>
      <c r="BX366" s="27">
        <f t="shared" si="363"/>
        <v>0.6800875273522976</v>
      </c>
    </row>
    <row r="367" spans="2:76" ht="14.25" customHeight="1">
      <c r="B367" s="282">
        <v>73</v>
      </c>
      <c r="C367" s="295" t="s">
        <v>28</v>
      </c>
      <c r="D367" s="102" t="s">
        <v>201</v>
      </c>
      <c r="E367" s="201">
        <v>1</v>
      </c>
      <c r="F367" s="202">
        <v>1</v>
      </c>
      <c r="G367" s="174">
        <f t="shared" ref="G367:G381" si="412">IFERROR(F367/E367,"-")</f>
        <v>1</v>
      </c>
      <c r="H367" s="203">
        <v>0</v>
      </c>
      <c r="I367" s="174">
        <f t="shared" ref="I367:I381" si="413">IFERROR(H367/E367,"-")</f>
        <v>0</v>
      </c>
      <c r="J367" s="203">
        <v>0</v>
      </c>
      <c r="K367" s="174">
        <f t="shared" ref="K367:K381" si="414">IFERROR(J367/E367,"-")</f>
        <v>0</v>
      </c>
      <c r="L367" s="201">
        <v>1</v>
      </c>
      <c r="M367" s="202">
        <v>0</v>
      </c>
      <c r="N367" s="174">
        <f t="shared" ref="N367:N381" si="415">IFERROR(M367/L367,"-")</f>
        <v>0</v>
      </c>
      <c r="O367" s="203">
        <v>0</v>
      </c>
      <c r="P367" s="174">
        <f t="shared" ref="P367:P381" si="416">IFERROR(O367/L367,"-")</f>
        <v>0</v>
      </c>
      <c r="Q367" s="203">
        <v>0</v>
      </c>
      <c r="R367" s="174">
        <f t="shared" ref="R367:R381" si="417">IFERROR(Q367/L367,"-")</f>
        <v>0</v>
      </c>
      <c r="S367" s="201">
        <v>738</v>
      </c>
      <c r="T367" s="202">
        <v>58</v>
      </c>
      <c r="U367" s="174">
        <f t="shared" ref="U367:U381" si="418">IFERROR(T367/S367,"-")</f>
        <v>7.8590785907859076E-2</v>
      </c>
      <c r="V367" s="203">
        <v>213</v>
      </c>
      <c r="W367" s="174">
        <f t="shared" ref="W367:W381" si="419">IFERROR(V367/S367,"-")</f>
        <v>0.2886178861788618</v>
      </c>
      <c r="X367" s="203">
        <v>23</v>
      </c>
      <c r="Y367" s="174">
        <f t="shared" ref="Y367:Y381" si="420">IFERROR(X367/S367,"-")</f>
        <v>3.1165311653116531E-2</v>
      </c>
      <c r="Z367" s="201">
        <v>612</v>
      </c>
      <c r="AA367" s="202">
        <v>28</v>
      </c>
      <c r="AB367" s="174">
        <f t="shared" ref="AB367:AB381" si="421">IFERROR(AA367/Z367,"-")</f>
        <v>4.5751633986928102E-2</v>
      </c>
      <c r="AC367" s="203">
        <v>187</v>
      </c>
      <c r="AD367" s="174">
        <f t="shared" ref="AD367:AD381" si="422">IFERROR(AC367/Z367,"-")</f>
        <v>0.30555555555555558</v>
      </c>
      <c r="AE367" s="203">
        <v>21</v>
      </c>
      <c r="AF367" s="174">
        <f t="shared" ref="AF367:AF381" si="423">IFERROR(AE367/Z367,"-")</f>
        <v>3.4313725490196081E-2</v>
      </c>
      <c r="AG367" s="201">
        <v>381</v>
      </c>
      <c r="AH367" s="202">
        <v>15</v>
      </c>
      <c r="AI367" s="174">
        <f t="shared" ref="AI367:AI381" si="424">IFERROR(AH367/AG367,"-")</f>
        <v>3.937007874015748E-2</v>
      </c>
      <c r="AJ367" s="203">
        <v>84</v>
      </c>
      <c r="AK367" s="174">
        <f t="shared" ref="AK367:AK381" si="425">IFERROR(AJ367/AG367,"-")</f>
        <v>0.22047244094488189</v>
      </c>
      <c r="AL367" s="203">
        <v>23</v>
      </c>
      <c r="AM367" s="174">
        <f t="shared" ref="AM367:AM381" si="426">IFERROR(AL367/AG367,"-")</f>
        <v>6.0367454068241469E-2</v>
      </c>
      <c r="AN367" s="201">
        <v>208</v>
      </c>
      <c r="AO367" s="202">
        <v>3</v>
      </c>
      <c r="AP367" s="174">
        <f t="shared" ref="AP367:AP381" si="427">IFERROR(AO367/AN367,"-")</f>
        <v>1.4423076923076924E-2</v>
      </c>
      <c r="AQ367" s="203">
        <v>29</v>
      </c>
      <c r="AR367" s="174">
        <f t="shared" ref="AR367:AR381" si="428">IFERROR(AQ367/AN367,"-")</f>
        <v>0.13942307692307693</v>
      </c>
      <c r="AS367" s="203">
        <v>6</v>
      </c>
      <c r="AT367" s="174">
        <f t="shared" ref="AT367:AT381" si="429">IFERROR(AS367/AN367,"-")</f>
        <v>2.8846153846153848E-2</v>
      </c>
      <c r="AU367" s="201">
        <v>62</v>
      </c>
      <c r="AV367" s="202">
        <v>0</v>
      </c>
      <c r="AW367" s="174">
        <f t="shared" ref="AW367:AW381" si="430">IFERROR(AV367/AU367,"-")</f>
        <v>0</v>
      </c>
      <c r="AX367" s="203">
        <v>2</v>
      </c>
      <c r="AY367" s="174">
        <f t="shared" ref="AY367:AY381" si="431">IFERROR(AX367/AU367,"-")</f>
        <v>3.2258064516129031E-2</v>
      </c>
      <c r="AZ367" s="203">
        <v>0</v>
      </c>
      <c r="BA367" s="174">
        <f t="shared" ref="BA367:BA381" si="432">IFERROR(AZ367/AU367,"-")</f>
        <v>0</v>
      </c>
      <c r="BB367" s="201">
        <f t="shared" si="359"/>
        <v>2003</v>
      </c>
      <c r="BC367" s="176">
        <f t="shared" si="360"/>
        <v>105</v>
      </c>
      <c r="BD367" s="174">
        <f t="shared" ref="BD367:BD381" si="433">IFERROR(BC367/BB367,"-")</f>
        <v>5.2421367948077884E-2</v>
      </c>
      <c r="BE367" s="176">
        <f t="shared" si="361"/>
        <v>515</v>
      </c>
      <c r="BF367" s="174">
        <f t="shared" ref="BF367:BF381" si="434">IFERROR(BE367/BB367,"-")</f>
        <v>0.25711432850723914</v>
      </c>
      <c r="BG367" s="176">
        <f t="shared" si="362"/>
        <v>73</v>
      </c>
      <c r="BH367" s="174">
        <f t="shared" ref="BH367:BH381" si="435">IFERROR(BG367/BB367,"-")</f>
        <v>3.6445332001997004E-2</v>
      </c>
      <c r="BJ367" s="282">
        <v>73</v>
      </c>
      <c r="BK367" s="295" t="s">
        <v>28</v>
      </c>
      <c r="BL367" s="4" t="s">
        <v>148</v>
      </c>
      <c r="BM367" s="28">
        <v>2020</v>
      </c>
      <c r="BN367" s="28">
        <v>99</v>
      </c>
      <c r="BO367" s="63">
        <v>4.9009900990099012E-2</v>
      </c>
      <c r="BP367" s="28">
        <v>538</v>
      </c>
      <c r="BQ367" s="63">
        <v>0.26633663366336635</v>
      </c>
      <c r="BR367" s="28">
        <v>79</v>
      </c>
      <c r="BS367" s="63">
        <v>3.9108910891089109E-2</v>
      </c>
      <c r="BU367" s="131" t="s">
        <v>28</v>
      </c>
      <c r="BV367" s="4" t="s">
        <v>138</v>
      </c>
      <c r="BW367" s="27">
        <f t="shared" si="358"/>
        <v>0.65401897154268596</v>
      </c>
      <c r="BX367" s="27">
        <f t="shared" si="363"/>
        <v>0.64554455445544556</v>
      </c>
    </row>
    <row r="368" spans="2:76" ht="14.25" customHeight="1">
      <c r="B368" s="283"/>
      <c r="C368" s="296"/>
      <c r="D368" s="132" t="s">
        <v>274</v>
      </c>
      <c r="E368" s="204">
        <v>0</v>
      </c>
      <c r="F368" s="205">
        <v>0</v>
      </c>
      <c r="G368" s="207" t="str">
        <f t="shared" si="412"/>
        <v>-</v>
      </c>
      <c r="H368" s="206">
        <v>0</v>
      </c>
      <c r="I368" s="207" t="str">
        <f t="shared" si="413"/>
        <v>-</v>
      </c>
      <c r="J368" s="206">
        <v>0</v>
      </c>
      <c r="K368" s="207" t="str">
        <f t="shared" si="414"/>
        <v>-</v>
      </c>
      <c r="L368" s="204">
        <v>0</v>
      </c>
      <c r="M368" s="205">
        <v>0</v>
      </c>
      <c r="N368" s="207" t="str">
        <f t="shared" si="415"/>
        <v>-</v>
      </c>
      <c r="O368" s="206">
        <v>0</v>
      </c>
      <c r="P368" s="207" t="str">
        <f t="shared" si="416"/>
        <v>-</v>
      </c>
      <c r="Q368" s="206">
        <v>0</v>
      </c>
      <c r="R368" s="207" t="str">
        <f t="shared" si="417"/>
        <v>-</v>
      </c>
      <c r="S368" s="204">
        <v>268</v>
      </c>
      <c r="T368" s="205">
        <v>24</v>
      </c>
      <c r="U368" s="207">
        <f t="shared" si="418"/>
        <v>8.9552238805970144E-2</v>
      </c>
      <c r="V368" s="206">
        <v>93</v>
      </c>
      <c r="W368" s="207">
        <f t="shared" si="419"/>
        <v>0.34701492537313433</v>
      </c>
      <c r="X368" s="206">
        <v>13</v>
      </c>
      <c r="Y368" s="207">
        <f t="shared" si="420"/>
        <v>4.8507462686567165E-2</v>
      </c>
      <c r="Z368" s="204">
        <v>215</v>
      </c>
      <c r="AA368" s="205">
        <v>19</v>
      </c>
      <c r="AB368" s="207">
        <f t="shared" si="421"/>
        <v>8.8372093023255813E-2</v>
      </c>
      <c r="AC368" s="206">
        <v>71</v>
      </c>
      <c r="AD368" s="207">
        <f t="shared" si="422"/>
        <v>0.33023255813953489</v>
      </c>
      <c r="AE368" s="206">
        <v>12</v>
      </c>
      <c r="AF368" s="207">
        <f t="shared" si="423"/>
        <v>5.5813953488372092E-2</v>
      </c>
      <c r="AG368" s="204">
        <v>129</v>
      </c>
      <c r="AH368" s="205">
        <v>4</v>
      </c>
      <c r="AI368" s="207">
        <f t="shared" si="424"/>
        <v>3.1007751937984496E-2</v>
      </c>
      <c r="AJ368" s="206">
        <v>42</v>
      </c>
      <c r="AK368" s="207">
        <f t="shared" si="425"/>
        <v>0.32558139534883723</v>
      </c>
      <c r="AL368" s="206">
        <v>4</v>
      </c>
      <c r="AM368" s="207">
        <f t="shared" si="426"/>
        <v>3.1007751937984496E-2</v>
      </c>
      <c r="AN368" s="204">
        <v>47</v>
      </c>
      <c r="AO368" s="205">
        <v>1</v>
      </c>
      <c r="AP368" s="207">
        <f t="shared" si="427"/>
        <v>2.1276595744680851E-2</v>
      </c>
      <c r="AQ368" s="206">
        <v>8</v>
      </c>
      <c r="AR368" s="207">
        <f t="shared" si="428"/>
        <v>0.1702127659574468</v>
      </c>
      <c r="AS368" s="206">
        <v>3</v>
      </c>
      <c r="AT368" s="207">
        <f t="shared" si="429"/>
        <v>6.3829787234042548E-2</v>
      </c>
      <c r="AU368" s="204">
        <v>10</v>
      </c>
      <c r="AV368" s="205">
        <v>0</v>
      </c>
      <c r="AW368" s="207">
        <f t="shared" si="430"/>
        <v>0</v>
      </c>
      <c r="AX368" s="206">
        <v>0</v>
      </c>
      <c r="AY368" s="207">
        <f t="shared" si="431"/>
        <v>0</v>
      </c>
      <c r="AZ368" s="206">
        <v>0</v>
      </c>
      <c r="BA368" s="207">
        <f t="shared" si="432"/>
        <v>0</v>
      </c>
      <c r="BB368" s="204">
        <f t="shared" si="359"/>
        <v>669</v>
      </c>
      <c r="BC368" s="208">
        <f t="shared" si="360"/>
        <v>48</v>
      </c>
      <c r="BD368" s="207">
        <f t="shared" si="433"/>
        <v>7.1748878923766815E-2</v>
      </c>
      <c r="BE368" s="208">
        <f t="shared" si="361"/>
        <v>214</v>
      </c>
      <c r="BF368" s="207">
        <f t="shared" si="434"/>
        <v>0.31988041853512705</v>
      </c>
      <c r="BG368" s="208">
        <f t="shared" si="362"/>
        <v>32</v>
      </c>
      <c r="BH368" s="207">
        <f t="shared" si="435"/>
        <v>4.7832585949177879E-2</v>
      </c>
      <c r="BJ368" s="283"/>
      <c r="BK368" s="296"/>
      <c r="BL368" s="4" t="s">
        <v>273</v>
      </c>
      <c r="BM368" s="28">
        <v>637</v>
      </c>
      <c r="BN368" s="28">
        <v>52</v>
      </c>
      <c r="BO368" s="63">
        <v>8.1632653061224483E-2</v>
      </c>
      <c r="BP368" s="28">
        <v>199</v>
      </c>
      <c r="BQ368" s="63">
        <v>0.31240188383045525</v>
      </c>
      <c r="BR368" s="28">
        <v>34</v>
      </c>
      <c r="BS368" s="63">
        <v>5.3375196232339092E-2</v>
      </c>
      <c r="BU368" s="132"/>
      <c r="BV368" s="4" t="s">
        <v>270</v>
      </c>
      <c r="BW368" s="27">
        <f t="shared" si="358"/>
        <v>0.5605381165919282</v>
      </c>
      <c r="BX368" s="27">
        <f t="shared" si="363"/>
        <v>0.55259026687598112</v>
      </c>
    </row>
    <row r="369" spans="2:76" ht="14.25" customHeight="1">
      <c r="B369" s="283"/>
      <c r="C369" s="296"/>
      <c r="D369" s="124" t="s">
        <v>156</v>
      </c>
      <c r="E369" s="209">
        <v>0</v>
      </c>
      <c r="F369" s="210">
        <v>0</v>
      </c>
      <c r="G369" s="199" t="str">
        <f t="shared" si="412"/>
        <v>-</v>
      </c>
      <c r="H369" s="211">
        <v>0</v>
      </c>
      <c r="I369" s="199" t="str">
        <f t="shared" si="413"/>
        <v>-</v>
      </c>
      <c r="J369" s="211">
        <v>0</v>
      </c>
      <c r="K369" s="199" t="str">
        <f t="shared" si="414"/>
        <v>-</v>
      </c>
      <c r="L369" s="209">
        <v>0</v>
      </c>
      <c r="M369" s="210">
        <v>0</v>
      </c>
      <c r="N369" s="199" t="str">
        <f t="shared" si="415"/>
        <v>-</v>
      </c>
      <c r="O369" s="211">
        <v>0</v>
      </c>
      <c r="P369" s="199" t="str">
        <f t="shared" si="416"/>
        <v>-</v>
      </c>
      <c r="Q369" s="211">
        <v>0</v>
      </c>
      <c r="R369" s="199" t="str">
        <f t="shared" si="417"/>
        <v>-</v>
      </c>
      <c r="S369" s="209">
        <v>98</v>
      </c>
      <c r="T369" s="210">
        <v>5</v>
      </c>
      <c r="U369" s="199">
        <f t="shared" si="418"/>
        <v>5.1020408163265307E-2</v>
      </c>
      <c r="V369" s="211">
        <v>26</v>
      </c>
      <c r="W369" s="199">
        <f t="shared" si="419"/>
        <v>0.26530612244897961</v>
      </c>
      <c r="X369" s="211">
        <v>5</v>
      </c>
      <c r="Y369" s="199">
        <f t="shared" si="420"/>
        <v>5.1020408163265307E-2</v>
      </c>
      <c r="Z369" s="209">
        <v>72</v>
      </c>
      <c r="AA369" s="210">
        <v>0</v>
      </c>
      <c r="AB369" s="199">
        <f t="shared" si="421"/>
        <v>0</v>
      </c>
      <c r="AC369" s="211">
        <v>26</v>
      </c>
      <c r="AD369" s="199">
        <f t="shared" si="422"/>
        <v>0.3611111111111111</v>
      </c>
      <c r="AE369" s="211">
        <v>7</v>
      </c>
      <c r="AF369" s="199">
        <f t="shared" si="423"/>
        <v>9.7222222222222224E-2</v>
      </c>
      <c r="AG369" s="209">
        <v>43</v>
      </c>
      <c r="AH369" s="210">
        <v>1</v>
      </c>
      <c r="AI369" s="199">
        <f t="shared" si="424"/>
        <v>2.3255813953488372E-2</v>
      </c>
      <c r="AJ369" s="211">
        <v>10</v>
      </c>
      <c r="AK369" s="199">
        <f t="shared" si="425"/>
        <v>0.23255813953488372</v>
      </c>
      <c r="AL369" s="211">
        <v>2</v>
      </c>
      <c r="AM369" s="199">
        <f t="shared" si="426"/>
        <v>4.6511627906976744E-2</v>
      </c>
      <c r="AN369" s="209">
        <v>12</v>
      </c>
      <c r="AO369" s="210">
        <v>0</v>
      </c>
      <c r="AP369" s="199">
        <f t="shared" si="427"/>
        <v>0</v>
      </c>
      <c r="AQ369" s="211">
        <v>0</v>
      </c>
      <c r="AR369" s="199">
        <f t="shared" si="428"/>
        <v>0</v>
      </c>
      <c r="AS369" s="211">
        <v>1</v>
      </c>
      <c r="AT369" s="199">
        <f t="shared" si="429"/>
        <v>8.3333333333333329E-2</v>
      </c>
      <c r="AU369" s="209">
        <v>1</v>
      </c>
      <c r="AV369" s="210">
        <v>0</v>
      </c>
      <c r="AW369" s="199">
        <f t="shared" si="430"/>
        <v>0</v>
      </c>
      <c r="AX369" s="211">
        <v>0</v>
      </c>
      <c r="AY369" s="199">
        <f t="shared" si="431"/>
        <v>0</v>
      </c>
      <c r="AZ369" s="211">
        <v>0</v>
      </c>
      <c r="BA369" s="199">
        <f t="shared" si="432"/>
        <v>0</v>
      </c>
      <c r="BB369" s="209">
        <f t="shared" si="359"/>
        <v>226</v>
      </c>
      <c r="BC369" s="212">
        <f t="shared" si="360"/>
        <v>6</v>
      </c>
      <c r="BD369" s="199">
        <f t="shared" si="433"/>
        <v>2.6548672566371681E-2</v>
      </c>
      <c r="BE369" s="212">
        <f t="shared" si="361"/>
        <v>62</v>
      </c>
      <c r="BF369" s="199">
        <f t="shared" si="434"/>
        <v>0.27433628318584069</v>
      </c>
      <c r="BG369" s="212">
        <f t="shared" si="362"/>
        <v>15</v>
      </c>
      <c r="BH369" s="199">
        <f t="shared" si="435"/>
        <v>6.637168141592921E-2</v>
      </c>
      <c r="BJ369" s="283"/>
      <c r="BK369" s="296"/>
      <c r="BL369" s="4" t="s">
        <v>156</v>
      </c>
      <c r="BM369" s="28">
        <v>221</v>
      </c>
      <c r="BN369" s="28">
        <v>15</v>
      </c>
      <c r="BO369" s="63">
        <v>6.7873303167420809E-2</v>
      </c>
      <c r="BP369" s="28">
        <v>64</v>
      </c>
      <c r="BQ369" s="63">
        <v>0.2895927601809955</v>
      </c>
      <c r="BR369" s="28">
        <v>9</v>
      </c>
      <c r="BS369" s="63">
        <v>4.072398190045249E-2</v>
      </c>
      <c r="BU369" s="132"/>
      <c r="BV369" s="4" t="s">
        <v>156</v>
      </c>
      <c r="BW369" s="27">
        <f t="shared" si="358"/>
        <v>0.63274336283185839</v>
      </c>
      <c r="BX369" s="27">
        <f t="shared" si="363"/>
        <v>0.60180995475113119</v>
      </c>
    </row>
    <row r="370" spans="2:76" ht="14.25" customHeight="1">
      <c r="B370" s="283"/>
      <c r="C370" s="296"/>
      <c r="D370" s="103" t="s">
        <v>200</v>
      </c>
      <c r="E370" s="209">
        <v>0</v>
      </c>
      <c r="F370" s="210">
        <v>0</v>
      </c>
      <c r="G370" s="199" t="str">
        <f t="shared" si="412"/>
        <v>-</v>
      </c>
      <c r="H370" s="211">
        <v>0</v>
      </c>
      <c r="I370" s="199" t="str">
        <f t="shared" si="413"/>
        <v>-</v>
      </c>
      <c r="J370" s="211">
        <v>0</v>
      </c>
      <c r="K370" s="199" t="str">
        <f t="shared" si="414"/>
        <v>-</v>
      </c>
      <c r="L370" s="209">
        <v>0</v>
      </c>
      <c r="M370" s="210">
        <v>0</v>
      </c>
      <c r="N370" s="199" t="str">
        <f t="shared" si="415"/>
        <v>-</v>
      </c>
      <c r="O370" s="211">
        <v>0</v>
      </c>
      <c r="P370" s="199" t="str">
        <f t="shared" si="416"/>
        <v>-</v>
      </c>
      <c r="Q370" s="211">
        <v>0</v>
      </c>
      <c r="R370" s="199" t="str">
        <f t="shared" si="417"/>
        <v>-</v>
      </c>
      <c r="S370" s="209">
        <v>6</v>
      </c>
      <c r="T370" s="210">
        <v>0</v>
      </c>
      <c r="U370" s="199">
        <f t="shared" si="418"/>
        <v>0</v>
      </c>
      <c r="V370" s="211">
        <v>0</v>
      </c>
      <c r="W370" s="199">
        <f t="shared" si="419"/>
        <v>0</v>
      </c>
      <c r="X370" s="211">
        <v>0</v>
      </c>
      <c r="Y370" s="199">
        <f t="shared" si="420"/>
        <v>0</v>
      </c>
      <c r="Z370" s="209">
        <v>14</v>
      </c>
      <c r="AA370" s="210">
        <v>0</v>
      </c>
      <c r="AB370" s="199">
        <f t="shared" si="421"/>
        <v>0</v>
      </c>
      <c r="AC370" s="211">
        <v>0</v>
      </c>
      <c r="AD370" s="199">
        <f t="shared" si="422"/>
        <v>0</v>
      </c>
      <c r="AE370" s="211">
        <v>0</v>
      </c>
      <c r="AF370" s="199">
        <f t="shared" si="423"/>
        <v>0</v>
      </c>
      <c r="AG370" s="209">
        <v>16</v>
      </c>
      <c r="AH370" s="210">
        <v>0</v>
      </c>
      <c r="AI370" s="199">
        <f t="shared" si="424"/>
        <v>0</v>
      </c>
      <c r="AJ370" s="211">
        <v>0</v>
      </c>
      <c r="AK370" s="199">
        <f t="shared" si="425"/>
        <v>0</v>
      </c>
      <c r="AL370" s="211">
        <v>0</v>
      </c>
      <c r="AM370" s="199">
        <f t="shared" si="426"/>
        <v>0</v>
      </c>
      <c r="AN370" s="209">
        <v>11</v>
      </c>
      <c r="AO370" s="210">
        <v>0</v>
      </c>
      <c r="AP370" s="199">
        <f t="shared" si="427"/>
        <v>0</v>
      </c>
      <c r="AQ370" s="211">
        <v>0</v>
      </c>
      <c r="AR370" s="199">
        <f t="shared" si="428"/>
        <v>0</v>
      </c>
      <c r="AS370" s="211">
        <v>0</v>
      </c>
      <c r="AT370" s="199">
        <f t="shared" si="429"/>
        <v>0</v>
      </c>
      <c r="AU370" s="209">
        <v>15</v>
      </c>
      <c r="AV370" s="210">
        <v>0</v>
      </c>
      <c r="AW370" s="199">
        <f t="shared" si="430"/>
        <v>0</v>
      </c>
      <c r="AX370" s="211">
        <v>0</v>
      </c>
      <c r="AY370" s="199">
        <f t="shared" si="431"/>
        <v>0</v>
      </c>
      <c r="AZ370" s="211">
        <v>0</v>
      </c>
      <c r="BA370" s="199">
        <f t="shared" si="432"/>
        <v>0</v>
      </c>
      <c r="BB370" s="209">
        <f t="shared" si="359"/>
        <v>62</v>
      </c>
      <c r="BC370" s="212">
        <f t="shared" si="360"/>
        <v>0</v>
      </c>
      <c r="BD370" s="199">
        <f t="shared" si="433"/>
        <v>0</v>
      </c>
      <c r="BE370" s="212">
        <f t="shared" si="361"/>
        <v>0</v>
      </c>
      <c r="BF370" s="199">
        <f t="shared" si="434"/>
        <v>0</v>
      </c>
      <c r="BG370" s="212">
        <f t="shared" si="362"/>
        <v>0</v>
      </c>
      <c r="BH370" s="199">
        <f t="shared" si="435"/>
        <v>0</v>
      </c>
      <c r="BJ370" s="283"/>
      <c r="BK370" s="296"/>
      <c r="BL370" s="4" t="s">
        <v>199</v>
      </c>
      <c r="BM370" s="28">
        <v>115</v>
      </c>
      <c r="BN370" s="28">
        <v>0</v>
      </c>
      <c r="BO370" s="63">
        <v>0</v>
      </c>
      <c r="BP370" s="28">
        <v>0</v>
      </c>
      <c r="BQ370" s="63">
        <v>0</v>
      </c>
      <c r="BR370" s="28">
        <v>0</v>
      </c>
      <c r="BS370" s="63">
        <v>0</v>
      </c>
      <c r="BU370" s="132"/>
      <c r="BV370" s="4" t="s">
        <v>199</v>
      </c>
      <c r="BW370" s="27">
        <f t="shared" si="358"/>
        <v>1</v>
      </c>
      <c r="BX370" s="27">
        <f t="shared" si="363"/>
        <v>1</v>
      </c>
    </row>
    <row r="371" spans="2:76" ht="14.25" customHeight="1">
      <c r="B371" s="284"/>
      <c r="C371" s="297"/>
      <c r="D371" s="104" t="s">
        <v>67</v>
      </c>
      <c r="E371" s="218">
        <v>1</v>
      </c>
      <c r="F371" s="219">
        <v>1</v>
      </c>
      <c r="G371" s="180">
        <f t="shared" si="412"/>
        <v>1</v>
      </c>
      <c r="H371" s="220">
        <v>0</v>
      </c>
      <c r="I371" s="180">
        <f t="shared" si="413"/>
        <v>0</v>
      </c>
      <c r="J371" s="220">
        <v>0</v>
      </c>
      <c r="K371" s="180">
        <f t="shared" si="414"/>
        <v>0</v>
      </c>
      <c r="L371" s="218">
        <v>1</v>
      </c>
      <c r="M371" s="219">
        <v>0</v>
      </c>
      <c r="N371" s="180">
        <f t="shared" si="415"/>
        <v>0</v>
      </c>
      <c r="O371" s="220">
        <v>0</v>
      </c>
      <c r="P371" s="180">
        <f t="shared" si="416"/>
        <v>0</v>
      </c>
      <c r="Q371" s="220">
        <v>0</v>
      </c>
      <c r="R371" s="180">
        <f t="shared" si="417"/>
        <v>0</v>
      </c>
      <c r="S371" s="218">
        <v>1110</v>
      </c>
      <c r="T371" s="219">
        <v>87</v>
      </c>
      <c r="U371" s="180">
        <f t="shared" si="418"/>
        <v>7.8378378378378383E-2</v>
      </c>
      <c r="V371" s="220">
        <v>332</v>
      </c>
      <c r="W371" s="180">
        <f t="shared" si="419"/>
        <v>0.2990990990990991</v>
      </c>
      <c r="X371" s="220">
        <v>41</v>
      </c>
      <c r="Y371" s="180">
        <f t="shared" si="420"/>
        <v>3.6936936936936934E-2</v>
      </c>
      <c r="Z371" s="218">
        <v>913</v>
      </c>
      <c r="AA371" s="219">
        <v>47</v>
      </c>
      <c r="AB371" s="180">
        <f t="shared" si="421"/>
        <v>5.1478641840087623E-2</v>
      </c>
      <c r="AC371" s="220">
        <v>284</v>
      </c>
      <c r="AD371" s="180">
        <f t="shared" si="422"/>
        <v>0.31106243154435925</v>
      </c>
      <c r="AE371" s="220">
        <v>40</v>
      </c>
      <c r="AF371" s="180">
        <f t="shared" si="423"/>
        <v>4.3811610076670317E-2</v>
      </c>
      <c r="AG371" s="218">
        <v>569</v>
      </c>
      <c r="AH371" s="219">
        <v>20</v>
      </c>
      <c r="AI371" s="180">
        <f t="shared" si="424"/>
        <v>3.5149384885764502E-2</v>
      </c>
      <c r="AJ371" s="220">
        <v>136</v>
      </c>
      <c r="AK371" s="180">
        <f t="shared" si="425"/>
        <v>0.23901581722319859</v>
      </c>
      <c r="AL371" s="220">
        <v>29</v>
      </c>
      <c r="AM371" s="180">
        <f t="shared" si="426"/>
        <v>5.0966608084358524E-2</v>
      </c>
      <c r="AN371" s="218">
        <v>278</v>
      </c>
      <c r="AO371" s="219">
        <v>4</v>
      </c>
      <c r="AP371" s="180">
        <f t="shared" si="427"/>
        <v>1.4388489208633094E-2</v>
      </c>
      <c r="AQ371" s="220">
        <v>37</v>
      </c>
      <c r="AR371" s="180">
        <f t="shared" si="428"/>
        <v>0.13309352517985612</v>
      </c>
      <c r="AS371" s="220">
        <v>10</v>
      </c>
      <c r="AT371" s="180">
        <f t="shared" si="429"/>
        <v>3.5971223021582732E-2</v>
      </c>
      <c r="AU371" s="218">
        <v>88</v>
      </c>
      <c r="AV371" s="219">
        <v>0</v>
      </c>
      <c r="AW371" s="180">
        <f t="shared" si="430"/>
        <v>0</v>
      </c>
      <c r="AX371" s="220">
        <v>2</v>
      </c>
      <c r="AY371" s="180">
        <f t="shared" si="431"/>
        <v>2.2727272727272728E-2</v>
      </c>
      <c r="AZ371" s="220">
        <v>0</v>
      </c>
      <c r="BA371" s="180">
        <f t="shared" si="432"/>
        <v>0</v>
      </c>
      <c r="BB371" s="218">
        <f t="shared" si="359"/>
        <v>2960</v>
      </c>
      <c r="BC371" s="182">
        <f t="shared" si="360"/>
        <v>159</v>
      </c>
      <c r="BD371" s="180">
        <f t="shared" si="433"/>
        <v>5.3716216216216216E-2</v>
      </c>
      <c r="BE371" s="182">
        <f t="shared" si="361"/>
        <v>791</v>
      </c>
      <c r="BF371" s="180">
        <f t="shared" si="434"/>
        <v>0.26722972972972975</v>
      </c>
      <c r="BG371" s="182">
        <f t="shared" si="362"/>
        <v>120</v>
      </c>
      <c r="BH371" s="180">
        <f t="shared" si="435"/>
        <v>4.0540540540540543E-2</v>
      </c>
      <c r="BJ371" s="284"/>
      <c r="BK371" s="297"/>
      <c r="BL371" s="85" t="s">
        <v>67</v>
      </c>
      <c r="BM371" s="28">
        <v>2993</v>
      </c>
      <c r="BN371" s="28">
        <v>166</v>
      </c>
      <c r="BO371" s="63">
        <v>5.5462746408286002E-2</v>
      </c>
      <c r="BP371" s="28">
        <v>801</v>
      </c>
      <c r="BQ371" s="63">
        <v>0.26762445706648846</v>
      </c>
      <c r="BR371" s="28">
        <v>122</v>
      </c>
      <c r="BS371" s="63">
        <v>4.0761777480788505E-2</v>
      </c>
      <c r="BU371" s="133"/>
      <c r="BV371" s="85" t="s">
        <v>67</v>
      </c>
      <c r="BW371" s="27">
        <f t="shared" si="358"/>
        <v>0.63851351351351349</v>
      </c>
      <c r="BX371" s="27">
        <f t="shared" si="363"/>
        <v>0.63615101904443705</v>
      </c>
    </row>
    <row r="372" spans="2:76" ht="14.25" customHeight="1">
      <c r="B372" s="282">
        <v>74</v>
      </c>
      <c r="C372" s="295" t="s">
        <v>29</v>
      </c>
      <c r="D372" s="102" t="s">
        <v>201</v>
      </c>
      <c r="E372" s="201">
        <v>2</v>
      </c>
      <c r="F372" s="176">
        <v>0</v>
      </c>
      <c r="G372" s="174">
        <f t="shared" si="412"/>
        <v>0</v>
      </c>
      <c r="H372" s="176">
        <v>2</v>
      </c>
      <c r="I372" s="174">
        <f t="shared" si="413"/>
        <v>1</v>
      </c>
      <c r="J372" s="176">
        <v>0</v>
      </c>
      <c r="K372" s="174">
        <f t="shared" si="414"/>
        <v>0</v>
      </c>
      <c r="L372" s="201">
        <v>2</v>
      </c>
      <c r="M372" s="176">
        <v>0</v>
      </c>
      <c r="N372" s="174">
        <f t="shared" si="415"/>
        <v>0</v>
      </c>
      <c r="O372" s="176">
        <v>0</v>
      </c>
      <c r="P372" s="174">
        <f t="shared" si="416"/>
        <v>0</v>
      </c>
      <c r="Q372" s="176">
        <v>0</v>
      </c>
      <c r="R372" s="174">
        <f t="shared" si="417"/>
        <v>0</v>
      </c>
      <c r="S372" s="201">
        <v>380</v>
      </c>
      <c r="T372" s="176">
        <v>27</v>
      </c>
      <c r="U372" s="174">
        <f t="shared" si="418"/>
        <v>7.1052631578947367E-2</v>
      </c>
      <c r="V372" s="176">
        <v>100</v>
      </c>
      <c r="W372" s="174">
        <f t="shared" si="419"/>
        <v>0.26315789473684209</v>
      </c>
      <c r="X372" s="176">
        <v>27</v>
      </c>
      <c r="Y372" s="174">
        <f t="shared" si="420"/>
        <v>7.1052631578947367E-2</v>
      </c>
      <c r="Z372" s="201">
        <v>286</v>
      </c>
      <c r="AA372" s="176">
        <v>17</v>
      </c>
      <c r="AB372" s="174">
        <f t="shared" si="421"/>
        <v>5.944055944055944E-2</v>
      </c>
      <c r="AC372" s="176">
        <v>83</v>
      </c>
      <c r="AD372" s="174">
        <f t="shared" si="422"/>
        <v>0.29020979020979021</v>
      </c>
      <c r="AE372" s="176">
        <v>16</v>
      </c>
      <c r="AF372" s="174">
        <f t="shared" si="423"/>
        <v>5.5944055944055944E-2</v>
      </c>
      <c r="AG372" s="201">
        <v>152</v>
      </c>
      <c r="AH372" s="176">
        <v>4</v>
      </c>
      <c r="AI372" s="174">
        <f t="shared" si="424"/>
        <v>2.6315789473684209E-2</v>
      </c>
      <c r="AJ372" s="176">
        <v>39</v>
      </c>
      <c r="AK372" s="174">
        <f t="shared" si="425"/>
        <v>0.25657894736842107</v>
      </c>
      <c r="AL372" s="176">
        <v>10</v>
      </c>
      <c r="AM372" s="174">
        <f t="shared" si="426"/>
        <v>6.5789473684210523E-2</v>
      </c>
      <c r="AN372" s="201">
        <v>79</v>
      </c>
      <c r="AO372" s="176">
        <v>2</v>
      </c>
      <c r="AP372" s="174">
        <f t="shared" si="427"/>
        <v>2.5316455696202531E-2</v>
      </c>
      <c r="AQ372" s="176">
        <v>9</v>
      </c>
      <c r="AR372" s="174">
        <f t="shared" si="428"/>
        <v>0.11392405063291139</v>
      </c>
      <c r="AS372" s="176">
        <v>5</v>
      </c>
      <c r="AT372" s="174">
        <f t="shared" si="429"/>
        <v>6.3291139240506333E-2</v>
      </c>
      <c r="AU372" s="201">
        <v>33</v>
      </c>
      <c r="AV372" s="176">
        <v>1</v>
      </c>
      <c r="AW372" s="174">
        <f t="shared" si="430"/>
        <v>3.0303030303030304E-2</v>
      </c>
      <c r="AX372" s="176">
        <v>7</v>
      </c>
      <c r="AY372" s="174">
        <f t="shared" si="431"/>
        <v>0.21212121212121213</v>
      </c>
      <c r="AZ372" s="176">
        <v>0</v>
      </c>
      <c r="BA372" s="174">
        <f t="shared" si="432"/>
        <v>0</v>
      </c>
      <c r="BB372" s="201">
        <f t="shared" si="359"/>
        <v>934</v>
      </c>
      <c r="BC372" s="176">
        <f t="shared" si="360"/>
        <v>51</v>
      </c>
      <c r="BD372" s="174">
        <f t="shared" si="433"/>
        <v>5.460385438972163E-2</v>
      </c>
      <c r="BE372" s="176">
        <f t="shared" si="361"/>
        <v>240</v>
      </c>
      <c r="BF372" s="174">
        <f t="shared" si="434"/>
        <v>0.2569593147751606</v>
      </c>
      <c r="BG372" s="176">
        <f t="shared" si="362"/>
        <v>58</v>
      </c>
      <c r="BH372" s="174">
        <f t="shared" si="435"/>
        <v>6.2098501070663809E-2</v>
      </c>
      <c r="BJ372" s="282">
        <v>74</v>
      </c>
      <c r="BK372" s="295" t="s">
        <v>29</v>
      </c>
      <c r="BL372" s="4" t="s">
        <v>148</v>
      </c>
      <c r="BM372" s="28">
        <v>936</v>
      </c>
      <c r="BN372" s="28">
        <v>41</v>
      </c>
      <c r="BO372" s="63">
        <v>4.38034188034188E-2</v>
      </c>
      <c r="BP372" s="28">
        <v>264</v>
      </c>
      <c r="BQ372" s="63">
        <v>0.28205128205128205</v>
      </c>
      <c r="BR372" s="28">
        <v>47</v>
      </c>
      <c r="BS372" s="63">
        <v>5.0213675213675216E-2</v>
      </c>
      <c r="BU372" s="131" t="s">
        <v>29</v>
      </c>
      <c r="BV372" s="4" t="s">
        <v>138</v>
      </c>
      <c r="BW372" s="27">
        <f t="shared" si="358"/>
        <v>0.62633832976445392</v>
      </c>
      <c r="BX372" s="27">
        <f t="shared" si="363"/>
        <v>0.62393162393162394</v>
      </c>
    </row>
    <row r="373" spans="2:76" ht="14.25" customHeight="1">
      <c r="B373" s="283"/>
      <c r="C373" s="296"/>
      <c r="D373" s="132" t="s">
        <v>274</v>
      </c>
      <c r="E373" s="204">
        <v>0</v>
      </c>
      <c r="F373" s="208">
        <v>0</v>
      </c>
      <c r="G373" s="207" t="str">
        <f t="shared" si="412"/>
        <v>-</v>
      </c>
      <c r="H373" s="208">
        <v>0</v>
      </c>
      <c r="I373" s="207" t="str">
        <f t="shared" si="413"/>
        <v>-</v>
      </c>
      <c r="J373" s="208">
        <v>0</v>
      </c>
      <c r="K373" s="207" t="str">
        <f t="shared" si="414"/>
        <v>-</v>
      </c>
      <c r="L373" s="204">
        <v>0</v>
      </c>
      <c r="M373" s="208">
        <v>0</v>
      </c>
      <c r="N373" s="207" t="str">
        <f t="shared" si="415"/>
        <v>-</v>
      </c>
      <c r="O373" s="208">
        <v>0</v>
      </c>
      <c r="P373" s="207" t="str">
        <f t="shared" si="416"/>
        <v>-</v>
      </c>
      <c r="Q373" s="208">
        <v>0</v>
      </c>
      <c r="R373" s="207" t="str">
        <f t="shared" si="417"/>
        <v>-</v>
      </c>
      <c r="S373" s="204">
        <v>176</v>
      </c>
      <c r="T373" s="208">
        <v>13</v>
      </c>
      <c r="U373" s="207">
        <f t="shared" si="418"/>
        <v>7.3863636363636367E-2</v>
      </c>
      <c r="V373" s="208">
        <v>53</v>
      </c>
      <c r="W373" s="207">
        <f t="shared" si="419"/>
        <v>0.30113636363636365</v>
      </c>
      <c r="X373" s="208">
        <v>13</v>
      </c>
      <c r="Y373" s="207">
        <f t="shared" si="420"/>
        <v>7.3863636363636367E-2</v>
      </c>
      <c r="Z373" s="204">
        <v>126</v>
      </c>
      <c r="AA373" s="208">
        <v>8</v>
      </c>
      <c r="AB373" s="207">
        <f t="shared" si="421"/>
        <v>6.3492063492063489E-2</v>
      </c>
      <c r="AC373" s="208">
        <v>36</v>
      </c>
      <c r="AD373" s="207">
        <f t="shared" si="422"/>
        <v>0.2857142857142857</v>
      </c>
      <c r="AE373" s="208">
        <v>5</v>
      </c>
      <c r="AF373" s="207">
        <f t="shared" si="423"/>
        <v>3.968253968253968E-2</v>
      </c>
      <c r="AG373" s="204">
        <v>49</v>
      </c>
      <c r="AH373" s="208">
        <v>2</v>
      </c>
      <c r="AI373" s="207">
        <f t="shared" si="424"/>
        <v>4.0816326530612242E-2</v>
      </c>
      <c r="AJ373" s="208">
        <v>10</v>
      </c>
      <c r="AK373" s="207">
        <f t="shared" si="425"/>
        <v>0.20408163265306123</v>
      </c>
      <c r="AL373" s="208">
        <v>7</v>
      </c>
      <c r="AM373" s="207">
        <f t="shared" si="426"/>
        <v>0.14285714285714285</v>
      </c>
      <c r="AN373" s="204">
        <v>13</v>
      </c>
      <c r="AO373" s="208">
        <v>1</v>
      </c>
      <c r="AP373" s="207">
        <f t="shared" si="427"/>
        <v>7.6923076923076927E-2</v>
      </c>
      <c r="AQ373" s="208">
        <v>2</v>
      </c>
      <c r="AR373" s="207">
        <f t="shared" si="428"/>
        <v>0.15384615384615385</v>
      </c>
      <c r="AS373" s="208">
        <v>0</v>
      </c>
      <c r="AT373" s="207">
        <f t="shared" si="429"/>
        <v>0</v>
      </c>
      <c r="AU373" s="204">
        <v>3</v>
      </c>
      <c r="AV373" s="208">
        <v>0</v>
      </c>
      <c r="AW373" s="207">
        <f t="shared" si="430"/>
        <v>0</v>
      </c>
      <c r="AX373" s="208">
        <v>2</v>
      </c>
      <c r="AY373" s="207">
        <f t="shared" si="431"/>
        <v>0.66666666666666663</v>
      </c>
      <c r="AZ373" s="208">
        <v>0</v>
      </c>
      <c r="BA373" s="207">
        <f t="shared" si="432"/>
        <v>0</v>
      </c>
      <c r="BB373" s="204">
        <f t="shared" si="359"/>
        <v>367</v>
      </c>
      <c r="BC373" s="208">
        <f t="shared" si="360"/>
        <v>24</v>
      </c>
      <c r="BD373" s="207">
        <f t="shared" si="433"/>
        <v>6.5395095367847406E-2</v>
      </c>
      <c r="BE373" s="208">
        <f t="shared" si="361"/>
        <v>103</v>
      </c>
      <c r="BF373" s="207">
        <f t="shared" si="434"/>
        <v>0.28065395095367845</v>
      </c>
      <c r="BG373" s="208">
        <f t="shared" si="362"/>
        <v>25</v>
      </c>
      <c r="BH373" s="207">
        <f t="shared" si="435"/>
        <v>6.8119891008174394E-2</v>
      </c>
      <c r="BJ373" s="283"/>
      <c r="BK373" s="296"/>
      <c r="BL373" s="4" t="s">
        <v>273</v>
      </c>
      <c r="BM373" s="28">
        <v>337</v>
      </c>
      <c r="BN373" s="28">
        <v>35</v>
      </c>
      <c r="BO373" s="63">
        <v>0.10385756676557864</v>
      </c>
      <c r="BP373" s="28">
        <v>93</v>
      </c>
      <c r="BQ373" s="63">
        <v>0.27596439169139464</v>
      </c>
      <c r="BR373" s="28">
        <v>21</v>
      </c>
      <c r="BS373" s="63">
        <v>6.2314540059347182E-2</v>
      </c>
      <c r="BU373" s="132"/>
      <c r="BV373" s="4" t="s">
        <v>270</v>
      </c>
      <c r="BW373" s="27">
        <f t="shared" si="358"/>
        <v>0.58583106267029972</v>
      </c>
      <c r="BX373" s="27">
        <f t="shared" si="363"/>
        <v>0.55786350148367958</v>
      </c>
    </row>
    <row r="374" spans="2:76" ht="14.25" customHeight="1">
      <c r="B374" s="283"/>
      <c r="C374" s="296"/>
      <c r="D374" s="124" t="s">
        <v>156</v>
      </c>
      <c r="E374" s="209">
        <v>0</v>
      </c>
      <c r="F374" s="212">
        <v>0</v>
      </c>
      <c r="G374" s="199" t="str">
        <f t="shared" si="412"/>
        <v>-</v>
      </c>
      <c r="H374" s="212">
        <v>0</v>
      </c>
      <c r="I374" s="199" t="str">
        <f t="shared" si="413"/>
        <v>-</v>
      </c>
      <c r="J374" s="212">
        <v>0</v>
      </c>
      <c r="K374" s="199" t="str">
        <f t="shared" si="414"/>
        <v>-</v>
      </c>
      <c r="L374" s="209">
        <v>0</v>
      </c>
      <c r="M374" s="212">
        <v>0</v>
      </c>
      <c r="N374" s="199" t="str">
        <f t="shared" si="415"/>
        <v>-</v>
      </c>
      <c r="O374" s="212">
        <v>0</v>
      </c>
      <c r="P374" s="199" t="str">
        <f t="shared" si="416"/>
        <v>-</v>
      </c>
      <c r="Q374" s="212">
        <v>0</v>
      </c>
      <c r="R374" s="199" t="str">
        <f t="shared" si="417"/>
        <v>-</v>
      </c>
      <c r="S374" s="209">
        <v>50</v>
      </c>
      <c r="T374" s="212">
        <v>4</v>
      </c>
      <c r="U374" s="199">
        <f t="shared" si="418"/>
        <v>0.08</v>
      </c>
      <c r="V374" s="212">
        <v>7</v>
      </c>
      <c r="W374" s="199">
        <f t="shared" si="419"/>
        <v>0.14000000000000001</v>
      </c>
      <c r="X374" s="212">
        <v>6</v>
      </c>
      <c r="Y374" s="199">
        <f t="shared" si="420"/>
        <v>0.12</v>
      </c>
      <c r="Z374" s="209">
        <v>21</v>
      </c>
      <c r="AA374" s="212">
        <v>1</v>
      </c>
      <c r="AB374" s="199">
        <f t="shared" si="421"/>
        <v>4.7619047619047616E-2</v>
      </c>
      <c r="AC374" s="212">
        <v>4</v>
      </c>
      <c r="AD374" s="199">
        <f t="shared" si="422"/>
        <v>0.19047619047619047</v>
      </c>
      <c r="AE374" s="212">
        <v>5</v>
      </c>
      <c r="AF374" s="199">
        <f t="shared" si="423"/>
        <v>0.23809523809523808</v>
      </c>
      <c r="AG374" s="209">
        <v>9</v>
      </c>
      <c r="AH374" s="212">
        <v>0</v>
      </c>
      <c r="AI374" s="199">
        <f t="shared" si="424"/>
        <v>0</v>
      </c>
      <c r="AJ374" s="212">
        <v>2</v>
      </c>
      <c r="AK374" s="199">
        <f t="shared" si="425"/>
        <v>0.22222222222222221</v>
      </c>
      <c r="AL374" s="212">
        <v>1</v>
      </c>
      <c r="AM374" s="199">
        <f t="shared" si="426"/>
        <v>0.1111111111111111</v>
      </c>
      <c r="AN374" s="209">
        <v>2</v>
      </c>
      <c r="AO374" s="212">
        <v>0</v>
      </c>
      <c r="AP374" s="199">
        <f t="shared" si="427"/>
        <v>0</v>
      </c>
      <c r="AQ374" s="212">
        <v>0</v>
      </c>
      <c r="AR374" s="199">
        <f t="shared" si="428"/>
        <v>0</v>
      </c>
      <c r="AS374" s="212">
        <v>0</v>
      </c>
      <c r="AT374" s="199">
        <f t="shared" si="429"/>
        <v>0</v>
      </c>
      <c r="AU374" s="209">
        <v>0</v>
      </c>
      <c r="AV374" s="212">
        <v>0</v>
      </c>
      <c r="AW374" s="199" t="str">
        <f t="shared" si="430"/>
        <v>-</v>
      </c>
      <c r="AX374" s="212">
        <v>0</v>
      </c>
      <c r="AY374" s="199" t="str">
        <f t="shared" si="431"/>
        <v>-</v>
      </c>
      <c r="AZ374" s="212">
        <v>0</v>
      </c>
      <c r="BA374" s="199" t="str">
        <f t="shared" si="432"/>
        <v>-</v>
      </c>
      <c r="BB374" s="209">
        <f t="shared" si="359"/>
        <v>82</v>
      </c>
      <c r="BC374" s="212">
        <f t="shared" si="360"/>
        <v>5</v>
      </c>
      <c r="BD374" s="199">
        <f t="shared" si="433"/>
        <v>6.097560975609756E-2</v>
      </c>
      <c r="BE374" s="212">
        <f t="shared" si="361"/>
        <v>13</v>
      </c>
      <c r="BF374" s="199">
        <f t="shared" si="434"/>
        <v>0.15853658536585366</v>
      </c>
      <c r="BG374" s="212">
        <f t="shared" si="362"/>
        <v>12</v>
      </c>
      <c r="BH374" s="199">
        <f t="shared" si="435"/>
        <v>0.14634146341463414</v>
      </c>
      <c r="BJ374" s="283"/>
      <c r="BK374" s="296"/>
      <c r="BL374" s="4" t="s">
        <v>156</v>
      </c>
      <c r="BM374" s="28">
        <v>84</v>
      </c>
      <c r="BN374" s="28">
        <v>10</v>
      </c>
      <c r="BO374" s="63">
        <v>0.11904761904761904</v>
      </c>
      <c r="BP374" s="28">
        <v>25</v>
      </c>
      <c r="BQ374" s="63">
        <v>0.29761904761904762</v>
      </c>
      <c r="BR374" s="28">
        <v>7</v>
      </c>
      <c r="BS374" s="63">
        <v>8.3333333333333329E-2</v>
      </c>
      <c r="BU374" s="132"/>
      <c r="BV374" s="4" t="s">
        <v>156</v>
      </c>
      <c r="BW374" s="27">
        <f t="shared" si="358"/>
        <v>0.63414634146341464</v>
      </c>
      <c r="BX374" s="27">
        <f t="shared" si="363"/>
        <v>0.5</v>
      </c>
    </row>
    <row r="375" spans="2:76" ht="14.25" customHeight="1">
      <c r="B375" s="283"/>
      <c r="C375" s="296"/>
      <c r="D375" s="103" t="s">
        <v>200</v>
      </c>
      <c r="E375" s="209">
        <v>0</v>
      </c>
      <c r="F375" s="212">
        <v>0</v>
      </c>
      <c r="G375" s="199" t="str">
        <f t="shared" si="412"/>
        <v>-</v>
      </c>
      <c r="H375" s="212">
        <v>0</v>
      </c>
      <c r="I375" s="199" t="str">
        <f t="shared" si="413"/>
        <v>-</v>
      </c>
      <c r="J375" s="212">
        <v>0</v>
      </c>
      <c r="K375" s="199" t="str">
        <f t="shared" si="414"/>
        <v>-</v>
      </c>
      <c r="L375" s="209">
        <v>0</v>
      </c>
      <c r="M375" s="212">
        <v>0</v>
      </c>
      <c r="N375" s="199" t="str">
        <f t="shared" si="415"/>
        <v>-</v>
      </c>
      <c r="O375" s="212">
        <v>0</v>
      </c>
      <c r="P375" s="199" t="str">
        <f t="shared" si="416"/>
        <v>-</v>
      </c>
      <c r="Q375" s="212">
        <v>0</v>
      </c>
      <c r="R375" s="199" t="str">
        <f t="shared" si="417"/>
        <v>-</v>
      </c>
      <c r="S375" s="209">
        <v>0</v>
      </c>
      <c r="T375" s="212">
        <v>0</v>
      </c>
      <c r="U375" s="199" t="str">
        <f t="shared" si="418"/>
        <v>-</v>
      </c>
      <c r="V375" s="212">
        <v>0</v>
      </c>
      <c r="W375" s="199" t="str">
        <f t="shared" si="419"/>
        <v>-</v>
      </c>
      <c r="X375" s="212">
        <v>0</v>
      </c>
      <c r="Y375" s="199" t="str">
        <f t="shared" si="420"/>
        <v>-</v>
      </c>
      <c r="Z375" s="209">
        <v>10</v>
      </c>
      <c r="AA375" s="212">
        <v>0</v>
      </c>
      <c r="AB375" s="199">
        <f t="shared" si="421"/>
        <v>0</v>
      </c>
      <c r="AC375" s="212">
        <v>0</v>
      </c>
      <c r="AD375" s="199">
        <f t="shared" si="422"/>
        <v>0</v>
      </c>
      <c r="AE375" s="212">
        <v>0</v>
      </c>
      <c r="AF375" s="199">
        <f t="shared" si="423"/>
        <v>0</v>
      </c>
      <c r="AG375" s="209">
        <v>3</v>
      </c>
      <c r="AH375" s="212">
        <v>0</v>
      </c>
      <c r="AI375" s="199">
        <f t="shared" si="424"/>
        <v>0</v>
      </c>
      <c r="AJ375" s="212">
        <v>0</v>
      </c>
      <c r="AK375" s="199">
        <f t="shared" si="425"/>
        <v>0</v>
      </c>
      <c r="AL375" s="212">
        <v>0</v>
      </c>
      <c r="AM375" s="199">
        <f t="shared" si="426"/>
        <v>0</v>
      </c>
      <c r="AN375" s="209">
        <v>9</v>
      </c>
      <c r="AO375" s="212">
        <v>0</v>
      </c>
      <c r="AP375" s="199">
        <f t="shared" si="427"/>
        <v>0</v>
      </c>
      <c r="AQ375" s="212">
        <v>0</v>
      </c>
      <c r="AR375" s="199">
        <f t="shared" si="428"/>
        <v>0</v>
      </c>
      <c r="AS375" s="212">
        <v>0</v>
      </c>
      <c r="AT375" s="199">
        <f t="shared" si="429"/>
        <v>0</v>
      </c>
      <c r="AU375" s="209">
        <v>4</v>
      </c>
      <c r="AV375" s="212">
        <v>0</v>
      </c>
      <c r="AW375" s="199">
        <f t="shared" si="430"/>
        <v>0</v>
      </c>
      <c r="AX375" s="212">
        <v>0</v>
      </c>
      <c r="AY375" s="199">
        <f t="shared" si="431"/>
        <v>0</v>
      </c>
      <c r="AZ375" s="212">
        <v>0</v>
      </c>
      <c r="BA375" s="199">
        <f t="shared" si="432"/>
        <v>0</v>
      </c>
      <c r="BB375" s="209">
        <f t="shared" si="359"/>
        <v>26</v>
      </c>
      <c r="BC375" s="212">
        <f t="shared" si="360"/>
        <v>0</v>
      </c>
      <c r="BD375" s="199">
        <f t="shared" si="433"/>
        <v>0</v>
      </c>
      <c r="BE375" s="212">
        <f t="shared" si="361"/>
        <v>0</v>
      </c>
      <c r="BF375" s="199">
        <f t="shared" si="434"/>
        <v>0</v>
      </c>
      <c r="BG375" s="212">
        <f t="shared" si="362"/>
        <v>0</v>
      </c>
      <c r="BH375" s="199">
        <f t="shared" si="435"/>
        <v>0</v>
      </c>
      <c r="BJ375" s="283"/>
      <c r="BK375" s="296"/>
      <c r="BL375" s="4" t="s">
        <v>199</v>
      </c>
      <c r="BM375" s="28">
        <v>67</v>
      </c>
      <c r="BN375" s="28">
        <v>0</v>
      </c>
      <c r="BO375" s="63">
        <v>0</v>
      </c>
      <c r="BP375" s="28">
        <v>0</v>
      </c>
      <c r="BQ375" s="63">
        <v>0</v>
      </c>
      <c r="BR375" s="28">
        <v>1</v>
      </c>
      <c r="BS375" s="63">
        <v>1.4925373134328358E-2</v>
      </c>
      <c r="BU375" s="132"/>
      <c r="BV375" s="4" t="s">
        <v>199</v>
      </c>
      <c r="BW375" s="27">
        <f t="shared" si="358"/>
        <v>1</v>
      </c>
      <c r="BX375" s="27">
        <f t="shared" si="363"/>
        <v>0.9850746268656716</v>
      </c>
    </row>
    <row r="376" spans="2:76" ht="14.25" customHeight="1" thickBot="1">
      <c r="B376" s="284"/>
      <c r="C376" s="297"/>
      <c r="D376" s="104" t="s">
        <v>67</v>
      </c>
      <c r="E376" s="218">
        <v>2</v>
      </c>
      <c r="F376" s="182">
        <v>0</v>
      </c>
      <c r="G376" s="180">
        <f t="shared" si="412"/>
        <v>0</v>
      </c>
      <c r="H376" s="182">
        <v>2</v>
      </c>
      <c r="I376" s="180">
        <f t="shared" si="413"/>
        <v>1</v>
      </c>
      <c r="J376" s="182">
        <v>0</v>
      </c>
      <c r="K376" s="180">
        <f t="shared" si="414"/>
        <v>0</v>
      </c>
      <c r="L376" s="218">
        <v>2</v>
      </c>
      <c r="M376" s="182">
        <v>0</v>
      </c>
      <c r="N376" s="180">
        <f t="shared" si="415"/>
        <v>0</v>
      </c>
      <c r="O376" s="182">
        <v>0</v>
      </c>
      <c r="P376" s="180">
        <f t="shared" si="416"/>
        <v>0</v>
      </c>
      <c r="Q376" s="182">
        <v>0</v>
      </c>
      <c r="R376" s="180">
        <f t="shared" si="417"/>
        <v>0</v>
      </c>
      <c r="S376" s="218">
        <v>606</v>
      </c>
      <c r="T376" s="182">
        <v>44</v>
      </c>
      <c r="U376" s="180">
        <f t="shared" si="418"/>
        <v>7.2607260726072612E-2</v>
      </c>
      <c r="V376" s="182">
        <v>160</v>
      </c>
      <c r="W376" s="180">
        <f t="shared" si="419"/>
        <v>0.264026402640264</v>
      </c>
      <c r="X376" s="182">
        <v>46</v>
      </c>
      <c r="Y376" s="180">
        <f t="shared" si="420"/>
        <v>7.590759075907591E-2</v>
      </c>
      <c r="Z376" s="218">
        <v>443</v>
      </c>
      <c r="AA376" s="182">
        <v>26</v>
      </c>
      <c r="AB376" s="180">
        <f t="shared" si="421"/>
        <v>5.8690744920993229E-2</v>
      </c>
      <c r="AC376" s="182">
        <v>123</v>
      </c>
      <c r="AD376" s="180">
        <f t="shared" si="422"/>
        <v>0.27765237020316025</v>
      </c>
      <c r="AE376" s="182">
        <v>26</v>
      </c>
      <c r="AF376" s="180">
        <f t="shared" si="423"/>
        <v>5.8690744920993229E-2</v>
      </c>
      <c r="AG376" s="218">
        <v>213</v>
      </c>
      <c r="AH376" s="182">
        <v>6</v>
      </c>
      <c r="AI376" s="180">
        <f t="shared" si="424"/>
        <v>2.8169014084507043E-2</v>
      </c>
      <c r="AJ376" s="182">
        <v>51</v>
      </c>
      <c r="AK376" s="180">
        <f t="shared" si="425"/>
        <v>0.23943661971830985</v>
      </c>
      <c r="AL376" s="182">
        <v>18</v>
      </c>
      <c r="AM376" s="180">
        <f t="shared" si="426"/>
        <v>8.4507042253521125E-2</v>
      </c>
      <c r="AN376" s="218">
        <v>103</v>
      </c>
      <c r="AO376" s="182">
        <v>3</v>
      </c>
      <c r="AP376" s="180">
        <f t="shared" si="427"/>
        <v>2.9126213592233011E-2</v>
      </c>
      <c r="AQ376" s="182">
        <v>11</v>
      </c>
      <c r="AR376" s="180">
        <f t="shared" si="428"/>
        <v>0.10679611650485436</v>
      </c>
      <c r="AS376" s="182">
        <v>5</v>
      </c>
      <c r="AT376" s="180">
        <f t="shared" si="429"/>
        <v>4.8543689320388349E-2</v>
      </c>
      <c r="AU376" s="218">
        <v>40</v>
      </c>
      <c r="AV376" s="182">
        <v>1</v>
      </c>
      <c r="AW376" s="180">
        <f t="shared" si="430"/>
        <v>2.5000000000000001E-2</v>
      </c>
      <c r="AX376" s="182">
        <v>9</v>
      </c>
      <c r="AY376" s="180">
        <f t="shared" si="431"/>
        <v>0.22500000000000001</v>
      </c>
      <c r="AZ376" s="182">
        <v>0</v>
      </c>
      <c r="BA376" s="180">
        <f t="shared" si="432"/>
        <v>0</v>
      </c>
      <c r="BB376" s="218">
        <f t="shared" si="359"/>
        <v>1409</v>
      </c>
      <c r="BC376" s="182">
        <f t="shared" si="360"/>
        <v>80</v>
      </c>
      <c r="BD376" s="180">
        <f t="shared" si="433"/>
        <v>5.6777856635911991E-2</v>
      </c>
      <c r="BE376" s="182">
        <f t="shared" si="361"/>
        <v>356</v>
      </c>
      <c r="BF376" s="180">
        <f t="shared" si="434"/>
        <v>0.25266146202980838</v>
      </c>
      <c r="BG376" s="182">
        <f t="shared" si="362"/>
        <v>95</v>
      </c>
      <c r="BH376" s="180">
        <f t="shared" si="435"/>
        <v>6.7423704755145489E-2</v>
      </c>
      <c r="BJ376" s="284"/>
      <c r="BK376" s="297"/>
      <c r="BL376" s="85" t="s">
        <v>67</v>
      </c>
      <c r="BM376" s="28">
        <v>1424</v>
      </c>
      <c r="BN376" s="28">
        <v>86</v>
      </c>
      <c r="BO376" s="63">
        <v>6.0393258426966294E-2</v>
      </c>
      <c r="BP376" s="28">
        <v>382</v>
      </c>
      <c r="BQ376" s="63">
        <v>0.26825842696629215</v>
      </c>
      <c r="BR376" s="28">
        <v>76</v>
      </c>
      <c r="BS376" s="63">
        <v>5.3370786516853931E-2</v>
      </c>
      <c r="BU376" s="133"/>
      <c r="BV376" s="85" t="s">
        <v>67</v>
      </c>
      <c r="BW376" s="27">
        <f t="shared" si="358"/>
        <v>0.62313697657913414</v>
      </c>
      <c r="BX376" s="27">
        <f t="shared" si="363"/>
        <v>0.6179775280898876</v>
      </c>
    </row>
    <row r="377" spans="2:76" ht="14.25" customHeight="1" thickTop="1">
      <c r="B377" s="298" t="s">
        <v>0</v>
      </c>
      <c r="C377" s="299"/>
      <c r="D377" s="129" t="s">
        <v>201</v>
      </c>
      <c r="E377" s="223">
        <f t="shared" ref="E377:F381" si="436">SUM(E7,E132,SUMIF($D$172:$D$376,$D377,E$172:E$376))</f>
        <v>1362</v>
      </c>
      <c r="F377" s="187">
        <f t="shared" si="436"/>
        <v>58</v>
      </c>
      <c r="G377" s="188">
        <f t="shared" si="412"/>
        <v>4.2584434654919234E-2</v>
      </c>
      <c r="H377" s="187">
        <f>SUM(H7,H132,SUMIF($D$172:$D$376,$D377,H$172:H$376))</f>
        <v>172</v>
      </c>
      <c r="I377" s="188">
        <f t="shared" si="413"/>
        <v>0.12628487518355361</v>
      </c>
      <c r="J377" s="187">
        <f>SUM(J7,J132,SUMIF($D$172:$D$376,$D377,J$172:J$376))</f>
        <v>57</v>
      </c>
      <c r="K377" s="188">
        <f t="shared" si="414"/>
        <v>4.185022026431718E-2</v>
      </c>
      <c r="L377" s="223">
        <f t="shared" ref="L377:M381" si="437">SUM(L7,L132,SUMIF($D$172:$D$376,$D377,L$172:L$376))</f>
        <v>3622</v>
      </c>
      <c r="M377" s="187">
        <f t="shared" si="437"/>
        <v>134</v>
      </c>
      <c r="N377" s="188">
        <f t="shared" si="415"/>
        <v>3.6996134732192161E-2</v>
      </c>
      <c r="O377" s="187">
        <f>SUM(O7,O132,SUMIF($D$172:$D$376,$D377,O$172:O$376))</f>
        <v>445</v>
      </c>
      <c r="P377" s="188">
        <f t="shared" si="416"/>
        <v>0.12286029817780232</v>
      </c>
      <c r="Q377" s="187">
        <f>SUM(Q7,Q132,SUMIF($D$172:$D$376,$D377,Q$172:Q$376))</f>
        <v>151</v>
      </c>
      <c r="R377" s="188">
        <f t="shared" si="417"/>
        <v>4.168967421314191E-2</v>
      </c>
      <c r="S377" s="223">
        <f>SUM(S7,S132,SUMIF($D$172:$D$376,$D377,S$172:S$376))</f>
        <v>353268</v>
      </c>
      <c r="T377" s="187">
        <f>SUM(T7,T132,SUMIF($D$172:$D$376,$D377,T$172:T$376))</f>
        <v>22197</v>
      </c>
      <c r="U377" s="188">
        <f t="shared" si="418"/>
        <v>6.2833316349060767E-2</v>
      </c>
      <c r="V377" s="187">
        <f>SUM(V7,V132,SUMIF($D$172:$D$376,$D377,V$172:V$376))</f>
        <v>71528</v>
      </c>
      <c r="W377" s="188">
        <f t="shared" si="419"/>
        <v>0.2024751746549362</v>
      </c>
      <c r="X377" s="187">
        <f>SUM(X7,X132,SUMIF($D$172:$D$376,$D377,X$172:X$376))</f>
        <v>25196</v>
      </c>
      <c r="Y377" s="188">
        <f t="shared" si="420"/>
        <v>7.1322621918769882E-2</v>
      </c>
      <c r="Z377" s="223">
        <f>SUM(Z7,Z132,SUMIF($D$172:$D$376,$D377,Z$172:Z$376))</f>
        <v>294723</v>
      </c>
      <c r="AA377" s="187">
        <f>SUM(AA7,AA132,SUMIF($D$172:$D$376,$D377,AA$172:AA$376))</f>
        <v>15112</v>
      </c>
      <c r="AB377" s="188">
        <f t="shared" si="421"/>
        <v>5.1275265249064374E-2</v>
      </c>
      <c r="AC377" s="187">
        <f>SUM(AC7,AC132,SUMIF($D$172:$D$376,$D377,AC$172:AC$376))</f>
        <v>54280</v>
      </c>
      <c r="AD377" s="188">
        <f t="shared" si="422"/>
        <v>0.18417293526463832</v>
      </c>
      <c r="AE377" s="187">
        <f>SUM(AE7,AE132,SUMIF($D$172:$D$376,$D377,AE$172:AE$376))</f>
        <v>22907</v>
      </c>
      <c r="AF377" s="188">
        <f t="shared" si="423"/>
        <v>7.7723828815531873E-2</v>
      </c>
      <c r="AG377" s="223">
        <f>SUM(AG7,AG132,SUMIF($D$172:$D$376,$D377,AG$172:AG$376))</f>
        <v>181047</v>
      </c>
      <c r="AH377" s="187">
        <f>SUM(AH7,AH132,SUMIF($D$172:$D$376,$D377,AH$172:AH$376))</f>
        <v>6201</v>
      </c>
      <c r="AI377" s="188">
        <f t="shared" si="424"/>
        <v>3.425077466072346E-2</v>
      </c>
      <c r="AJ377" s="187">
        <f>SUM(AJ7,AJ132,SUMIF($D$172:$D$376,$D377,AJ$172:AJ$376))</f>
        <v>25069</v>
      </c>
      <c r="AK377" s="188">
        <f t="shared" si="425"/>
        <v>0.13846680696172817</v>
      </c>
      <c r="AL377" s="187">
        <f>SUM(AL7,AL132,SUMIF($D$172:$D$376,$D377,AL$172:AL$376))</f>
        <v>12398</v>
      </c>
      <c r="AM377" s="188">
        <f t="shared" si="426"/>
        <v>6.8479455610973947E-2</v>
      </c>
      <c r="AN377" s="223">
        <f>SUM(AN7,AN132,SUMIF($D$172:$D$376,$D377,AN$172:AN$376))</f>
        <v>83538</v>
      </c>
      <c r="AO377" s="187">
        <f>SUM(AO7,AO132,SUMIF($D$172:$D$376,$D377,AO$172:AO$376))</f>
        <v>1628</v>
      </c>
      <c r="AP377" s="188">
        <f t="shared" si="427"/>
        <v>1.9488137135195958E-2</v>
      </c>
      <c r="AQ377" s="187">
        <f>SUM(AQ7,AQ132,SUMIF($D$172:$D$376,$D377,AQ$172:AQ$376))</f>
        <v>8362</v>
      </c>
      <c r="AR377" s="188">
        <f t="shared" si="428"/>
        <v>0.10009815892168833</v>
      </c>
      <c r="AS377" s="187">
        <f>SUM(AS7,AS132,SUMIF($D$172:$D$376,$D377,AS$172:AS$376))</f>
        <v>4042</v>
      </c>
      <c r="AT377" s="188">
        <f t="shared" si="429"/>
        <v>4.8385166032224855E-2</v>
      </c>
      <c r="AU377" s="223">
        <f>SUM(AU7,AU132,SUMIF($D$172:$D$376,$D377,AU$172:AU$376))</f>
        <v>25749</v>
      </c>
      <c r="AV377" s="187">
        <f>SUM(AV7,AV132,SUMIF($D$172:$D$376,$D377,AV$172:AV$376))</f>
        <v>195</v>
      </c>
      <c r="AW377" s="188">
        <f t="shared" si="430"/>
        <v>7.5731096353256434E-3</v>
      </c>
      <c r="AX377" s="187">
        <f>SUM(AX7,AX132,SUMIF($D$172:$D$376,$D377,AX$172:AX$376))</f>
        <v>1645</v>
      </c>
      <c r="AY377" s="188">
        <f t="shared" si="431"/>
        <v>6.3885976154413771E-2</v>
      </c>
      <c r="AZ377" s="187">
        <f>SUM(AZ7,AZ132,SUMIF($D$172:$D$376,$D377,AZ$172:AZ$376))</f>
        <v>662</v>
      </c>
      <c r="BA377" s="188">
        <f t="shared" si="432"/>
        <v>2.5709736300438851E-2</v>
      </c>
      <c r="BB377" s="223">
        <f t="shared" si="359"/>
        <v>943309</v>
      </c>
      <c r="BC377" s="187">
        <f t="shared" si="360"/>
        <v>45525</v>
      </c>
      <c r="BD377" s="188">
        <f t="shared" si="433"/>
        <v>4.8260962208565801E-2</v>
      </c>
      <c r="BE377" s="187">
        <f t="shared" si="361"/>
        <v>161501</v>
      </c>
      <c r="BF377" s="188">
        <f t="shared" si="434"/>
        <v>0.1712068897890299</v>
      </c>
      <c r="BG377" s="187">
        <f t="shared" si="362"/>
        <v>65413</v>
      </c>
      <c r="BH377" s="188">
        <f t="shared" si="435"/>
        <v>6.934419156395201E-2</v>
      </c>
      <c r="BJ377" s="293" t="s">
        <v>0</v>
      </c>
      <c r="BK377" s="294"/>
      <c r="BL377" s="4" t="s">
        <v>148</v>
      </c>
      <c r="BM377" s="28">
        <v>939161</v>
      </c>
      <c r="BN377" s="28">
        <v>46492</v>
      </c>
      <c r="BO377" s="63">
        <v>4.9503759206355462E-2</v>
      </c>
      <c r="BP377" s="28">
        <v>155972</v>
      </c>
      <c r="BQ377" s="63">
        <v>0.16607589114113555</v>
      </c>
      <c r="BR377" s="28">
        <v>66300</v>
      </c>
      <c r="BS377" s="63">
        <v>7.0594924618888555E-2</v>
      </c>
      <c r="BU377" s="134" t="s">
        <v>206</v>
      </c>
      <c r="BV377" s="4" t="s">
        <v>138</v>
      </c>
      <c r="BW377" s="27">
        <f t="shared" si="358"/>
        <v>0.71118795643845234</v>
      </c>
      <c r="BX377" s="27">
        <f t="shared" si="363"/>
        <v>0.71382542503362045</v>
      </c>
    </row>
    <row r="378" spans="2:76" ht="14.25" customHeight="1">
      <c r="B378" s="293"/>
      <c r="C378" s="294"/>
      <c r="D378" s="132" t="s">
        <v>274</v>
      </c>
      <c r="E378" s="204">
        <f t="shared" si="436"/>
        <v>135</v>
      </c>
      <c r="F378" s="208">
        <f t="shared" si="436"/>
        <v>2</v>
      </c>
      <c r="G378" s="207">
        <f t="shared" si="412"/>
        <v>1.4814814814814815E-2</v>
      </c>
      <c r="H378" s="208">
        <f>SUM(H8,H133,SUMIF($D$172:$D$376,$D378,H$172:H$376))</f>
        <v>27</v>
      </c>
      <c r="I378" s="207">
        <f t="shared" si="413"/>
        <v>0.2</v>
      </c>
      <c r="J378" s="208">
        <f>SUM(J8,J133,SUMIF($D$172:$D$376,$D378,J$172:J$376))</f>
        <v>11</v>
      </c>
      <c r="K378" s="207">
        <f t="shared" si="414"/>
        <v>8.1481481481481488E-2</v>
      </c>
      <c r="L378" s="204">
        <f t="shared" si="437"/>
        <v>333</v>
      </c>
      <c r="M378" s="208">
        <f t="shared" si="437"/>
        <v>16</v>
      </c>
      <c r="N378" s="207">
        <f t="shared" si="415"/>
        <v>4.8048048048048048E-2</v>
      </c>
      <c r="O378" s="208">
        <f>SUM(O8,O133,SUMIF($D$172:$D$376,$D378,O$172:O$376))</f>
        <v>41</v>
      </c>
      <c r="P378" s="207">
        <f t="shared" si="416"/>
        <v>0.12312312312312312</v>
      </c>
      <c r="Q378" s="208">
        <f>SUM(Q8,Q133,SUMIF($D$172:$D$376,$D378,Q$172:Q$376))</f>
        <v>18</v>
      </c>
      <c r="R378" s="207">
        <f t="shared" si="417"/>
        <v>5.4054054054054057E-2</v>
      </c>
      <c r="S378" s="204">
        <f>SUM(S8,S133,SUMIF($D$172:$D$376,$D378,S$172:S$376))</f>
        <v>109150</v>
      </c>
      <c r="T378" s="208">
        <f>SUM(T8,T133,SUMIF($D$172:$D$376,$D378,T$172:T$376))</f>
        <v>8789</v>
      </c>
      <c r="U378" s="207">
        <f t="shared" si="418"/>
        <v>8.0522217132386623E-2</v>
      </c>
      <c r="V378" s="208">
        <f>SUM(V8,V133,SUMIF($D$172:$D$376,$D378,V$172:V$376))</f>
        <v>26046</v>
      </c>
      <c r="W378" s="207">
        <f t="shared" si="419"/>
        <v>0.23862574438845624</v>
      </c>
      <c r="X378" s="208">
        <f>SUM(X8,X133,SUMIF($D$172:$D$376,$D378,X$172:X$376))</f>
        <v>8097</v>
      </c>
      <c r="Y378" s="207">
        <f t="shared" si="420"/>
        <v>7.4182317911131473E-2</v>
      </c>
      <c r="Z378" s="204">
        <f>SUM(Z8,Z133,SUMIF($D$172:$D$376,$D378,Z$172:Z$376))</f>
        <v>75427</v>
      </c>
      <c r="AA378" s="208">
        <f>SUM(AA8,AA133,SUMIF($D$172:$D$376,$D378,AA$172:AA$376))</f>
        <v>5384</v>
      </c>
      <c r="AB378" s="207">
        <f t="shared" si="421"/>
        <v>7.1380274967849711E-2</v>
      </c>
      <c r="AC378" s="208">
        <f>SUM(AC8,AC133,SUMIF($D$172:$D$376,$D378,AC$172:AC$376))</f>
        <v>17541</v>
      </c>
      <c r="AD378" s="207">
        <f t="shared" si="422"/>
        <v>0.23255598127991303</v>
      </c>
      <c r="AE378" s="208">
        <f>SUM(AE8,AE133,SUMIF($D$172:$D$376,$D378,AE$172:AE$376))</f>
        <v>6068</v>
      </c>
      <c r="AF378" s="207">
        <f t="shared" si="423"/>
        <v>8.0448645710421998E-2</v>
      </c>
      <c r="AG378" s="204">
        <f>SUM(AG8,AG133,SUMIF($D$172:$D$376,$D378,AG$172:AG$376))</f>
        <v>44640</v>
      </c>
      <c r="AH378" s="208">
        <f>SUM(AH8,AH133,SUMIF($D$172:$D$376,$D378,AH$172:AH$376))</f>
        <v>2329</v>
      </c>
      <c r="AI378" s="207">
        <f t="shared" si="424"/>
        <v>5.217293906810036E-2</v>
      </c>
      <c r="AJ378" s="208">
        <f>SUM(AJ8,AJ133,SUMIF($D$172:$D$376,$D378,AJ$172:AJ$376))</f>
        <v>8170</v>
      </c>
      <c r="AK378" s="207">
        <f t="shared" si="425"/>
        <v>0.18301971326164876</v>
      </c>
      <c r="AL378" s="208">
        <f>SUM(AL8,AL133,SUMIF($D$172:$D$376,$D378,AL$172:AL$376))</f>
        <v>3380</v>
      </c>
      <c r="AM378" s="207">
        <f t="shared" si="426"/>
        <v>7.5716845878136207E-2</v>
      </c>
      <c r="AN378" s="204">
        <f>SUM(AN8,AN133,SUMIF($D$172:$D$376,$D378,AN$172:AN$376))</f>
        <v>18030</v>
      </c>
      <c r="AO378" s="208">
        <f>SUM(AO8,AO133,SUMIF($D$172:$D$376,$D378,AO$172:AO$376))</f>
        <v>619</v>
      </c>
      <c r="AP378" s="207">
        <f t="shared" si="427"/>
        <v>3.4331669439822521E-2</v>
      </c>
      <c r="AQ378" s="208">
        <f>SUM(AQ8,AQ133,SUMIF($D$172:$D$376,$D378,AQ$172:AQ$376))</f>
        <v>2367</v>
      </c>
      <c r="AR378" s="207">
        <f t="shared" si="428"/>
        <v>0.1312811980033278</v>
      </c>
      <c r="AS378" s="208">
        <f>SUM(AS8,AS133,SUMIF($D$172:$D$376,$D378,AS$172:AS$376))</f>
        <v>1094</v>
      </c>
      <c r="AT378" s="207">
        <f t="shared" si="429"/>
        <v>6.0676650027731559E-2</v>
      </c>
      <c r="AU378" s="204">
        <f>SUM(AU8,AU133,SUMIF($D$172:$D$376,$D378,AU$172:AU$376))</f>
        <v>4456</v>
      </c>
      <c r="AV378" s="208">
        <f>SUM(AV8,AV133,SUMIF($D$172:$D$376,$D378,AV$172:AV$376))</f>
        <v>74</v>
      </c>
      <c r="AW378" s="207">
        <f t="shared" si="430"/>
        <v>1.660682226211849E-2</v>
      </c>
      <c r="AX378" s="208">
        <f>SUM(AX8,AX133,SUMIF($D$172:$D$376,$D378,AX$172:AX$376))</f>
        <v>380</v>
      </c>
      <c r="AY378" s="207">
        <f t="shared" si="431"/>
        <v>8.527827648114901E-2</v>
      </c>
      <c r="AZ378" s="208">
        <f>SUM(AZ8,AZ133,SUMIF($D$172:$D$376,$D378,AZ$172:AZ$376))</f>
        <v>179</v>
      </c>
      <c r="BA378" s="207">
        <f t="shared" si="432"/>
        <v>4.0170556552962297E-2</v>
      </c>
      <c r="BB378" s="204">
        <f t="shared" si="359"/>
        <v>252171</v>
      </c>
      <c r="BC378" s="208">
        <f t="shared" si="360"/>
        <v>17213</v>
      </c>
      <c r="BD378" s="207">
        <f t="shared" si="433"/>
        <v>6.8259236787735308E-2</v>
      </c>
      <c r="BE378" s="208">
        <f t="shared" si="361"/>
        <v>54572</v>
      </c>
      <c r="BF378" s="207">
        <f t="shared" si="434"/>
        <v>0.21640870679023361</v>
      </c>
      <c r="BG378" s="208">
        <f t="shared" si="362"/>
        <v>18847</v>
      </c>
      <c r="BH378" s="207">
        <f t="shared" si="435"/>
        <v>7.4738966812202837E-2</v>
      </c>
      <c r="BJ378" s="293"/>
      <c r="BK378" s="294"/>
      <c r="BL378" s="4" t="s">
        <v>273</v>
      </c>
      <c r="BM378" s="28">
        <v>241572</v>
      </c>
      <c r="BN378" s="28">
        <v>17250</v>
      </c>
      <c r="BO378" s="63">
        <v>7.1407282300928909E-2</v>
      </c>
      <c r="BP378" s="28">
        <v>51114</v>
      </c>
      <c r="BQ378" s="63">
        <v>0.21158909145099597</v>
      </c>
      <c r="BR378" s="28">
        <v>18944</v>
      </c>
      <c r="BS378" s="63">
        <v>7.841968440050999E-2</v>
      </c>
      <c r="BU378" s="135"/>
      <c r="BV378" s="4" t="s">
        <v>270</v>
      </c>
      <c r="BW378" s="27">
        <f t="shared" si="358"/>
        <v>0.6405930896098283</v>
      </c>
      <c r="BX378" s="27">
        <f t="shared" si="363"/>
        <v>0.63858394184756506</v>
      </c>
    </row>
    <row r="379" spans="2:76" ht="14.25" customHeight="1">
      <c r="B379" s="293"/>
      <c r="C379" s="294"/>
      <c r="D379" s="124" t="s">
        <v>156</v>
      </c>
      <c r="E379" s="209">
        <f t="shared" si="436"/>
        <v>37</v>
      </c>
      <c r="F379" s="212">
        <f t="shared" si="436"/>
        <v>3</v>
      </c>
      <c r="G379" s="199">
        <f t="shared" si="412"/>
        <v>8.1081081081081086E-2</v>
      </c>
      <c r="H379" s="212">
        <f>SUM(H9,H134,SUMIF($D$172:$D$376,$D379,H$172:H$376))</f>
        <v>3</v>
      </c>
      <c r="I379" s="199">
        <f t="shared" si="413"/>
        <v>8.1081081081081086E-2</v>
      </c>
      <c r="J379" s="212">
        <f>SUM(J9,J134,SUMIF($D$172:$D$376,$D379,J$172:J$376))</f>
        <v>1</v>
      </c>
      <c r="K379" s="199">
        <f t="shared" si="414"/>
        <v>2.7027027027027029E-2</v>
      </c>
      <c r="L379" s="209">
        <f t="shared" si="437"/>
        <v>81</v>
      </c>
      <c r="M379" s="212">
        <f t="shared" si="437"/>
        <v>1</v>
      </c>
      <c r="N379" s="199">
        <f t="shared" si="415"/>
        <v>1.2345679012345678E-2</v>
      </c>
      <c r="O379" s="212">
        <f>SUM(O9,O134,SUMIF($D$172:$D$376,$D379,O$172:O$376))</f>
        <v>7</v>
      </c>
      <c r="P379" s="199">
        <f t="shared" si="416"/>
        <v>8.6419753086419748E-2</v>
      </c>
      <c r="Q379" s="212">
        <f>SUM(Q9,Q134,SUMIF($D$172:$D$376,$D379,Q$172:Q$376))</f>
        <v>3</v>
      </c>
      <c r="R379" s="199">
        <f t="shared" si="417"/>
        <v>3.7037037037037035E-2</v>
      </c>
      <c r="S379" s="209">
        <f>SUM(S9,S134,SUMIF($D$172:$D$376,$D379,S$172:S$376))</f>
        <v>52453</v>
      </c>
      <c r="T379" s="212">
        <f t="shared" ref="S379:T381" si="438">SUM(T9,T134,SUMIF($D$172:$D$376,$D379,T$172:T$376))</f>
        <v>3202</v>
      </c>
      <c r="U379" s="199">
        <f t="shared" si="418"/>
        <v>6.1045126112901076E-2</v>
      </c>
      <c r="V379" s="212">
        <f>SUM(V9,V134,SUMIF($D$172:$D$376,$D379,V$172:V$376))</f>
        <v>10217</v>
      </c>
      <c r="W379" s="199">
        <f t="shared" si="419"/>
        <v>0.19478390177873525</v>
      </c>
      <c r="X379" s="212">
        <f>SUM(X9,X134,SUMIF($D$172:$D$376,$D379,X$172:X$376))</f>
        <v>4012</v>
      </c>
      <c r="Y379" s="199">
        <f t="shared" si="420"/>
        <v>7.6487522162698038E-2</v>
      </c>
      <c r="Z379" s="209">
        <f t="shared" ref="Z379:AA381" si="439">SUM(Z9,Z134,SUMIF($D$172:$D$376,$D379,Z$172:Z$376))</f>
        <v>28306</v>
      </c>
      <c r="AA379" s="212">
        <f t="shared" si="439"/>
        <v>1631</v>
      </c>
      <c r="AB379" s="199">
        <f t="shared" si="421"/>
        <v>5.7620292517487459E-2</v>
      </c>
      <c r="AC379" s="212">
        <f>SUM(AC9,AC134,SUMIF($D$172:$D$376,$D379,AC$172:AC$376))</f>
        <v>5739</v>
      </c>
      <c r="AD379" s="199">
        <f t="shared" si="422"/>
        <v>0.20274853387974281</v>
      </c>
      <c r="AE379" s="212">
        <f>SUM(AE9,AE134,SUMIF($D$172:$D$376,$D379,AE$172:AE$376))</f>
        <v>2382</v>
      </c>
      <c r="AF379" s="199">
        <f t="shared" si="423"/>
        <v>8.4151769942768323E-2</v>
      </c>
      <c r="AG379" s="209">
        <f t="shared" ref="AG379:AH381" si="440">SUM(AG9,AG134,SUMIF($D$172:$D$376,$D379,AG$172:AG$376))</f>
        <v>14550</v>
      </c>
      <c r="AH379" s="212">
        <f t="shared" si="440"/>
        <v>681</v>
      </c>
      <c r="AI379" s="199">
        <f t="shared" si="424"/>
        <v>4.6804123711340205E-2</v>
      </c>
      <c r="AJ379" s="212">
        <f>SUM(AJ9,AJ134,SUMIF($D$172:$D$376,$D379,AJ$172:AJ$376))</f>
        <v>2395</v>
      </c>
      <c r="AK379" s="199">
        <f t="shared" si="425"/>
        <v>0.16460481099656357</v>
      </c>
      <c r="AL379" s="212">
        <f>SUM(AL9,AL134,SUMIF($D$172:$D$376,$D379,AL$172:AL$376))</f>
        <v>1128</v>
      </c>
      <c r="AM379" s="199">
        <f t="shared" si="426"/>
        <v>7.7525773195876294E-2</v>
      </c>
      <c r="AN379" s="209">
        <f t="shared" ref="AN379:AO381" si="441">SUM(AN9,AN134,SUMIF($D$172:$D$376,$D379,AN$172:AN$376))</f>
        <v>5778</v>
      </c>
      <c r="AO379" s="212">
        <f t="shared" si="441"/>
        <v>165</v>
      </c>
      <c r="AP379" s="199">
        <f t="shared" si="427"/>
        <v>2.8556593977154723E-2</v>
      </c>
      <c r="AQ379" s="212">
        <f>SUM(AQ9,AQ134,SUMIF($D$172:$D$376,$D379,AQ$172:AQ$376))</f>
        <v>687</v>
      </c>
      <c r="AR379" s="199">
        <f t="shared" si="428"/>
        <v>0.11889927310488058</v>
      </c>
      <c r="AS379" s="212">
        <f>SUM(AS9,AS134,SUMIF($D$172:$D$376,$D379,AS$172:AS$376))</f>
        <v>369</v>
      </c>
      <c r="AT379" s="199">
        <f t="shared" si="429"/>
        <v>6.3862928348909651E-2</v>
      </c>
      <c r="AU379" s="209">
        <f t="shared" ref="AU379:AV381" si="442">SUM(AU9,AU134,SUMIF($D$172:$D$376,$D379,AU$172:AU$376))</f>
        <v>1723</v>
      </c>
      <c r="AV379" s="212">
        <f t="shared" si="442"/>
        <v>28</v>
      </c>
      <c r="AW379" s="199">
        <f t="shared" si="430"/>
        <v>1.6250725478816019E-2</v>
      </c>
      <c r="AX379" s="212">
        <f>SUM(AX9,AX134,SUMIF($D$172:$D$376,$D379,AX$172:AX$376))</f>
        <v>110</v>
      </c>
      <c r="AY379" s="199">
        <f t="shared" si="431"/>
        <v>6.3842135809634354E-2</v>
      </c>
      <c r="AZ379" s="212">
        <f>SUM(AZ9,AZ134,SUMIF($D$172:$D$376,$D379,AZ$172:AZ$376))</f>
        <v>60</v>
      </c>
      <c r="BA379" s="199">
        <f t="shared" si="432"/>
        <v>3.4822983168891465E-2</v>
      </c>
      <c r="BB379" s="209">
        <f t="shared" si="359"/>
        <v>102928</v>
      </c>
      <c r="BC379" s="212">
        <f t="shared" si="360"/>
        <v>5711</v>
      </c>
      <c r="BD379" s="199">
        <f t="shared" si="433"/>
        <v>5.5485387843929736E-2</v>
      </c>
      <c r="BE379" s="212">
        <f t="shared" si="361"/>
        <v>19158</v>
      </c>
      <c r="BF379" s="199">
        <f t="shared" si="434"/>
        <v>0.18613011036841287</v>
      </c>
      <c r="BG379" s="212">
        <f t="shared" si="362"/>
        <v>7955</v>
      </c>
      <c r="BH379" s="199">
        <f t="shared" si="435"/>
        <v>7.7287035597699366E-2</v>
      </c>
      <c r="BJ379" s="293"/>
      <c r="BK379" s="294"/>
      <c r="BL379" s="4" t="s">
        <v>156</v>
      </c>
      <c r="BM379" s="28">
        <v>96797</v>
      </c>
      <c r="BN379" s="28">
        <v>5710</v>
      </c>
      <c r="BO379" s="63">
        <v>5.8989431490645373E-2</v>
      </c>
      <c r="BP379" s="28">
        <v>17449</v>
      </c>
      <c r="BQ379" s="63">
        <v>0.18026385115241175</v>
      </c>
      <c r="BR379" s="28">
        <v>7733</v>
      </c>
      <c r="BS379" s="63">
        <v>7.9888839530150732E-2</v>
      </c>
      <c r="BU379" s="135"/>
      <c r="BV379" s="4" t="s">
        <v>156</v>
      </c>
      <c r="BW379" s="27">
        <f t="shared" si="358"/>
        <v>0.68109746618995803</v>
      </c>
      <c r="BX379" s="27">
        <f t="shared" si="363"/>
        <v>0.68085787782679219</v>
      </c>
    </row>
    <row r="380" spans="2:76" ht="14.25" customHeight="1">
      <c r="B380" s="293"/>
      <c r="C380" s="294"/>
      <c r="D380" s="103" t="s">
        <v>200</v>
      </c>
      <c r="E380" s="209">
        <f t="shared" si="436"/>
        <v>20</v>
      </c>
      <c r="F380" s="212">
        <f t="shared" si="436"/>
        <v>0</v>
      </c>
      <c r="G380" s="199">
        <f t="shared" si="412"/>
        <v>0</v>
      </c>
      <c r="H380" s="212">
        <f>SUM(H10,H135,SUMIF($D$172:$D$376,$D380,H$172:H$376))</f>
        <v>0</v>
      </c>
      <c r="I380" s="199">
        <f t="shared" si="413"/>
        <v>0</v>
      </c>
      <c r="J380" s="212">
        <f>SUM(J10,J135,SUMIF($D$172:$D$376,$D380,J$172:J$376))</f>
        <v>0</v>
      </c>
      <c r="K380" s="199">
        <f t="shared" si="414"/>
        <v>0</v>
      </c>
      <c r="L380" s="209">
        <f t="shared" si="437"/>
        <v>119</v>
      </c>
      <c r="M380" s="212">
        <f t="shared" si="437"/>
        <v>0</v>
      </c>
      <c r="N380" s="199">
        <f t="shared" si="415"/>
        <v>0</v>
      </c>
      <c r="O380" s="212">
        <f>SUM(O10,O135,SUMIF($D$172:$D$376,$D380,O$172:O$376))</f>
        <v>1</v>
      </c>
      <c r="P380" s="199">
        <f t="shared" si="416"/>
        <v>8.4033613445378148E-3</v>
      </c>
      <c r="Q380" s="212">
        <f>SUM(Q10,Q135,SUMIF($D$172:$D$376,$D380,Q$172:Q$376))</f>
        <v>1</v>
      </c>
      <c r="R380" s="199">
        <f t="shared" si="417"/>
        <v>8.4033613445378148E-3</v>
      </c>
      <c r="S380" s="209">
        <f t="shared" si="438"/>
        <v>2818</v>
      </c>
      <c r="T380" s="212">
        <f t="shared" si="438"/>
        <v>26</v>
      </c>
      <c r="U380" s="199">
        <f t="shared" si="418"/>
        <v>9.2264017033356991E-3</v>
      </c>
      <c r="V380" s="212">
        <f>SUM(V10,V135,SUMIF($D$172:$D$376,$D380,V$172:V$376))</f>
        <v>120</v>
      </c>
      <c r="W380" s="199">
        <f t="shared" si="419"/>
        <v>4.2583392476933997E-2</v>
      </c>
      <c r="X380" s="212">
        <f>SUM(X10,X135,SUMIF($D$172:$D$376,$D380,X$172:X$376))</f>
        <v>76</v>
      </c>
      <c r="Y380" s="199">
        <f t="shared" si="420"/>
        <v>2.6969481902058199E-2</v>
      </c>
      <c r="Z380" s="209">
        <f t="shared" si="439"/>
        <v>5365</v>
      </c>
      <c r="AA380" s="212">
        <f t="shared" si="439"/>
        <v>26</v>
      </c>
      <c r="AB380" s="199">
        <f t="shared" si="421"/>
        <v>4.8462255358807079E-3</v>
      </c>
      <c r="AC380" s="212">
        <f>SUM(AC10,AC135,SUMIF($D$172:$D$376,$D380,AC$172:AC$376))</f>
        <v>133</v>
      </c>
      <c r="AD380" s="199">
        <f t="shared" si="422"/>
        <v>2.4790307548928237E-2</v>
      </c>
      <c r="AE380" s="212">
        <f>SUM(AE10,AE135,SUMIF($D$172:$D$376,$D380,AE$172:AE$376))</f>
        <v>107</v>
      </c>
      <c r="AF380" s="199">
        <f t="shared" si="423"/>
        <v>1.994408201304753E-2</v>
      </c>
      <c r="AG380" s="209">
        <f t="shared" si="440"/>
        <v>6237</v>
      </c>
      <c r="AH380" s="212">
        <f t="shared" si="440"/>
        <v>18</v>
      </c>
      <c r="AI380" s="199">
        <f t="shared" si="424"/>
        <v>2.886002886002886E-3</v>
      </c>
      <c r="AJ380" s="212">
        <f>SUM(AJ10,AJ135,SUMIF($D$172:$D$376,$D380,AJ$172:AJ$376))</f>
        <v>134</v>
      </c>
      <c r="AK380" s="199">
        <f t="shared" si="425"/>
        <v>2.1484688151354819E-2</v>
      </c>
      <c r="AL380" s="212">
        <f>SUM(AL10,AL135,SUMIF($D$172:$D$376,$D380,AL$172:AL$376))</f>
        <v>87</v>
      </c>
      <c r="AM380" s="199">
        <f t="shared" si="426"/>
        <v>1.3949013949013949E-2</v>
      </c>
      <c r="AN380" s="209">
        <f t="shared" si="441"/>
        <v>5794</v>
      </c>
      <c r="AO380" s="212">
        <f t="shared" si="441"/>
        <v>14</v>
      </c>
      <c r="AP380" s="199">
        <f t="shared" si="427"/>
        <v>2.416292716603383E-3</v>
      </c>
      <c r="AQ380" s="212">
        <f>SUM(AQ10,AQ135,SUMIF($D$172:$D$376,$D380,AQ$172:AQ$376))</f>
        <v>87</v>
      </c>
      <c r="AR380" s="199">
        <f t="shared" si="428"/>
        <v>1.5015533310321022E-2</v>
      </c>
      <c r="AS380" s="212">
        <f>SUM(AS10,AS135,SUMIF($D$172:$D$376,$D380,AS$172:AS$376))</f>
        <v>56</v>
      </c>
      <c r="AT380" s="199">
        <f t="shared" si="429"/>
        <v>9.6651708664135319E-3</v>
      </c>
      <c r="AU380" s="209">
        <f t="shared" si="442"/>
        <v>3956</v>
      </c>
      <c r="AV380" s="212">
        <f t="shared" si="442"/>
        <v>6</v>
      </c>
      <c r="AW380" s="199">
        <f t="shared" si="430"/>
        <v>1.5166835187057635E-3</v>
      </c>
      <c r="AX380" s="212">
        <f>SUM(AX10,AX135,SUMIF($D$172:$D$376,$D380,AX$172:AX$376))</f>
        <v>26</v>
      </c>
      <c r="AY380" s="199">
        <f t="shared" si="431"/>
        <v>6.5722952477249748E-3</v>
      </c>
      <c r="AZ380" s="212">
        <f>SUM(AZ10,AZ135,SUMIF($D$172:$D$376,$D380,AZ$172:AZ$376))</f>
        <v>22</v>
      </c>
      <c r="BA380" s="199">
        <f t="shared" si="432"/>
        <v>5.561172901921132E-3</v>
      </c>
      <c r="BB380" s="209">
        <f t="shared" si="359"/>
        <v>24309</v>
      </c>
      <c r="BC380" s="212">
        <f t="shared" si="360"/>
        <v>90</v>
      </c>
      <c r="BD380" s="199">
        <f t="shared" si="433"/>
        <v>3.7023324694557573E-3</v>
      </c>
      <c r="BE380" s="212">
        <f t="shared" si="361"/>
        <v>501</v>
      </c>
      <c r="BF380" s="199">
        <f t="shared" si="434"/>
        <v>2.0609650746637048E-2</v>
      </c>
      <c r="BG380" s="212">
        <f t="shared" si="362"/>
        <v>349</v>
      </c>
      <c r="BH380" s="199">
        <f t="shared" si="435"/>
        <v>1.4356822576000659E-2</v>
      </c>
      <c r="BJ380" s="293"/>
      <c r="BK380" s="294"/>
      <c r="BL380" s="4" t="s">
        <v>199</v>
      </c>
      <c r="BM380" s="28">
        <v>48025</v>
      </c>
      <c r="BN380" s="28">
        <v>91</v>
      </c>
      <c r="BO380" s="63">
        <v>1.8948464341488809E-3</v>
      </c>
      <c r="BP380" s="28">
        <v>567</v>
      </c>
      <c r="BQ380" s="63">
        <v>1.1806350858927641E-2</v>
      </c>
      <c r="BR380" s="28">
        <v>371</v>
      </c>
      <c r="BS380" s="63">
        <v>7.7251431546069759E-3</v>
      </c>
      <c r="BU380" s="135"/>
      <c r="BV380" s="4" t="s">
        <v>199</v>
      </c>
      <c r="BW380" s="27">
        <f t="shared" si="358"/>
        <v>0.96133119420790658</v>
      </c>
      <c r="BX380" s="27">
        <f t="shared" si="363"/>
        <v>0.97857365955231645</v>
      </c>
    </row>
    <row r="381" spans="2:76" ht="14.25" customHeight="1">
      <c r="B381" s="287"/>
      <c r="C381" s="288"/>
      <c r="D381" s="85" t="s">
        <v>67</v>
      </c>
      <c r="E381" s="189">
        <f t="shared" si="436"/>
        <v>1554</v>
      </c>
      <c r="F381" s="183">
        <f t="shared" si="436"/>
        <v>63</v>
      </c>
      <c r="G381" s="184">
        <f t="shared" si="412"/>
        <v>4.0540540540540543E-2</v>
      </c>
      <c r="H381" s="183">
        <f>SUM(H11,H136,SUMIF($D$172:$D$376,$D381,H$172:H$376))</f>
        <v>202</v>
      </c>
      <c r="I381" s="184">
        <f t="shared" si="413"/>
        <v>0.12998712998713</v>
      </c>
      <c r="J381" s="183">
        <f>SUM(J11,J136,SUMIF($D$172:$D$376,$D381,J$172:J$376))</f>
        <v>69</v>
      </c>
      <c r="K381" s="184">
        <f t="shared" si="414"/>
        <v>4.4401544401544403E-2</v>
      </c>
      <c r="L381" s="189">
        <f t="shared" si="437"/>
        <v>4155</v>
      </c>
      <c r="M381" s="183">
        <f t="shared" si="437"/>
        <v>151</v>
      </c>
      <c r="N381" s="184">
        <f t="shared" si="415"/>
        <v>3.6341756919374246E-2</v>
      </c>
      <c r="O381" s="183">
        <f>SUM(O11,O136,SUMIF($D$172:$D$376,$D381,O$172:O$376))</f>
        <v>494</v>
      </c>
      <c r="P381" s="184">
        <f t="shared" si="416"/>
        <v>0.11889290012033694</v>
      </c>
      <c r="Q381" s="183">
        <f>SUM(Q11,Q136,SUMIF($D$172:$D$376,$D381,Q$172:Q$376))</f>
        <v>173</v>
      </c>
      <c r="R381" s="184">
        <f t="shared" si="417"/>
        <v>4.1636582430806257E-2</v>
      </c>
      <c r="S381" s="189">
        <f t="shared" si="438"/>
        <v>517689</v>
      </c>
      <c r="T381" s="183">
        <f t="shared" si="438"/>
        <v>34214</v>
      </c>
      <c r="U381" s="184">
        <f t="shared" si="418"/>
        <v>6.6089872491012946E-2</v>
      </c>
      <c r="V381" s="183">
        <f>SUM(V11,V136,SUMIF($D$172:$D$376,$D381,V$172:V$376))</f>
        <v>107911</v>
      </c>
      <c r="W381" s="184">
        <f t="shared" si="419"/>
        <v>0.20844754282976846</v>
      </c>
      <c r="X381" s="183">
        <f>SUM(X11,X136,SUMIF($D$172:$D$376,$D381,X$172:X$376))</f>
        <v>37381</v>
      </c>
      <c r="Y381" s="184">
        <f t="shared" si="420"/>
        <v>7.2207445010421312E-2</v>
      </c>
      <c r="Z381" s="189">
        <f t="shared" si="439"/>
        <v>403821</v>
      </c>
      <c r="AA381" s="183">
        <f t="shared" si="439"/>
        <v>22153</v>
      </c>
      <c r="AB381" s="184">
        <f t="shared" si="421"/>
        <v>5.4858464517694723E-2</v>
      </c>
      <c r="AC381" s="183">
        <f>SUM(AC11,AC136,SUMIF($D$172:$D$376,$D381,AC$172:AC$376))</f>
        <v>77693</v>
      </c>
      <c r="AD381" s="184">
        <f t="shared" si="422"/>
        <v>0.19239465010487319</v>
      </c>
      <c r="AE381" s="183">
        <f>SUM(AE11,AE136,SUMIF($D$172:$D$376,$D381,AE$172:AE$376))</f>
        <v>31464</v>
      </c>
      <c r="AF381" s="184">
        <f t="shared" si="423"/>
        <v>7.7915710178519684E-2</v>
      </c>
      <c r="AG381" s="189">
        <f t="shared" si="440"/>
        <v>246474</v>
      </c>
      <c r="AH381" s="183">
        <f t="shared" si="440"/>
        <v>9229</v>
      </c>
      <c r="AI381" s="184">
        <f t="shared" si="424"/>
        <v>3.7444111752152356E-2</v>
      </c>
      <c r="AJ381" s="183">
        <f>SUM(AJ11,AJ136,SUMIF($D$172:$D$376,$D381,AJ$172:AJ$376))</f>
        <v>35768</v>
      </c>
      <c r="AK381" s="184">
        <f t="shared" si="425"/>
        <v>0.14511875491938298</v>
      </c>
      <c r="AL381" s="183">
        <f>SUM(AL11,AL136,SUMIF($D$172:$D$376,$D381,AL$172:AL$376))</f>
        <v>16993</v>
      </c>
      <c r="AM381" s="184">
        <f t="shared" si="426"/>
        <v>6.8944391700544477E-2</v>
      </c>
      <c r="AN381" s="189">
        <f t="shared" si="441"/>
        <v>113140</v>
      </c>
      <c r="AO381" s="183">
        <f t="shared" si="441"/>
        <v>2426</v>
      </c>
      <c r="AP381" s="184">
        <f t="shared" si="427"/>
        <v>2.1442460668198691E-2</v>
      </c>
      <c r="AQ381" s="183">
        <f>SUM(AQ11,AQ136,SUMIF($D$172:$D$376,$D381,AQ$172:AQ$376))</f>
        <v>11503</v>
      </c>
      <c r="AR381" s="184">
        <f t="shared" si="428"/>
        <v>0.1016704967297154</v>
      </c>
      <c r="AS381" s="183">
        <f>SUM(AS11,AS136,SUMIF($D$172:$D$376,$D381,AS$172:AS$376))</f>
        <v>5561</v>
      </c>
      <c r="AT381" s="184">
        <f t="shared" si="429"/>
        <v>4.9151493724589004E-2</v>
      </c>
      <c r="AU381" s="189">
        <f t="shared" si="442"/>
        <v>35884</v>
      </c>
      <c r="AV381" s="183">
        <f t="shared" si="442"/>
        <v>303</v>
      </c>
      <c r="AW381" s="184">
        <f t="shared" si="430"/>
        <v>8.44387470739048E-3</v>
      </c>
      <c r="AX381" s="183">
        <f>SUM(AX11,AX136,SUMIF($D$172:$D$376,$D381,AX$172:AX$376))</f>
        <v>2161</v>
      </c>
      <c r="AY381" s="184">
        <f t="shared" si="431"/>
        <v>6.0221825883402073E-2</v>
      </c>
      <c r="AZ381" s="183">
        <f>SUM(AZ11,AZ136,SUMIF($D$172:$D$376,$D381,AZ$172:AZ$376))</f>
        <v>923</v>
      </c>
      <c r="BA381" s="184">
        <f t="shared" si="432"/>
        <v>2.5721770148255489E-2</v>
      </c>
      <c r="BB381" s="189">
        <f t="shared" si="359"/>
        <v>1322717</v>
      </c>
      <c r="BC381" s="183">
        <f t="shared" si="360"/>
        <v>68539</v>
      </c>
      <c r="BD381" s="184">
        <f t="shared" si="433"/>
        <v>5.1816828543067038E-2</v>
      </c>
      <c r="BE381" s="183">
        <f t="shared" si="361"/>
        <v>235732</v>
      </c>
      <c r="BF381" s="184">
        <f t="shared" si="434"/>
        <v>0.17821801640108959</v>
      </c>
      <c r="BG381" s="183">
        <f t="shared" si="362"/>
        <v>92564</v>
      </c>
      <c r="BH381" s="184">
        <f t="shared" si="435"/>
        <v>6.998019984622561E-2</v>
      </c>
      <c r="BJ381" s="287"/>
      <c r="BK381" s="288"/>
      <c r="BL381" s="85" t="s">
        <v>67</v>
      </c>
      <c r="BM381" s="28">
        <v>1325555</v>
      </c>
      <c r="BN381" s="28">
        <v>69543</v>
      </c>
      <c r="BO381" s="63">
        <v>5.246330782200663E-2</v>
      </c>
      <c r="BP381" s="28">
        <v>225102</v>
      </c>
      <c r="BQ381" s="63">
        <v>0.16981717092085957</v>
      </c>
      <c r="BR381" s="28">
        <v>93348</v>
      </c>
      <c r="BS381" s="63">
        <v>7.0421823311744888E-2</v>
      </c>
      <c r="BU381" s="136"/>
      <c r="BV381" s="85" t="s">
        <v>67</v>
      </c>
      <c r="BW381" s="27">
        <f t="shared" si="358"/>
        <v>0.69998495520961779</v>
      </c>
      <c r="BX381" s="27">
        <f>(BM381-SUM(BN381,BP381,BR381))/BM381</f>
        <v>0.70729769794538888</v>
      </c>
    </row>
    <row r="382" spans="2:76">
      <c r="BU382" s="2"/>
      <c r="BV382" s="2"/>
      <c r="BW382" s="2"/>
      <c r="BX382" s="67"/>
    </row>
  </sheetData>
  <mergeCells count="415">
    <mergeCell ref="GP3:HA3"/>
    <mergeCell ref="GP4:GR5"/>
    <mergeCell ref="GS4:GU5"/>
    <mergeCell ref="GV4:GX5"/>
    <mergeCell ref="GY4:HA5"/>
    <mergeCell ref="FR3:GC3"/>
    <mergeCell ref="FR4:FT5"/>
    <mergeCell ref="FU4:FW5"/>
    <mergeCell ref="FX4:FZ5"/>
    <mergeCell ref="GA4:GC5"/>
    <mergeCell ref="GD3:GO3"/>
    <mergeCell ref="GD4:GF5"/>
    <mergeCell ref="GG4:GI5"/>
    <mergeCell ref="GJ4:GL5"/>
    <mergeCell ref="GM4:GO5"/>
    <mergeCell ref="DA4:DB5"/>
    <mergeCell ref="DC4:DD5"/>
    <mergeCell ref="DE4:DF5"/>
    <mergeCell ref="CI3:CP3"/>
    <mergeCell ref="CQ3:CX3"/>
    <mergeCell ref="CY3:DF3"/>
    <mergeCell ref="ES3:FD3"/>
    <mergeCell ref="FB4:FD5"/>
    <mergeCell ref="EY4:FA5"/>
    <mergeCell ref="EV4:EX5"/>
    <mergeCell ref="ES4:EU5"/>
    <mergeCell ref="EG3:ER3"/>
    <mergeCell ref="EP4:ER5"/>
    <mergeCell ref="EM4:EO5"/>
    <mergeCell ref="EJ4:EL5"/>
    <mergeCell ref="EG4:EI5"/>
    <mergeCell ref="DU3:EF3"/>
    <mergeCell ref="ED4:EF5"/>
    <mergeCell ref="EA4:EC5"/>
    <mergeCell ref="DX4:DZ5"/>
    <mergeCell ref="DU4:DW5"/>
    <mergeCell ref="CI4:CJ5"/>
    <mergeCell ref="CK4:CL5"/>
    <mergeCell ref="CM4:CN5"/>
    <mergeCell ref="CO4:CP5"/>
    <mergeCell ref="CQ4:CR5"/>
    <mergeCell ref="CS4:CT5"/>
    <mergeCell ref="CU4:CV5"/>
    <mergeCell ref="CW4:CX5"/>
    <mergeCell ref="CY4:CZ5"/>
    <mergeCell ref="BW3:BX5"/>
    <mergeCell ref="BJ232:BJ236"/>
    <mergeCell ref="BK232:BK236"/>
    <mergeCell ref="BJ127:BJ131"/>
    <mergeCell ref="BK127:BK131"/>
    <mergeCell ref="BJ132:BJ136"/>
    <mergeCell ref="BK132:BK136"/>
    <mergeCell ref="BJ137:BJ141"/>
    <mergeCell ref="BK137:BK141"/>
    <mergeCell ref="BJ142:BJ146"/>
    <mergeCell ref="BK142:BK146"/>
    <mergeCell ref="BV3:BV6"/>
    <mergeCell ref="BJ102:BJ106"/>
    <mergeCell ref="BK102:BK106"/>
    <mergeCell ref="BJ107:BJ111"/>
    <mergeCell ref="BK107:BK111"/>
    <mergeCell ref="BJ112:BJ116"/>
    <mergeCell ref="BK112:BK116"/>
    <mergeCell ref="BJ237:BJ241"/>
    <mergeCell ref="BK237:BK241"/>
    <mergeCell ref="BJ242:BJ246"/>
    <mergeCell ref="BK242:BK246"/>
    <mergeCell ref="BJ247:BJ251"/>
    <mergeCell ref="BK247:BK251"/>
    <mergeCell ref="BJ197:BJ201"/>
    <mergeCell ref="BK197:BK201"/>
    <mergeCell ref="BJ202:BJ206"/>
    <mergeCell ref="BK202:BK206"/>
    <mergeCell ref="BJ207:BJ211"/>
    <mergeCell ref="BK207:BK211"/>
    <mergeCell ref="BJ212:BJ216"/>
    <mergeCell ref="BK212:BK216"/>
    <mergeCell ref="BJ217:BJ221"/>
    <mergeCell ref="BK217:BK221"/>
    <mergeCell ref="BJ222:BJ226"/>
    <mergeCell ref="BK222:BK226"/>
    <mergeCell ref="BJ227:BJ231"/>
    <mergeCell ref="BK227:BK231"/>
    <mergeCell ref="BJ117:BJ121"/>
    <mergeCell ref="BK117:BK121"/>
    <mergeCell ref="BJ122:BJ126"/>
    <mergeCell ref="BK122:BK126"/>
    <mergeCell ref="BJ77:BJ81"/>
    <mergeCell ref="BK77:BK81"/>
    <mergeCell ref="BJ82:BJ86"/>
    <mergeCell ref="BK82:BK86"/>
    <mergeCell ref="BJ87:BJ91"/>
    <mergeCell ref="BK87:BK91"/>
    <mergeCell ref="BJ92:BJ96"/>
    <mergeCell ref="BK92:BK96"/>
    <mergeCell ref="BJ97:BJ101"/>
    <mergeCell ref="BK97:BK101"/>
    <mergeCell ref="BJ52:BJ56"/>
    <mergeCell ref="BK52:BK56"/>
    <mergeCell ref="BJ57:BJ61"/>
    <mergeCell ref="BK57:BK61"/>
    <mergeCell ref="BJ62:BJ66"/>
    <mergeCell ref="BK62:BK66"/>
    <mergeCell ref="BJ67:BJ71"/>
    <mergeCell ref="BK67:BK71"/>
    <mergeCell ref="BJ72:BJ76"/>
    <mergeCell ref="BK72:BK76"/>
    <mergeCell ref="BJ27:BJ31"/>
    <mergeCell ref="BK27:BK31"/>
    <mergeCell ref="BJ32:BJ36"/>
    <mergeCell ref="BK32:BK36"/>
    <mergeCell ref="BJ37:BJ41"/>
    <mergeCell ref="BK37:BK41"/>
    <mergeCell ref="BJ42:BJ46"/>
    <mergeCell ref="BK42:BK46"/>
    <mergeCell ref="BJ47:BJ51"/>
    <mergeCell ref="BK47:BK51"/>
    <mergeCell ref="M4:N5"/>
    <mergeCell ref="O4:P5"/>
    <mergeCell ref="BJ7:BJ11"/>
    <mergeCell ref="BK7:BK11"/>
    <mergeCell ref="BJ12:BJ16"/>
    <mergeCell ref="BK12:BK16"/>
    <mergeCell ref="BJ17:BJ21"/>
    <mergeCell ref="BK17:BK21"/>
    <mergeCell ref="BJ22:BJ26"/>
    <mergeCell ref="BK22:BK26"/>
    <mergeCell ref="B3:B6"/>
    <mergeCell ref="C3:C6"/>
    <mergeCell ref="D3:D6"/>
    <mergeCell ref="E3:K3"/>
    <mergeCell ref="BM3:BS3"/>
    <mergeCell ref="BM4:BM6"/>
    <mergeCell ref="BN4:BO5"/>
    <mergeCell ref="BP4:BQ5"/>
    <mergeCell ref="BR4:BS5"/>
    <mergeCell ref="BJ3:BJ6"/>
    <mergeCell ref="BK3:BK6"/>
    <mergeCell ref="L3:R3"/>
    <mergeCell ref="S3:Y3"/>
    <mergeCell ref="S4:S6"/>
    <mergeCell ref="V4:W5"/>
    <mergeCell ref="X4:Y5"/>
    <mergeCell ref="AC4:AD5"/>
    <mergeCell ref="Z3:AF3"/>
    <mergeCell ref="AL4:AM5"/>
    <mergeCell ref="AN4:AN6"/>
    <mergeCell ref="Q4:R5"/>
    <mergeCell ref="BB4:BB6"/>
    <mergeCell ref="BL3:BL6"/>
    <mergeCell ref="J4:K5"/>
    <mergeCell ref="HB3:HB6"/>
    <mergeCell ref="CA3:CH3"/>
    <mergeCell ref="CA4:CB5"/>
    <mergeCell ref="CC4:CD5"/>
    <mergeCell ref="CE4:CF5"/>
    <mergeCell ref="CG4:CH5"/>
    <mergeCell ref="DI3:DT3"/>
    <mergeCell ref="AE4:AF5"/>
    <mergeCell ref="BU3:BU6"/>
    <mergeCell ref="BZ3:BZ6"/>
    <mergeCell ref="DH3:DH6"/>
    <mergeCell ref="FF4:FH5"/>
    <mergeCell ref="FI4:FK5"/>
    <mergeCell ref="FL4:FN5"/>
    <mergeCell ref="FO4:FQ5"/>
    <mergeCell ref="DL4:DN5"/>
    <mergeCell ref="DO4:DQ5"/>
    <mergeCell ref="DR4:DT5"/>
    <mergeCell ref="AG4:AG6"/>
    <mergeCell ref="AH4:AI5"/>
    <mergeCell ref="AJ4:AK5"/>
    <mergeCell ref="DI4:DK5"/>
    <mergeCell ref="BC4:BD5"/>
    <mergeCell ref="FF3:FQ3"/>
    <mergeCell ref="C7:C11"/>
    <mergeCell ref="B7:B11"/>
    <mergeCell ref="B12:B16"/>
    <mergeCell ref="C12:C16"/>
    <mergeCell ref="BB3:BH3"/>
    <mergeCell ref="AG3:AM3"/>
    <mergeCell ref="AN3:AT3"/>
    <mergeCell ref="AU3:BA3"/>
    <mergeCell ref="E4:E6"/>
    <mergeCell ref="F4:G5"/>
    <mergeCell ref="H4:I5"/>
    <mergeCell ref="Z4:Z6"/>
    <mergeCell ref="AA4:AB5"/>
    <mergeCell ref="AZ4:BA5"/>
    <mergeCell ref="L4:L6"/>
    <mergeCell ref="AO4:AP5"/>
    <mergeCell ref="BE4:BF5"/>
    <mergeCell ref="BG4:BH5"/>
    <mergeCell ref="T4:U5"/>
    <mergeCell ref="AQ4:AR5"/>
    <mergeCell ref="AS4:AT5"/>
    <mergeCell ref="AU4:AU6"/>
    <mergeCell ref="AV4:AW5"/>
    <mergeCell ref="AX4:AY5"/>
    <mergeCell ref="B72:B76"/>
    <mergeCell ref="C72:C76"/>
    <mergeCell ref="B77:B81"/>
    <mergeCell ref="C77:C81"/>
    <mergeCell ref="B82:B86"/>
    <mergeCell ref="C82:C86"/>
    <mergeCell ref="B87:B91"/>
    <mergeCell ref="C87:C91"/>
    <mergeCell ref="B62:B66"/>
    <mergeCell ref="C62:C66"/>
    <mergeCell ref="B42:B46"/>
    <mergeCell ref="C42:C46"/>
    <mergeCell ref="B47:B51"/>
    <mergeCell ref="C47:C51"/>
    <mergeCell ref="B52:B56"/>
    <mergeCell ref="C52:C56"/>
    <mergeCell ref="B57:B61"/>
    <mergeCell ref="C57:C61"/>
    <mergeCell ref="B67:B71"/>
    <mergeCell ref="C67:C71"/>
    <mergeCell ref="B17:B21"/>
    <mergeCell ref="C17:C21"/>
    <mergeCell ref="B22:B26"/>
    <mergeCell ref="C22:C26"/>
    <mergeCell ref="B27:B31"/>
    <mergeCell ref="C27:C31"/>
    <mergeCell ref="B32:B36"/>
    <mergeCell ref="C32:C36"/>
    <mergeCell ref="B37:B41"/>
    <mergeCell ref="C37:C41"/>
    <mergeCell ref="B92:B96"/>
    <mergeCell ref="C92:C96"/>
    <mergeCell ref="B97:B101"/>
    <mergeCell ref="C97:C101"/>
    <mergeCell ref="B102:B106"/>
    <mergeCell ref="C102:C106"/>
    <mergeCell ref="B107:B111"/>
    <mergeCell ref="C107:C111"/>
    <mergeCell ref="B112:B116"/>
    <mergeCell ref="C112:C116"/>
    <mergeCell ref="B117:B121"/>
    <mergeCell ref="C117:C121"/>
    <mergeCell ref="B122:B126"/>
    <mergeCell ref="C122:C126"/>
    <mergeCell ref="B127:B131"/>
    <mergeCell ref="C127:C131"/>
    <mergeCell ref="B132:B136"/>
    <mergeCell ref="C132:C136"/>
    <mergeCell ref="B137:B141"/>
    <mergeCell ref="C137:C141"/>
    <mergeCell ref="B142:B146"/>
    <mergeCell ref="C142:C146"/>
    <mergeCell ref="B147:B151"/>
    <mergeCell ref="C147:C151"/>
    <mergeCell ref="B152:B156"/>
    <mergeCell ref="C152:C156"/>
    <mergeCell ref="B157:B161"/>
    <mergeCell ref="C157:C161"/>
    <mergeCell ref="B162:B166"/>
    <mergeCell ref="C162:C166"/>
    <mergeCell ref="B167:B171"/>
    <mergeCell ref="C167:C171"/>
    <mergeCell ref="B172:B176"/>
    <mergeCell ref="C172:C176"/>
    <mergeCell ref="B177:B181"/>
    <mergeCell ref="C177:C181"/>
    <mergeCell ref="B182:B186"/>
    <mergeCell ref="C182:C186"/>
    <mergeCell ref="B187:B191"/>
    <mergeCell ref="C187:C191"/>
    <mergeCell ref="B192:B196"/>
    <mergeCell ref="C192:C196"/>
    <mergeCell ref="B197:B201"/>
    <mergeCell ref="C197:C201"/>
    <mergeCell ref="B202:B206"/>
    <mergeCell ref="C202:C206"/>
    <mergeCell ref="B207:B211"/>
    <mergeCell ref="C207:C211"/>
    <mergeCell ref="B212:B216"/>
    <mergeCell ref="C212:C216"/>
    <mergeCell ref="B217:B221"/>
    <mergeCell ref="C217:C221"/>
    <mergeCell ref="B222:B226"/>
    <mergeCell ref="C222:C226"/>
    <mergeCell ref="B227:B231"/>
    <mergeCell ref="C227:C231"/>
    <mergeCell ref="B232:B236"/>
    <mergeCell ref="C232:C236"/>
    <mergeCell ref="B237:B241"/>
    <mergeCell ref="C237:C241"/>
    <mergeCell ref="B242:B246"/>
    <mergeCell ref="C242:C246"/>
    <mergeCell ref="B247:B251"/>
    <mergeCell ref="C247:C251"/>
    <mergeCell ref="B252:B256"/>
    <mergeCell ref="C252:C256"/>
    <mergeCell ref="B257:B261"/>
    <mergeCell ref="C257:C261"/>
    <mergeCell ref="B262:B266"/>
    <mergeCell ref="C262:C266"/>
    <mergeCell ref="B267:B271"/>
    <mergeCell ref="C267:C271"/>
    <mergeCell ref="B272:B276"/>
    <mergeCell ref="C272:C276"/>
    <mergeCell ref="B277:B281"/>
    <mergeCell ref="C277:C281"/>
    <mergeCell ref="B282:B286"/>
    <mergeCell ref="C282:C286"/>
    <mergeCell ref="B287:B291"/>
    <mergeCell ref="C287:C291"/>
    <mergeCell ref="B292:B296"/>
    <mergeCell ref="C292:C296"/>
    <mergeCell ref="B297:B301"/>
    <mergeCell ref="C297:C301"/>
    <mergeCell ref="B302:B306"/>
    <mergeCell ref="C302:C306"/>
    <mergeCell ref="B307:B311"/>
    <mergeCell ref="C307:C311"/>
    <mergeCell ref="B312:B316"/>
    <mergeCell ref="C312:C316"/>
    <mergeCell ref="B317:B321"/>
    <mergeCell ref="C317:C321"/>
    <mergeCell ref="B322:B326"/>
    <mergeCell ref="C322:C326"/>
    <mergeCell ref="B327:B331"/>
    <mergeCell ref="C327:C331"/>
    <mergeCell ref="B332:B336"/>
    <mergeCell ref="C332:C336"/>
    <mergeCell ref="B337:B341"/>
    <mergeCell ref="C337:C341"/>
    <mergeCell ref="B367:B371"/>
    <mergeCell ref="C367:C371"/>
    <mergeCell ref="B372:B376"/>
    <mergeCell ref="C372:C376"/>
    <mergeCell ref="B377:C381"/>
    <mergeCell ref="B342:B346"/>
    <mergeCell ref="C342:C346"/>
    <mergeCell ref="B347:B351"/>
    <mergeCell ref="C347:C351"/>
    <mergeCell ref="B352:B356"/>
    <mergeCell ref="C352:C356"/>
    <mergeCell ref="B357:B361"/>
    <mergeCell ref="C357:C361"/>
    <mergeCell ref="B362:B366"/>
    <mergeCell ref="C362:C366"/>
    <mergeCell ref="BJ147:BJ151"/>
    <mergeCell ref="BK147:BK151"/>
    <mergeCell ref="BJ152:BJ156"/>
    <mergeCell ref="BK152:BK156"/>
    <mergeCell ref="BJ157:BJ161"/>
    <mergeCell ref="BK157:BK161"/>
    <mergeCell ref="BJ162:BJ166"/>
    <mergeCell ref="BK162:BK166"/>
    <mergeCell ref="BJ167:BJ171"/>
    <mergeCell ref="BK167:BK171"/>
    <mergeCell ref="BJ172:BJ176"/>
    <mergeCell ref="BK172:BK176"/>
    <mergeCell ref="BJ177:BJ181"/>
    <mergeCell ref="BK177:BK181"/>
    <mergeCell ref="BJ182:BJ186"/>
    <mergeCell ref="BK182:BK186"/>
    <mergeCell ref="BJ187:BJ191"/>
    <mergeCell ref="BK187:BK191"/>
    <mergeCell ref="BJ192:BJ196"/>
    <mergeCell ref="BK192:BK196"/>
    <mergeCell ref="BK252:BK256"/>
    <mergeCell ref="BJ257:BJ261"/>
    <mergeCell ref="BK257:BK261"/>
    <mergeCell ref="BJ262:BJ266"/>
    <mergeCell ref="BK262:BK266"/>
    <mergeCell ref="BJ267:BJ271"/>
    <mergeCell ref="BK267:BK271"/>
    <mergeCell ref="BJ272:BJ276"/>
    <mergeCell ref="BK272:BK276"/>
    <mergeCell ref="BJ252:BJ256"/>
    <mergeCell ref="BJ277:BJ281"/>
    <mergeCell ref="BK277:BK281"/>
    <mergeCell ref="BJ282:BJ286"/>
    <mergeCell ref="BK282:BK286"/>
    <mergeCell ref="BJ287:BJ291"/>
    <mergeCell ref="BK287:BK291"/>
    <mergeCell ref="BJ292:BJ296"/>
    <mergeCell ref="BK292:BK296"/>
    <mergeCell ref="BJ297:BJ301"/>
    <mergeCell ref="BK297:BK301"/>
    <mergeCell ref="BJ302:BJ306"/>
    <mergeCell ref="BK302:BK306"/>
    <mergeCell ref="BJ307:BJ311"/>
    <mergeCell ref="BK307:BK311"/>
    <mergeCell ref="BJ312:BJ316"/>
    <mergeCell ref="BK312:BK316"/>
    <mergeCell ref="BJ317:BJ321"/>
    <mergeCell ref="BK317:BK321"/>
    <mergeCell ref="BJ322:BJ326"/>
    <mergeCell ref="BK322:BK326"/>
    <mergeCell ref="BJ327:BJ331"/>
    <mergeCell ref="BK327:BK331"/>
    <mergeCell ref="BJ332:BJ336"/>
    <mergeCell ref="BK332:BK336"/>
    <mergeCell ref="BJ337:BJ341"/>
    <mergeCell ref="BK337:BK341"/>
    <mergeCell ref="BJ342:BJ346"/>
    <mergeCell ref="BK342:BK346"/>
    <mergeCell ref="BJ347:BJ351"/>
    <mergeCell ref="BK347:BK351"/>
    <mergeCell ref="BJ377:BK381"/>
    <mergeCell ref="BJ352:BJ356"/>
    <mergeCell ref="BK352:BK356"/>
    <mergeCell ref="BJ357:BJ361"/>
    <mergeCell ref="BK357:BK361"/>
    <mergeCell ref="BJ362:BJ366"/>
    <mergeCell ref="BK362:BK366"/>
    <mergeCell ref="BJ367:BJ371"/>
    <mergeCell ref="BK367:BK371"/>
    <mergeCell ref="BJ372:BJ376"/>
    <mergeCell ref="BK372:BK376"/>
  </mergeCells>
  <phoneticPr fontId="3"/>
  <pageMargins left="0.70866141732283472" right="0.19685039370078741" top="0.59055118110236227" bottom="0.59055118110236227" header="0.31496062992125984" footer="0.31496062992125984"/>
  <pageSetup paperSize="8" scale="75" fitToHeight="0" pageOrder="overThenDown" orientation="landscape" r:id="rId1"/>
  <headerFooter>
    <oddHeader>&amp;R&amp;"ＭＳ 明朝,標準"&amp;12医科･歯科健診受診傾向</oddHeader>
  </headerFooter>
  <rowBreaks count="5" manualBreakCount="5">
    <brk id="71" max="59" man="1"/>
    <brk id="136" max="59" man="1"/>
    <brk id="201" max="59" man="1"/>
    <brk id="266" max="59" man="1"/>
    <brk id="331" max="59" man="1"/>
  </rowBreaks>
  <colBreaks count="2" manualBreakCount="2">
    <brk id="25" max="380" man="1"/>
    <brk id="46" max="380" man="1"/>
  </colBreaks>
  <ignoredErrors>
    <ignoredError sqref="BD7:BD9 BD376:BD381 BD13:BD14 BD18:BD19 BD23:BD24 BD28:BD29 BD33:BD34 BD38:BD39 BD43:BD44 BD48:BD49 BD53:BD54 BD58:BD59 BD63:BD64 BD68:BD69 BD73:BD74 BD78:BD79 BD83:BD84 BD88:BD89 BD93:BD94 BD98:BD99 BD103:BD104 BD108:BD109 BD113:BD114 BD118:BD119 BD123:BD124 BD128:BD129 BD133:BD134 BD138:BD139 BD143:BD144 BD148:BD149 BD153:BD154 BD158:BD159 BD163:BD164 BD168:BD169 BD173:BD174 BD178:BD179 BD183:BD184 BD188:BD189 BD193:BD194 BD198:BD199 BD203:BD204 BD208:BD209 BD213:BD214 BD218:BD219 BD223:BD224 BD228:BD229 BD233:BD234 BD238:BD239 BD243:BD244 BD248:BD249 BD253:BD254 BD258:BD259 BD263:BD264 BD268:BD269 BD273:BD274 BD278:BD279 BD283:BD284 BD288:BD289 BD293:BD294 BD298:BD299 BD303:BD304 BD308:BD309 BD313:BD314 BD318:BD319 BD323:BD324 BD328:BD329 BD333:BD334 BD338:BD339 BD343:BD344 BD348:BD349 BD353:BD354 BD358:BD359 BD363:BD364 BD368:BD369 BD373:BD374 BD10 BF10 BD15 BF15 BD20 BF20 BD25 BF25 BD30 BF30 BD35 BF35 BD40 BF40 BD45 BF45 BD50 BF50 BD55 BF55 BD60 BF60 BD65 BF65 BD70 BF70 BD75 BF75 BD80 BF80 BD85 BF85 BD90 BF90 BD95 BF95 BD100 BF100 BD105 BF105 BD110 BF110 BD115 BF115 BD120 BF120 BD125 BF125 BD130 BF130 BD135 BF135 BD140 BF140 BD145 BF145 BD150 BF150 BD155 BF155 BD160 BF160 BD165 BF165 BD170 BF170 BD175 BF175 BD180 BF180 BD185 BF185 BD190 BF190 BD195 BF195 BD200 BF200 BD205 BF205 BD210 BF210 BD215 BF215 BD220 BF220 BD225 BF225 BD230 BF230 BD235 BF235 BD240 BF240 BD245 BF245 BD250 BF250 BD255 BF255 BD260 BF260 BD265 BF265 BD270 BF270 BD275 BF275 BD280 BF280 BD285 BF285 BD290 BF290 BD295 BF295 BD300 BF300 BD305 BF305 BD310 BF310 BD315 BF315 BD320 BF320 BD325 BF325 BD330 BF330 BD335 BF335 BD340 BF340 BD345 BF345 BD350 BF350 BD355 BF355 BD360 BF360 BD365 BF365 BD370 BF370 BD375 BF375 BF8:BF9 BD11 BF11 BH11 BD12 BF12:BF13 BH12 BF14 BH14 BD16 BF16 BH16 BD17 BF17:BF18 BH17 BF19 BH19 BD21 BF21 BH21 BD22 BF22:BF23 BH22 BF24 BH24 BD26 BF26 BH26 BD27 BF27:BF28 BH27 BF29 BH29 BD31 BF31 BH31 BD32 BF32:BF33 BH32 BF34 BH34 BD36 BF36 BH36 BD37 BF37:BF38 BH37 BF39 BH39 BD41 BF41 BH41 BD42 BF42:BF43 BH42 BF44 BH44 BD46 BF46 BH46 BD47 BF47:BF48 BH47 BF49 BH49 BD51 BF51 BH51 BD52 BF52:BF53 BH52 BF54 BH54 BD56 BF56 BH56 BD57 BF57:BF58 BH57 BF59 BH59 BD61 BF61 BH61 BD62 BF62:BF63 BH62 BF64 BH64 BD66 BF66 BH66 BD67 BF67:BF68 BH67 BF69 BH69 BD71 BF71 BH71 BD72 BF72:BF73 BH72 BF74 BH74 BD76 BF76 BH76 BD77 BF77:BF78 BH77 BF79 BH79 BD81 BF81 BH81 BD82 BF82:BF83 BH82 BF84 BH84 BD86 BF86 BH86 BD87 BF87:BF88 BH87 BF89 BH89 BD91 BF91 BH91 BD92 BF92:BF93 BH92 BF94 BH94 BD96 BF96 BH96 BD97 BF97:BF98 BH97 BF99 BH99 BD101 BF101 BH101 BD102 BF102:BF103 BH102 BF104 BH104 BD106 BF106 BH106 BD107 BF107:BF108 BH107 BF109 BH109 BD111 BF111 BH111 BD112 BF112:BF113 BH112 BF114 BH114 BD116 BF116 BH116 BD117 BF117:BF118 BH117 BF119 BH119 BD121 BF121 BH121 BD122 BF122:BF123 BH122 BF124 BH124 BD126 BF126 BH126 BD127 BF127:BF128 BH127 BF129 BH129 BD131 BF131 BH131 BD132 BF132:BF133 BH132 BF134 BH134 BD136 BF136 BH136 BD137 BF137:BF138 BH137 BF139 BH139 BD141 BF141 BH141 BD142 BF142:BF143 BH142 BF144 BH144 BD146 BF146 BH146 BD147 BF147:BF148 BH147 BF149 BH149 BD151 BF151 BH151 BD152 BF152:BF153 BH152 BF154 BH154 BD156 BF156 BH156 BD157 BF157:BF158 BH157 BF159 BH159 BD161 BF161 BH161 BD162 BF162:BF163 BH162 BF164 BH164 BD166 BF166 BH166 BD167 BF167:BF168 BH167 BF169 BH169 BD171 BF171 BH171 BD172 BF172:BF173 BH172 BF174 BH174 BD176 BF176 BH176 BD177 BF177:BF178 BH177 BF179 BH179 BD181 BF181 BH181 BD182 BF182:BF183 BH182 BF184 BH184 BD186 BF186 BH186 BD187 BF187:BF188 BH187 BF189 BH189 BD191 BF191 BH191 BD192 BF192:BF193 BH192 BF194 BH194 BD196 BF196 BH196 BD197 BF197:BF198 BH197 BF199 BH199 BD201 BF201 BH201 BD202 BF202:BF203 BH202 BF204 BH204 BD206 BF206 BH206 BD207 BF207:BF208 BH207 BF209 BH209 BD211 BF211 BH211 BD212 BF212:BF213 BH212 BF214 BH214 BD216 BF216 BH216 BD217 BF217:BF218 BH217 BF219 BH219 BD221 BF221 BH221 BD222 BF222:BF223 BH222 BF224 BH224 BD226 BF226 BH226 BD227 BF227:BF228 BH227 BF229 BH229 BD231 BF231 BH231 BD232 BF232:BF233 BH232 BF234 BH234 BD236 BF236 BH236 BD237 BF237:BF238 BH237 BF239 BH239 BD241 BF241 BH241 BD242 BF242:BF243 BH242 BF244 BH244 BD246 BF246 BH246 BD247 BF247:BF248 BH247 BF249 BH249 BD251 BF251 BH251 BD252 BF252:BF253 BH252 BF254 BH254 BD256 BF256 BH256 BD257 BF257:BF258 BH257 BF259 BH259 BD261 BF261 BH261 BD262 BF262:BF263 BH262 BF264 BH264 BD266 BF266 BH266 BD267 BF267:BF268 BH267 BF269 BH269 BD271 BF271 BH271 BD272 BF272:BF273 BH272 BF274 BH274 BD276 BF276 BH276 BD277 BF277:BF278 BH277 BF279 BH279 BD281 BF281 BH281 BD282 BF282:BF283 BH282 BF284 BH284 BD286 BF286 BH286 BD287 BF287:BF288 BH287 BF289 BH289 BD291 BF291 BH291 BD292 BF292:BF293 BH292 BF294 BH294 BD296 BF296 BH296 BD297 BF297:BF298 BH297 BF299 BH299 BD301 BF301 BH301 BD302 BF302:BF303 BH302 BF304 BH304 BD306 BF306 BH306 BD307 BF307:BF308 BH307 BF309 BH309 BD311 BF311 BH311 BD312 BF312:BF313 BH312 BF314 BH314 BD316 BF316 BH316 BD317 BF317:BF318 BH317 BF319 BH319 BD321 BF321 BH321 BD322 BF322:BF323 BH322 BF324 BH324 BD326 BF326 BH326 BD327 BF327:BF328 BH327 BF329 BH329 BD331 BF331 BH331 BD332 BF332:BF333 BH332 BF334 BH334 BD336 BF336 BH336 BD337 BF337:BF338 BH337 BF339 BH339 BD341 BF341 BH341 BD342 BF342:BF343 BH342 BF344 BH344 BD346 BF346 BH346 BD347 BF347:BF348 BH347 BF349 BH349 BD351 BF351 BH351 BD352 BF352:BF353 BH352 BF354 BH354 BD356 BF356 BH356 BD357 BF357:BF358 BH357 BF359 BH359 BD361 BF361 BH361 BD362 BF362:BF363 BH362 BF364 BH364 BD366 BF366 BH366 BD367 BF367:BF368 BH367 BF369 BH369 BD371 BF371 BH371 BD372 BF372:BF373 BH372 BF374 BH374 BF376:BF381 BH376 BF7 G377:G381 I377:I381 K377:K381 N377:N381 P377:P381 R377:R381 U377:U381 W377:W381 Y377:Y381 AB377:AB381 AD377:AD381 AF377:AF381 AI377:AI381 AK377:AK381 AM377:AM381 AP377:AP381 AR377:AR381 AT377:AT381 AW377:AW381 AY377:AY381" formula="1"/>
    <ignoredError sqref="K374:K376 R374:R376 Y374:Y376 AF374:AF376 AM374:AM376 AT374:AT376 BA9:BA10 BA15 BA20 BA25 BA30 BA35 BA40 BA45 BA50 BA55 BA60 BA65 BA70 BA75 BA80 BA85 BA90 BA95 BA100 BA105 BA110 BA115 BA120 BA125 BA130 BA135 BA140 BA145 BA150 BA155 BA160 BA165 BA170 BA175 BA180 BA185 BA190 BA195 BA200 BA205 BA210 BA215 BA220 BA225 BA230 BA235 BA240 BA245 BA250 BA255 BA260 BA265 BA270 BA275 BA280 BA285 BA290 BA295 BA300 BA305 BA310 BA315 BA320 BA325 BA330 BA335 BA340 BA345 BA350 BA355 BA360 BA365 BA370 BA375 AT134:AT137 AM134:AM137 AF134:AF137 Y134:Y137 R134:R137 K134:K137 K74:K77 R74:R77 Y74:Y77 AF74:AF77 AM74:AM77 AT74:AT77 AT69:AT72 AM69:AM72 AF69:AF72 Y69:Y72 R69:R72 K69:K72 K64:K67 R64:R67 Y64:Y67 AF64:AF67 AM64:AM67 AT64:AT67 AT59:AT62 AM59:AM62 AF59:AF62 Y59:Y62 R59:R62 K59:K62 K54:K57 R54:R57 Y54:Y57 AF54:AF57 AM54:AM57 AT54:AT57 AT49:AT52 AM49:AM52 AF49:AF52 Y49:Y52 R49:R52 K49:K52 K44:K47 R44:R47 Y44:Y47 AF44:AF47 AM44:AM47 AT44:AT47 AT39:AT42 AM39:AM42 AF39:AF42 Y39:Y42 R39:R42 K39:K42 K34:K37 R34:R37 Y34:Y37 AF34:AF37 AM34:AM37 AT34:AT37 AT29:AT32 AM29:AM32 AF29:AF32 Y29:Y32 R29:R32 K29:K32 K24:K27 R24:R27 Y24:Y27 AF24:AF27 AM24:AM27 AT24:AT27 AT19:AT22 AM19:AM22 AF19:AF22 Y20:Y22 R19:R22 K19:K22 K14:K17 R14:R17 Y14:Y17 AF14:AF17 AM14:AM17 AT14:AT17 AT9:AT12 AM9:AM12 AF9:AF12 Y9:Y12 R9:R12 K9:K12 K7 Y7 AF7 AM7 AT7 BA7 AT184:AT187 AM184:AM187 AF184:AF187 Y184:Y187 R184:R187 K184:K187 K179:K182 R179:R182 Y179:Y182 AF179:AF182 AM179:AM182 AT179:AT182 AT174:AT177 AM174:AM177 AF174:AF177 Y174:Y177 R174:R177 K174:K177 K169:K172 R169:R172 Y169:Y172 AF169:AF172 AM169:AM172 AT169:AT172 AT164:AT167 AM164:AM167 AF164:AF167 Y164:Y167 R164:R167 K164:K167 K159:K162 R159:R162 Y159:Y162 AF159:AF162 AM159:AM162 AT159:AT162 AT154:AT157 AM154:AM157 AF154:AF157 Y154:Y157 R154:R157 K154:K157 K149:K152 R149:R152 Y149:Y152 AF149:AF152 AM149:AM152 AT149:AT152 AT144:AT147 AM144:AM147 AF144:AF147 Y144:Y147 R144:R147 K144:K147 K139:K142 R139:R142 Y139:Y142 AF139:AF142 AM139:AM142 AT139:AT142 K129:K132 R129:R132 Y129:Y132 AF129:AF132 AM129:AM132 AT129:AT132 AT124:AT127 AM124:AM127 AF124:AF127 Y124:Y127 R124:R127 K124:K127 K119:K122 R119:R122 Y119:Y122 AF119:AF122 AM119:AM122 AT119:AT122 AT114:AT117 AM114:AM117 AF114:AF117 Y114:Y117 R114:R117 K114:K117 K109:K112 R109:R112 Y109:Y112 AF109:AF112 AM109:AM112 AT109:AT112 AT104:AT107 AM104:AM107 AF104:AF107 Y104:Y107 R104:R107 K104:K107 K99:K102 R99:R102 Y99:Y102 AF99:AF102 AM99:AM102 AT99:AT102 AT94:AT97 AM94:AM97 AF94:AF97 Y94:Y97 R94:R97 K94:K97 K89:K92 R89:R92 Y89:Y92 AF89:AF92 AM89:AM92 AT89:AT92 AT84:AT87 AM84:AM87 AF84:AF87 Y84:Y87 R84:R87 K84:K87 K79:K82 R79:R82 Y79:Y82 AF79:AF82 AM79:AM82 AT79:AT82 AT229:AT232 AM230:AM232 AF229:AF232 Y229:Y232 R229:R232 K229:K232 K224:K227 R224:R227 Y224:Y227 AF224:AF227 AM224:AM227 AT224:AT227 AT219:AT222 AM219:AM222 AF219:AF222 Y219:Y222 R219:R222 K219:K222 K214:K217 R214:R217 Y214:Y217 AF214:AF217 AM214:AM217 AT214:AT217 AT209:AT212 AM209:AM212 AF209:AF212 Y209:Y212 R209:R212 K209:K212 K204:K207 R204:R207 Y204:Y207 AF204:AF207 AM204:AM207 AT204:AT207 AT199:AT202 AM199:AM202 AF199:AF202 Y199:Y202 R199:R202 K199:K202 K194:K197 R194:R197 Y194:Y197 AF194:AF197 AM194:AM197 AT194:AT197 AT189:AT192 AM189:AM192 AF189:AF192 Y189:Y192 R189:R192 K189:K192 AT279:AT282 AM279:AM282 AF279:AF282 Y279:Y282 R279:R282 K279:K282 K274:K277 R274:R277 Y274:Y277 AF274:AF277 AM274:AM277 AT274:AT277 AT269:AT272 AM269:AM272 AF269:AF272 Y269:Y272 R269:R272 K269:K272 K264:K267 R264:R267 Y264:Y267 AF264:AF267 AM264:AM267 AT264:AT267 AT259:AT262 AM259:AM262 AF259:AF262 Y259:Y262 R259:R262 K259:K262 K254:K257 R254:R257 Y254:Y257 AF254:AF257 AM254:AM257 AT254:AT257 AT249:AT252 AM249:AM252 AF249:AF252 Y249:Y252 R249:R252 K249:K252 K244:K247 R244:R247 Y244:Y247 AF244:AF247 AM245:AM247 AT244:AT247 AT239:AT242 AM239:AM242 AF239:AF242 Y239:Y242 R239:R242 K239:K242 K234:K237 R234:R237 Y234:Y237 AF234:AF237 AM234:AM237 AT234:AT237 AT345:AT347 AM344:AM347 AF344:AF347 Y344:Y347 R344:R347 K344:K347 K339:K342 R339:R342 Y339:Y342 AF339:AF342 AM339:AM342 AT339:AT342 AT334:AT337 AM334:AM337 AF334:AF337 Y334:Y337 R334:R337 K334:K337 K329:K332 R329:R332 Y329:Y332 AF329:AF332 AM329:AM332 AT329:AT332 AT324:AT327 AM324:AM327 AF324:AF327 Y324:Y327 R324:R327 K324:K327 K319:K322 R319:R322 Y319:Y322 AF319:AF322 AM319:AM322 AT319:AT322 AT314:AT317 AM314:AM317 AF314:AF317 Y314:Y317 R314:R317 K314:K317 K309:K312 R309:R312 Y309:Y312 AF309:AF312 AM309:AM312 AT309:AT312 AT304:AT307 AM304:AM307 AF304:AF307 Y304:Y307 R304:R307 K304:K307 K299:K302 R299:R302 Y299:Y302 AF299:AF302 AM299:AM302 AT299:AT302 AT294:AT297 AM294:AM297 AF294:AF297 Y294:Y297 R294:R297 K294:K297 K289:K292 R289:R292 Y289:Y292 AF289:AF292 AM289:AM292 AT289:AT292 AT284:AT287 AM284:AM287 AF284:AF287 Y284:Y287 R284:R287 K284:K287 AT369:AT372 AM369:AM372 AF369:AF372 Y369:Y372 R369:R372 K369:K372 K364:K367 R364:R367 Y364:Y367 AF364:AF367 AM364:AM367 AT364:AT367 AT359:AT362 AM359:AM362 AF359:AF362 Y359:Y362 R359:R362 K359:K362 K354:K357 R354:R357 Y354:Y357 AF354:AF357 AM354:AM357 AT354:AT357 AT349:AT352 AM349:AM352 AF349:AF352 Y349:Y352 R349:R352 K349:K352 CA7:CA81 CC7:CC81 DE7:DE81 CE7:CE81 CF7:CJ7 DC7:DC81 DA7:DA81 CY7:CY81 CW7:CW81 CU7:CU81 CS7:CS81 CQ7:CQ81 CO7:CO81 CM7:CM81 CK7:CK81 CG9:CI81 CF8:CJ8 CB7:CB81 CD7:CD81 CL7:CL81 CN7:CN81 CP7:CP81 CR7:CR81 CT7:CT81 CV7:CV81 CX7:CX81 CZ7:CZ81 DB7:DB81 DD7:DD81 DF7:DF81 CF9:CF81 CJ9:CJ81" emptyCellReference="1"/>
    <ignoredError sqref="BA14 BA19 BA24 BA29 BA34 BA39 BA44 BA49 BA54 BA59 BA64 BA69 BA74 BA79 BA84 BA89 BA94 BA99 BA104 BA109 BA114 BA119 BA124 BA129 BA134 BA139 BA144 BA149 BA154 BA159 BA164 BA169 BA174 BA179 BA184 BA189 BA194 BA199 BA204 BA209 BA214 BA219 BA224 BA229 BA234 BA239 BA244 BA249 BA254 BA259 BA264 BA269 BA274 BA279 BA284 BA289 BA294 BA299 BA304 BA309 BA314 BA319 BA324 BA329 BA334 BA339 BA344 BA349 BA354 BA359 BA364 BA369 BA374 BA376 BA136:BA137 BA76:BA77 BA71:BA72 BA66:BA67 BA61:BA62 BA56:BA57 BA51:BA52 BA46:BA47 BA41:BA42 BA36:BA37 BA31:BA32 BA26:BA27 BA21:BA22 BA17 BA11:BA12 BA186:BA187 BA181:BA182 BA176:BA177 BA171:BA172 BA166:BA167 BA161:BA162 BA156:BA157 BA151:BA152 BA146:BA147 BA141:BA142 BA131:BA132 BA126:BA127 BA121:BA122 BA116:BA117 BA111:BA112 BA106:BA107 BA101:BA102 BA96:BA97 BA91:BA92 BA86:BA87 BA81:BA82 BA231:BA232 BA226:BA227 BA221:BA222 BA216:BA217 BA211:BA212 BA206:BA207 BA201:BA202 BA196:BA197 BA191:BA192 BA281:BA282 BA276:BA277 BA271:BA272 BA266:BA267 BA261:BA262 BA256:BA257 BA251:BA252 BA246:BA247 BA241:BA242 BA236:BA237 BA346:BA347 BA341:BA342 BA336:BA337 BA331:BA332 BA326:BA327 BA321:BA322 BA316:BA317 BA311:BA312 BA306:BA307 BA301:BA302 BA296:BA297 BA291:BA292 BA286:BA287 BA371:BA372 BA366:BA367 BA361:BA362 BA356:BA357 BA351:BA352 BA16" formula="1" emptyCellReference="1"/>
    <ignoredError sqref="BW379:BW381 FO7:FO49 BW374:BW377 BW369:BW372 BW364:BW367 BW359:BW362 BW354:BW357 BW349:BW352 BW344:BW347 BW339:BW342 BW334:BW337 BW329:BW332 BW324:BW327 BW319:BW322 BW314:BW317 BW309:BW312 BW304:BW307 BW299:BW302 BW294:BW297 BW289:BW292 BW284:BW287 BW279:BW282 BW274:BW277 BW269:BW272 BW264:BW267 BW259:BW262 BW254:BW257 BW249:BW252 BW244:BW247 BW239:BW242 BW234:BW237 BW229:BW232 BW224:BW227 BW219:BW222 BW214:BW217 BW209:BW212 BW204:BW207 BW199:BW202 BW194:BW197 BW189:BW192 BW184:BW187 BW179:BW182 BW174:BW177 BW169:BW172 BW164:BW167 BW159:BW162 BW154:BW157 BW149:BW152 BW144:BW147 BW139:BW142 BW134:BW137 BW129:BW132 BW124:BW127 BW119:BW122 BW114:BW117 BW109:BW112 BW104:BW107 BW99:BW102 BW94:BW97 BW89:BW92 BW84:BW87 BW79:BW82 BW74:BW77 BW69:BW72 BW64:BW67 BW59:BW62 BW54:BW57 BW49:BW52 BW44:BW47 BW39:BW42 BW34:BW37 BW29:BW32 BW24:BW27 BW19:BW22 BW14:BW17 BW10:BW1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B1:B2"/>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9" width="13.125" style="1" customWidth="1"/>
    <col min="10" max="12" width="20.625" style="1" customWidth="1"/>
    <col min="13" max="13" width="5.625" style="1" customWidth="1"/>
    <col min="14" max="16384" width="9" style="1"/>
  </cols>
  <sheetData>
    <row r="1" spans="2:2" ht="16.5" customHeight="1">
      <c r="B1" s="1" t="s">
        <v>234</v>
      </c>
    </row>
    <row r="2" spans="2:2" ht="16.5" customHeight="1">
      <c r="B2" s="1" t="s">
        <v>247</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07D1F-08EC-4915-8963-792F33835B3C}">
  <sheetPr codeName="Sheet18"/>
  <dimension ref="B1:J236"/>
  <sheetViews>
    <sheetView showGridLines="0" zoomScaleNormal="100" zoomScaleSheetLayoutView="37" workbookViewId="0"/>
  </sheetViews>
  <sheetFormatPr defaultColWidth="9" defaultRowHeight="13.5"/>
  <cols>
    <col min="1" max="1" width="4.625" style="1" customWidth="1"/>
    <col min="2" max="9" width="15.375" style="1" customWidth="1"/>
    <col min="10" max="12" width="20.625" style="1" customWidth="1"/>
    <col min="13" max="13" width="5.625" style="1" customWidth="1"/>
    <col min="14" max="16384" width="9" style="1"/>
  </cols>
  <sheetData>
    <row r="1" spans="2:10" ht="16.5" customHeight="1">
      <c r="B1" s="1" t="s">
        <v>248</v>
      </c>
      <c r="J1" s="1" t="s">
        <v>249</v>
      </c>
    </row>
    <row r="2" spans="2:10" ht="16.5" customHeight="1">
      <c r="B2" s="1" t="s">
        <v>247</v>
      </c>
      <c r="J2" s="1" t="s">
        <v>247</v>
      </c>
    </row>
    <row r="79" spans="2:10" ht="16.5" customHeight="1">
      <c r="B79" s="1" t="s">
        <v>250</v>
      </c>
      <c r="J79" s="1" t="s">
        <v>251</v>
      </c>
    </row>
    <row r="80" spans="2:10" ht="16.5" customHeight="1">
      <c r="B80" s="1" t="s">
        <v>247</v>
      </c>
      <c r="J80" s="1" t="s">
        <v>247</v>
      </c>
    </row>
    <row r="157" ht="16.5" customHeight="1"/>
    <row r="158" ht="16.5" customHeight="1"/>
    <row r="235" ht="16.5" customHeight="1"/>
    <row r="236"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rowBreaks count="3" manualBreakCount="3">
    <brk id="78" max="17" man="1"/>
    <brk id="156" max="17" man="1"/>
    <brk id="234"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dimension ref="B1:U3"/>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8" width="13.125" style="1" customWidth="1"/>
    <col min="9" max="9" width="4.375" style="1" customWidth="1"/>
    <col min="10" max="10" width="5.625" style="1" customWidth="1"/>
    <col min="11" max="13" width="9" style="1" customWidth="1"/>
    <col min="14" max="18" width="9" style="1"/>
    <col min="19" max="19" width="10.875" style="1" customWidth="1"/>
    <col min="20" max="20" width="5.625" style="1" customWidth="1"/>
    <col min="21" max="29" width="9" style="1"/>
    <col min="30" max="30" width="6.625" style="1" customWidth="1"/>
    <col min="31" max="16384" width="9" style="1"/>
  </cols>
  <sheetData>
    <row r="1" spans="2:21" ht="16.5" customHeight="1">
      <c r="B1" s="1" t="s">
        <v>245</v>
      </c>
    </row>
    <row r="2" spans="2:21" ht="16.5" customHeight="1">
      <c r="B2" s="1" t="s">
        <v>252</v>
      </c>
    </row>
    <row r="3" spans="2:21" ht="16.5" customHeight="1">
      <c r="B3" s="1" t="s">
        <v>253</v>
      </c>
      <c r="K3" s="1" t="s">
        <v>276</v>
      </c>
      <c r="U3" s="1" t="s">
        <v>140</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284E6-ADFF-4CCC-ACE2-487DFFEB1BAC}">
  <dimension ref="B1:U240"/>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8" width="13.125" style="1" customWidth="1"/>
    <col min="9" max="9" width="4.375" style="1" customWidth="1"/>
    <col min="10" max="10" width="5.625" style="1" customWidth="1"/>
    <col min="11" max="13" width="9" style="1" customWidth="1"/>
    <col min="14" max="18" width="9" style="1"/>
    <col min="19" max="19" width="10.875" style="1" customWidth="1"/>
    <col min="20" max="20" width="5.625" style="1" customWidth="1"/>
    <col min="21" max="29" width="9" style="1"/>
    <col min="30" max="30" width="6.625" style="1" customWidth="1"/>
    <col min="31" max="16384" width="9" style="1"/>
  </cols>
  <sheetData>
    <row r="1" spans="2:21" ht="16.5" customHeight="1">
      <c r="B1" s="1" t="s">
        <v>280</v>
      </c>
    </row>
    <row r="2" spans="2:21" ht="16.5" customHeight="1">
      <c r="B2" s="1" t="s">
        <v>252</v>
      </c>
    </row>
    <row r="3" spans="2:21" ht="16.5" customHeight="1">
      <c r="B3" s="1" t="s">
        <v>253</v>
      </c>
      <c r="K3" s="1" t="s">
        <v>276</v>
      </c>
      <c r="U3" s="1" t="s">
        <v>140</v>
      </c>
    </row>
    <row r="80" spans="2:2" ht="16.5" customHeight="1">
      <c r="B80" s="1" t="s">
        <v>281</v>
      </c>
    </row>
    <row r="81" spans="2:21" ht="16.5" customHeight="1">
      <c r="B81" s="1" t="s">
        <v>252</v>
      </c>
    </row>
    <row r="82" spans="2:21" ht="16.5" customHeight="1">
      <c r="B82" s="1" t="s">
        <v>253</v>
      </c>
      <c r="K82" s="1" t="s">
        <v>276</v>
      </c>
      <c r="U82" s="1" t="s">
        <v>140</v>
      </c>
    </row>
    <row r="159" spans="2:2" ht="16.5" customHeight="1">
      <c r="B159" s="1" t="s">
        <v>282</v>
      </c>
    </row>
    <row r="160" spans="2:2" ht="16.5" customHeight="1">
      <c r="B160" s="1" t="s">
        <v>252</v>
      </c>
    </row>
    <row r="161" spans="2:21" ht="16.5" customHeight="1">
      <c r="B161" s="1" t="s">
        <v>253</v>
      </c>
      <c r="K161" s="1" t="s">
        <v>276</v>
      </c>
      <c r="U161" s="1" t="s">
        <v>140</v>
      </c>
    </row>
    <row r="238" spans="2:21" ht="16.5" customHeight="1">
      <c r="B238" s="1" t="s">
        <v>225</v>
      </c>
    </row>
    <row r="239" spans="2:21" ht="16.5" customHeight="1">
      <c r="B239" s="1" t="s">
        <v>252</v>
      </c>
    </row>
    <row r="240" spans="2:21" ht="16.5" customHeight="1">
      <c r="B240" s="1" t="s">
        <v>253</v>
      </c>
      <c r="K240" s="1" t="s">
        <v>276</v>
      </c>
      <c r="U240" s="1" t="s">
        <v>140</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明朝,標準"&amp;12医科･歯科健診受診傾向</oddHeader>
  </headerFooter>
  <rowBreaks count="4" manualBreakCount="4">
    <brk id="79" max="29" man="1"/>
    <brk id="158" max="29" man="1"/>
    <brk id="237" max="29" man="1"/>
    <brk id="316" max="29"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27</vt:i4>
      </vt:variant>
      <vt:variant>
        <vt:lpstr>名前付き一覧</vt:lpstr>
      </vt:variant>
      <vt:variant>
        <vt:i4>34</vt:i4>
      </vt:variant>
    </vt:vector>
  </HeadingPairs>
  <TitlesOfParts>
    <vt:vector size="61" baseType="lpstr">
      <vt:lpstr>年齢別_健診受診率</vt:lpstr>
      <vt:lpstr>年齢別_健診受診率グラフ</vt:lpstr>
      <vt:lpstr>年齢階層別_自己負担割合別健診受診率グラフ</vt:lpstr>
      <vt:lpstr>男女別_健診受診率</vt:lpstr>
      <vt:lpstr>市区町村別_健診受診率</vt:lpstr>
      <vt:lpstr>市町村別_健診受診率グラフ①</vt:lpstr>
      <vt:lpstr>市町村別_健診受診率グラフ②</vt:lpstr>
      <vt:lpstr>市町村別_自己負担割合別健診受診率グラフ①</vt:lpstr>
      <vt:lpstr>市町村別_自己負担割合別健診受診率グラフ②</vt:lpstr>
      <vt:lpstr>市区町村別_医科歯科MAP</vt:lpstr>
      <vt:lpstr>医科健診医療機関受診状況</vt:lpstr>
      <vt:lpstr>市区町村別_医科健診医療機関受診状況</vt:lpstr>
      <vt:lpstr>市町村別_医科健診医療機関受診状況グラフ①</vt:lpstr>
      <vt:lpstr>市町村別_医科健診医療機関受診状況グラフ②</vt:lpstr>
      <vt:lpstr>医科健診受診状況別生活習慣病一人当たりの医療費</vt:lpstr>
      <vt:lpstr>市区町村別_医科健診受診状況別生活習慣病一人当たりの医療費</vt:lpstr>
      <vt:lpstr>市町村別_医科健診医療機関受診状況別生活習慣病一人グラフ①</vt:lpstr>
      <vt:lpstr>市町村別_医科健診医療機関受診状況別生活習慣病一人グラフ②</vt:lpstr>
      <vt:lpstr>歯科健診医療機関受診状況</vt:lpstr>
      <vt:lpstr>市区町村別_歯科健診医療機関受診状況</vt:lpstr>
      <vt:lpstr>市町村別_歯科健診医療機関受診状況グラフ①</vt:lpstr>
      <vt:lpstr>市町村別_歯科健診医療機関受診状況グラフ②</vt:lpstr>
      <vt:lpstr>歯科健診受診状況別一人当たりの医療費</vt:lpstr>
      <vt:lpstr>市区町村別_歯科健診受診状況別一人当たりの医療費</vt:lpstr>
      <vt:lpstr>市町村別_歯科健診受診状況別一人当たりの医療費グラフ①</vt:lpstr>
      <vt:lpstr>市町村別_歯科健診受診状況別一人当たりの医療費グラフ②</vt:lpstr>
      <vt:lpstr>府内府外別健診受診率</vt:lpstr>
      <vt:lpstr>医科健診医療機関受診状況!Print_Area</vt:lpstr>
      <vt:lpstr>医科健診受診状況別生活習慣病一人当たりの医療費!Print_Area</vt:lpstr>
      <vt:lpstr>市区町村別_医科健診医療機関受診状況!Print_Area</vt:lpstr>
      <vt:lpstr>市区町村別_医科健診受診状況別生活習慣病一人当たりの医療費!Print_Area</vt:lpstr>
      <vt:lpstr>市区町村別_医科歯科MAP!Print_Area</vt:lpstr>
      <vt:lpstr>市区町村別_健診受診率!Print_Area</vt:lpstr>
      <vt:lpstr>市区町村別_歯科健診医療機関受診状況!Print_Area</vt:lpstr>
      <vt:lpstr>市区町村別_歯科健診受診状況別一人当たりの医療費!Print_Area</vt:lpstr>
      <vt:lpstr>市町村別_医科健診医療機関受診状況グラフ①!Print_Area</vt:lpstr>
      <vt:lpstr>市町村別_医科健診医療機関受診状況グラフ②!Print_Area</vt:lpstr>
      <vt:lpstr>市町村別_医科健診医療機関受診状況別生活習慣病一人グラフ①!Print_Area</vt:lpstr>
      <vt:lpstr>市町村別_医科健診医療機関受診状況別生活習慣病一人グラフ②!Print_Area</vt:lpstr>
      <vt:lpstr>市町村別_健診受診率グラフ①!Print_Area</vt:lpstr>
      <vt:lpstr>市町村別_健診受診率グラフ②!Print_Area</vt:lpstr>
      <vt:lpstr>市町村別_歯科健診医療機関受診状況グラフ①!Print_Area</vt:lpstr>
      <vt:lpstr>市町村別_歯科健診医療機関受診状況グラフ②!Print_Area</vt:lpstr>
      <vt:lpstr>市町村別_歯科健診受診状況別一人当たりの医療費グラフ①!Print_Area</vt:lpstr>
      <vt:lpstr>市町村別_歯科健診受診状況別一人当たりの医療費グラフ②!Print_Area</vt:lpstr>
      <vt:lpstr>市町村別_自己負担割合別健診受診率グラフ①!Print_Area</vt:lpstr>
      <vt:lpstr>市町村別_自己負担割合別健診受診率グラフ②!Print_Area</vt:lpstr>
      <vt:lpstr>歯科健診医療機関受診状況!Print_Area</vt:lpstr>
      <vt:lpstr>歯科健診受診状況別一人当たりの医療費!Print_Area</vt:lpstr>
      <vt:lpstr>男女別_健診受診率!Print_Area</vt:lpstr>
      <vt:lpstr>年齢階層別_自己負担割合別健診受診率グラフ!Print_Area</vt:lpstr>
      <vt:lpstr>年齢別_健診受診率!Print_Area</vt:lpstr>
      <vt:lpstr>年齢別_健診受診率グラフ!Print_Area</vt:lpstr>
      <vt:lpstr>府内府外別健診受診率!Print_Area</vt:lpstr>
      <vt:lpstr>市区町村別_医科健診医療機関受診状況!Print_Titles</vt:lpstr>
      <vt:lpstr>市区町村別_医科健診受診状況別生活習慣病一人当たりの医療費!Print_Titles</vt:lpstr>
      <vt:lpstr>市区町村別_健診受診率!Print_Titles</vt:lpstr>
      <vt:lpstr>市区町村別_歯科健診医療機関受診状況!Print_Titles</vt:lpstr>
      <vt:lpstr>市区町村別_歯科健診受診状況別一人当たりの医療費!Print_Titles</vt:lpstr>
      <vt:lpstr>男女別_健診受診率!Print_Titles</vt:lpstr>
      <vt:lpstr>年齢別_健診受診率!Print_Titles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2025-09-05T06:12:39Z</dcterms:created>
  <dcterms:modified xsi:type="dcterms:W3CDTF">2025-11-19T06:14:11Z</dcterms:modified>
  <cp:category/>
  <cp:contentStatus/>
  <dc:language/>
  <cp:version/>
</cp:coreProperties>
</file>